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Prefeitura\Duplicação saída para Uiraúna\Licitação NIEMAIA\"/>
    </mc:Choice>
  </mc:AlternateContent>
  <xr:revisionPtr revIDLastSave="0" documentId="13_ncr:1_{66E677E7-BB14-4903-86D0-B430CBF230D2}" xr6:coauthVersionLast="47" xr6:coauthVersionMax="47" xr10:uidLastSave="{00000000-0000-0000-0000-000000000000}"/>
  <bookViews>
    <workbookView xWindow="-120" yWindow="-120" windowWidth="20730" windowHeight="11160" tabRatio="767" activeTab="1" xr2:uid="{00000000-000D-0000-FFFF-FFFF00000000}"/>
  </bookViews>
  <sheets>
    <sheet name="BM01" sheetId="17" r:id="rId1"/>
    <sheet name="MEM01" sheetId="9" r:id="rId2"/>
  </sheets>
  <definedNames>
    <definedName name="_xlnm.Print_Area" localSheetId="0">'BM01'!$A$1:$J$45</definedName>
    <definedName name="_xlnm.Print_Area" localSheetId="1">'MEM01'!$A$1:$I$341</definedName>
    <definedName name="_xlnm.Print_Titles" localSheetId="0">'BM01'!$11:$12</definedName>
    <definedName name="_xlnm.Print_Titles" localSheetId="1">'MEM01'!$1:$1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0" i="9" l="1"/>
  <c r="G21" i="17"/>
  <c r="F21" i="17"/>
  <c r="F107" i="9" l="1"/>
  <c r="H107" i="9" s="1"/>
  <c r="H109" i="9" s="1"/>
  <c r="B102" i="9"/>
  <c r="H25" i="9"/>
  <c r="G97" i="9"/>
  <c r="R43" i="17"/>
  <c r="R42" i="17"/>
  <c r="R41" i="17"/>
  <c r="R40" i="17"/>
  <c r="R39" i="17"/>
  <c r="R38" i="17"/>
  <c r="R37" i="17"/>
  <c r="R35" i="17"/>
  <c r="R34" i="17"/>
  <c r="R33" i="17"/>
  <c r="R32" i="17"/>
  <c r="R30" i="17"/>
  <c r="R29" i="17"/>
  <c r="R28" i="17"/>
  <c r="R27" i="17"/>
  <c r="R26" i="17"/>
  <c r="R25" i="17"/>
  <c r="R24" i="17"/>
  <c r="R22" i="17"/>
  <c r="R21" i="17"/>
  <c r="R20" i="17"/>
  <c r="R19" i="17"/>
  <c r="R17" i="17"/>
  <c r="R16" i="17"/>
  <c r="R15" i="17"/>
  <c r="L43" i="17"/>
  <c r="F43" i="17" s="1"/>
  <c r="L42" i="17"/>
  <c r="F42" i="17" s="1"/>
  <c r="L41" i="17"/>
  <c r="F41" i="17" s="1"/>
  <c r="L40" i="17"/>
  <c r="F40" i="17" s="1"/>
  <c r="L39" i="17"/>
  <c r="F39" i="17" s="1"/>
  <c r="L37" i="17"/>
  <c r="F37" i="17" s="1"/>
  <c r="L27" i="17"/>
  <c r="F27" i="17" s="1"/>
  <c r="L24" i="17"/>
  <c r="F24" i="17" s="1"/>
  <c r="B7" i="9"/>
  <c r="H286" i="9"/>
  <c r="H288" i="9" s="1"/>
  <c r="H291" i="9" s="1"/>
  <c r="L38" i="17" s="1"/>
  <c r="F38" i="17" s="1"/>
  <c r="H270" i="9"/>
  <c r="L35" i="17" s="1"/>
  <c r="F35" i="17" s="1"/>
  <c r="H257" i="9"/>
  <c r="L34" i="17" s="1"/>
  <c r="F34" i="17" s="1"/>
  <c r="G252" i="9"/>
  <c r="G251" i="9"/>
  <c r="G250" i="9"/>
  <c r="G249" i="9"/>
  <c r="H241" i="9"/>
  <c r="L33" i="17" s="1"/>
  <c r="F33" i="17" s="1"/>
  <c r="H219" i="9"/>
  <c r="H222" i="9" s="1"/>
  <c r="L32" i="17" s="1"/>
  <c r="F32" i="17" s="1"/>
  <c r="H112" i="9" l="1"/>
  <c r="H113" i="9" s="1"/>
  <c r="L22" i="17"/>
  <c r="F22" i="17" s="1"/>
  <c r="N22" i="17"/>
  <c r="G22" i="17" s="1"/>
  <c r="B260" i="9"/>
  <c r="E199" i="9"/>
  <c r="E198" i="9"/>
  <c r="G198" i="9" s="1"/>
  <c r="G201" i="9" s="1"/>
  <c r="H204" i="9" s="1"/>
  <c r="F187" i="9"/>
  <c r="F177" i="9"/>
  <c r="H167" i="9"/>
  <c r="E165" i="9"/>
  <c r="E162" i="9"/>
  <c r="H162" i="9" s="1"/>
  <c r="H152" i="9"/>
  <c r="H155" i="9" s="1"/>
  <c r="H139" i="9"/>
  <c r="H142" i="9" s="1"/>
  <c r="L25" i="17" s="1"/>
  <c r="F25" i="17" s="1"/>
  <c r="I25" i="17" s="1"/>
  <c r="H56" i="9"/>
  <c r="H59" i="9" s="1"/>
  <c r="L19" i="17" s="1"/>
  <c r="F19" i="17" s="1"/>
  <c r="G124" i="9"/>
  <c r="G123" i="9"/>
  <c r="G95" i="9"/>
  <c r="G94" i="9"/>
  <c r="G39" i="9"/>
  <c r="H27" i="9"/>
  <c r="I43" i="17"/>
  <c r="I42" i="17"/>
  <c r="I41" i="17"/>
  <c r="I40" i="17"/>
  <c r="I39" i="17"/>
  <c r="I38" i="17"/>
  <c r="I37" i="17"/>
  <c r="I35" i="17"/>
  <c r="I34" i="17"/>
  <c r="I33" i="17"/>
  <c r="I32" i="17"/>
  <c r="I27" i="17"/>
  <c r="I24" i="17"/>
  <c r="I22" i="17"/>
  <c r="H80" i="9"/>
  <c r="H30" i="9" l="1"/>
  <c r="L16" i="17" s="1"/>
  <c r="F16" i="17" s="1"/>
  <c r="E38" i="9"/>
  <c r="H38" i="9" s="1"/>
  <c r="H41" i="9" s="1"/>
  <c r="L30" i="17"/>
  <c r="F30" i="17" s="1"/>
  <c r="I30" i="17" s="1"/>
  <c r="L26" i="17"/>
  <c r="F26" i="17" s="1"/>
  <c r="I26" i="17" s="1"/>
  <c r="G126" i="9"/>
  <c r="H190" i="9"/>
  <c r="H180" i="9"/>
  <c r="F69" i="9"/>
  <c r="H72" i="9" s="1"/>
  <c r="H82" i="9"/>
  <c r="H85" i="9" s="1"/>
  <c r="H44" i="9"/>
  <c r="I31" i="17"/>
  <c r="L28" i="17" l="1"/>
  <c r="L29" i="17"/>
  <c r="L17" i="17"/>
  <c r="F17" i="17" s="1"/>
  <c r="I17" i="17" s="1"/>
  <c r="L20" i="17"/>
  <c r="L21" i="17"/>
  <c r="I21" i="17" s="1"/>
  <c r="F29" i="17" l="1"/>
  <c r="I29" i="17" s="1"/>
  <c r="F20" i="17"/>
  <c r="I20" i="17" s="1"/>
  <c r="F28" i="17"/>
  <c r="I28" i="17" s="1"/>
  <c r="I19" i="17"/>
  <c r="B33" i="9" l="1"/>
  <c r="B3" i="9"/>
  <c r="B75" i="9"/>
  <c r="B62" i="9"/>
  <c r="H338" i="9"/>
  <c r="N43" i="17" s="1"/>
  <c r="H332" i="9"/>
  <c r="N42" i="17" s="1"/>
  <c r="H326" i="9"/>
  <c r="N41" i="17" s="1"/>
  <c r="H312" i="9"/>
  <c r="N40" i="17" s="1"/>
  <c r="H298" i="9"/>
  <c r="N39" i="17" s="1"/>
  <c r="H292" i="9"/>
  <c r="N38" i="17" s="1"/>
  <c r="H279" i="9"/>
  <c r="N37" i="17" s="1"/>
  <c r="H271" i="9"/>
  <c r="N35" i="17" s="1"/>
  <c r="H258" i="9"/>
  <c r="N34" i="17" s="1"/>
  <c r="H242" i="9"/>
  <c r="N33" i="17" s="1"/>
  <c r="H223" i="9"/>
  <c r="N32" i="17" s="1"/>
  <c r="H205" i="9"/>
  <c r="H191" i="9"/>
  <c r="H181" i="9"/>
  <c r="H171" i="9"/>
  <c r="H156" i="9"/>
  <c r="H143" i="9"/>
  <c r="H130" i="9"/>
  <c r="H101" i="9"/>
  <c r="H86" i="9"/>
  <c r="H73" i="9"/>
  <c r="H60" i="9"/>
  <c r="H45" i="9"/>
  <c r="B49" i="9"/>
  <c r="B5" i="9"/>
  <c r="B20" i="9"/>
  <c r="B47" i="9"/>
  <c r="B88" i="9"/>
  <c r="B115" i="9"/>
  <c r="B117" i="9"/>
  <c r="B132" i="9"/>
  <c r="B145" i="9"/>
  <c r="B158" i="9"/>
  <c r="B173" i="9"/>
  <c r="B183" i="9"/>
  <c r="B193" i="9"/>
  <c r="B207" i="9"/>
  <c r="B209" i="9"/>
  <c r="B225" i="9"/>
  <c r="B244" i="9"/>
  <c r="B273" i="9"/>
  <c r="B275" i="9"/>
  <c r="B281" i="9"/>
  <c r="B294" i="9"/>
  <c r="B300" i="9"/>
  <c r="B314" i="9"/>
  <c r="B328" i="9"/>
  <c r="B334" i="9"/>
  <c r="A294" i="9"/>
  <c r="A300" i="9"/>
  <c r="A314" i="9"/>
  <c r="A328" i="9"/>
  <c r="A334" i="9"/>
  <c r="A5" i="9"/>
  <c r="A7" i="9"/>
  <c r="A20" i="9"/>
  <c r="A33" i="9"/>
  <c r="A47" i="9"/>
  <c r="A49" i="9"/>
  <c r="A62" i="9"/>
  <c r="A75" i="9"/>
  <c r="A88" i="9"/>
  <c r="A115" i="9"/>
  <c r="A117" i="9"/>
  <c r="A132" i="9"/>
  <c r="A145" i="9"/>
  <c r="A158" i="9"/>
  <c r="A173" i="9"/>
  <c r="A183" i="9"/>
  <c r="A193" i="9"/>
  <c r="A207" i="9"/>
  <c r="A209" i="9"/>
  <c r="A225" i="9"/>
  <c r="A244" i="9"/>
  <c r="A260" i="9"/>
  <c r="A273" i="9"/>
  <c r="A275" i="9"/>
  <c r="A281" i="9"/>
  <c r="A3" i="9"/>
  <c r="H43" i="17"/>
  <c r="H42" i="17"/>
  <c r="H41" i="17"/>
  <c r="H40" i="17"/>
  <c r="H39" i="17"/>
  <c r="H38" i="17"/>
  <c r="H37" i="17"/>
  <c r="H35" i="17"/>
  <c r="H34" i="17"/>
  <c r="H33" i="17"/>
  <c r="H32" i="17"/>
  <c r="H30" i="17"/>
  <c r="H29" i="17"/>
  <c r="H28" i="17"/>
  <c r="H27" i="17"/>
  <c r="H26" i="17"/>
  <c r="H25" i="17"/>
  <c r="H24" i="17"/>
  <c r="H22" i="17"/>
  <c r="H21" i="17"/>
  <c r="H19" i="17"/>
  <c r="H17" i="17"/>
  <c r="H16" i="17"/>
  <c r="H15" i="17"/>
  <c r="N24" i="17" l="1"/>
  <c r="P33" i="17"/>
  <c r="Q33" i="17" s="1"/>
  <c r="G33" i="17"/>
  <c r="J33" i="17" s="1"/>
  <c r="P42" i="17"/>
  <c r="Q42" i="17" s="1"/>
  <c r="G42" i="17"/>
  <c r="J42" i="17" s="1"/>
  <c r="G32" i="17"/>
  <c r="J32" i="17" s="1"/>
  <c r="P32" i="17"/>
  <c r="Q32" i="17" s="1"/>
  <c r="P34" i="17"/>
  <c r="Q34" i="17" s="1"/>
  <c r="G34" i="17"/>
  <c r="J34" i="17" s="1"/>
  <c r="P43" i="17"/>
  <c r="Q43" i="17" s="1"/>
  <c r="G43" i="17"/>
  <c r="J43" i="17" s="1"/>
  <c r="N21" i="17"/>
  <c r="P35" i="17"/>
  <c r="Q35" i="17" s="1"/>
  <c r="G35" i="17"/>
  <c r="J35" i="17" s="1"/>
  <c r="G41" i="17"/>
  <c r="J41" i="17" s="1"/>
  <c r="P41" i="17"/>
  <c r="Q41" i="17" s="1"/>
  <c r="N27" i="17"/>
  <c r="P37" i="17"/>
  <c r="Q37" i="17" s="1"/>
  <c r="G37" i="17"/>
  <c r="J37" i="17" s="1"/>
  <c r="P40" i="17"/>
  <c r="Q40" i="17" s="1"/>
  <c r="G40" i="17"/>
  <c r="J40" i="17" s="1"/>
  <c r="N28" i="17"/>
  <c r="G38" i="17"/>
  <c r="J38" i="17" s="1"/>
  <c r="P38" i="17"/>
  <c r="Q38" i="17" s="1"/>
  <c r="N20" i="17"/>
  <c r="N29" i="17"/>
  <c r="P39" i="17"/>
  <c r="Q39" i="17" s="1"/>
  <c r="G39" i="17"/>
  <c r="J39" i="17" s="1"/>
  <c r="N17" i="17"/>
  <c r="N26" i="17"/>
  <c r="N25" i="17"/>
  <c r="N19" i="17"/>
  <c r="N30" i="17"/>
  <c r="H36" i="17"/>
  <c r="H31" i="17"/>
  <c r="H17" i="9"/>
  <c r="H14" i="9"/>
  <c r="H31" i="9"/>
  <c r="I16" i="17"/>
  <c r="I18" i="17"/>
  <c r="H23" i="17"/>
  <c r="H14" i="17"/>
  <c r="H18" i="17"/>
  <c r="I36" i="17"/>
  <c r="I23" i="17"/>
  <c r="J31" i="17"/>
  <c r="J36" i="17" l="1"/>
  <c r="P22" i="17"/>
  <c r="Q22" i="17" s="1"/>
  <c r="J22" i="17"/>
  <c r="J21" i="17"/>
  <c r="P21" i="17"/>
  <c r="Q21" i="17" s="1"/>
  <c r="P27" i="17"/>
  <c r="Q27" i="17" s="1"/>
  <c r="G27" i="17"/>
  <c r="J27" i="17" s="1"/>
  <c r="P28" i="17"/>
  <c r="Q28" i="17" s="1"/>
  <c r="G28" i="17"/>
  <c r="J28" i="17" s="1"/>
  <c r="G24" i="17"/>
  <c r="J24" i="17" s="1"/>
  <c r="P24" i="17"/>
  <c r="Q24" i="17" s="1"/>
  <c r="P20" i="17"/>
  <c r="Q20" i="17" s="1"/>
  <c r="G20" i="17"/>
  <c r="J20" i="17" s="1"/>
  <c r="P29" i="17"/>
  <c r="Q29" i="17" s="1"/>
  <c r="G29" i="17"/>
  <c r="J29" i="17" s="1"/>
  <c r="G30" i="17"/>
  <c r="J30" i="17" s="1"/>
  <c r="P30" i="17"/>
  <c r="Q30" i="17" s="1"/>
  <c r="G19" i="17"/>
  <c r="J19" i="17" s="1"/>
  <c r="P19" i="17"/>
  <c r="Q19" i="17" s="1"/>
  <c r="G25" i="17"/>
  <c r="J25" i="17" s="1"/>
  <c r="P25" i="17"/>
  <c r="Q25" i="17" s="1"/>
  <c r="G26" i="17"/>
  <c r="J26" i="17" s="1"/>
  <c r="P26" i="17"/>
  <c r="Q26" i="17" s="1"/>
  <c r="G17" i="17"/>
  <c r="J17" i="17" s="1"/>
  <c r="P17" i="17"/>
  <c r="Q17" i="17" s="1"/>
  <c r="N16" i="17"/>
  <c r="H44" i="17"/>
  <c r="L15" i="17"/>
  <c r="F15" i="17" s="1"/>
  <c r="I15" i="17" s="1"/>
  <c r="I14" i="17" s="1"/>
  <c r="I44" i="17" s="1"/>
  <c r="D45" i="17" s="1"/>
  <c r="G8" i="17" s="1"/>
  <c r="H18" i="9"/>
  <c r="J23" i="17" l="1"/>
  <c r="J18" i="17"/>
  <c r="G16" i="17"/>
  <c r="J16" i="17" s="1"/>
  <c r="P16" i="17"/>
  <c r="Q16" i="17" s="1"/>
  <c r="N15" i="17"/>
  <c r="G15" i="17" l="1"/>
  <c r="J15" i="17" s="1"/>
  <c r="J14" i="17" s="1"/>
  <c r="J44" i="17" s="1"/>
  <c r="P15" i="17"/>
  <c r="Q15" i="17" s="1"/>
</calcChain>
</file>

<file path=xl/sharedStrings.xml><?xml version="1.0" encoding="utf-8"?>
<sst xmlns="http://schemas.openxmlformats.org/spreadsheetml/2006/main" count="554" uniqueCount="167">
  <si>
    <t>estaca</t>
  </si>
  <si>
    <t>comprimento</t>
  </si>
  <si>
    <t>largura</t>
  </si>
  <si>
    <t>área</t>
  </si>
  <si>
    <t>DISCRIMINAÇÃO</t>
  </si>
  <si>
    <t>t.km</t>
  </si>
  <si>
    <t>obs</t>
  </si>
  <si>
    <t>MEDIÇÃO ANTERIOR..........................................................................................</t>
  </si>
  <si>
    <t>NESTA MEDIÇÃO..................................................................................................</t>
  </si>
  <si>
    <t>TOTAL ACUMULADO.........................................................................................</t>
  </si>
  <si>
    <t>Int.</t>
  </si>
  <si>
    <t>Frac.</t>
  </si>
  <si>
    <t>t</t>
  </si>
  <si>
    <t>Comp. ( m )</t>
  </si>
  <si>
    <t>Larg. ( m )</t>
  </si>
  <si>
    <t>tipo</t>
  </si>
  <si>
    <t>total</t>
  </si>
  <si>
    <t xml:space="preserve">V = </t>
  </si>
  <si>
    <t>Total =</t>
  </si>
  <si>
    <t>A =</t>
  </si>
  <si>
    <t>m2</t>
  </si>
  <si>
    <t>Taxa ligante l/m2 =</t>
  </si>
  <si>
    <t>l/m2</t>
  </si>
  <si>
    <t>Pt =</t>
  </si>
  <si>
    <t>Agente Promotor</t>
  </si>
  <si>
    <t>Contratada</t>
  </si>
  <si>
    <t>Quantidade</t>
  </si>
  <si>
    <t>Financeiro</t>
  </si>
  <si>
    <t>Prevista</t>
  </si>
  <si>
    <t>Acumulada incluindo o período</t>
  </si>
  <si>
    <t>T</t>
  </si>
  <si>
    <t>T.KM</t>
  </si>
  <si>
    <t>ASFALTO DILUIDO CM-30 EXCLUSIVE TRANSPORTE</t>
  </si>
  <si>
    <t>0</t>
  </si>
  <si>
    <t>Qtde.</t>
  </si>
  <si>
    <t>dmt</t>
  </si>
  <si>
    <t>01</t>
  </si>
  <si>
    <t>1.1</t>
  </si>
  <si>
    <t>SERVIÇOS PRELIMINARES</t>
  </si>
  <si>
    <t>SERVIÇOS TOPOGRÁFICOS PARA PAVIMENTAÇÃO, INCLUSIVE NOTA DE SERVIÇOS, ACOMPANHAMENTO E GREIDE (ADAPTADO DO SINAPI 78472)</t>
  </si>
  <si>
    <t>LIMPEZA MECANIZADA DE CAMADA VEGETAL, VEGETAÇÃO E PEQUENAS ÁRVORES (DIÂMETRO DE TRONCO MENOR QUE 0,20 M), COM TRATOR DE ESTEIRAS.AF_05/2018</t>
  </si>
  <si>
    <t>TRANSPORTE COM CAMINHÃO BASCULANTE DE 10 M³, EM VIA URBANA PAVIMENTADA, ADICIONAL PARA DMT EXCEDENTE A 30 KM (UNIDADE: TXKM). AF_07/2020</t>
  </si>
  <si>
    <t>M²</t>
  </si>
  <si>
    <t>TXKM</t>
  </si>
  <si>
    <t>1.2</t>
  </si>
  <si>
    <t>MOVIMENTAÇÃO DE TERRA</t>
  </si>
  <si>
    <t>ATERRO MECANIZADO DE VALA COM ESCAVADEIRA HIDRÁULICA (CAPACIDADE DA CAÇAMBA: 0,8M³ / POTÊNCIA: 111HP), LARGURA MAIOR QUE 1,5M, PROFUNDIDADE DE 1,5 A 3,0M, COM AREIA PARA ATERRO. ADAPTADOR DO SINAPI 94305</t>
  </si>
  <si>
    <t>PAVIMENTAÇÃO ASFÁLTICA - TSD</t>
  </si>
  <si>
    <t>REGULARIZAÇÃO E COMPACTAÇÃO DE SUBLEITO DE SOLO PREDOMINANTEMENTE ARENOSO. AF_11/2019</t>
  </si>
  <si>
    <t>EXECUÇÃO E COMPACTAÇÃO DE BASE E OU SUB BASE PARA PAVIMENTAÇÃO DE SOLOS DE COMPORTAMENTO LATERÍTICO (ARENOSO) - EXCLUSIVE SOLO, ESCAVAÇÃO, CARGA E TRANSPORTE. AF_11/2019</t>
  </si>
  <si>
    <t>SINALIZAÇÃO VIÁRIA</t>
  </si>
  <si>
    <t>1.4</t>
  </si>
  <si>
    <t>FORN. E COLOCAÇÃO DE TACHA REFLET. MONODIRECIONAL</t>
  </si>
  <si>
    <t>FORNECIMENTO E INSTALAÇÃO DE PLACA DE SINALIZAÇÃO EM CHAPA DE AÇO EM SUPORTE DE MADEIRA.</t>
  </si>
  <si>
    <t>PLACA DE SINAL.RETANGULAR (2,50X1,00M) , C CHAPAS PLANAS DE AÇO ZINCADO Nº16 CONFORMIDADE C NORMA ABNT NBR 11904:2015, SUPORTE DE FIXAÇÃO EM SECÇÃO QUADRADA DE 3" MADEIRA DE LEI, PINTADO DUAS DEMÃOS, TINTA A BASE DE BORRACHA CLORADA OU ESMALTE SINTÉTICO BRANCO, COM FIXAÇÃO, PARAFUSOS, ARRUELAS, PORCAS E ELEMENTOS METALICOS GALVANIZADOS, PELICULAS RETO REFLETIVA TIPO III A, EM ACORDO NORMA NBR 14644/2013</t>
  </si>
  <si>
    <t>DRENAGEM E SANEAMENTO</t>
  </si>
  <si>
    <t>LOCAÇÃO DE REDE DE ÁGUA OU ESGOTO. AF_10/2018</t>
  </si>
  <si>
    <t>ESCAVACAO CARGA TRANSP. 1-CAT 601 A 800M</t>
  </si>
  <si>
    <t>LASTRO DE VALA COM PREPARO DE FUNDO, LARGURA MENOR QUE 1,5M, COM CAMADA DE AREIA, LANÇAMENTO MANUAL, EM LOCAL COM NÍVEL BAIXO DE INTERFERÊNCIA. AF_06/2016 (ADAPTADO DE SINAPI 94102)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</si>
  <si>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</si>
  <si>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>1.3</t>
  </si>
  <si>
    <t>1.5</t>
  </si>
  <si>
    <t>1.5.7</t>
  </si>
  <si>
    <t>1.4.1</t>
  </si>
  <si>
    <t>1.5.1</t>
  </si>
  <si>
    <t>1.5.2</t>
  </si>
  <si>
    <t>1.5.3</t>
  </si>
  <si>
    <t>1.5.4</t>
  </si>
  <si>
    <t>1.5.5</t>
  </si>
  <si>
    <t>1.5.6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</si>
  <si>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</si>
  <si>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</si>
  <si>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</si>
  <si>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</si>
  <si>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</si>
  <si>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</si>
  <si>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</si>
  <si>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</si>
  <si>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</si>
  <si>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</si>
  <si>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</si>
  <si>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</si>
  <si>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</si>
  <si>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</si>
  <si>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1.4.2</t>
  </si>
  <si>
    <t>1.4.3</t>
  </si>
  <si>
    <t>1.4.4</t>
  </si>
  <si>
    <t>ESCAVAÇÃO, CARGA E TRANSPORTE DE MATERIAL DE 1ª CATEGORIA - DMT DE 1.000 A 1.200 M - CAMINHO DE SERVIÇO EM LEITO NATURAL -COM CARREGADEIRA E CAMINHÃO BASCULANTE DE 14 M³</t>
  </si>
  <si>
    <t>FORNECIMENTO DE EMULSÃO ASFÁLTICA RR-2C-E COM POLÍMERO</t>
  </si>
  <si>
    <t>TSD EXCLUSIVE FORNECIMENTO DA EMULSÃO</t>
  </si>
  <si>
    <t>FAIXA DE SINALIZAÇÃO HORIZONTAL - TERMOPLÁSTICO POR ASPERSÃO - E=1,5MM</t>
  </si>
  <si>
    <t>ENTRADA PARA DESCIDA D’ÁGUA - EDA 02 - AREIA E BRITA COMERCIAIS</t>
  </si>
  <si>
    <t>DESCIDA D’ÁGUA DE ATERROS TIPO RÁPIDO - DAR 02 - AREIA E BRITA COMERCIAIS</t>
  </si>
  <si>
    <t>DISSIPADOR DE ENERGIA - DED 01 - AREIA E BRITA COMERCIAIS</t>
  </si>
  <si>
    <t>M³</t>
  </si>
  <si>
    <t>UN</t>
  </si>
  <si>
    <t>M</t>
  </si>
  <si>
    <t>Agente Financeiro</t>
  </si>
  <si>
    <t>ITEM</t>
  </si>
  <si>
    <t>UNID</t>
  </si>
  <si>
    <t>P.UNIT.</t>
  </si>
  <si>
    <t>Programa</t>
  </si>
  <si>
    <t>Início da Obra (O.S.)</t>
  </si>
  <si>
    <t>Prazo (Mês)</t>
  </si>
  <si>
    <t>Localização da Obra</t>
  </si>
  <si>
    <t>Contrato de Repasse</t>
  </si>
  <si>
    <t>Nº de Licitação</t>
  </si>
  <si>
    <t>Data da Ass. Contrato</t>
  </si>
  <si>
    <t>Nº do Contrato</t>
  </si>
  <si>
    <t>Empreendimento</t>
  </si>
  <si>
    <t>Valor do Contrato (R$):</t>
  </si>
  <si>
    <t>Valor da Medição (R$)</t>
  </si>
  <si>
    <t>Período</t>
  </si>
  <si>
    <t>Nº - B.M.</t>
  </si>
  <si>
    <t>REQUALIFICAÇÃO E AMPLIAÇÃO DA AV MONSENHOR VICENTE FREITAS: TRECHO 1 - (CONSTRUÇÃO DE 1 NOVA FAIXA DE ROLAGEM) - COMPRIMENTO 2300 M - TSD</t>
  </si>
  <si>
    <t>Niemaia Construções Ltda</t>
  </si>
  <si>
    <t>12 meses</t>
  </si>
  <si>
    <t>Data da emissão do Boletim</t>
  </si>
  <si>
    <t>BOLETIM DE MEDIÇÃO</t>
  </si>
  <si>
    <t>010/2024</t>
  </si>
  <si>
    <t>009/2023</t>
  </si>
  <si>
    <t>Medido no período</t>
  </si>
  <si>
    <t>Acumulado incluindo o período</t>
  </si>
  <si>
    <t>IMPORTA O PRESENTE BOLETIM DE MEDIÇÃO O VALOR DE:</t>
  </si>
  <si>
    <t>Prefeitura Municipal de Sousa - PB</t>
  </si>
  <si>
    <t>AV. Monsenhor Vicente de Freitas</t>
  </si>
  <si>
    <t>Requalificação e Ampliação da Av. Monsenhor Vicente de Freitas, no Município de Sousa/PB, conforme Plano de Ação 09032021-009256.</t>
  </si>
  <si>
    <t>MEMÓRIA DE CÁLCULO - BM 01</t>
  </si>
  <si>
    <t xml:space="preserve">Levantamento Topográfico (Área Executada) </t>
  </si>
  <si>
    <t>Origem</t>
  </si>
  <si>
    <t>Destino</t>
  </si>
  <si>
    <t>Volume</t>
  </si>
  <si>
    <t>Fator</t>
  </si>
  <si>
    <t>estaca - estaca</t>
  </si>
  <si>
    <t>Compactado</t>
  </si>
  <si>
    <t>Empolamento</t>
  </si>
  <si>
    <t>Transportado</t>
  </si>
  <si>
    <t>lado</t>
  </si>
  <si>
    <t>Obs.</t>
  </si>
  <si>
    <t xml:space="preserve">A = </t>
  </si>
  <si>
    <t>ton.</t>
  </si>
  <si>
    <t>altura</t>
  </si>
  <si>
    <t>V =</t>
  </si>
  <si>
    <t>Seção Tangente</t>
  </si>
  <si>
    <t>Seção Curva (Superlarguras)</t>
  </si>
  <si>
    <t>Espaçamento (m)</t>
  </si>
  <si>
    <t xml:space="preserve">Placa </t>
  </si>
  <si>
    <t>quantidade</t>
  </si>
  <si>
    <t>Obs</t>
  </si>
  <si>
    <t xml:space="preserve">L = </t>
  </si>
  <si>
    <t>Levantamento Topográfico</t>
  </si>
  <si>
    <t>NESTA MEDIÇÃO</t>
  </si>
  <si>
    <t>ATUAL</t>
  </si>
  <si>
    <t>PROJETO (Quant)</t>
  </si>
  <si>
    <t>SALDO (Quant)</t>
  </si>
  <si>
    <t>VALOR (R$)</t>
  </si>
  <si>
    <t>PROJETO (R$)</t>
  </si>
  <si>
    <t>QUANTIDADE</t>
  </si>
  <si>
    <t>FINANCEIRO</t>
  </si>
  <si>
    <t>Área</t>
  </si>
  <si>
    <t>espessura</t>
  </si>
  <si>
    <t>Total</t>
  </si>
  <si>
    <t>DMT</t>
  </si>
  <si>
    <t>volume</t>
  </si>
  <si>
    <t>01/06/2024 à 24/07/2024</t>
  </si>
  <si>
    <t>Volume (m³)</t>
  </si>
  <si>
    <t>Densidade (t/m³)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</si>
</sst>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#,##0.00"/>
    <numFmt numFmtId="166" formatCode="&quot;R$&quot;\ #,##0.00"/>
    <numFmt numFmtId="167" formatCode="#,##0.00_ ;[Red]\-#,##0.00\ "/>
  </numFmts>
  <fonts count="20" x14ac:knownFonts="1">
    <font>
      <sz val="10"/>
      <name val="Arial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color theme="4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21">
    <xf numFmtId="0" fontId="0" fillId="0" borderId="0" applyFill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 applyFill="0"/>
    <xf numFmtId="0" fontId="6" fillId="0" borderId="0"/>
    <xf numFmtId="0" fontId="10" fillId="0" borderId="0"/>
    <xf numFmtId="0" fontId="10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" fontId="3" fillId="0" borderId="0" xfId="0" applyNumberFormat="1" applyFont="1" applyFill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164" fontId="2" fillId="0" borderId="0" xfId="14" applyFill="1" applyAlignment="1">
      <alignment vertical="center"/>
    </xf>
    <xf numFmtId="0" fontId="4" fillId="0" borderId="0" xfId="0" applyFont="1" applyFill="1" applyAlignment="1">
      <alignment vertical="center"/>
    </xf>
    <xf numFmtId="39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64" fontId="2" fillId="0" borderId="0" xfId="14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0" applyNumberFormat="1" applyFont="1" applyFill="1" applyAlignment="1">
      <alignment horizontal="center" vertical="center" wrapText="1" shrinkToFit="1"/>
    </xf>
    <xf numFmtId="43" fontId="2" fillId="0" borderId="0" xfId="14" applyNumberFormat="1" applyFill="1" applyBorder="1" applyAlignment="1">
      <alignment horizontal="center" vertical="center" wrapText="1" shrinkToFit="1"/>
    </xf>
    <xf numFmtId="43" fontId="3" fillId="0" borderId="0" xfId="0" applyNumberFormat="1" applyFont="1" applyFill="1" applyAlignment="1">
      <alignment horizontal="center" vertical="center" wrapText="1" shrinkToFit="1"/>
    </xf>
    <xf numFmtId="43" fontId="2" fillId="0" borderId="0" xfId="14" applyNumberFormat="1" applyFill="1" applyAlignment="1">
      <alignment horizontal="center" vertical="center" wrapText="1" shrinkToFit="1"/>
    </xf>
    <xf numFmtId="2" fontId="2" fillId="0" borderId="0" xfId="14" applyNumberFormat="1" applyFill="1" applyBorder="1" applyAlignment="1">
      <alignment vertical="center"/>
    </xf>
    <xf numFmtId="1" fontId="2" fillId="0" borderId="0" xfId="0" applyNumberFormat="1" applyFont="1" applyFill="1" applyAlignment="1">
      <alignment horizontal="right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44" fontId="15" fillId="0" borderId="16" xfId="1" applyFont="1" applyBorder="1" applyAlignment="1">
      <alignment horizontal="center" vertical="center" wrapText="1"/>
    </xf>
    <xf numFmtId="164" fontId="15" fillId="0" borderId="16" xfId="14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10" fontId="12" fillId="0" borderId="14" xfId="0" applyNumberFormat="1" applyFont="1" applyFill="1" applyBorder="1" applyAlignment="1">
      <alignment horizontal="left" vertical="center"/>
    </xf>
    <xf numFmtId="49" fontId="16" fillId="3" borderId="3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vertical="center"/>
    </xf>
    <xf numFmtId="4" fontId="12" fillId="0" borderId="9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10" fontId="12" fillId="0" borderId="2" xfId="0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4" fontId="13" fillId="0" borderId="3" xfId="0" applyNumberFormat="1" applyFont="1" applyFill="1" applyBorder="1" applyAlignment="1">
      <alignment vertical="center"/>
    </xf>
    <xf numFmtId="49" fontId="13" fillId="0" borderId="2" xfId="0" applyNumberFormat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14" fontId="13" fillId="0" borderId="6" xfId="0" applyNumberFormat="1" applyFont="1" applyFill="1" applyBorder="1" applyAlignment="1">
      <alignment vertical="center"/>
    </xf>
    <xf numFmtId="14" fontId="13" fillId="0" borderId="7" xfId="0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centerContinuous" vertical="center" wrapText="1"/>
    </xf>
    <xf numFmtId="0" fontId="14" fillId="2" borderId="12" xfId="0" applyFont="1" applyFill="1" applyBorder="1" applyAlignment="1">
      <alignment horizontal="centerContinuous" vertical="center" wrapText="1"/>
    </xf>
    <xf numFmtId="4" fontId="14" fillId="2" borderId="12" xfId="0" applyNumberFormat="1" applyFont="1" applyFill="1" applyBorder="1" applyAlignment="1">
      <alignment horizontal="centerContinuous" vertical="center" wrapText="1"/>
    </xf>
    <xf numFmtId="4" fontId="15" fillId="2" borderId="4" xfId="0" applyNumberFormat="1" applyFont="1" applyFill="1" applyBorder="1" applyAlignment="1">
      <alignment horizontal="right" vertical="center" wrapText="1"/>
    </xf>
    <xf numFmtId="14" fontId="13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17" fontId="13" fillId="0" borderId="7" xfId="0" applyNumberFormat="1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vertical="center" wrapText="1"/>
    </xf>
    <xf numFmtId="0" fontId="14" fillId="4" borderId="12" xfId="0" applyFont="1" applyFill="1" applyBorder="1" applyAlignment="1">
      <alignment vertical="center" wrapText="1"/>
    </xf>
    <xf numFmtId="166" fontId="12" fillId="2" borderId="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166" fontId="13" fillId="2" borderId="0" xfId="0" applyNumberFormat="1" applyFont="1" applyFill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166" fontId="14" fillId="4" borderId="4" xfId="0" applyNumberFormat="1" applyFont="1" applyFill="1" applyBorder="1" applyAlignment="1">
      <alignment vertical="center" wrapText="1"/>
    </xf>
    <xf numFmtId="0" fontId="13" fillId="5" borderId="13" xfId="0" applyFont="1" applyFill="1" applyBorder="1" applyAlignment="1">
      <alignment vertical="center" wrapText="1"/>
    </xf>
    <xf numFmtId="0" fontId="13" fillId="5" borderId="12" xfId="0" applyFont="1" applyFill="1" applyBorder="1" applyAlignment="1">
      <alignment vertical="center" wrapText="1"/>
    </xf>
    <xf numFmtId="166" fontId="13" fillId="5" borderId="4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" fontId="2" fillId="0" borderId="18" xfId="4" applyNumberFormat="1" applyFont="1" applyBorder="1" applyAlignment="1">
      <alignment horizontal="center" vertical="center"/>
    </xf>
    <xf numFmtId="0" fontId="2" fillId="0" borderId="0" xfId="0" quotePrefix="1" applyFont="1" applyFill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8" xfId="4" quotePrefix="1" applyFont="1" applyBorder="1" applyAlignment="1">
      <alignment horizontal="center" vertical="center"/>
    </xf>
    <xf numFmtId="0" fontId="2" fillId="0" borderId="18" xfId="4" applyFont="1" applyBorder="1" applyAlignment="1">
      <alignment horizontal="center" vertical="center"/>
    </xf>
    <xf numFmtId="43" fontId="2" fillId="0" borderId="18" xfId="16" applyFont="1" applyBorder="1" applyAlignment="1">
      <alignment horizontal="right" vertical="center"/>
    </xf>
    <xf numFmtId="43" fontId="2" fillId="0" borderId="18" xfId="16" applyFont="1" applyBorder="1" applyAlignment="1">
      <alignment vertical="center"/>
    </xf>
    <xf numFmtId="0" fontId="2" fillId="0" borderId="18" xfId="4" applyFont="1" applyBorder="1" applyAlignment="1">
      <alignment vertical="center"/>
    </xf>
    <xf numFmtId="0" fontId="2" fillId="0" borderId="0" xfId="4" applyFont="1" applyAlignment="1">
      <alignment horizontal="center" vertical="center"/>
    </xf>
    <xf numFmtId="164" fontId="2" fillId="0" borderId="0" xfId="4" applyNumberFormat="1" applyFont="1" applyAlignment="1">
      <alignment horizontal="center" vertical="center"/>
    </xf>
    <xf numFmtId="4" fontId="2" fillId="0" borderId="18" xfId="16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3" fontId="2" fillId="0" borderId="18" xfId="4" applyNumberFormat="1" applyFon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vertical="center"/>
    </xf>
    <xf numFmtId="4" fontId="2" fillId="0" borderId="18" xfId="0" applyNumberFormat="1" applyFont="1" applyBorder="1" applyAlignment="1">
      <alignment horizontal="center" vertical="center"/>
    </xf>
    <xf numFmtId="3" fontId="2" fillId="0" borderId="20" xfId="4" applyNumberFormat="1" applyFont="1" applyBorder="1" applyAlignment="1">
      <alignment horizontal="center" vertical="center"/>
    </xf>
    <xf numFmtId="4" fontId="2" fillId="0" borderId="20" xfId="4" applyNumberFormat="1" applyFont="1" applyBorder="1" applyAlignment="1">
      <alignment horizontal="center" vertical="center"/>
    </xf>
    <xf numFmtId="4" fontId="2" fillId="0" borderId="20" xfId="4" applyNumberFormat="1" applyFont="1" applyBorder="1" applyAlignment="1">
      <alignment vertical="center"/>
    </xf>
    <xf numFmtId="4" fontId="3" fillId="0" borderId="20" xfId="12" applyNumberFormat="1" applyFont="1" applyFill="1" applyBorder="1" applyAlignment="1">
      <alignment vertical="center"/>
    </xf>
    <xf numFmtId="0" fontId="2" fillId="0" borderId="0" xfId="5" applyFont="1" applyAlignment="1">
      <alignment horizontal="left" vertical="center"/>
    </xf>
    <xf numFmtId="4" fontId="2" fillId="0" borderId="18" xfId="4" applyNumberFormat="1" applyFont="1" applyBorder="1" applyAlignment="1">
      <alignment vertical="center"/>
    </xf>
    <xf numFmtId="4" fontId="2" fillId="0" borderId="18" xfId="12" applyNumberFormat="1" applyFont="1" applyFill="1" applyBorder="1" applyAlignment="1">
      <alignment vertical="center"/>
    </xf>
    <xf numFmtId="49" fontId="2" fillId="0" borderId="18" xfId="4" applyNumberFormat="1" applyFont="1" applyBorder="1" applyAlignment="1">
      <alignment horizontal="center" vertical="center"/>
    </xf>
    <xf numFmtId="3" fontId="2" fillId="0" borderId="18" xfId="4" applyNumberFormat="1" applyFont="1" applyBorder="1" applyAlignment="1">
      <alignment horizontal="center" vertical="center"/>
    </xf>
    <xf numFmtId="0" fontId="2" fillId="0" borderId="0" xfId="5" applyFont="1" applyAlignment="1">
      <alignment vertical="center"/>
    </xf>
    <xf numFmtId="4" fontId="2" fillId="2" borderId="18" xfId="4" applyNumberFormat="1" applyFont="1" applyFill="1" applyBorder="1" applyAlignment="1">
      <alignment horizontal="center" vertical="center"/>
    </xf>
    <xf numFmtId="4" fontId="2" fillId="2" borderId="20" xfId="4" applyNumberFormat="1" applyFont="1" applyFill="1" applyBorder="1" applyAlignment="1">
      <alignment horizontal="center" vertical="center"/>
    </xf>
    <xf numFmtId="4" fontId="3" fillId="2" borderId="18" xfId="12" applyNumberFormat="1" applyFont="1" applyFill="1" applyBorder="1" applyAlignment="1">
      <alignment vertical="center"/>
    </xf>
    <xf numFmtId="4" fontId="3" fillId="2" borderId="18" xfId="4" applyNumberFormat="1" applyFont="1" applyFill="1" applyBorder="1" applyAlignment="1">
      <alignment horizontal="right" vertical="center"/>
    </xf>
    <xf numFmtId="4" fontId="3" fillId="2" borderId="18" xfId="4" applyNumberFormat="1" applyFont="1" applyFill="1" applyBorder="1" applyAlignment="1">
      <alignment horizontal="center" vertical="center"/>
    </xf>
    <xf numFmtId="43" fontId="8" fillId="0" borderId="18" xfId="0" applyNumberFormat="1" applyFont="1" applyBorder="1" applyAlignment="1">
      <alignment vertical="center"/>
    </xf>
    <xf numFmtId="43" fontId="5" fillId="0" borderId="18" xfId="0" applyNumberFormat="1" applyFont="1" applyBorder="1" applyAlignment="1">
      <alignment horizontal="right" vertical="center"/>
    </xf>
    <xf numFmtId="43" fontId="5" fillId="0" borderId="18" xfId="16" applyFont="1" applyBorder="1" applyAlignment="1">
      <alignment horizontal="center" vertical="center"/>
    </xf>
    <xf numFmtId="43" fontId="5" fillId="0" borderId="18" xfId="0" applyNumberFormat="1" applyFont="1" applyBorder="1" applyAlignment="1">
      <alignment vertical="center"/>
    </xf>
    <xf numFmtId="164" fontId="5" fillId="0" borderId="18" xfId="4" applyNumberFormat="1" applyFont="1" applyBorder="1" applyAlignment="1">
      <alignment horizontal="center" vertical="center"/>
    </xf>
    <xf numFmtId="0" fontId="11" fillId="0" borderId="18" xfId="4" applyFont="1" applyBorder="1" applyAlignment="1">
      <alignment vertical="center"/>
    </xf>
    <xf numFmtId="43" fontId="5" fillId="0" borderId="18" xfId="0" applyNumberFormat="1" applyFont="1" applyBorder="1" applyAlignment="1">
      <alignment horizontal="center" vertical="center"/>
    </xf>
    <xf numFmtId="3" fontId="17" fillId="0" borderId="18" xfId="4" quotePrefix="1" applyNumberFormat="1" applyFont="1" applyBorder="1" applyAlignment="1">
      <alignment horizontal="center" vertical="center"/>
    </xf>
    <xf numFmtId="0" fontId="17" fillId="0" borderId="18" xfId="4" applyFont="1" applyBorder="1" applyAlignment="1">
      <alignment vertical="center"/>
    </xf>
    <xf numFmtId="4" fontId="2" fillId="0" borderId="19" xfId="12" applyNumberFormat="1" applyFont="1" applyBorder="1" applyAlignment="1">
      <alignment vertical="center"/>
    </xf>
    <xf numFmtId="3" fontId="2" fillId="0" borderId="20" xfId="4" applyNumberFormat="1" applyFont="1" applyBorder="1" applyAlignment="1">
      <alignment vertical="center"/>
    </xf>
    <xf numFmtId="4" fontId="3" fillId="0" borderId="20" xfId="4" applyNumberFormat="1" applyFont="1" applyBorder="1" applyAlignment="1">
      <alignment horizontal="center" vertical="center"/>
    </xf>
    <xf numFmtId="4" fontId="2" fillId="0" borderId="18" xfId="12" applyNumberFormat="1" applyFont="1" applyBorder="1" applyAlignment="1">
      <alignment vertical="center"/>
    </xf>
    <xf numFmtId="49" fontId="2" fillId="0" borderId="20" xfId="4" applyNumberFormat="1" applyFont="1" applyBorder="1" applyAlignment="1">
      <alignment horizontal="center" vertical="center"/>
    </xf>
    <xf numFmtId="0" fontId="2" fillId="0" borderId="20" xfId="4" applyFont="1" applyBorder="1" applyAlignment="1">
      <alignment horizontal="left" vertical="center"/>
    </xf>
    <xf numFmtId="0" fontId="18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3" fillId="0" borderId="18" xfId="4" applyFont="1" applyBorder="1" applyAlignment="1">
      <alignment horizontal="right" vertical="center"/>
    </xf>
    <xf numFmtId="4" fontId="3" fillId="0" borderId="18" xfId="0" applyNumberFormat="1" applyFont="1" applyBorder="1" applyAlignment="1">
      <alignment horizontal="right" vertical="center"/>
    </xf>
    <xf numFmtId="4" fontId="3" fillId="0" borderId="18" xfId="0" applyNumberFormat="1" applyFont="1" applyBorder="1" applyAlignment="1">
      <alignment vertical="center"/>
    </xf>
    <xf numFmtId="43" fontId="3" fillId="0" borderId="0" xfId="16" applyFont="1" applyBorder="1" applyAlignment="1">
      <alignment vertical="center"/>
    </xf>
    <xf numFmtId="43" fontId="8" fillId="0" borderId="18" xfId="0" applyNumberFormat="1" applyFont="1" applyBorder="1" applyAlignment="1">
      <alignment horizontal="right" vertical="center"/>
    </xf>
    <xf numFmtId="43" fontId="8" fillId="0" borderId="18" xfId="0" applyNumberFormat="1" applyFont="1" applyBorder="1" applyAlignment="1">
      <alignment horizontal="center" vertical="center"/>
    </xf>
    <xf numFmtId="4" fontId="3" fillId="0" borderId="18" xfId="4" applyNumberFormat="1" applyFont="1" applyBorder="1" applyAlignment="1">
      <alignment horizontal="right" vertical="center"/>
    </xf>
    <xf numFmtId="4" fontId="3" fillId="0" borderId="18" xfId="4" applyNumberFormat="1" applyFont="1" applyBorder="1" applyAlignment="1">
      <alignment vertical="center"/>
    </xf>
    <xf numFmtId="43" fontId="3" fillId="0" borderId="18" xfId="16" applyFont="1" applyBorder="1" applyAlignment="1">
      <alignment vertical="center"/>
    </xf>
    <xf numFmtId="0" fontId="18" fillId="0" borderId="4" xfId="4" applyFont="1" applyBorder="1" applyAlignment="1">
      <alignment horizontal="center" vertical="center"/>
    </xf>
    <xf numFmtId="0" fontId="18" fillId="0" borderId="19" xfId="0" applyFont="1" applyBorder="1" applyAlignment="1">
      <alignment vertical="center"/>
    </xf>
    <xf numFmtId="4" fontId="18" fillId="0" borderId="18" xfId="12" applyNumberFormat="1" applyFont="1" applyBorder="1" applyAlignment="1">
      <alignment vertical="center"/>
    </xf>
    <xf numFmtId="0" fontId="18" fillId="0" borderId="20" xfId="4" applyFont="1" applyBorder="1" applyAlignment="1">
      <alignment vertical="center"/>
    </xf>
    <xf numFmtId="0" fontId="18" fillId="0" borderId="20" xfId="4" applyFont="1" applyBorder="1" applyAlignment="1">
      <alignment horizontal="right" vertical="center"/>
    </xf>
    <xf numFmtId="4" fontId="18" fillId="0" borderId="20" xfId="4" applyNumberFormat="1" applyFont="1" applyBorder="1" applyAlignment="1">
      <alignment vertical="center"/>
    </xf>
    <xf numFmtId="43" fontId="18" fillId="0" borderId="20" xfId="16" applyFont="1" applyBorder="1" applyAlignment="1">
      <alignment horizontal="left" vertical="center"/>
    </xf>
    <xf numFmtId="0" fontId="18" fillId="0" borderId="18" xfId="0" applyFont="1" applyBorder="1" applyAlignment="1">
      <alignment vertical="center"/>
    </xf>
    <xf numFmtId="3" fontId="18" fillId="0" borderId="18" xfId="4" applyNumberFormat="1" applyFont="1" applyBorder="1" applyAlignment="1">
      <alignment vertical="center"/>
    </xf>
    <xf numFmtId="4" fontId="18" fillId="0" borderId="18" xfId="4" applyNumberFormat="1" applyFont="1" applyBorder="1" applyAlignment="1">
      <alignment vertical="center"/>
    </xf>
    <xf numFmtId="3" fontId="18" fillId="0" borderId="0" xfId="4" applyNumberFormat="1" applyFont="1" applyAlignment="1">
      <alignment vertical="center"/>
    </xf>
    <xf numFmtId="4" fontId="18" fillId="0" borderId="0" xfId="4" applyNumberFormat="1" applyFont="1" applyAlignment="1">
      <alignment vertical="center"/>
    </xf>
    <xf numFmtId="0" fontId="18" fillId="0" borderId="0" xfId="4" applyFont="1" applyAlignment="1">
      <alignment horizontal="right" vertical="center"/>
    </xf>
    <xf numFmtId="43" fontId="18" fillId="0" borderId="0" xfId="16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" fontId="18" fillId="0" borderId="0" xfId="12" applyNumberFormat="1" applyFont="1" applyBorder="1" applyAlignment="1">
      <alignment vertical="center"/>
    </xf>
    <xf numFmtId="43" fontId="18" fillId="0" borderId="0" xfId="16" applyFont="1" applyBorder="1" applyAlignment="1">
      <alignment vertical="center"/>
    </xf>
    <xf numFmtId="0" fontId="19" fillId="0" borderId="18" xfId="4" applyFont="1" applyBorder="1" applyAlignment="1">
      <alignment horizontal="right" vertical="center"/>
    </xf>
    <xf numFmtId="4" fontId="19" fillId="0" borderId="18" xfId="4" applyNumberFormat="1" applyFont="1" applyBorder="1" applyAlignment="1">
      <alignment vertical="center"/>
    </xf>
    <xf numFmtId="43" fontId="19" fillId="0" borderId="18" xfId="16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Continuous" vertical="center" wrapText="1"/>
    </xf>
    <xf numFmtId="0" fontId="15" fillId="0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43" fontId="12" fillId="0" borderId="4" xfId="0" applyNumberFormat="1" applyFont="1" applyBorder="1" applyAlignment="1">
      <alignment vertical="center"/>
    </xf>
    <xf numFmtId="167" fontId="12" fillId="0" borderId="4" xfId="0" applyNumberFormat="1" applyFont="1" applyBorder="1" applyAlignment="1">
      <alignment vertical="center"/>
    </xf>
    <xf numFmtId="167" fontId="12" fillId="0" borderId="0" xfId="0" applyNumberFormat="1" applyFont="1" applyAlignment="1">
      <alignment vertical="center"/>
    </xf>
    <xf numFmtId="44" fontId="12" fillId="0" borderId="0" xfId="0" applyNumberFormat="1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43" fontId="12" fillId="0" borderId="2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3" xfId="0" applyFont="1" applyBorder="1" applyAlignment="1">
      <alignment horizontal="centerContinuous" vertical="center"/>
    </xf>
    <xf numFmtId="0" fontId="12" fillId="0" borderId="15" xfId="0" applyFont="1" applyBorder="1" applyAlignment="1">
      <alignment horizontal="centerContinuous" vertical="center"/>
    </xf>
    <xf numFmtId="0" fontId="12" fillId="0" borderId="12" xfId="0" applyFont="1" applyBorder="1" applyAlignment="1">
      <alignment horizontal="center" vertical="center"/>
    </xf>
    <xf numFmtId="43" fontId="2" fillId="0" borderId="0" xfId="0" applyNumberFormat="1" applyFont="1" applyFill="1" applyAlignment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center" vertical="center" wrapText="1"/>
    </xf>
    <xf numFmtId="44" fontId="15" fillId="0" borderId="16" xfId="1" applyFont="1" applyFill="1" applyBorder="1" applyAlignment="1">
      <alignment horizontal="center" vertical="center" wrapText="1"/>
    </xf>
    <xf numFmtId="164" fontId="15" fillId="0" borderId="16" xfId="14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right" vertical="center" wrapText="1"/>
    </xf>
    <xf numFmtId="166" fontId="12" fillId="0" borderId="4" xfId="0" applyNumberFormat="1" applyFont="1" applyFill="1" applyBorder="1" applyAlignment="1">
      <alignment horizontal="right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166" fontId="13" fillId="2" borderId="1" xfId="0" applyNumberFormat="1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right" vertical="center"/>
    </xf>
    <xf numFmtId="0" fontId="13" fillId="0" borderId="11" xfId="0" applyFont="1" applyFill="1" applyBorder="1" applyAlignment="1">
      <alignment horizontal="right" vertical="center"/>
    </xf>
    <xf numFmtId="166" fontId="13" fillId="0" borderId="2" xfId="0" applyNumberFormat="1" applyFont="1" applyFill="1" applyBorder="1" applyAlignment="1">
      <alignment horizontal="right" vertical="center"/>
    </xf>
    <xf numFmtId="166" fontId="13" fillId="0" borderId="3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center"/>
    </xf>
    <xf numFmtId="0" fontId="13" fillId="0" borderId="8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4" fontId="12" fillId="0" borderId="5" xfId="0" applyNumberFormat="1" applyFont="1" applyFill="1" applyBorder="1" applyAlignment="1">
      <alignment horizontal="left" vertical="center"/>
    </xf>
    <xf numFmtId="4" fontId="12" fillId="0" borderId="9" xfId="0" applyNumberFormat="1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/>
    </xf>
    <xf numFmtId="165" fontId="13" fillId="3" borderId="6" xfId="0" applyNumberFormat="1" applyFont="1" applyFill="1" applyBorder="1" applyAlignment="1">
      <alignment horizontal="center" vertical="center"/>
    </xf>
    <xf numFmtId="165" fontId="13" fillId="3" borderId="7" xfId="0" applyNumberFormat="1" applyFont="1" applyFill="1" applyBorder="1" applyAlignment="1">
      <alignment horizontal="center" vertical="center"/>
    </xf>
    <xf numFmtId="165" fontId="13" fillId="3" borderId="10" xfId="0" applyNumberFormat="1" applyFont="1" applyFill="1" applyBorder="1" applyAlignment="1">
      <alignment horizontal="center" vertical="center"/>
    </xf>
    <xf numFmtId="165" fontId="13" fillId="3" borderId="11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vertical="center"/>
    </xf>
    <xf numFmtId="4" fontId="12" fillId="0" borderId="9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164" fontId="2" fillId="0" borderId="4" xfId="4" applyNumberFormat="1" applyFont="1" applyBorder="1" applyAlignment="1">
      <alignment horizontal="center" vertical="center"/>
    </xf>
    <xf numFmtId="164" fontId="2" fillId="0" borderId="14" xfId="4" applyNumberFormat="1" applyFont="1" applyBorder="1" applyAlignment="1">
      <alignment horizontal="center" vertical="center"/>
    </xf>
    <xf numFmtId="164" fontId="2" fillId="0" borderId="3" xfId="4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4" xfId="4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18" fillId="0" borderId="4" xfId="4" applyFont="1" applyBorder="1" applyAlignment="1">
      <alignment horizontal="center" vertical="center"/>
    </xf>
    <xf numFmtId="0" fontId="18" fillId="0" borderId="14" xfId="4" applyFont="1" applyBorder="1" applyAlignment="1">
      <alignment horizontal="center" vertical="center"/>
    </xf>
    <xf numFmtId="0" fontId="18" fillId="0" borderId="3" xfId="4" applyFont="1" applyBorder="1" applyAlignment="1">
      <alignment horizontal="center" vertical="center"/>
    </xf>
    <xf numFmtId="164" fontId="18" fillId="0" borderId="4" xfId="4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5" fillId="0" borderId="18" xfId="4" applyNumberFormat="1" applyFont="1" applyBorder="1" applyAlignment="1">
      <alignment horizontal="center" vertical="center"/>
    </xf>
    <xf numFmtId="3" fontId="8" fillId="0" borderId="21" xfId="4" applyNumberFormat="1" applyFont="1" applyBorder="1" applyAlignment="1">
      <alignment horizontal="center" vertical="center"/>
    </xf>
    <xf numFmtId="3" fontId="8" fillId="0" borderId="19" xfId="4" applyNumberFormat="1" applyFont="1" applyBorder="1" applyAlignment="1">
      <alignment horizontal="center" vertical="center"/>
    </xf>
    <xf numFmtId="4" fontId="3" fillId="0" borderId="18" xfId="4" applyNumberFormat="1" applyFont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5" xfId="4" applyFont="1" applyBorder="1" applyAlignment="1">
      <alignment horizontal="center" vertical="center"/>
    </xf>
    <xf numFmtId="0" fontId="2" fillId="0" borderId="14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21">
    <cellStyle name="Moeda" xfId="1" builtinId="4"/>
    <cellStyle name="Moeda 2" xfId="2" xr:uid="{00000000-0005-0000-0000-000002000000}"/>
    <cellStyle name="Normal" xfId="0" builtinId="0"/>
    <cellStyle name="Normal 12" xfId="3" xr:uid="{00000000-0005-0000-0000-000004000000}"/>
    <cellStyle name="Normal 2" xfId="4" xr:uid="{00000000-0005-0000-0000-000005000000}"/>
    <cellStyle name="Normal 2 2" xfId="5" xr:uid="{00000000-0005-0000-0000-000006000000}"/>
    <cellStyle name="Normal 3" xfId="6" xr:uid="{00000000-0005-0000-0000-000007000000}"/>
    <cellStyle name="Normal 3 2" xfId="7" xr:uid="{00000000-0005-0000-0000-000008000000}"/>
    <cellStyle name="Normal 4" xfId="8" xr:uid="{00000000-0005-0000-0000-000009000000}"/>
    <cellStyle name="Normal 6" xfId="9" xr:uid="{00000000-0005-0000-0000-00000A000000}"/>
    <cellStyle name="Porcentagem 2" xfId="10" xr:uid="{00000000-0005-0000-0000-00000C000000}"/>
    <cellStyle name="Porcentagem 3" xfId="11" xr:uid="{00000000-0005-0000-0000-00000D000000}"/>
    <cellStyle name="Separador de milhares 2" xfId="12" xr:uid="{00000000-0005-0000-0000-00000E000000}"/>
    <cellStyle name="Separador de milhares 2 2" xfId="13" xr:uid="{00000000-0005-0000-0000-00000F000000}"/>
    <cellStyle name="Vírgula" xfId="14" builtinId="3"/>
    <cellStyle name="Vírgula 2" xfId="15" xr:uid="{00000000-0005-0000-0000-000011000000}"/>
    <cellStyle name="Vírgula 2 2" xfId="16" xr:uid="{00000000-0005-0000-0000-000012000000}"/>
    <cellStyle name="Vírgula 3" xfId="17" xr:uid="{00000000-0005-0000-0000-000013000000}"/>
    <cellStyle name="Vírgula 3 2" xfId="18" xr:uid="{00000000-0005-0000-0000-000014000000}"/>
    <cellStyle name="Vírgula 4" xfId="19" xr:uid="{00000000-0005-0000-0000-000015000000}"/>
    <cellStyle name="Vírgula 5" xfId="20" xr:uid="{00000000-0005-0000-0000-000016000000}"/>
  </cellStyles>
  <dxfs count="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color theme="1"/>
      </font>
      <fill>
        <patternFill>
          <bgColor theme="0" tint="-0.34998626667073579"/>
        </patternFill>
      </fill>
      <border>
        <top/>
      </border>
    </dxf>
    <dxf>
      <fill>
        <patternFill>
          <bgColor rgb="FFFFC000"/>
        </patternFill>
      </fill>
      <border>
        <bottom style="medium">
          <color auto="1"/>
        </bottom>
        <vertical style="thin">
          <color theme="0"/>
        </vertical>
      </border>
    </dxf>
    <dxf>
      <border>
        <top style="thin">
          <color theme="0" tint="-0.499984740745262"/>
        </top>
        <bottom style="thin">
          <color theme="0" tint="-0.499984740745262"/>
        </bottom>
        <vertical style="hair">
          <color theme="0" tint="-0.499984740745262"/>
        </vertical>
        <horizontal style="thin">
          <color theme="0" tint="-0.499984740745262"/>
        </horizontal>
      </border>
    </dxf>
  </dxfs>
  <tableStyles count="1" defaultTableStyle="TableStyleMedium9" defaultPivotStyle="PivotStyleLight16">
    <tableStyle name="TableStyleLight21 2" pivot="0" count="5" xr9:uid="{00000000-0011-0000-FFFF-FFFF00000000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F856-BF1B-4E5F-8A4C-9E02EF288697}">
  <sheetPr>
    <pageSetUpPr fitToPage="1"/>
  </sheetPr>
  <dimension ref="A1:S47"/>
  <sheetViews>
    <sheetView view="pageBreakPreview" zoomScaleNormal="100" zoomScaleSheetLayoutView="100" workbookViewId="0">
      <pane xSplit="10" ySplit="12" topLeftCell="L19" activePane="bottomRight" state="frozen"/>
      <selection pane="topRight" activeCell="K1" sqref="K1"/>
      <selection pane="bottomLeft" activeCell="A13" sqref="A13"/>
      <selection pane="bottomRight" activeCell="F20" sqref="F20"/>
    </sheetView>
  </sheetViews>
  <sheetFormatPr defaultColWidth="9.140625" defaultRowHeight="12.75" x14ac:dyDescent="0.2"/>
  <cols>
    <col min="1" max="1" width="8.140625" style="35" customWidth="1"/>
    <col min="2" max="2" width="42.5703125" style="35" customWidth="1"/>
    <col min="3" max="3" width="6.28515625" style="35" customWidth="1"/>
    <col min="4" max="4" width="10.28515625" style="35" customWidth="1"/>
    <col min="5" max="5" width="12.7109375" style="35" customWidth="1"/>
    <col min="6" max="7" width="14" style="35" customWidth="1"/>
    <col min="8" max="8" width="14.5703125" style="35" customWidth="1"/>
    <col min="9" max="9" width="13.5703125" style="35" customWidth="1"/>
    <col min="10" max="10" width="14" style="35" customWidth="1"/>
    <col min="11" max="11" width="1.85546875" customWidth="1"/>
    <col min="12" max="12" width="12.5703125" style="35" customWidth="1"/>
    <col min="13" max="13" width="1.85546875" style="35" customWidth="1"/>
    <col min="14" max="18" width="12.5703125" style="35" customWidth="1"/>
    <col min="19" max="19" width="12.140625" style="35" bestFit="1" customWidth="1"/>
    <col min="20" max="16384" width="9.140625" style="35"/>
  </cols>
  <sheetData>
    <row r="1" spans="1:18" ht="12.75" customHeight="1" x14ac:dyDescent="0.2">
      <c r="A1" s="218" t="s">
        <v>118</v>
      </c>
      <c r="B1" s="219"/>
      <c r="C1" s="219"/>
      <c r="D1" s="219"/>
      <c r="E1" s="219"/>
      <c r="F1" s="219"/>
      <c r="G1" s="219"/>
      <c r="H1" s="219"/>
      <c r="I1" s="220"/>
      <c r="J1" s="36" t="s">
        <v>113</v>
      </c>
    </row>
    <row r="2" spans="1:18" ht="12.75" customHeight="1" x14ac:dyDescent="0.2">
      <c r="A2" s="221"/>
      <c r="B2" s="222"/>
      <c r="C2" s="222"/>
      <c r="D2" s="222"/>
      <c r="E2" s="222"/>
      <c r="F2" s="222"/>
      <c r="G2" s="222"/>
      <c r="H2" s="222"/>
      <c r="I2" s="223"/>
      <c r="J2" s="37" t="s">
        <v>36</v>
      </c>
    </row>
    <row r="3" spans="1:18" ht="13.5" customHeight="1" x14ac:dyDescent="0.2">
      <c r="A3" s="224" t="s">
        <v>24</v>
      </c>
      <c r="B3" s="225"/>
      <c r="C3" s="224" t="s">
        <v>97</v>
      </c>
      <c r="D3" s="226"/>
      <c r="E3" s="226"/>
      <c r="F3" s="225"/>
      <c r="G3" s="38" t="s">
        <v>101</v>
      </c>
      <c r="H3" s="40"/>
      <c r="I3" s="41" t="s">
        <v>102</v>
      </c>
      <c r="J3" s="41" t="s">
        <v>103</v>
      </c>
    </row>
    <row r="4" spans="1:18" ht="12.75" customHeight="1" x14ac:dyDescent="0.2">
      <c r="A4" s="216" t="s">
        <v>124</v>
      </c>
      <c r="B4" s="217"/>
      <c r="C4" s="188" t="s">
        <v>124</v>
      </c>
      <c r="D4" s="189"/>
      <c r="E4" s="189"/>
      <c r="F4" s="190"/>
      <c r="G4" s="45"/>
      <c r="H4" s="46"/>
      <c r="I4" s="47">
        <v>45296</v>
      </c>
      <c r="J4" s="48" t="s">
        <v>116</v>
      </c>
    </row>
    <row r="5" spans="1:18" ht="12.75" customHeight="1" x14ac:dyDescent="0.2">
      <c r="A5" s="224" t="s">
        <v>104</v>
      </c>
      <c r="B5" s="225"/>
      <c r="C5" s="203" t="s">
        <v>105</v>
      </c>
      <c r="D5" s="204"/>
      <c r="E5" s="50" t="s">
        <v>106</v>
      </c>
      <c r="F5" s="49"/>
      <c r="G5" s="51" t="s">
        <v>107</v>
      </c>
      <c r="H5" s="51" t="s">
        <v>108</v>
      </c>
      <c r="I5" s="206" t="s">
        <v>117</v>
      </c>
      <c r="J5" s="207"/>
    </row>
    <row r="6" spans="1:18" ht="12.75" customHeight="1" x14ac:dyDescent="0.2">
      <c r="A6" s="216" t="s">
        <v>125</v>
      </c>
      <c r="B6" s="217"/>
      <c r="C6" s="42"/>
      <c r="D6" s="43"/>
      <c r="E6" s="44"/>
      <c r="F6" s="61" t="s">
        <v>120</v>
      </c>
      <c r="G6" s="59">
        <v>45296</v>
      </c>
      <c r="H6" s="60" t="s">
        <v>119</v>
      </c>
      <c r="I6" s="52"/>
      <c r="J6" s="53"/>
    </row>
    <row r="7" spans="1:18" ht="12.75" customHeight="1" x14ac:dyDescent="0.2">
      <c r="A7" s="224" t="s">
        <v>109</v>
      </c>
      <c r="B7" s="225"/>
      <c r="C7" s="203" t="s">
        <v>25</v>
      </c>
      <c r="D7" s="205"/>
      <c r="E7" s="204"/>
      <c r="F7" s="54" t="s">
        <v>110</v>
      </c>
      <c r="G7" s="203" t="s">
        <v>111</v>
      </c>
      <c r="H7" s="204"/>
      <c r="I7" s="38" t="s">
        <v>112</v>
      </c>
      <c r="J7" s="39"/>
    </row>
    <row r="8" spans="1:18" ht="12.75" customHeight="1" x14ac:dyDescent="0.2">
      <c r="A8" s="197" t="s">
        <v>126</v>
      </c>
      <c r="B8" s="198"/>
      <c r="C8" s="191" t="s">
        <v>115</v>
      </c>
      <c r="D8" s="201"/>
      <c r="E8" s="192"/>
      <c r="F8" s="195">
        <v>2537781.7599999998</v>
      </c>
      <c r="G8" s="212">
        <f>D45</f>
        <v>1039412.5700000001</v>
      </c>
      <c r="H8" s="213"/>
      <c r="I8" s="191" t="s">
        <v>164</v>
      </c>
      <c r="J8" s="192"/>
    </row>
    <row r="9" spans="1:18" ht="12.75" customHeight="1" x14ac:dyDescent="0.2">
      <c r="A9" s="199"/>
      <c r="B9" s="200"/>
      <c r="C9" s="193"/>
      <c r="D9" s="202"/>
      <c r="E9" s="194"/>
      <c r="F9" s="196"/>
      <c r="G9" s="214"/>
      <c r="H9" s="215"/>
      <c r="I9" s="193"/>
      <c r="J9" s="194"/>
    </row>
    <row r="10" spans="1:18" x14ac:dyDescent="0.2">
      <c r="A10" s="208"/>
      <c r="B10" s="208"/>
      <c r="C10" s="208"/>
      <c r="D10" s="208"/>
      <c r="E10" s="208"/>
      <c r="F10" s="208"/>
      <c r="G10" s="208"/>
      <c r="H10" s="208"/>
      <c r="I10" s="208"/>
      <c r="J10" s="208"/>
    </row>
    <row r="11" spans="1:18" x14ac:dyDescent="0.2">
      <c r="A11" s="209" t="s">
        <v>98</v>
      </c>
      <c r="B11" s="210" t="s">
        <v>4</v>
      </c>
      <c r="C11" s="210" t="s">
        <v>99</v>
      </c>
      <c r="D11" s="210" t="s">
        <v>100</v>
      </c>
      <c r="E11" s="209" t="s">
        <v>26</v>
      </c>
      <c r="F11" s="209"/>
      <c r="G11" s="209"/>
      <c r="H11" s="211" t="s">
        <v>27</v>
      </c>
      <c r="I11" s="211"/>
      <c r="J11" s="211"/>
      <c r="N11" s="171"/>
      <c r="O11" s="175" t="s">
        <v>157</v>
      </c>
      <c r="P11" s="172"/>
      <c r="Q11" s="173" t="s">
        <v>158</v>
      </c>
      <c r="R11" s="174"/>
    </row>
    <row r="12" spans="1:18" ht="27" x14ac:dyDescent="0.2">
      <c r="A12" s="209"/>
      <c r="B12" s="210"/>
      <c r="C12" s="210"/>
      <c r="D12" s="210"/>
      <c r="E12" s="68" t="s">
        <v>28</v>
      </c>
      <c r="F12" s="68" t="s">
        <v>121</v>
      </c>
      <c r="G12" s="69" t="s">
        <v>29</v>
      </c>
      <c r="H12" s="69" t="s">
        <v>28</v>
      </c>
      <c r="I12" s="69" t="s">
        <v>121</v>
      </c>
      <c r="J12" s="69" t="s">
        <v>122</v>
      </c>
      <c r="L12" s="161" t="s">
        <v>151</v>
      </c>
      <c r="M12" s="169"/>
      <c r="N12" s="161" t="s">
        <v>152</v>
      </c>
      <c r="O12" s="161" t="s">
        <v>153</v>
      </c>
      <c r="P12" s="161" t="s">
        <v>154</v>
      </c>
      <c r="Q12" s="161" t="s">
        <v>155</v>
      </c>
      <c r="R12" s="161" t="s">
        <v>156</v>
      </c>
    </row>
    <row r="13" spans="1:18" ht="15" customHeight="1" x14ac:dyDescent="0.2">
      <c r="A13" s="25">
        <v>1</v>
      </c>
      <c r="B13" s="55" t="s">
        <v>114</v>
      </c>
      <c r="C13" s="56"/>
      <c r="D13" s="56"/>
      <c r="E13" s="56"/>
      <c r="F13" s="56"/>
      <c r="G13" s="56"/>
      <c r="H13" s="57"/>
      <c r="I13" s="56"/>
      <c r="J13" s="56"/>
      <c r="L13" s="162"/>
      <c r="M13" s="162"/>
    </row>
    <row r="14" spans="1:18" ht="15" customHeight="1" x14ac:dyDescent="0.2">
      <c r="A14" s="62" t="s">
        <v>37</v>
      </c>
      <c r="B14" s="63" t="s">
        <v>38</v>
      </c>
      <c r="C14" s="64"/>
      <c r="D14" s="64"/>
      <c r="E14" s="64"/>
      <c r="F14" s="64"/>
      <c r="G14" s="64"/>
      <c r="H14" s="70">
        <f>SUM(H15:H17)</f>
        <v>12459.146400000001</v>
      </c>
      <c r="I14" s="70">
        <f t="shared" ref="I14:J14" si="0">SUM(I15:I17)</f>
        <v>12459.16</v>
      </c>
      <c r="J14" s="70">
        <f t="shared" si="0"/>
        <v>12459.16</v>
      </c>
      <c r="L14" s="163"/>
      <c r="M14" s="163"/>
    </row>
    <row r="15" spans="1:18" ht="27" x14ac:dyDescent="0.2">
      <c r="A15" s="177" t="s">
        <v>70</v>
      </c>
      <c r="B15" s="178" t="s">
        <v>39</v>
      </c>
      <c r="C15" s="179" t="s">
        <v>42</v>
      </c>
      <c r="D15" s="180">
        <v>0.43</v>
      </c>
      <c r="E15" s="181">
        <v>14222.78</v>
      </c>
      <c r="F15" s="182">
        <f>IF(L15&gt;E15,E15,L15)</f>
        <v>14222.78</v>
      </c>
      <c r="G15" s="182">
        <f>IF(N15&gt;E15,E15,L15)</f>
        <v>14222.78</v>
      </c>
      <c r="H15" s="183">
        <f>TRUNC(E15*D15,2)</f>
        <v>6115.79</v>
      </c>
      <c r="I15" s="183">
        <f>ROUND(F15*D15,2)</f>
        <v>6115.8</v>
      </c>
      <c r="J15" s="183">
        <f>ROUND(G15*D15,2)</f>
        <v>6115.8</v>
      </c>
      <c r="L15" s="165">
        <f>'MEM01'!H17</f>
        <v>14222.78</v>
      </c>
      <c r="M15" s="170"/>
      <c r="N15" s="166">
        <f>'MEM01'!H18</f>
        <v>14222.78</v>
      </c>
      <c r="O15" s="166">
        <v>14222.78</v>
      </c>
      <c r="P15" s="166">
        <f>+O15-N15</f>
        <v>0</v>
      </c>
      <c r="Q15" s="166">
        <f>ROUND(+P15*D15,2)</f>
        <v>0</v>
      </c>
      <c r="R15" s="166">
        <f>H15</f>
        <v>6115.79</v>
      </c>
    </row>
    <row r="16" spans="1:18" ht="27" x14ac:dyDescent="0.2">
      <c r="A16" s="177" t="s">
        <v>71</v>
      </c>
      <c r="B16" s="178" t="s">
        <v>40</v>
      </c>
      <c r="C16" s="179" t="s">
        <v>42</v>
      </c>
      <c r="D16" s="180">
        <v>0.38</v>
      </c>
      <c r="E16" s="181">
        <v>14222.78</v>
      </c>
      <c r="F16" s="182">
        <f t="shared" ref="F16:F17" si="1">IF(L16&gt;E16,E16,L16)</f>
        <v>14222.78</v>
      </c>
      <c r="G16" s="182">
        <f>IF(N16&gt;E16,E16,L16)</f>
        <v>14222.78</v>
      </c>
      <c r="H16" s="183">
        <f>(E16*D16)</f>
        <v>5404.6564000000008</v>
      </c>
      <c r="I16" s="183">
        <f t="shared" ref="I16:I17" si="2">ROUND(F16*D16,2)</f>
        <v>5404.66</v>
      </c>
      <c r="J16" s="183">
        <f>ROUND(G16*D16,2)</f>
        <v>5404.66</v>
      </c>
      <c r="L16" s="165">
        <f>'MEM01'!H30</f>
        <v>14222.78</v>
      </c>
      <c r="M16" s="170"/>
      <c r="N16" s="166">
        <f>'MEM01'!H31</f>
        <v>14222.78</v>
      </c>
      <c r="O16" s="166">
        <v>14222.78</v>
      </c>
      <c r="P16" s="166">
        <f t="shared" ref="P16:P17" si="3">+O16-N16</f>
        <v>0</v>
      </c>
      <c r="Q16" s="166">
        <f t="shared" ref="Q16:Q17" si="4">ROUND(+P16*D16,2)</f>
        <v>0</v>
      </c>
      <c r="R16" s="166">
        <f t="shared" ref="R16:R17" si="5">H16</f>
        <v>5404.6564000000008</v>
      </c>
    </row>
    <row r="17" spans="1:19" ht="27" x14ac:dyDescent="0.2">
      <c r="A17" s="177" t="s">
        <v>72</v>
      </c>
      <c r="B17" s="178" t="s">
        <v>41</v>
      </c>
      <c r="C17" s="179" t="s">
        <v>43</v>
      </c>
      <c r="D17" s="180">
        <v>0.66</v>
      </c>
      <c r="E17" s="181">
        <v>1422.28</v>
      </c>
      <c r="F17" s="182">
        <f t="shared" si="1"/>
        <v>1422.2780000000002</v>
      </c>
      <c r="G17" s="182">
        <f>IF(N17&gt;E17,E17,L17)</f>
        <v>1422.2780000000002</v>
      </c>
      <c r="H17" s="183">
        <f>ROUND(E17*D17,2)</f>
        <v>938.7</v>
      </c>
      <c r="I17" s="183">
        <f t="shared" si="2"/>
        <v>938.7</v>
      </c>
      <c r="J17" s="183">
        <f>ROUND(G17*D17,2)</f>
        <v>938.7</v>
      </c>
      <c r="L17" s="165">
        <f>'MEM01'!H44</f>
        <v>1422.2780000000002</v>
      </c>
      <c r="M17" s="170"/>
      <c r="N17" s="166">
        <f>'MEM01'!H45</f>
        <v>1422.2780000000002</v>
      </c>
      <c r="O17" s="166">
        <v>1422.28</v>
      </c>
      <c r="P17" s="166">
        <f t="shared" si="3"/>
        <v>1.9999999997253326E-3</v>
      </c>
      <c r="Q17" s="166">
        <f t="shared" si="4"/>
        <v>0</v>
      </c>
      <c r="R17" s="166">
        <f t="shared" si="5"/>
        <v>938.7</v>
      </c>
    </row>
    <row r="18" spans="1:19" ht="15" customHeight="1" x14ac:dyDescent="0.2">
      <c r="A18" s="62" t="s">
        <v>44</v>
      </c>
      <c r="B18" s="63" t="s">
        <v>45</v>
      </c>
      <c r="C18" s="64"/>
      <c r="D18" s="64"/>
      <c r="E18" s="64"/>
      <c r="F18" s="64"/>
      <c r="G18" s="64"/>
      <c r="H18" s="70">
        <f>SUM(H19:H22)</f>
        <v>1763761.5599999998</v>
      </c>
      <c r="I18" s="70">
        <f t="shared" ref="I18:J18" si="6">SUM(I19:I22)</f>
        <v>1003059.13</v>
      </c>
      <c r="J18" s="70">
        <f t="shared" si="6"/>
        <v>1003059.13</v>
      </c>
      <c r="N18" s="167"/>
      <c r="O18" s="167"/>
      <c r="P18" s="167"/>
      <c r="Q18" s="167"/>
      <c r="R18" s="167"/>
    </row>
    <row r="19" spans="1:19" ht="27" x14ac:dyDescent="0.2">
      <c r="A19" s="177" t="s">
        <v>73</v>
      </c>
      <c r="B19" s="178" t="s">
        <v>39</v>
      </c>
      <c r="C19" s="179" t="s">
        <v>42</v>
      </c>
      <c r="D19" s="180">
        <v>0.43</v>
      </c>
      <c r="E19" s="181">
        <v>2188.12</v>
      </c>
      <c r="F19" s="182">
        <f t="shared" ref="F19:F22" si="7">IF(L19&gt;E19,E19,L19)</f>
        <v>2188.12</v>
      </c>
      <c r="G19" s="182">
        <f>IF(N19&gt;E19,E19,L19)</f>
        <v>2188.12</v>
      </c>
      <c r="H19" s="183">
        <f>ROUND(E19*D19,2)</f>
        <v>940.89</v>
      </c>
      <c r="I19" s="183">
        <f t="shared" ref="I19:I22" si="8">ROUND(F19*D19,2)</f>
        <v>940.89</v>
      </c>
      <c r="J19" s="183">
        <f>ROUND(G19*D19,2)</f>
        <v>940.89</v>
      </c>
      <c r="L19" s="165">
        <f>'MEM01'!H59</f>
        <v>2188.12</v>
      </c>
      <c r="M19" s="170"/>
      <c r="N19" s="166">
        <f>'MEM01'!H60</f>
        <v>2188.12</v>
      </c>
      <c r="O19" s="166">
        <v>2188.12</v>
      </c>
      <c r="P19" s="166">
        <f t="shared" ref="P19:P22" si="9">+O19-N19</f>
        <v>0</v>
      </c>
      <c r="Q19" s="166">
        <f t="shared" ref="Q19:Q22" si="10">ROUND(+P19*D19,2)</f>
        <v>0</v>
      </c>
      <c r="R19" s="166">
        <f t="shared" ref="R19:R22" si="11">H19</f>
        <v>940.89</v>
      </c>
    </row>
    <row r="20" spans="1:19" ht="45" x14ac:dyDescent="0.2">
      <c r="A20" s="177" t="s">
        <v>74</v>
      </c>
      <c r="B20" s="178" t="s">
        <v>46</v>
      </c>
      <c r="C20" s="184" t="s">
        <v>94</v>
      </c>
      <c r="D20" s="180">
        <v>86.98</v>
      </c>
      <c r="E20" s="181">
        <v>18505.169999999998</v>
      </c>
      <c r="F20" s="182">
        <f t="shared" si="7"/>
        <v>11100</v>
      </c>
      <c r="G20" s="182">
        <f>IF(N20&gt;E20,E20,L20)</f>
        <v>11100</v>
      </c>
      <c r="H20" s="183">
        <v>1609642.79</v>
      </c>
      <c r="I20" s="183">
        <f t="shared" si="8"/>
        <v>965478</v>
      </c>
      <c r="J20" s="183">
        <f>ROUND(G20*D20,2)</f>
        <v>965478</v>
      </c>
      <c r="L20" s="165">
        <f>'MEM01'!H72</f>
        <v>11100</v>
      </c>
      <c r="M20" s="170"/>
      <c r="N20" s="166">
        <f>'MEM01'!H73</f>
        <v>11100</v>
      </c>
      <c r="O20" s="166">
        <v>18505.169999999998</v>
      </c>
      <c r="P20" s="166">
        <f t="shared" si="9"/>
        <v>7405.1699999999983</v>
      </c>
      <c r="Q20" s="166">
        <f t="shared" si="10"/>
        <v>644101.68999999994</v>
      </c>
      <c r="R20" s="166">
        <f t="shared" si="11"/>
        <v>1609642.79</v>
      </c>
      <c r="S20" s="168"/>
    </row>
    <row r="21" spans="1:19" ht="36" x14ac:dyDescent="0.2">
      <c r="A21" s="177" t="s">
        <v>75</v>
      </c>
      <c r="B21" s="178" t="s">
        <v>87</v>
      </c>
      <c r="C21" s="184" t="s">
        <v>94</v>
      </c>
      <c r="D21" s="180">
        <v>14.56</v>
      </c>
      <c r="E21" s="181">
        <v>8003.96</v>
      </c>
      <c r="F21" s="182">
        <f t="shared" si="7"/>
        <v>0</v>
      </c>
      <c r="G21" s="182">
        <f t="shared" ref="G21:G22" si="12">IF(N21&gt;E21,E21,L21)</f>
        <v>0</v>
      </c>
      <c r="H21" s="183">
        <f>TRUNC(E21*D21,2)</f>
        <v>116537.65</v>
      </c>
      <c r="I21" s="183">
        <f t="shared" si="8"/>
        <v>0</v>
      </c>
      <c r="J21" s="183">
        <f t="shared" ref="J21:J22" si="13">ROUND(G21*D21,2)</f>
        <v>0</v>
      </c>
      <c r="L21" s="165">
        <f>'MEM01'!H85</f>
        <v>0</v>
      </c>
      <c r="M21" s="170"/>
      <c r="N21" s="166">
        <f>'MEM01'!H86</f>
        <v>0</v>
      </c>
      <c r="O21" s="166">
        <v>8003.96</v>
      </c>
      <c r="P21" s="166">
        <f t="shared" si="9"/>
        <v>8003.96</v>
      </c>
      <c r="Q21" s="166">
        <f t="shared" si="10"/>
        <v>116537.66</v>
      </c>
      <c r="R21" s="166">
        <f t="shared" si="11"/>
        <v>116537.65</v>
      </c>
    </row>
    <row r="22" spans="1:19" ht="27" x14ac:dyDescent="0.2">
      <c r="A22" s="26" t="s">
        <v>76</v>
      </c>
      <c r="B22" s="27" t="s">
        <v>41</v>
      </c>
      <c r="C22" s="30" t="s">
        <v>43</v>
      </c>
      <c r="D22" s="28">
        <v>0.66</v>
      </c>
      <c r="E22" s="29">
        <v>55515.51</v>
      </c>
      <c r="F22" s="182">
        <f t="shared" si="7"/>
        <v>55515.51</v>
      </c>
      <c r="G22" s="182">
        <f t="shared" si="12"/>
        <v>55515.51</v>
      </c>
      <c r="H22" s="65">
        <f>TRUNC(E22*D22,2)</f>
        <v>36640.230000000003</v>
      </c>
      <c r="I22" s="65">
        <f t="shared" si="8"/>
        <v>36640.239999999998</v>
      </c>
      <c r="J22" s="65">
        <f t="shared" si="13"/>
        <v>36640.239999999998</v>
      </c>
      <c r="L22" s="165">
        <f>'MEM01'!H109</f>
        <v>75124.800000000017</v>
      </c>
      <c r="M22" s="170"/>
      <c r="N22" s="166">
        <f>'MEM01'!H109</f>
        <v>75124.800000000017</v>
      </c>
      <c r="O22" s="166">
        <v>55515.51</v>
      </c>
      <c r="P22" s="166">
        <f t="shared" si="9"/>
        <v>-19609.290000000015</v>
      </c>
      <c r="Q22" s="166">
        <f t="shared" si="10"/>
        <v>-12942.13</v>
      </c>
      <c r="R22" s="166">
        <f t="shared" si="11"/>
        <v>36640.230000000003</v>
      </c>
    </row>
    <row r="23" spans="1:19" ht="15" customHeight="1" x14ac:dyDescent="0.2">
      <c r="A23" s="62" t="s">
        <v>60</v>
      </c>
      <c r="B23" s="63" t="s">
        <v>47</v>
      </c>
      <c r="C23" s="64"/>
      <c r="D23" s="64"/>
      <c r="E23" s="64"/>
      <c r="F23" s="64"/>
      <c r="G23" s="64"/>
      <c r="H23" s="70">
        <f>SUM(H24:H30)</f>
        <v>603910.76240000001</v>
      </c>
      <c r="I23" s="70">
        <f t="shared" ref="I23:J23" si="14">SUM(I24:I30)</f>
        <v>23894.28</v>
      </c>
      <c r="J23" s="70">
        <f t="shared" si="14"/>
        <v>23894.28</v>
      </c>
      <c r="N23" s="167"/>
      <c r="O23" s="167"/>
      <c r="P23" s="167"/>
      <c r="Q23" s="167"/>
      <c r="R23" s="167"/>
    </row>
    <row r="24" spans="1:19" ht="27" x14ac:dyDescent="0.2">
      <c r="A24" s="26" t="s">
        <v>77</v>
      </c>
      <c r="B24" s="27" t="s">
        <v>41</v>
      </c>
      <c r="C24" s="31" t="s">
        <v>43</v>
      </c>
      <c r="D24" s="28">
        <v>0.66</v>
      </c>
      <c r="E24" s="29">
        <v>360974.66</v>
      </c>
      <c r="F24" s="58">
        <f t="shared" ref="F24:F30" si="15">IF(L24&gt;E24,E24,L24)</f>
        <v>0</v>
      </c>
      <c r="G24" s="58">
        <f t="shared" ref="G24:G30" si="16">IF(N24&gt;E24,E24,L24)</f>
        <v>0</v>
      </c>
      <c r="H24" s="65">
        <f>TRUNC(E24*D24,2)</f>
        <v>238243.27</v>
      </c>
      <c r="I24" s="65">
        <f t="shared" ref="I24:I30" si="17">ROUND(F24*D24,2)</f>
        <v>0</v>
      </c>
      <c r="J24" s="65">
        <f>ROUND(G24*D24,2)</f>
        <v>0</v>
      </c>
      <c r="L24" s="165">
        <f>'MEM01'!H129</f>
        <v>0</v>
      </c>
      <c r="M24" s="170"/>
      <c r="N24" s="166">
        <f>'MEM01'!H130</f>
        <v>0</v>
      </c>
      <c r="O24" s="166">
        <v>360974.66</v>
      </c>
      <c r="P24" s="166">
        <f t="shared" ref="P24:P30" si="18">+O24-N24</f>
        <v>360974.66</v>
      </c>
      <c r="Q24" s="166">
        <f t="shared" ref="Q24:Q30" si="19">ROUND(+P24*D24,2)</f>
        <v>238243.28</v>
      </c>
      <c r="R24" s="166">
        <f t="shared" ref="R24:R30" si="20">H24</f>
        <v>238243.27</v>
      </c>
    </row>
    <row r="25" spans="1:19" ht="27" x14ac:dyDescent="0.2">
      <c r="A25" s="185" t="s">
        <v>78</v>
      </c>
      <c r="B25" s="178" t="s">
        <v>39</v>
      </c>
      <c r="C25" s="186" t="s">
        <v>42</v>
      </c>
      <c r="D25" s="180">
        <v>0.43</v>
      </c>
      <c r="E25" s="181">
        <v>14222.78</v>
      </c>
      <c r="F25" s="182">
        <f t="shared" si="15"/>
        <v>14222.78</v>
      </c>
      <c r="G25" s="182">
        <f t="shared" si="16"/>
        <v>14222.78</v>
      </c>
      <c r="H25" s="183">
        <f>TRUNC(E25*D25,2)</f>
        <v>6115.79</v>
      </c>
      <c r="I25" s="183">
        <f t="shared" si="17"/>
        <v>6115.8</v>
      </c>
      <c r="J25" s="183">
        <f t="shared" ref="J25:J29" si="21">ROUND(G25*D25,2)</f>
        <v>6115.8</v>
      </c>
      <c r="L25" s="165">
        <f>'MEM01'!H142</f>
        <v>14222.78</v>
      </c>
      <c r="M25" s="170"/>
      <c r="N25" s="166">
        <f>'MEM01'!H143</f>
        <v>14222.78</v>
      </c>
      <c r="O25" s="166">
        <v>14222.78</v>
      </c>
      <c r="P25" s="166">
        <f t="shared" si="18"/>
        <v>0</v>
      </c>
      <c r="Q25" s="166">
        <f t="shared" si="19"/>
        <v>0</v>
      </c>
      <c r="R25" s="166">
        <f t="shared" si="20"/>
        <v>6115.79</v>
      </c>
    </row>
    <row r="26" spans="1:19" ht="18" x14ac:dyDescent="0.2">
      <c r="A26" s="185" t="s">
        <v>79</v>
      </c>
      <c r="B26" s="178" t="s">
        <v>48</v>
      </c>
      <c r="C26" s="186" t="s">
        <v>42</v>
      </c>
      <c r="D26" s="180">
        <v>1.25</v>
      </c>
      <c r="E26" s="181">
        <v>14222.78</v>
      </c>
      <c r="F26" s="182">
        <f t="shared" si="15"/>
        <v>14222.78</v>
      </c>
      <c r="G26" s="182">
        <f t="shared" si="16"/>
        <v>14222.78</v>
      </c>
      <c r="H26" s="183">
        <f>TRUNC(E26*D26,2)</f>
        <v>17778.47</v>
      </c>
      <c r="I26" s="183">
        <f t="shared" si="17"/>
        <v>17778.48</v>
      </c>
      <c r="J26" s="183">
        <f t="shared" si="21"/>
        <v>17778.48</v>
      </c>
      <c r="L26" s="165">
        <f>'MEM01'!H155</f>
        <v>14222.78</v>
      </c>
      <c r="M26" s="170"/>
      <c r="N26" s="166">
        <f>'MEM01'!H156</f>
        <v>14222.78</v>
      </c>
      <c r="O26" s="166">
        <v>14222.78</v>
      </c>
      <c r="P26" s="166">
        <f t="shared" si="18"/>
        <v>0</v>
      </c>
      <c r="Q26" s="166">
        <f t="shared" si="19"/>
        <v>0</v>
      </c>
      <c r="R26" s="166">
        <f t="shared" si="20"/>
        <v>17778.47</v>
      </c>
    </row>
    <row r="27" spans="1:19" ht="36" x14ac:dyDescent="0.2">
      <c r="A27" s="32" t="s">
        <v>80</v>
      </c>
      <c r="B27" s="27" t="s">
        <v>49</v>
      </c>
      <c r="C27" s="33" t="s">
        <v>94</v>
      </c>
      <c r="D27" s="28">
        <v>12.74</v>
      </c>
      <c r="E27" s="29">
        <v>8533.67</v>
      </c>
      <c r="F27" s="58">
        <f t="shared" si="15"/>
        <v>0</v>
      </c>
      <c r="G27" s="58">
        <f t="shared" si="16"/>
        <v>0</v>
      </c>
      <c r="H27" s="65">
        <f>TRUNC(E27*D27,2)</f>
        <v>108718.95</v>
      </c>
      <c r="I27" s="65">
        <f t="shared" si="17"/>
        <v>0</v>
      </c>
      <c r="J27" s="65">
        <f t="shared" si="21"/>
        <v>0</v>
      </c>
      <c r="L27" s="165">
        <f>'MEM01'!H170</f>
        <v>0</v>
      </c>
      <c r="M27" s="170"/>
      <c r="N27" s="166">
        <f>'MEM01'!H171</f>
        <v>0</v>
      </c>
      <c r="O27" s="166">
        <v>8533.67</v>
      </c>
      <c r="P27" s="166">
        <f t="shared" si="18"/>
        <v>8533.67</v>
      </c>
      <c r="Q27" s="166">
        <f t="shared" si="19"/>
        <v>108718.96</v>
      </c>
      <c r="R27" s="166">
        <f t="shared" si="20"/>
        <v>108718.95</v>
      </c>
    </row>
    <row r="28" spans="1:19" ht="18" x14ac:dyDescent="0.2">
      <c r="A28" s="32" t="s">
        <v>81</v>
      </c>
      <c r="B28" s="27" t="s">
        <v>88</v>
      </c>
      <c r="C28" s="33" t="s">
        <v>30</v>
      </c>
      <c r="D28" s="28">
        <v>4981.18</v>
      </c>
      <c r="E28" s="29">
        <v>7.11</v>
      </c>
      <c r="F28" s="58">
        <f t="shared" si="15"/>
        <v>0</v>
      </c>
      <c r="G28" s="58">
        <f t="shared" si="16"/>
        <v>0</v>
      </c>
      <c r="H28" s="65">
        <f>(E28*D28)</f>
        <v>35416.1898</v>
      </c>
      <c r="I28" s="65">
        <f t="shared" si="17"/>
        <v>0</v>
      </c>
      <c r="J28" s="65">
        <f t="shared" si="21"/>
        <v>0</v>
      </c>
      <c r="L28" s="165">
        <f>'MEM01'!H180</f>
        <v>0</v>
      </c>
      <c r="M28" s="170"/>
      <c r="N28" s="166">
        <f>'MEM01'!H181</f>
        <v>0</v>
      </c>
      <c r="O28" s="166">
        <v>7.11</v>
      </c>
      <c r="P28" s="166">
        <f t="shared" si="18"/>
        <v>7.11</v>
      </c>
      <c r="Q28" s="166">
        <f t="shared" si="19"/>
        <v>35416.19</v>
      </c>
      <c r="R28" s="166">
        <f t="shared" si="20"/>
        <v>35416.1898</v>
      </c>
    </row>
    <row r="29" spans="1:19" x14ac:dyDescent="0.2">
      <c r="A29" s="32" t="s">
        <v>82</v>
      </c>
      <c r="B29" s="27" t="s">
        <v>32</v>
      </c>
      <c r="C29" s="33" t="s">
        <v>31</v>
      </c>
      <c r="D29" s="28">
        <v>7781.14</v>
      </c>
      <c r="E29" s="29">
        <v>11.38</v>
      </c>
      <c r="F29" s="58">
        <f t="shared" si="15"/>
        <v>0</v>
      </c>
      <c r="G29" s="58">
        <f t="shared" si="16"/>
        <v>0</v>
      </c>
      <c r="H29" s="65">
        <f t="shared" ref="H29" si="22">ROUND(E29*D29,2)</f>
        <v>88549.37</v>
      </c>
      <c r="I29" s="65">
        <f t="shared" si="17"/>
        <v>0</v>
      </c>
      <c r="J29" s="65">
        <f t="shared" si="21"/>
        <v>0</v>
      </c>
      <c r="L29" s="165">
        <f>'MEM01'!H190</f>
        <v>0</v>
      </c>
      <c r="M29" s="170"/>
      <c r="N29" s="166">
        <f>'MEM01'!H191</f>
        <v>0</v>
      </c>
      <c r="O29" s="166">
        <v>11.38</v>
      </c>
      <c r="P29" s="166">
        <f t="shared" si="18"/>
        <v>11.38</v>
      </c>
      <c r="Q29" s="166">
        <f t="shared" si="19"/>
        <v>88549.37</v>
      </c>
      <c r="R29" s="166">
        <f t="shared" si="20"/>
        <v>88549.37</v>
      </c>
    </row>
    <row r="30" spans="1:19" x14ac:dyDescent="0.2">
      <c r="A30" s="32" t="s">
        <v>83</v>
      </c>
      <c r="B30" s="27" t="s">
        <v>89</v>
      </c>
      <c r="C30" s="33" t="s">
        <v>42</v>
      </c>
      <c r="D30" s="28">
        <v>7.67</v>
      </c>
      <c r="E30" s="29">
        <v>14222.78</v>
      </c>
      <c r="F30" s="58">
        <f t="shared" si="15"/>
        <v>0</v>
      </c>
      <c r="G30" s="58">
        <f t="shared" si="16"/>
        <v>0</v>
      </c>
      <c r="H30" s="65">
        <f>E30*D30</f>
        <v>109088.72260000001</v>
      </c>
      <c r="I30" s="65">
        <f t="shared" si="17"/>
        <v>0</v>
      </c>
      <c r="J30" s="65">
        <f>ROUND(G30*D30,2)</f>
        <v>0</v>
      </c>
      <c r="L30" s="165">
        <f>'MEM01'!H204</f>
        <v>0</v>
      </c>
      <c r="M30" s="170"/>
      <c r="N30" s="166">
        <f>'MEM01'!H205</f>
        <v>0</v>
      </c>
      <c r="O30" s="166">
        <v>14222.78</v>
      </c>
      <c r="P30" s="166">
        <f t="shared" si="18"/>
        <v>14222.78</v>
      </c>
      <c r="Q30" s="166">
        <f t="shared" si="19"/>
        <v>109088.72</v>
      </c>
      <c r="R30" s="166">
        <f t="shared" si="20"/>
        <v>109088.72260000001</v>
      </c>
    </row>
    <row r="31" spans="1:19" ht="15" customHeight="1" x14ac:dyDescent="0.2">
      <c r="A31" s="62" t="s">
        <v>51</v>
      </c>
      <c r="B31" s="63" t="s">
        <v>50</v>
      </c>
      <c r="C31" s="64"/>
      <c r="D31" s="64"/>
      <c r="E31" s="64"/>
      <c r="F31" s="64"/>
      <c r="G31" s="64"/>
      <c r="H31" s="70">
        <f>SUM(H32:H35)</f>
        <v>138697.46</v>
      </c>
      <c r="I31" s="70">
        <f>SUM(I32:I35)</f>
        <v>0</v>
      </c>
      <c r="J31" s="70">
        <f t="shared" ref="J31" si="23">SUM(J32:J35)</f>
        <v>0</v>
      </c>
      <c r="N31" s="167"/>
      <c r="O31" s="167"/>
      <c r="P31" s="167"/>
      <c r="Q31" s="167"/>
      <c r="R31" s="167"/>
    </row>
    <row r="32" spans="1:19" ht="18" x14ac:dyDescent="0.2">
      <c r="A32" s="26" t="s">
        <v>63</v>
      </c>
      <c r="B32" s="27" t="s">
        <v>90</v>
      </c>
      <c r="C32" s="33" t="s">
        <v>42</v>
      </c>
      <c r="D32" s="28">
        <v>64.569999999999993</v>
      </c>
      <c r="E32" s="29">
        <v>656.44</v>
      </c>
      <c r="F32" s="58">
        <f t="shared" ref="F32:F35" si="24">IF(L32&gt;E32,E32,L32)</f>
        <v>0</v>
      </c>
      <c r="G32" s="58">
        <f>IF(N32&gt;E32,E32,L32)</f>
        <v>0</v>
      </c>
      <c r="H32" s="65">
        <f t="shared" ref="H32:H35" si="25">ROUND(E32*D32,2)</f>
        <v>42386.33</v>
      </c>
      <c r="I32" s="65">
        <f t="shared" ref="I32:I35" si="26">ROUND(F32*D32,2)</f>
        <v>0</v>
      </c>
      <c r="J32" s="65">
        <f t="shared" ref="J32:J35" si="27">ROUND(G32*D32,2)</f>
        <v>0</v>
      </c>
      <c r="L32" s="165">
        <f>'MEM01'!H222</f>
        <v>0</v>
      </c>
      <c r="M32" s="170"/>
      <c r="N32" s="166">
        <f>'MEM01'!H223</f>
        <v>0</v>
      </c>
      <c r="O32" s="166">
        <v>656.44</v>
      </c>
      <c r="P32" s="166">
        <f t="shared" ref="P32:P35" si="28">+O32-N32</f>
        <v>656.44</v>
      </c>
      <c r="Q32" s="166">
        <f t="shared" ref="Q32:Q35" si="29">ROUND(+P32*D32,2)</f>
        <v>42386.33</v>
      </c>
      <c r="R32" s="166">
        <f t="shared" ref="R32:R35" si="30">H32</f>
        <v>42386.33</v>
      </c>
    </row>
    <row r="33" spans="1:18" x14ac:dyDescent="0.2">
      <c r="A33" s="32" t="s">
        <v>84</v>
      </c>
      <c r="B33" s="27" t="s">
        <v>52</v>
      </c>
      <c r="C33" s="33" t="s">
        <v>95</v>
      </c>
      <c r="D33" s="28">
        <v>27.33</v>
      </c>
      <c r="E33" s="29">
        <v>3282.18</v>
      </c>
      <c r="F33" s="58">
        <f t="shared" si="24"/>
        <v>0</v>
      </c>
      <c r="G33" s="58">
        <f>IF(N33&gt;E33,E33,L33)</f>
        <v>0</v>
      </c>
      <c r="H33" s="65">
        <f>TRUNC(E33*D33,2)</f>
        <v>89701.97</v>
      </c>
      <c r="I33" s="65">
        <f t="shared" si="26"/>
        <v>0</v>
      </c>
      <c r="J33" s="65">
        <f t="shared" si="27"/>
        <v>0</v>
      </c>
      <c r="L33" s="165">
        <f>'MEM01'!H241</f>
        <v>0</v>
      </c>
      <c r="M33" s="170"/>
      <c r="N33" s="166">
        <f>'MEM01'!H242</f>
        <v>0</v>
      </c>
      <c r="O33" s="166">
        <v>3282.18</v>
      </c>
      <c r="P33" s="166">
        <f t="shared" si="28"/>
        <v>3282.18</v>
      </c>
      <c r="Q33" s="166">
        <f t="shared" si="29"/>
        <v>89701.98</v>
      </c>
      <c r="R33" s="166">
        <f t="shared" si="30"/>
        <v>89701.97</v>
      </c>
    </row>
    <row r="34" spans="1:18" ht="18" x14ac:dyDescent="0.2">
      <c r="A34" s="32" t="s">
        <v>85</v>
      </c>
      <c r="B34" s="27" t="s">
        <v>53</v>
      </c>
      <c r="C34" s="33" t="s">
        <v>42</v>
      </c>
      <c r="D34" s="28">
        <v>669.44</v>
      </c>
      <c r="E34" s="29">
        <v>5.5</v>
      </c>
      <c r="F34" s="58">
        <f t="shared" si="24"/>
        <v>0</v>
      </c>
      <c r="G34" s="58">
        <f>IF(N34&gt;E34,E34,L34)</f>
        <v>0</v>
      </c>
      <c r="H34" s="65">
        <f t="shared" si="25"/>
        <v>3681.92</v>
      </c>
      <c r="I34" s="65">
        <f t="shared" si="26"/>
        <v>0</v>
      </c>
      <c r="J34" s="65">
        <f t="shared" si="27"/>
        <v>0</v>
      </c>
      <c r="L34" s="165">
        <f>'MEM01'!H257</f>
        <v>0</v>
      </c>
      <c r="M34" s="170"/>
      <c r="N34" s="166">
        <f>'MEM01'!H258</f>
        <v>0</v>
      </c>
      <c r="O34" s="166">
        <v>5.5</v>
      </c>
      <c r="P34" s="166">
        <f t="shared" si="28"/>
        <v>5.5</v>
      </c>
      <c r="Q34" s="166">
        <f t="shared" si="29"/>
        <v>3681.92</v>
      </c>
      <c r="R34" s="166">
        <f t="shared" si="30"/>
        <v>3681.92</v>
      </c>
    </row>
    <row r="35" spans="1:18" ht="81" x14ac:dyDescent="0.2">
      <c r="A35" s="32" t="s">
        <v>86</v>
      </c>
      <c r="B35" s="27" t="s">
        <v>54</v>
      </c>
      <c r="C35" s="33" t="s">
        <v>95</v>
      </c>
      <c r="D35" s="28">
        <v>1463.62</v>
      </c>
      <c r="E35" s="29">
        <v>2</v>
      </c>
      <c r="F35" s="58">
        <f t="shared" si="24"/>
        <v>0</v>
      </c>
      <c r="G35" s="58">
        <f>IF(N35&gt;E35,E35,L35)</f>
        <v>0</v>
      </c>
      <c r="H35" s="65">
        <f t="shared" si="25"/>
        <v>2927.24</v>
      </c>
      <c r="I35" s="65">
        <f t="shared" si="26"/>
        <v>0</v>
      </c>
      <c r="J35" s="65">
        <f t="shared" si="27"/>
        <v>0</v>
      </c>
      <c r="L35" s="165">
        <f>'MEM01'!H270</f>
        <v>0</v>
      </c>
      <c r="M35" s="170"/>
      <c r="N35" s="166">
        <f>'MEM01'!H271</f>
        <v>0</v>
      </c>
      <c r="O35" s="166">
        <v>2</v>
      </c>
      <c r="P35" s="166">
        <f t="shared" si="28"/>
        <v>2</v>
      </c>
      <c r="Q35" s="166">
        <f t="shared" si="29"/>
        <v>2927.24</v>
      </c>
      <c r="R35" s="166">
        <f t="shared" si="30"/>
        <v>2927.24</v>
      </c>
    </row>
    <row r="36" spans="1:18" ht="15" customHeight="1" x14ac:dyDescent="0.2">
      <c r="A36" s="62" t="s">
        <v>61</v>
      </c>
      <c r="B36" s="63" t="s">
        <v>55</v>
      </c>
      <c r="C36" s="64"/>
      <c r="D36" s="64"/>
      <c r="E36" s="64"/>
      <c r="F36" s="64"/>
      <c r="G36" s="64"/>
      <c r="H36" s="70">
        <f>SUM(H37:H43)</f>
        <v>18955.859999999997</v>
      </c>
      <c r="I36" s="70">
        <f t="shared" ref="I36:J36" si="31">SUM(I37:I43)</f>
        <v>0</v>
      </c>
      <c r="J36" s="70">
        <f t="shared" si="31"/>
        <v>0</v>
      </c>
      <c r="N36" s="167"/>
      <c r="O36" s="167"/>
      <c r="P36" s="167"/>
      <c r="Q36" s="167"/>
      <c r="R36" s="167"/>
    </row>
    <row r="37" spans="1:18" x14ac:dyDescent="0.2">
      <c r="A37" s="32" t="s">
        <v>64</v>
      </c>
      <c r="B37" s="27" t="s">
        <v>56</v>
      </c>
      <c r="C37" s="33" t="s">
        <v>96</v>
      </c>
      <c r="D37" s="28">
        <v>5.53</v>
      </c>
      <c r="E37" s="29">
        <v>80</v>
      </c>
      <c r="F37" s="58">
        <f t="shared" ref="F37:F43" si="32">IF(L37&gt;E37,E37,L37)</f>
        <v>0</v>
      </c>
      <c r="G37" s="58">
        <f t="shared" ref="G37:G43" si="33">IF(N37&gt;E37,E37,L37)</f>
        <v>0</v>
      </c>
      <c r="H37" s="65">
        <f t="shared" ref="H37:H43" si="34">ROUND(E37*D37,2)</f>
        <v>442.4</v>
      </c>
      <c r="I37" s="65">
        <f>ROUND(F37*D37,2)</f>
        <v>0</v>
      </c>
      <c r="J37" s="65">
        <f t="shared" ref="J37:J43" si="35">ROUND(G37*D37,2)</f>
        <v>0</v>
      </c>
      <c r="L37" s="165">
        <f>'MEM01'!H278</f>
        <v>0</v>
      </c>
      <c r="M37" s="170"/>
      <c r="N37" s="166">
        <f>'MEM01'!H279</f>
        <v>0</v>
      </c>
      <c r="O37" s="166">
        <v>80</v>
      </c>
      <c r="P37" s="166">
        <f t="shared" ref="P37:P43" si="36">+O37-N37</f>
        <v>80</v>
      </c>
      <c r="Q37" s="166">
        <f t="shared" ref="Q37:Q43" si="37">ROUND(+P37*D37,2)</f>
        <v>442.4</v>
      </c>
      <c r="R37" s="166">
        <f t="shared" ref="R37:R43" si="38">H37</f>
        <v>442.4</v>
      </c>
    </row>
    <row r="38" spans="1:18" x14ac:dyDescent="0.2">
      <c r="A38" s="32" t="s">
        <v>65</v>
      </c>
      <c r="B38" s="27" t="s">
        <v>57</v>
      </c>
      <c r="C38" s="33" t="s">
        <v>94</v>
      </c>
      <c r="D38" s="28">
        <v>13.27</v>
      </c>
      <c r="E38" s="29">
        <v>400</v>
      </c>
      <c r="F38" s="58">
        <f t="shared" si="32"/>
        <v>0</v>
      </c>
      <c r="G38" s="58">
        <f t="shared" si="33"/>
        <v>0</v>
      </c>
      <c r="H38" s="65">
        <f t="shared" si="34"/>
        <v>5308</v>
      </c>
      <c r="I38" s="65">
        <f>ROUND(F38*D38,2)</f>
        <v>0</v>
      </c>
      <c r="J38" s="65">
        <f t="shared" si="35"/>
        <v>0</v>
      </c>
      <c r="L38" s="165">
        <f>'MEM01'!H291</f>
        <v>0</v>
      </c>
      <c r="M38" s="170"/>
      <c r="N38" s="166">
        <f>'MEM01'!H292</f>
        <v>0</v>
      </c>
      <c r="O38" s="166">
        <v>400</v>
      </c>
      <c r="P38" s="166">
        <f t="shared" si="36"/>
        <v>400</v>
      </c>
      <c r="Q38" s="166">
        <f t="shared" si="37"/>
        <v>5308</v>
      </c>
      <c r="R38" s="166">
        <f t="shared" si="38"/>
        <v>5308</v>
      </c>
    </row>
    <row r="39" spans="1:18" ht="36" x14ac:dyDescent="0.2">
      <c r="A39" s="32" t="s">
        <v>66</v>
      </c>
      <c r="B39" s="27" t="s">
        <v>58</v>
      </c>
      <c r="C39" s="33" t="s">
        <v>94</v>
      </c>
      <c r="D39" s="28">
        <v>277.17</v>
      </c>
      <c r="E39" s="29">
        <v>16</v>
      </c>
      <c r="F39" s="58">
        <f t="shared" si="32"/>
        <v>0</v>
      </c>
      <c r="G39" s="58">
        <f t="shared" si="33"/>
        <v>0</v>
      </c>
      <c r="H39" s="65">
        <f t="shared" si="34"/>
        <v>4434.72</v>
      </c>
      <c r="I39" s="65">
        <f t="shared" ref="I39:I43" si="39">ROUND(F39*D39,2)</f>
        <v>0</v>
      </c>
      <c r="J39" s="65">
        <f t="shared" si="35"/>
        <v>0</v>
      </c>
      <c r="L39" s="165">
        <f>'MEM01'!H297</f>
        <v>0</v>
      </c>
      <c r="M39" s="170"/>
      <c r="N39" s="166">
        <f>'MEM01'!H298</f>
        <v>0</v>
      </c>
      <c r="O39" s="166">
        <v>16</v>
      </c>
      <c r="P39" s="166">
        <f t="shared" si="36"/>
        <v>16</v>
      </c>
      <c r="Q39" s="166">
        <f t="shared" si="37"/>
        <v>4434.72</v>
      </c>
      <c r="R39" s="166">
        <f t="shared" si="38"/>
        <v>4434.72</v>
      </c>
    </row>
    <row r="40" spans="1:18" ht="18" x14ac:dyDescent="0.2">
      <c r="A40" s="32" t="s">
        <v>67</v>
      </c>
      <c r="B40" s="27" t="s">
        <v>91</v>
      </c>
      <c r="C40" s="33" t="s">
        <v>95</v>
      </c>
      <c r="D40" s="28">
        <v>77.38</v>
      </c>
      <c r="E40" s="29">
        <v>1</v>
      </c>
      <c r="F40" s="58">
        <f t="shared" si="32"/>
        <v>0</v>
      </c>
      <c r="G40" s="58">
        <f t="shared" si="33"/>
        <v>0</v>
      </c>
      <c r="H40" s="65">
        <f t="shared" si="34"/>
        <v>77.38</v>
      </c>
      <c r="I40" s="65">
        <f t="shared" si="39"/>
        <v>0</v>
      </c>
      <c r="J40" s="65">
        <f t="shared" si="35"/>
        <v>0</v>
      </c>
      <c r="L40" s="165">
        <f>'MEM01'!H311</f>
        <v>0</v>
      </c>
      <c r="M40" s="170"/>
      <c r="N40" s="166">
        <f>'MEM01'!H312</f>
        <v>0</v>
      </c>
      <c r="O40" s="166">
        <v>1</v>
      </c>
      <c r="P40" s="166">
        <f t="shared" si="36"/>
        <v>1</v>
      </c>
      <c r="Q40" s="166">
        <f t="shared" si="37"/>
        <v>77.38</v>
      </c>
      <c r="R40" s="166">
        <f t="shared" si="38"/>
        <v>77.38</v>
      </c>
    </row>
    <row r="41" spans="1:18" ht="18" x14ac:dyDescent="0.2">
      <c r="A41" s="32" t="s">
        <v>68</v>
      </c>
      <c r="B41" s="27" t="s">
        <v>92</v>
      </c>
      <c r="C41" s="33" t="s">
        <v>96</v>
      </c>
      <c r="D41" s="28">
        <v>177.79</v>
      </c>
      <c r="E41" s="29">
        <v>11</v>
      </c>
      <c r="F41" s="58">
        <f t="shared" si="32"/>
        <v>0</v>
      </c>
      <c r="G41" s="58">
        <f t="shared" si="33"/>
        <v>0</v>
      </c>
      <c r="H41" s="65">
        <f t="shared" si="34"/>
        <v>1955.69</v>
      </c>
      <c r="I41" s="65">
        <f t="shared" si="39"/>
        <v>0</v>
      </c>
      <c r="J41" s="65">
        <f t="shared" si="35"/>
        <v>0</v>
      </c>
      <c r="L41" s="165">
        <f>'MEM01'!H325</f>
        <v>0</v>
      </c>
      <c r="M41" s="170"/>
      <c r="N41" s="166">
        <f>'MEM01'!H326</f>
        <v>0</v>
      </c>
      <c r="O41" s="166">
        <v>11</v>
      </c>
      <c r="P41" s="166">
        <f t="shared" si="36"/>
        <v>11</v>
      </c>
      <c r="Q41" s="166">
        <f t="shared" si="37"/>
        <v>1955.69</v>
      </c>
      <c r="R41" s="166">
        <f t="shared" si="38"/>
        <v>1955.69</v>
      </c>
    </row>
    <row r="42" spans="1:18" ht="18" x14ac:dyDescent="0.2">
      <c r="A42" s="32" t="s">
        <v>69</v>
      </c>
      <c r="B42" s="27" t="s">
        <v>93</v>
      </c>
      <c r="C42" s="33" t="s">
        <v>95</v>
      </c>
      <c r="D42" s="28">
        <v>594.66999999999996</v>
      </c>
      <c r="E42" s="29">
        <v>11</v>
      </c>
      <c r="F42" s="58">
        <f t="shared" si="32"/>
        <v>0</v>
      </c>
      <c r="G42" s="58">
        <f t="shared" si="33"/>
        <v>0</v>
      </c>
      <c r="H42" s="65">
        <f t="shared" si="34"/>
        <v>6541.37</v>
      </c>
      <c r="I42" s="65">
        <f t="shared" si="39"/>
        <v>0</v>
      </c>
      <c r="J42" s="65">
        <f t="shared" si="35"/>
        <v>0</v>
      </c>
      <c r="L42" s="165">
        <f>'MEM01'!H331</f>
        <v>0</v>
      </c>
      <c r="M42" s="170"/>
      <c r="N42" s="166">
        <f>'MEM01'!H332</f>
        <v>0</v>
      </c>
      <c r="O42" s="166">
        <v>11</v>
      </c>
      <c r="P42" s="166">
        <f t="shared" si="36"/>
        <v>11</v>
      </c>
      <c r="Q42" s="166">
        <f t="shared" si="37"/>
        <v>6541.37</v>
      </c>
      <c r="R42" s="166">
        <f t="shared" si="38"/>
        <v>6541.37</v>
      </c>
    </row>
    <row r="43" spans="1:18" ht="45" x14ac:dyDescent="0.2">
      <c r="A43" s="32" t="s">
        <v>62</v>
      </c>
      <c r="B43" s="27" t="s">
        <v>59</v>
      </c>
      <c r="C43" s="33" t="s">
        <v>94</v>
      </c>
      <c r="D43" s="28">
        <v>19.63</v>
      </c>
      <c r="E43" s="29">
        <v>10</v>
      </c>
      <c r="F43" s="58">
        <f t="shared" si="32"/>
        <v>0</v>
      </c>
      <c r="G43" s="58">
        <f t="shared" si="33"/>
        <v>0</v>
      </c>
      <c r="H43" s="65">
        <f t="shared" si="34"/>
        <v>196.3</v>
      </c>
      <c r="I43" s="65">
        <f t="shared" si="39"/>
        <v>0</v>
      </c>
      <c r="J43" s="65">
        <f t="shared" si="35"/>
        <v>0</v>
      </c>
      <c r="L43" s="165">
        <f>'MEM01'!H337</f>
        <v>0</v>
      </c>
      <c r="M43" s="170"/>
      <c r="N43" s="166">
        <f>'MEM01'!H338</f>
        <v>0</v>
      </c>
      <c r="O43" s="166">
        <v>10</v>
      </c>
      <c r="P43" s="166">
        <f t="shared" si="36"/>
        <v>10</v>
      </c>
      <c r="Q43" s="166">
        <f t="shared" si="37"/>
        <v>196.3</v>
      </c>
      <c r="R43" s="166">
        <f t="shared" si="38"/>
        <v>196.3</v>
      </c>
    </row>
    <row r="44" spans="1:18" ht="15" customHeight="1" x14ac:dyDescent="0.2">
      <c r="A44" s="71"/>
      <c r="B44" s="72"/>
      <c r="C44" s="72"/>
      <c r="D44" s="72"/>
      <c r="E44" s="72"/>
      <c r="F44" s="72"/>
      <c r="G44" s="72"/>
      <c r="H44" s="73">
        <f>H14+H18+H23+H31+H36-3.03</f>
        <v>2537781.7588</v>
      </c>
      <c r="I44" s="73">
        <f t="shared" ref="I44:J44" si="40">I14+I18+I23+I31+I36</f>
        <v>1039412.5700000001</v>
      </c>
      <c r="J44" s="73">
        <f t="shared" si="40"/>
        <v>1039412.5700000001</v>
      </c>
      <c r="L44" s="164"/>
      <c r="M44" s="164"/>
    </row>
    <row r="45" spans="1:18" ht="18.75" customHeight="1" x14ac:dyDescent="0.2">
      <c r="A45" s="34"/>
      <c r="B45" s="66" t="s">
        <v>123</v>
      </c>
      <c r="C45" s="66"/>
      <c r="D45" s="187">
        <f>I44</f>
        <v>1039412.5700000001</v>
      </c>
      <c r="E45" s="187"/>
      <c r="F45" s="66"/>
      <c r="G45" s="66"/>
      <c r="H45" s="67"/>
      <c r="I45" s="66"/>
      <c r="J45" s="66"/>
    </row>
    <row r="47" spans="1:18" x14ac:dyDescent="0.2">
      <c r="Q47" s="167"/>
    </row>
  </sheetData>
  <mergeCells count="25">
    <mergeCell ref="D11:D12"/>
    <mergeCell ref="G8:H9"/>
    <mergeCell ref="A6:B6"/>
    <mergeCell ref="A1:I2"/>
    <mergeCell ref="A3:B3"/>
    <mergeCell ref="A4:B4"/>
    <mergeCell ref="C3:F3"/>
    <mergeCell ref="A5:B5"/>
    <mergeCell ref="A7:B7"/>
    <mergeCell ref="D45:E45"/>
    <mergeCell ref="C4:F4"/>
    <mergeCell ref="I8:J9"/>
    <mergeCell ref="F8:F9"/>
    <mergeCell ref="A8:B9"/>
    <mergeCell ref="C8:E9"/>
    <mergeCell ref="C5:D5"/>
    <mergeCell ref="C7:E7"/>
    <mergeCell ref="I5:J5"/>
    <mergeCell ref="G7:H7"/>
    <mergeCell ref="A10:J10"/>
    <mergeCell ref="A11:A12"/>
    <mergeCell ref="B11:B12"/>
    <mergeCell ref="C11:C12"/>
    <mergeCell ref="E11:G11"/>
    <mergeCell ref="H11:J11"/>
  </mergeCells>
  <pageMargins left="0.51181102362204722" right="0.51181102362204722" top="0.78740157480314965" bottom="0.78740157480314965" header="0.31496062992125984" footer="0.31496062992125984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41"/>
  <sheetViews>
    <sheetView showZeros="0" tabSelected="1" view="pageBreakPreview" topLeftCell="A156" zoomScale="85" zoomScaleNormal="115" zoomScaleSheetLayoutView="85" workbookViewId="0">
      <selection activeCell="F9" sqref="F9:F10"/>
    </sheetView>
  </sheetViews>
  <sheetFormatPr defaultColWidth="9.140625" defaultRowHeight="12.75" x14ac:dyDescent="0.2"/>
  <cols>
    <col min="1" max="1" width="9" style="5" customWidth="1"/>
    <col min="2" max="2" width="8" style="5" customWidth="1"/>
    <col min="3" max="3" width="7.7109375" style="5" customWidth="1"/>
    <col min="4" max="4" width="7.42578125" style="5" customWidth="1"/>
    <col min="5" max="5" width="11.85546875" style="5" customWidth="1"/>
    <col min="6" max="6" width="14.5703125" style="5" customWidth="1"/>
    <col min="7" max="7" width="12.85546875" style="5" customWidth="1"/>
    <col min="8" max="8" width="15" style="5" customWidth="1"/>
    <col min="9" max="9" width="14.42578125" style="5" customWidth="1"/>
    <col min="10" max="10" width="12.5703125" style="5" customWidth="1"/>
    <col min="11" max="12" width="9.85546875" style="5" bestFit="1" customWidth="1"/>
    <col min="13" max="13" width="11.85546875" style="5" bestFit="1" customWidth="1"/>
    <col min="14" max="14" width="20.28515625" style="5" bestFit="1" customWidth="1"/>
    <col min="15" max="16384" width="9.140625" style="5"/>
  </cols>
  <sheetData>
    <row r="1" spans="1:16" ht="12.75" customHeight="1" x14ac:dyDescent="0.2">
      <c r="A1" s="75" t="s">
        <v>127</v>
      </c>
      <c r="B1" s="74"/>
      <c r="C1" s="74"/>
      <c r="D1" s="74"/>
      <c r="E1" s="74"/>
      <c r="F1" s="74"/>
      <c r="G1" s="74"/>
      <c r="H1" s="74"/>
      <c r="I1" s="74"/>
      <c r="J1" s="22"/>
      <c r="K1" s="21"/>
      <c r="N1" s="22"/>
      <c r="O1" s="21"/>
      <c r="P1" s="21"/>
    </row>
    <row r="2" spans="1:16" ht="12.75" customHeight="1" x14ac:dyDescent="0.2">
      <c r="G2" s="6"/>
      <c r="J2" s="22"/>
      <c r="K2" s="21"/>
      <c r="N2" s="22"/>
      <c r="O2" s="21"/>
      <c r="P2" s="21"/>
    </row>
    <row r="3" spans="1:16" ht="30" customHeight="1" x14ac:dyDescent="0.2">
      <c r="A3" s="77">
        <f>'BM01'!A13</f>
        <v>1</v>
      </c>
      <c r="B3" s="260" t="str">
        <f>'BM01'!B13</f>
        <v>REQUALIFICAÇÃO E AMPLIAÇÃO DA AV MONSENHOR VICENTE FREITAS: TRECHO 1 - (CONSTRUÇÃO DE 1 NOVA FAIXA DE ROLAGEM) - COMPRIMENTO 2300 M - TSD</v>
      </c>
      <c r="C3" s="260"/>
      <c r="D3" s="260"/>
      <c r="E3" s="260"/>
      <c r="F3" s="260"/>
      <c r="G3" s="260"/>
      <c r="H3" s="260"/>
      <c r="I3" s="260"/>
      <c r="J3" s="22"/>
      <c r="K3" s="21"/>
      <c r="N3" s="22"/>
      <c r="O3" s="21"/>
      <c r="P3" s="21"/>
    </row>
    <row r="4" spans="1:16" x14ac:dyDescent="0.2">
      <c r="A4" s="1"/>
      <c r="B4" s="24"/>
      <c r="C4" s="24"/>
      <c r="D4" s="24"/>
      <c r="E4" s="24"/>
      <c r="F4" s="24"/>
      <c r="G4" s="24"/>
      <c r="H4" s="24"/>
      <c r="I4" s="24"/>
      <c r="J4" s="22"/>
      <c r="K4" s="21"/>
      <c r="N4" s="22"/>
      <c r="O4" s="21"/>
      <c r="P4" s="21"/>
    </row>
    <row r="5" spans="1:16" x14ac:dyDescent="0.2">
      <c r="A5" s="76" t="str">
        <f>'BM01'!A14</f>
        <v>1.1</v>
      </c>
      <c r="B5" s="242" t="str">
        <f>'BM01'!B14</f>
        <v>SERVIÇOS PRELIMINARES</v>
      </c>
      <c r="C5" s="242"/>
      <c r="D5" s="242"/>
      <c r="E5" s="242"/>
      <c r="F5" s="242"/>
      <c r="G5" s="242"/>
      <c r="H5" s="242"/>
      <c r="I5" s="242"/>
      <c r="J5" s="22"/>
      <c r="K5" s="21"/>
      <c r="N5" s="22"/>
      <c r="O5" s="21"/>
      <c r="P5" s="21"/>
    </row>
    <row r="6" spans="1:16" ht="12.75" customHeight="1" x14ac:dyDescent="0.2">
      <c r="G6" s="6"/>
      <c r="J6" s="22"/>
      <c r="K6" s="21"/>
      <c r="N6" s="22"/>
      <c r="O6" s="21"/>
      <c r="P6" s="21"/>
    </row>
    <row r="7" spans="1:16" ht="30" customHeight="1" x14ac:dyDescent="0.2">
      <c r="A7" s="1" t="str">
        <f>'BM01'!A15</f>
        <v>1.1.1</v>
      </c>
      <c r="B7" s="231" t="str">
        <f>'BM01'!B15</f>
        <v>SERVIÇOS TOPOGRÁFICOS PARA PAVIMENTAÇÃO, INCLUSIVE NOTA DE SERVIÇOS, ACOMPANHAMENTO E GREIDE (ADAPTADO DO SINAPI 78472)</v>
      </c>
      <c r="C7" s="231"/>
      <c r="D7" s="231"/>
      <c r="E7" s="231"/>
      <c r="F7" s="231"/>
      <c r="G7" s="231"/>
      <c r="H7" s="231"/>
      <c r="I7" s="231"/>
      <c r="J7" s="22"/>
      <c r="K7" s="21"/>
      <c r="N7" s="22"/>
      <c r="O7" s="21"/>
      <c r="P7" s="21"/>
    </row>
    <row r="8" spans="1:16" ht="12.75" customHeight="1" x14ac:dyDescent="0.2">
      <c r="G8" s="6"/>
      <c r="J8" s="22"/>
      <c r="K8" s="21"/>
      <c r="N8" s="22"/>
      <c r="O8" s="21"/>
      <c r="P8" s="21"/>
    </row>
    <row r="9" spans="1:16" s="85" customFormat="1" ht="12.75" customHeight="1" x14ac:dyDescent="0.2">
      <c r="A9" s="232" t="s">
        <v>0</v>
      </c>
      <c r="B9" s="232"/>
      <c r="C9" s="232"/>
      <c r="D9" s="232"/>
      <c r="E9" s="232" t="s">
        <v>137</v>
      </c>
      <c r="F9" s="232" t="s">
        <v>1</v>
      </c>
      <c r="G9" s="232" t="s">
        <v>2</v>
      </c>
      <c r="H9" s="227" t="s">
        <v>3</v>
      </c>
      <c r="I9" s="227" t="s">
        <v>138</v>
      </c>
      <c r="J9"/>
      <c r="K9"/>
      <c r="L9"/>
    </row>
    <row r="10" spans="1:16" s="85" customFormat="1" ht="12.75" customHeight="1" x14ac:dyDescent="0.2">
      <c r="A10" s="83" t="s">
        <v>10</v>
      </c>
      <c r="B10" s="83" t="s">
        <v>11</v>
      </c>
      <c r="C10" s="83" t="s">
        <v>10</v>
      </c>
      <c r="D10" s="83" t="s">
        <v>11</v>
      </c>
      <c r="E10" s="232"/>
      <c r="F10" s="232"/>
      <c r="G10" s="232"/>
      <c r="H10" s="227"/>
      <c r="I10" s="227"/>
      <c r="J10"/>
      <c r="K10"/>
      <c r="L10"/>
    </row>
    <row r="11" spans="1:16" s="85" customFormat="1" ht="12.75" customHeight="1" x14ac:dyDescent="0.2">
      <c r="A11" s="91"/>
      <c r="B11" s="91"/>
      <c r="C11" s="91"/>
      <c r="D11" s="91"/>
      <c r="E11" s="91"/>
      <c r="F11" s="91"/>
      <c r="G11" s="91"/>
      <c r="H11" s="92"/>
      <c r="I11" s="92"/>
      <c r="J11"/>
      <c r="K11"/>
      <c r="L11"/>
    </row>
    <row r="12" spans="1:16" ht="12.75" customHeight="1" x14ac:dyDescent="0.2">
      <c r="A12" s="5" t="s">
        <v>128</v>
      </c>
      <c r="G12" s="6"/>
      <c r="H12" s="17">
        <v>14222.78</v>
      </c>
      <c r="I12" s="5" t="s">
        <v>42</v>
      </c>
      <c r="J12"/>
      <c r="K12"/>
      <c r="L12"/>
      <c r="N12" s="22"/>
      <c r="O12" s="21"/>
      <c r="P12" s="21"/>
    </row>
    <row r="13" spans="1:16" s="85" customFormat="1" ht="12.75" customHeight="1" x14ac:dyDescent="0.2">
      <c r="A13" s="86"/>
      <c r="B13" s="87"/>
      <c r="C13" s="87"/>
      <c r="D13" s="87"/>
      <c r="E13" s="87"/>
      <c r="F13" s="88"/>
      <c r="G13" s="88"/>
      <c r="H13" s="89"/>
      <c r="I13" s="90"/>
      <c r="J13"/>
      <c r="K13"/>
      <c r="L13"/>
    </row>
    <row r="14" spans="1:16" s="85" customFormat="1" ht="12.75" customHeight="1" x14ac:dyDescent="0.2">
      <c r="A14" s="86"/>
      <c r="B14" s="87"/>
      <c r="C14" s="87"/>
      <c r="D14" s="87"/>
      <c r="E14" s="87"/>
      <c r="F14" s="88"/>
      <c r="G14" s="132" t="s">
        <v>139</v>
      </c>
      <c r="H14" s="19">
        <f>H12</f>
        <v>14222.78</v>
      </c>
      <c r="I14" s="10" t="s">
        <v>42</v>
      </c>
      <c r="J14"/>
      <c r="K14"/>
      <c r="L14"/>
    </row>
    <row r="15" spans="1:16" ht="12.75" customHeight="1" x14ac:dyDescent="0.2">
      <c r="G15" s="6"/>
      <c r="H15" s="17"/>
      <c r="J15"/>
      <c r="K15"/>
      <c r="L15"/>
      <c r="N15" s="22"/>
      <c r="O15" s="21"/>
      <c r="P15" s="21"/>
    </row>
    <row r="16" spans="1:16" ht="12.75" customHeight="1" x14ac:dyDescent="0.2">
      <c r="A16" s="5" t="s">
        <v>7</v>
      </c>
      <c r="H16" s="18">
        <v>0</v>
      </c>
      <c r="I16" s="5" t="s">
        <v>42</v>
      </c>
      <c r="J16"/>
      <c r="K16"/>
      <c r="L16"/>
    </row>
    <row r="17" spans="1:16" ht="12.75" customHeight="1" x14ac:dyDescent="0.2">
      <c r="A17" s="5" t="s">
        <v>8</v>
      </c>
      <c r="H17" s="20">
        <f>H12</f>
        <v>14222.78</v>
      </c>
      <c r="I17" s="5" t="s">
        <v>42</v>
      </c>
      <c r="J17" s="22"/>
    </row>
    <row r="18" spans="1:16" ht="12.75" customHeight="1" x14ac:dyDescent="0.2">
      <c r="A18" s="5" t="s">
        <v>9</v>
      </c>
      <c r="H18" s="20">
        <f>H16+H17</f>
        <v>14222.78</v>
      </c>
      <c r="I18" s="5" t="s">
        <v>42</v>
      </c>
      <c r="J18" s="22"/>
    </row>
    <row r="19" spans="1:16" ht="12.75" customHeight="1" x14ac:dyDescent="0.2">
      <c r="A19" s="8"/>
      <c r="B19" s="8"/>
      <c r="C19" s="8"/>
      <c r="J19" s="22"/>
    </row>
    <row r="20" spans="1:16" ht="30" customHeight="1" x14ac:dyDescent="0.2">
      <c r="A20" s="1" t="str">
        <f>'BM01'!A16</f>
        <v>1.1.2</v>
      </c>
      <c r="B20" s="231" t="str">
        <f>'BM01'!B16</f>
        <v>LIMPEZA MECANIZADA DE CAMADA VEGETAL, VEGETAÇÃO E PEQUENAS ÁRVORES (DIÂMETRO DE TRONCO MENOR QUE 0,20 M), COM TRATOR DE ESTEIRAS.AF_05/2018</v>
      </c>
      <c r="C20" s="231"/>
      <c r="D20" s="231"/>
      <c r="E20" s="231"/>
      <c r="F20" s="231"/>
      <c r="G20" s="231"/>
      <c r="H20" s="231"/>
      <c r="I20" s="231"/>
      <c r="J20" s="22"/>
      <c r="K20" s="21"/>
      <c r="N20" s="22"/>
      <c r="O20" s="21"/>
      <c r="P20" s="21"/>
    </row>
    <row r="21" spans="1:16" ht="12.75" customHeight="1" x14ac:dyDescent="0.2">
      <c r="G21" s="6"/>
      <c r="J21" s="22"/>
      <c r="K21" s="21"/>
      <c r="N21" s="22"/>
      <c r="O21" s="21"/>
      <c r="P21" s="21"/>
    </row>
    <row r="22" spans="1:16" s="85" customFormat="1" ht="12.75" customHeight="1" x14ac:dyDescent="0.2">
      <c r="A22" s="232" t="s">
        <v>0</v>
      </c>
      <c r="B22" s="232"/>
      <c r="C22" s="232"/>
      <c r="D22" s="232"/>
      <c r="E22" s="232" t="s">
        <v>137</v>
      </c>
      <c r="F22" s="232" t="s">
        <v>1</v>
      </c>
      <c r="G22" s="232" t="s">
        <v>2</v>
      </c>
      <c r="H22" s="227" t="s">
        <v>3</v>
      </c>
      <c r="I22" s="227" t="s">
        <v>138</v>
      </c>
      <c r="J22"/>
      <c r="K22"/>
      <c r="L22"/>
    </row>
    <row r="23" spans="1:16" s="85" customFormat="1" ht="12.75" customHeight="1" x14ac:dyDescent="0.2">
      <c r="A23" s="83" t="s">
        <v>10</v>
      </c>
      <c r="B23" s="83" t="s">
        <v>11</v>
      </c>
      <c r="C23" s="83" t="s">
        <v>10</v>
      </c>
      <c r="D23" s="83" t="s">
        <v>11</v>
      </c>
      <c r="E23" s="232"/>
      <c r="F23" s="232"/>
      <c r="G23" s="232"/>
      <c r="H23" s="227"/>
      <c r="I23" s="227"/>
      <c r="J23"/>
      <c r="K23"/>
      <c r="L23"/>
    </row>
    <row r="24" spans="1:16" s="85" customFormat="1" ht="12.75" customHeight="1" x14ac:dyDescent="0.2">
      <c r="A24" s="91"/>
      <c r="B24" s="91"/>
      <c r="C24" s="91"/>
      <c r="D24" s="91"/>
      <c r="E24" s="91"/>
      <c r="F24" s="91"/>
      <c r="G24" s="91"/>
      <c r="H24" s="92"/>
      <c r="I24" s="92"/>
      <c r="J24"/>
      <c r="K24"/>
      <c r="L24"/>
    </row>
    <row r="25" spans="1:16" ht="12.75" customHeight="1" x14ac:dyDescent="0.2">
      <c r="A25" s="5" t="s">
        <v>128</v>
      </c>
      <c r="G25" s="6"/>
      <c r="H25" s="17">
        <f>H12</f>
        <v>14222.78</v>
      </c>
      <c r="I25" s="5" t="s">
        <v>42</v>
      </c>
      <c r="J25"/>
      <c r="K25"/>
      <c r="L25"/>
      <c r="N25" s="22"/>
      <c r="O25" s="21"/>
      <c r="P25" s="21"/>
    </row>
    <row r="26" spans="1:16" s="85" customFormat="1" ht="12.75" customHeight="1" x14ac:dyDescent="0.2">
      <c r="A26" s="86"/>
      <c r="B26" s="87"/>
      <c r="C26" s="87"/>
      <c r="D26" s="87"/>
      <c r="E26" s="87"/>
      <c r="F26" s="88"/>
      <c r="G26" s="88"/>
      <c r="H26" s="89"/>
      <c r="I26" s="90"/>
      <c r="J26"/>
      <c r="K26"/>
      <c r="L26"/>
    </row>
    <row r="27" spans="1:16" s="85" customFormat="1" ht="12.75" customHeight="1" x14ac:dyDescent="0.2">
      <c r="A27" s="86"/>
      <c r="B27" s="87"/>
      <c r="C27" s="87"/>
      <c r="D27" s="87"/>
      <c r="E27" s="87"/>
      <c r="F27" s="88"/>
      <c r="G27" s="132" t="s">
        <v>139</v>
      </c>
      <c r="H27" s="19">
        <f>H25</f>
        <v>14222.78</v>
      </c>
      <c r="I27" s="10" t="s">
        <v>42</v>
      </c>
      <c r="J27"/>
      <c r="K27"/>
      <c r="L27"/>
    </row>
    <row r="28" spans="1:16" ht="12.75" customHeight="1" x14ac:dyDescent="0.2">
      <c r="G28" s="6"/>
      <c r="H28" s="17"/>
      <c r="J28"/>
      <c r="K28"/>
      <c r="L28"/>
      <c r="N28" s="22"/>
      <c r="O28" s="21"/>
      <c r="P28" s="21"/>
    </row>
    <row r="29" spans="1:16" ht="12.75" customHeight="1" x14ac:dyDescent="0.2">
      <c r="A29" s="5" t="s">
        <v>7</v>
      </c>
      <c r="H29" s="20">
        <v>0</v>
      </c>
      <c r="I29" s="5" t="s">
        <v>42</v>
      </c>
      <c r="J29" s="22"/>
    </row>
    <row r="30" spans="1:16" ht="12.75" customHeight="1" x14ac:dyDescent="0.2">
      <c r="A30" s="5" t="s">
        <v>8</v>
      </c>
      <c r="H30" s="20">
        <f>H27</f>
        <v>14222.78</v>
      </c>
      <c r="I30" s="5" t="s">
        <v>42</v>
      </c>
      <c r="J30" s="22"/>
    </row>
    <row r="31" spans="1:16" ht="12.75" customHeight="1" x14ac:dyDescent="0.2">
      <c r="A31" s="5" t="s">
        <v>9</v>
      </c>
      <c r="H31" s="20">
        <f>H29+H30</f>
        <v>14222.78</v>
      </c>
      <c r="I31" s="5" t="s">
        <v>42</v>
      </c>
      <c r="J31" s="22"/>
    </row>
    <row r="32" spans="1:16" ht="12.75" customHeight="1" x14ac:dyDescent="0.2">
      <c r="A32" s="8"/>
      <c r="B32" s="8"/>
      <c r="C32" s="8"/>
      <c r="J32" s="22"/>
    </row>
    <row r="33" spans="1:16" ht="30" customHeight="1" x14ac:dyDescent="0.2">
      <c r="A33" s="1" t="str">
        <f>'BM01'!A17</f>
        <v>1.1.3</v>
      </c>
      <c r="B33" s="231" t="str">
        <f>'BM01'!B17</f>
        <v>TRANSPORTE COM CAMINHÃO BASCULANTE DE 10 M³, EM VIA URBANA PAVIMENTADA, ADICIONAL PARA DMT EXCEDENTE A 30 KM (UNIDADE: TXKM). AF_07/2020</v>
      </c>
      <c r="C33" s="231"/>
      <c r="D33" s="231"/>
      <c r="E33" s="231"/>
      <c r="F33" s="231"/>
      <c r="G33" s="231"/>
      <c r="H33" s="231"/>
      <c r="I33" s="231"/>
      <c r="J33" s="78"/>
      <c r="K33" s="21"/>
      <c r="N33" s="22"/>
      <c r="O33" s="21"/>
      <c r="P33" s="21"/>
    </row>
    <row r="34" spans="1:16" ht="12.75" customHeight="1" x14ac:dyDescent="0.2">
      <c r="G34" s="6"/>
      <c r="J34" s="22"/>
      <c r="K34" s="21"/>
      <c r="N34" s="22"/>
      <c r="O34" s="21"/>
      <c r="P34" s="21"/>
    </row>
    <row r="35" spans="1:16" s="85" customFormat="1" ht="12.75" customHeight="1" x14ac:dyDescent="0.2">
      <c r="A35" s="243" t="s">
        <v>0</v>
      </c>
      <c r="B35" s="243"/>
      <c r="C35" s="243"/>
      <c r="D35" s="243"/>
      <c r="E35" s="230" t="s">
        <v>159</v>
      </c>
      <c r="F35" s="243" t="s">
        <v>162</v>
      </c>
      <c r="G35" s="230" t="s">
        <v>160</v>
      </c>
      <c r="H35" s="230" t="s">
        <v>161</v>
      </c>
      <c r="I35" s="230" t="s">
        <v>138</v>
      </c>
      <c r="J35"/>
      <c r="K35"/>
    </row>
    <row r="36" spans="1:16" s="85" customFormat="1" ht="12.75" customHeight="1" x14ac:dyDescent="0.2">
      <c r="A36" s="79" t="s">
        <v>10</v>
      </c>
      <c r="B36" s="79" t="s">
        <v>11</v>
      </c>
      <c r="C36" s="79" t="s">
        <v>10</v>
      </c>
      <c r="D36" s="79" t="s">
        <v>11</v>
      </c>
      <c r="E36" s="230"/>
      <c r="F36" s="243"/>
      <c r="G36" s="230"/>
      <c r="H36" s="230"/>
      <c r="I36" s="230"/>
      <c r="J36"/>
      <c r="K36"/>
    </row>
    <row r="37" spans="1:16" s="85" customFormat="1" ht="12.75" customHeight="1" x14ac:dyDescent="0.2">
      <c r="A37" s="94"/>
      <c r="B37" s="94"/>
      <c r="C37" s="94"/>
      <c r="D37" s="94"/>
      <c r="E37" s="95"/>
      <c r="F37" s="94"/>
      <c r="G37" s="95"/>
      <c r="H37" s="95"/>
      <c r="I37" s="93"/>
      <c r="J37"/>
      <c r="K37"/>
    </row>
    <row r="38" spans="1:16" s="85" customFormat="1" ht="12.75" customHeight="1" x14ac:dyDescent="0.2">
      <c r="A38" s="5" t="s">
        <v>128</v>
      </c>
      <c r="B38" s="94"/>
      <c r="C38" s="94"/>
      <c r="D38" s="94"/>
      <c r="E38" s="17">
        <f>H27</f>
        <v>14222.78</v>
      </c>
      <c r="F38" s="17">
        <v>1</v>
      </c>
      <c r="G38" s="17">
        <v>0.1</v>
      </c>
      <c r="H38" s="17">
        <f>E38*F38*G38</f>
        <v>1422.2780000000002</v>
      </c>
      <c r="I38" s="93"/>
      <c r="J38"/>
      <c r="K38"/>
    </row>
    <row r="39" spans="1:16" s="85" customFormat="1" ht="12.75" customHeight="1" x14ac:dyDescent="0.2">
      <c r="A39" s="96"/>
      <c r="B39" s="97"/>
      <c r="C39" s="98"/>
      <c r="D39" s="97"/>
      <c r="E39" s="99"/>
      <c r="F39" s="99"/>
      <c r="G39" s="99">
        <f>F39*E39</f>
        <v>0</v>
      </c>
      <c r="H39" s="97"/>
      <c r="I39" s="93"/>
      <c r="J39"/>
      <c r="K39"/>
    </row>
    <row r="40" spans="1:16" s="85" customFormat="1" ht="12.75" customHeight="1" x14ac:dyDescent="0.2">
      <c r="A40" s="96"/>
      <c r="B40" s="97"/>
      <c r="C40" s="98"/>
      <c r="D40" s="97"/>
      <c r="E40" s="99"/>
      <c r="F40" s="99"/>
      <c r="G40" s="99"/>
      <c r="H40" s="93"/>
      <c r="I40" s="93"/>
      <c r="J40"/>
      <c r="K40"/>
    </row>
    <row r="41" spans="1:16" s="85" customFormat="1" ht="12.75" customHeight="1" x14ac:dyDescent="0.2">
      <c r="A41" s="98"/>
      <c r="B41" s="97"/>
      <c r="C41" s="98"/>
      <c r="D41" s="97"/>
      <c r="E41" s="97"/>
      <c r="G41" s="133" t="s">
        <v>18</v>
      </c>
      <c r="H41" s="19">
        <f>H38</f>
        <v>1422.2780000000002</v>
      </c>
      <c r="I41" s="135" t="s">
        <v>5</v>
      </c>
      <c r="J41"/>
      <c r="K41"/>
    </row>
    <row r="42" spans="1:16" ht="12.75" customHeight="1" x14ac:dyDescent="0.2">
      <c r="G42" s="6"/>
      <c r="J42" s="22"/>
      <c r="K42" s="21"/>
      <c r="N42" s="22"/>
      <c r="O42" s="21"/>
      <c r="P42" s="21"/>
    </row>
    <row r="43" spans="1:16" ht="12.75" customHeight="1" x14ac:dyDescent="0.2">
      <c r="A43" s="5" t="s">
        <v>7</v>
      </c>
      <c r="H43" s="18">
        <v>0</v>
      </c>
      <c r="I43" s="5" t="s">
        <v>43</v>
      </c>
      <c r="J43" s="22"/>
    </row>
    <row r="44" spans="1:16" ht="12.75" customHeight="1" x14ac:dyDescent="0.2">
      <c r="A44" s="5" t="s">
        <v>8</v>
      </c>
      <c r="H44" s="20">
        <f>H41</f>
        <v>1422.2780000000002</v>
      </c>
      <c r="I44" s="5" t="s">
        <v>43</v>
      </c>
      <c r="J44" s="22"/>
    </row>
    <row r="45" spans="1:16" ht="12.75" customHeight="1" x14ac:dyDescent="0.2">
      <c r="A45" s="5" t="s">
        <v>9</v>
      </c>
      <c r="H45" s="20">
        <f>H43+H44</f>
        <v>1422.2780000000002</v>
      </c>
      <c r="I45" s="5" t="s">
        <v>43</v>
      </c>
      <c r="J45" s="22"/>
    </row>
    <row r="46" spans="1:16" ht="12.75" customHeight="1" x14ac:dyDescent="0.2">
      <c r="A46" s="8"/>
      <c r="B46" s="8"/>
      <c r="C46" s="8"/>
      <c r="J46" s="22"/>
    </row>
    <row r="47" spans="1:16" x14ac:dyDescent="0.2">
      <c r="A47" s="76" t="str">
        <f>'BM01'!A18</f>
        <v>1.2</v>
      </c>
      <c r="B47" s="242" t="str">
        <f>'BM01'!B18</f>
        <v>MOVIMENTAÇÃO DE TERRA</v>
      </c>
      <c r="C47" s="242"/>
      <c r="D47" s="242"/>
      <c r="E47" s="242"/>
      <c r="F47" s="242"/>
      <c r="G47" s="242"/>
      <c r="H47" s="242"/>
      <c r="I47" s="242"/>
      <c r="J47" s="22"/>
      <c r="K47" s="21"/>
      <c r="N47" s="22"/>
      <c r="O47" s="21"/>
      <c r="P47" s="21"/>
    </row>
    <row r="48" spans="1:16" x14ac:dyDescent="0.2">
      <c r="A48" s="1"/>
      <c r="B48" s="24"/>
      <c r="C48" s="24"/>
      <c r="D48" s="24"/>
      <c r="E48" s="24"/>
      <c r="F48" s="24"/>
      <c r="G48" s="24"/>
      <c r="H48" s="24"/>
      <c r="I48" s="24"/>
      <c r="J48" s="22"/>
      <c r="K48" s="21"/>
      <c r="N48" s="22"/>
      <c r="O48" s="21"/>
      <c r="P48" s="21"/>
    </row>
    <row r="49" spans="1:16" ht="30" customHeight="1" x14ac:dyDescent="0.2">
      <c r="A49" s="1" t="str">
        <f>'BM01'!A19</f>
        <v>1.2.1</v>
      </c>
      <c r="B49" s="231" t="str">
        <f>'BM01'!B19</f>
        <v>SERVIÇOS TOPOGRÁFICOS PARA PAVIMENTAÇÃO, INCLUSIVE NOTA DE SERVIÇOS, ACOMPANHAMENTO E GREIDE (ADAPTADO DO SINAPI 78472)</v>
      </c>
      <c r="C49" s="231"/>
      <c r="D49" s="231"/>
      <c r="E49" s="231"/>
      <c r="F49" s="231"/>
      <c r="G49" s="231"/>
      <c r="H49" s="231"/>
      <c r="I49" s="231"/>
      <c r="J49" s="22"/>
      <c r="K49" s="21"/>
      <c r="N49" s="22"/>
      <c r="O49" s="21"/>
      <c r="P49" s="21"/>
    </row>
    <row r="50" spans="1:16" ht="12.75" customHeight="1" x14ac:dyDescent="0.2">
      <c r="G50" s="6"/>
      <c r="J50" s="22"/>
      <c r="K50" s="21"/>
      <c r="N50" s="22"/>
      <c r="O50" s="21"/>
      <c r="P50" s="21"/>
    </row>
    <row r="51" spans="1:16" s="85" customFormat="1" ht="12.75" customHeight="1" x14ac:dyDescent="0.2">
      <c r="A51" s="232" t="s">
        <v>0</v>
      </c>
      <c r="B51" s="232"/>
      <c r="C51" s="232"/>
      <c r="D51" s="232"/>
      <c r="E51" s="232" t="s">
        <v>137</v>
      </c>
      <c r="F51" s="232" t="s">
        <v>1</v>
      </c>
      <c r="G51" s="232" t="s">
        <v>2</v>
      </c>
      <c r="H51" s="227" t="s">
        <v>3</v>
      </c>
      <c r="I51" s="227" t="s">
        <v>138</v>
      </c>
      <c r="J51"/>
      <c r="K51"/>
      <c r="L51"/>
    </row>
    <row r="52" spans="1:16" s="85" customFormat="1" ht="12.75" customHeight="1" x14ac:dyDescent="0.2">
      <c r="A52" s="83" t="s">
        <v>10</v>
      </c>
      <c r="B52" s="83" t="s">
        <v>11</v>
      </c>
      <c r="C52" s="83" t="s">
        <v>10</v>
      </c>
      <c r="D52" s="83" t="s">
        <v>11</v>
      </c>
      <c r="E52" s="232"/>
      <c r="F52" s="232"/>
      <c r="G52" s="232"/>
      <c r="H52" s="227"/>
      <c r="I52" s="227"/>
      <c r="J52"/>
      <c r="K52"/>
      <c r="L52"/>
    </row>
    <row r="53" spans="1:16" s="85" customFormat="1" ht="12.75" customHeight="1" x14ac:dyDescent="0.2">
      <c r="A53" s="91"/>
      <c r="B53" s="91"/>
      <c r="C53" s="91"/>
      <c r="D53" s="91"/>
      <c r="E53" s="91"/>
      <c r="F53" s="91"/>
      <c r="G53" s="91"/>
      <c r="H53" s="92"/>
      <c r="I53" s="92"/>
      <c r="J53"/>
      <c r="K53"/>
      <c r="L53"/>
    </row>
    <row r="54" spans="1:16" ht="12.75" customHeight="1" x14ac:dyDescent="0.2">
      <c r="A54" s="5" t="s">
        <v>128</v>
      </c>
      <c r="G54" s="6"/>
      <c r="H54" s="17">
        <v>2188.12</v>
      </c>
      <c r="I54" s="5" t="s">
        <v>42</v>
      </c>
      <c r="J54"/>
      <c r="K54"/>
      <c r="L54"/>
      <c r="N54" s="22"/>
      <c r="O54" s="21"/>
      <c r="P54" s="21"/>
    </row>
    <row r="55" spans="1:16" s="85" customFormat="1" ht="12.75" customHeight="1" x14ac:dyDescent="0.2">
      <c r="A55" s="86"/>
      <c r="B55" s="87"/>
      <c r="C55" s="87"/>
      <c r="D55" s="87"/>
      <c r="E55" s="87"/>
      <c r="F55" s="88"/>
      <c r="G55" s="88"/>
      <c r="H55" s="89"/>
      <c r="I55" s="90"/>
      <c r="J55"/>
      <c r="K55"/>
      <c r="L55"/>
    </row>
    <row r="56" spans="1:16" s="85" customFormat="1" ht="12.75" customHeight="1" x14ac:dyDescent="0.2">
      <c r="A56" s="86"/>
      <c r="B56" s="87"/>
      <c r="C56" s="87"/>
      <c r="D56" s="87"/>
      <c r="E56" s="87"/>
      <c r="F56" s="88"/>
      <c r="G56" s="132" t="s">
        <v>139</v>
      </c>
      <c r="H56" s="19">
        <f>H54</f>
        <v>2188.12</v>
      </c>
      <c r="I56" s="10" t="s">
        <v>42</v>
      </c>
      <c r="J56"/>
      <c r="K56"/>
      <c r="L56"/>
    </row>
    <row r="57" spans="1:16" ht="12.75" customHeight="1" x14ac:dyDescent="0.2">
      <c r="G57" s="6"/>
      <c r="H57" s="17"/>
      <c r="J57"/>
      <c r="K57"/>
      <c r="L57"/>
      <c r="N57" s="22"/>
      <c r="O57" s="21"/>
      <c r="P57" s="21"/>
    </row>
    <row r="58" spans="1:16" ht="12.75" customHeight="1" x14ac:dyDescent="0.2">
      <c r="A58" s="5" t="s">
        <v>7</v>
      </c>
      <c r="H58" s="17">
        <v>0</v>
      </c>
      <c r="I58" s="5" t="s">
        <v>42</v>
      </c>
      <c r="J58" s="22"/>
    </row>
    <row r="59" spans="1:16" ht="12.75" customHeight="1" x14ac:dyDescent="0.2">
      <c r="A59" s="5" t="s">
        <v>8</v>
      </c>
      <c r="H59" s="17">
        <f>H56</f>
        <v>2188.12</v>
      </c>
      <c r="I59" s="5" t="s">
        <v>42</v>
      </c>
      <c r="J59" s="22"/>
    </row>
    <row r="60" spans="1:16" ht="12.75" customHeight="1" x14ac:dyDescent="0.2">
      <c r="A60" s="5" t="s">
        <v>9</v>
      </c>
      <c r="H60" s="17">
        <f>H58+H59</f>
        <v>2188.12</v>
      </c>
      <c r="I60" s="5" t="s">
        <v>42</v>
      </c>
      <c r="J60" s="22"/>
    </row>
    <row r="61" spans="1:16" ht="12.75" customHeight="1" x14ac:dyDescent="0.2">
      <c r="A61" s="8"/>
      <c r="B61" s="8"/>
      <c r="C61" s="8"/>
      <c r="J61" s="22"/>
    </row>
    <row r="62" spans="1:16" ht="45" customHeight="1" x14ac:dyDescent="0.2">
      <c r="A62" s="1" t="str">
        <f>'BM01'!A20</f>
        <v>1.2.2</v>
      </c>
      <c r="B62" s="231" t="str">
        <f>'BM01'!B20</f>
        <v>ATERRO MECANIZADO DE VALA COM ESCAVADEIRA HIDRÁULICA (CAPACIDADE DA CAÇAMBA: 0,8M³ / POTÊNCIA: 111HP), LARGURA MAIOR QUE 1,5M, PROFUNDIDADE DE 1,5 A 3,0M, COM AREIA PARA ATERRO. ADAPTADOR DO SINAPI 94305</v>
      </c>
      <c r="C62" s="231"/>
      <c r="D62" s="231"/>
      <c r="E62" s="231"/>
      <c r="F62" s="231"/>
      <c r="G62" s="231"/>
      <c r="H62" s="231"/>
      <c r="I62" s="231"/>
      <c r="J62" s="22"/>
      <c r="K62" s="21"/>
      <c r="N62" s="22"/>
      <c r="O62" s="21"/>
      <c r="P62" s="21"/>
    </row>
    <row r="63" spans="1:16" ht="12.75" customHeight="1" x14ac:dyDescent="0.2">
      <c r="G63" s="6"/>
      <c r="J63" s="22"/>
      <c r="K63" s="21"/>
      <c r="N63" s="22"/>
      <c r="O63" s="21"/>
      <c r="P63" s="21"/>
    </row>
    <row r="64" spans="1:16" ht="12.75" customHeight="1" x14ac:dyDescent="0.2">
      <c r="A64" s="243" t="s">
        <v>129</v>
      </c>
      <c r="B64" s="243"/>
      <c r="C64" s="243"/>
      <c r="D64" s="243"/>
      <c r="E64" s="79" t="s">
        <v>130</v>
      </c>
      <c r="F64" s="79" t="s">
        <v>131</v>
      </c>
      <c r="G64" s="243" t="s">
        <v>6</v>
      </c>
      <c r="J64" s="22"/>
      <c r="K64" s="21"/>
      <c r="N64" s="22"/>
      <c r="O64" s="21"/>
      <c r="P64" s="21"/>
    </row>
    <row r="65" spans="1:16" ht="12.75" customHeight="1" x14ac:dyDescent="0.2">
      <c r="A65" s="79" t="s">
        <v>10</v>
      </c>
      <c r="B65" s="79" t="s">
        <v>11</v>
      </c>
      <c r="C65" s="79" t="s">
        <v>10</v>
      </c>
      <c r="D65" s="79" t="s">
        <v>11</v>
      </c>
      <c r="E65" s="79" t="s">
        <v>133</v>
      </c>
      <c r="F65" s="79" t="s">
        <v>134</v>
      </c>
      <c r="G65" s="243"/>
      <c r="J65" s="22"/>
      <c r="K65" s="21"/>
      <c r="N65" s="22"/>
      <c r="O65" s="21"/>
      <c r="P65" s="21"/>
    </row>
    <row r="66" spans="1:16" ht="12.75" customHeight="1" x14ac:dyDescent="0.2">
      <c r="G66" s="6"/>
      <c r="J66" s="22"/>
      <c r="K66" s="21"/>
      <c r="N66" s="22"/>
      <c r="O66" s="21"/>
      <c r="P66" s="21"/>
    </row>
    <row r="67" spans="1:16" ht="12.75" customHeight="1" x14ac:dyDescent="0.2">
      <c r="A67" s="23" t="s">
        <v>150</v>
      </c>
      <c r="B67" s="1"/>
      <c r="C67" s="1"/>
      <c r="D67" s="1"/>
      <c r="F67" s="17">
        <v>11100</v>
      </c>
      <c r="G67" s="6"/>
      <c r="J67" s="22"/>
      <c r="K67" s="21"/>
      <c r="N67" s="22"/>
      <c r="O67" s="21"/>
      <c r="P67" s="21"/>
    </row>
    <row r="68" spans="1:16" ht="12.75" customHeight="1" x14ac:dyDescent="0.2">
      <c r="G68" s="6"/>
      <c r="J68" s="22"/>
      <c r="K68" s="21"/>
      <c r="N68" s="22"/>
      <c r="O68" s="21"/>
      <c r="P68" s="21"/>
    </row>
    <row r="69" spans="1:16" ht="12.75" customHeight="1" x14ac:dyDescent="0.2">
      <c r="E69" s="132" t="s">
        <v>17</v>
      </c>
      <c r="F69" s="19">
        <f>F67</f>
        <v>11100</v>
      </c>
      <c r="G69" s="10" t="s">
        <v>94</v>
      </c>
      <c r="I69" s="22"/>
      <c r="J69" s="21"/>
      <c r="M69" s="22"/>
      <c r="N69" s="21"/>
      <c r="O69" s="21"/>
    </row>
    <row r="70" spans="1:16" ht="12.75" customHeight="1" x14ac:dyDescent="0.2">
      <c r="G70" s="6"/>
      <c r="J70" s="22"/>
      <c r="K70" s="21"/>
      <c r="N70" s="22"/>
      <c r="O70" s="21"/>
      <c r="P70" s="21"/>
    </row>
    <row r="71" spans="1:16" ht="12.75" customHeight="1" x14ac:dyDescent="0.2">
      <c r="A71" s="5" t="s">
        <v>7</v>
      </c>
      <c r="H71" s="17">
        <v>0</v>
      </c>
      <c r="I71" s="5" t="s">
        <v>94</v>
      </c>
      <c r="J71" s="22"/>
    </row>
    <row r="72" spans="1:16" ht="12.75" customHeight="1" x14ac:dyDescent="0.2">
      <c r="A72" s="5" t="s">
        <v>8</v>
      </c>
      <c r="H72" s="17">
        <f>F69</f>
        <v>11100</v>
      </c>
      <c r="I72" s="5" t="s">
        <v>94</v>
      </c>
      <c r="J72" s="22"/>
    </row>
    <row r="73" spans="1:16" ht="12.75" customHeight="1" x14ac:dyDescent="0.2">
      <c r="A73" s="5" t="s">
        <v>9</v>
      </c>
      <c r="H73" s="17">
        <f>H71+H72</f>
        <v>11100</v>
      </c>
      <c r="I73" s="5" t="s">
        <v>94</v>
      </c>
      <c r="J73" s="22"/>
    </row>
    <row r="74" spans="1:16" ht="12.75" customHeight="1" x14ac:dyDescent="0.2">
      <c r="A74" s="8"/>
      <c r="B74" s="8"/>
      <c r="C74" s="8"/>
      <c r="J74" s="22"/>
    </row>
    <row r="75" spans="1:16" ht="30" customHeight="1" x14ac:dyDescent="0.2">
      <c r="A75" s="1" t="str">
        <f>'BM01'!A21</f>
        <v>1.2.3</v>
      </c>
      <c r="B75" s="231" t="str">
        <f>'BM01'!B21</f>
        <v>ESCAVAÇÃO, CARGA E TRANSPORTE DE MATERIAL DE 1ª CATEGORIA - DMT DE 1.000 A 1.200 M - CAMINHO DE SERVIÇO EM LEITO NATURAL -COM CARREGADEIRA E CAMINHÃO BASCULANTE DE 14 M³</v>
      </c>
      <c r="C75" s="231"/>
      <c r="D75" s="231"/>
      <c r="E75" s="231"/>
      <c r="F75" s="231"/>
      <c r="G75" s="231"/>
      <c r="H75" s="231"/>
      <c r="I75" s="231"/>
      <c r="J75" s="22"/>
      <c r="K75" s="21"/>
      <c r="N75" s="22"/>
      <c r="O75" s="21"/>
      <c r="P75" s="21"/>
    </row>
    <row r="76" spans="1:16" ht="12.75" customHeight="1" x14ac:dyDescent="0.2">
      <c r="G76" s="6"/>
      <c r="J76" s="22"/>
      <c r="K76" s="21"/>
      <c r="N76" s="22"/>
      <c r="O76" s="21"/>
      <c r="P76" s="21"/>
    </row>
    <row r="77" spans="1:16" ht="12.75" customHeight="1" x14ac:dyDescent="0.2">
      <c r="A77" s="263" t="s">
        <v>129</v>
      </c>
      <c r="B77" s="264"/>
      <c r="C77" s="264"/>
      <c r="D77" s="265"/>
      <c r="E77" s="79" t="s">
        <v>130</v>
      </c>
      <c r="F77" s="79" t="s">
        <v>131</v>
      </c>
      <c r="G77" s="79" t="s">
        <v>132</v>
      </c>
      <c r="H77" s="80" t="s">
        <v>131</v>
      </c>
      <c r="I77" s="261" t="s">
        <v>6</v>
      </c>
      <c r="J77" s="22"/>
      <c r="K77" s="21"/>
      <c r="N77" s="22"/>
      <c r="O77" s="21"/>
      <c r="P77" s="21"/>
    </row>
    <row r="78" spans="1:16" ht="12.75" customHeight="1" x14ac:dyDescent="0.2">
      <c r="A78" s="79" t="s">
        <v>10</v>
      </c>
      <c r="B78" s="79" t="s">
        <v>11</v>
      </c>
      <c r="C78" s="79" t="s">
        <v>10</v>
      </c>
      <c r="D78" s="79" t="s">
        <v>11</v>
      </c>
      <c r="E78" s="79" t="s">
        <v>133</v>
      </c>
      <c r="F78" s="79" t="s">
        <v>134</v>
      </c>
      <c r="G78" s="79" t="s">
        <v>135</v>
      </c>
      <c r="H78" s="80" t="s">
        <v>136</v>
      </c>
      <c r="I78" s="262"/>
      <c r="J78" s="22"/>
      <c r="K78" s="21"/>
      <c r="N78" s="22"/>
      <c r="O78" s="21"/>
      <c r="P78" s="21"/>
    </row>
    <row r="79" spans="1:16" ht="12.75" customHeight="1" x14ac:dyDescent="0.2">
      <c r="G79" s="6"/>
      <c r="J79" s="22"/>
      <c r="K79" s="21"/>
      <c r="N79" s="22"/>
      <c r="O79" s="21"/>
      <c r="P79" s="21"/>
    </row>
    <row r="80" spans="1:16" ht="12.75" customHeight="1" x14ac:dyDescent="0.2">
      <c r="A80" s="82" t="s">
        <v>33</v>
      </c>
      <c r="B80" s="1">
        <v>0</v>
      </c>
      <c r="C80" s="1">
        <v>51</v>
      </c>
      <c r="D80" s="1">
        <v>5.07</v>
      </c>
      <c r="F80" s="17">
        <v>0</v>
      </c>
      <c r="G80" s="17">
        <v>1.25</v>
      </c>
      <c r="H80" s="17">
        <f>F80*G80</f>
        <v>0</v>
      </c>
      <c r="J80" s="22"/>
      <c r="K80" s="21"/>
      <c r="N80" s="22"/>
      <c r="O80" s="21"/>
      <c r="P80" s="21"/>
    </row>
    <row r="81" spans="1:17" ht="12.75" customHeight="1" x14ac:dyDescent="0.2">
      <c r="G81" s="6"/>
      <c r="J81" s="22"/>
      <c r="K81" s="21"/>
      <c r="N81" s="22"/>
      <c r="O81" s="21"/>
      <c r="P81" s="21"/>
    </row>
    <row r="82" spans="1:17" ht="12.75" customHeight="1" x14ac:dyDescent="0.2">
      <c r="G82" s="132" t="s">
        <v>17</v>
      </c>
      <c r="H82" s="19">
        <f>H80</f>
        <v>0</v>
      </c>
      <c r="I82" s="10" t="s">
        <v>94</v>
      </c>
      <c r="K82" s="22"/>
      <c r="L82" s="21"/>
      <c r="O82" s="22"/>
      <c r="P82" s="21"/>
      <c r="Q82" s="21"/>
    </row>
    <row r="83" spans="1:17" ht="12.75" customHeight="1" x14ac:dyDescent="0.2">
      <c r="G83" s="6"/>
      <c r="H83" s="17"/>
      <c r="J83" s="22"/>
      <c r="K83" s="21"/>
      <c r="N83" s="22"/>
      <c r="O83" s="21"/>
      <c r="P83" s="21"/>
    </row>
    <row r="84" spans="1:17" ht="12.75" customHeight="1" x14ac:dyDescent="0.2">
      <c r="A84" s="5" t="s">
        <v>7</v>
      </c>
      <c r="H84" s="17">
        <v>0</v>
      </c>
      <c r="I84" s="5" t="s">
        <v>94</v>
      </c>
    </row>
    <row r="85" spans="1:17" ht="12.75" customHeight="1" x14ac:dyDescent="0.2">
      <c r="A85" s="5" t="s">
        <v>8</v>
      </c>
      <c r="H85" s="17">
        <f>H82</f>
        <v>0</v>
      </c>
      <c r="I85" s="5" t="s">
        <v>94</v>
      </c>
    </row>
    <row r="86" spans="1:17" ht="12.75" customHeight="1" x14ac:dyDescent="0.2">
      <c r="A86" s="5" t="s">
        <v>9</v>
      </c>
      <c r="H86" s="17">
        <f>H84+H85</f>
        <v>0</v>
      </c>
      <c r="I86" s="5" t="s">
        <v>94</v>
      </c>
    </row>
    <row r="87" spans="1:17" ht="12.75" customHeight="1" x14ac:dyDescent="0.2">
      <c r="A87" s="8"/>
      <c r="B87" s="8"/>
      <c r="C87" s="8"/>
    </row>
    <row r="88" spans="1:17" ht="30" hidden="1" customHeight="1" x14ac:dyDescent="0.2">
      <c r="A88" s="1" t="str">
        <f>'BM01'!A22</f>
        <v>1.2.4</v>
      </c>
      <c r="B88" s="231" t="str">
        <f>'BM01'!B22</f>
        <v>TRANSPORTE COM CAMINHÃO BASCULANTE DE 10 M³, EM VIA URBANA PAVIMENTADA, ADICIONAL PARA DMT EXCEDENTE A 30 KM (UNIDADE: TXKM). AF_07/2020</v>
      </c>
      <c r="C88" s="231"/>
      <c r="D88" s="231"/>
      <c r="E88" s="231"/>
      <c r="F88" s="231"/>
      <c r="G88" s="231"/>
      <c r="H88" s="231"/>
      <c r="I88" s="231"/>
      <c r="J88" s="22"/>
      <c r="K88" s="21"/>
      <c r="N88" s="22"/>
      <c r="O88" s="21"/>
      <c r="P88" s="21"/>
    </row>
    <row r="89" spans="1:17" ht="12.75" hidden="1" customHeight="1" x14ac:dyDescent="0.2">
      <c r="G89" s="6"/>
      <c r="J89" s="22"/>
      <c r="K89" s="21"/>
      <c r="N89" s="22"/>
      <c r="O89" s="21"/>
      <c r="P89" s="21"/>
    </row>
    <row r="90" spans="1:17" s="85" customFormat="1" ht="12.75" hidden="1" customHeight="1" x14ac:dyDescent="0.2">
      <c r="A90" s="243" t="s">
        <v>0</v>
      </c>
      <c r="B90" s="243"/>
      <c r="C90" s="243"/>
      <c r="D90" s="243"/>
      <c r="E90" s="230" t="s">
        <v>163</v>
      </c>
      <c r="F90" s="243" t="s">
        <v>35</v>
      </c>
      <c r="G90" s="230" t="s">
        <v>5</v>
      </c>
      <c r="H90" s="230" t="s">
        <v>138</v>
      </c>
      <c r="I90" s="93"/>
      <c r="J90"/>
      <c r="K90"/>
    </row>
    <row r="91" spans="1:17" s="85" customFormat="1" ht="12.75" hidden="1" customHeight="1" x14ac:dyDescent="0.2">
      <c r="A91" s="79" t="s">
        <v>10</v>
      </c>
      <c r="B91" s="79" t="s">
        <v>11</v>
      </c>
      <c r="C91" s="79" t="s">
        <v>10</v>
      </c>
      <c r="D91" s="79" t="s">
        <v>11</v>
      </c>
      <c r="E91" s="230"/>
      <c r="F91" s="243"/>
      <c r="G91" s="230"/>
      <c r="H91" s="230"/>
      <c r="I91" s="93"/>
      <c r="J91"/>
      <c r="K91"/>
    </row>
    <row r="92" spans="1:17" s="85" customFormat="1" ht="12.75" hidden="1" customHeight="1" x14ac:dyDescent="0.2">
      <c r="A92" s="94"/>
      <c r="B92" s="94"/>
      <c r="C92" s="94"/>
      <c r="D92" s="94"/>
      <c r="E92" s="95"/>
      <c r="F92" s="94"/>
      <c r="G92" s="95"/>
      <c r="H92" s="95"/>
      <c r="I92" s="93"/>
      <c r="J92"/>
      <c r="K92"/>
    </row>
    <row r="93" spans="1:17" s="85" customFormat="1" ht="12.75" hidden="1" customHeight="1" x14ac:dyDescent="0.2">
      <c r="A93" s="82"/>
      <c r="B93" s="1"/>
      <c r="C93" s="1"/>
      <c r="D93" s="1"/>
      <c r="E93" s="176"/>
      <c r="F93" s="94"/>
      <c r="G93" s="95"/>
      <c r="H93" s="95"/>
      <c r="I93" s="93"/>
      <c r="J93"/>
      <c r="K93"/>
    </row>
    <row r="94" spans="1:17" s="85" customFormat="1" ht="12.75" hidden="1" customHeight="1" x14ac:dyDescent="0.2">
      <c r="A94" s="96"/>
      <c r="B94" s="97"/>
      <c r="C94" s="98"/>
      <c r="D94" s="97"/>
      <c r="E94" s="99"/>
      <c r="F94" s="99"/>
      <c r="G94" s="99">
        <f>F94*E94</f>
        <v>0</v>
      </c>
      <c r="H94" s="97"/>
      <c r="I94" s="93"/>
      <c r="J94"/>
      <c r="K94"/>
    </row>
    <row r="95" spans="1:17" s="85" customFormat="1" ht="12.75" hidden="1" customHeight="1" x14ac:dyDescent="0.2">
      <c r="A95" s="96"/>
      <c r="B95" s="97"/>
      <c r="C95" s="98"/>
      <c r="D95" s="97"/>
      <c r="E95" s="99"/>
      <c r="F95" s="99"/>
      <c r="G95" s="99">
        <f>F95*E95</f>
        <v>0</v>
      </c>
      <c r="H95" s="97"/>
      <c r="I95" s="93"/>
      <c r="J95"/>
      <c r="K95"/>
    </row>
    <row r="96" spans="1:17" s="85" customFormat="1" ht="12.75" hidden="1" customHeight="1" x14ac:dyDescent="0.2">
      <c r="A96" s="96"/>
      <c r="B96" s="97"/>
      <c r="C96" s="98"/>
      <c r="D96" s="97"/>
      <c r="E96" s="99"/>
      <c r="F96" s="99"/>
      <c r="G96" s="99"/>
      <c r="H96" s="93"/>
      <c r="I96" s="93"/>
      <c r="J96"/>
      <c r="K96"/>
    </row>
    <row r="97" spans="1:17" s="85" customFormat="1" ht="12.75" hidden="1" customHeight="1" x14ac:dyDescent="0.2">
      <c r="A97" s="98"/>
      <c r="B97" s="97"/>
      <c r="C97" s="98"/>
      <c r="D97" s="97"/>
      <c r="E97" s="97"/>
      <c r="F97" s="133" t="s">
        <v>18</v>
      </c>
      <c r="G97" s="134">
        <f>G93</f>
        <v>0</v>
      </c>
      <c r="H97" s="135" t="s">
        <v>43</v>
      </c>
      <c r="I97" s="93"/>
      <c r="J97"/>
      <c r="K97"/>
    </row>
    <row r="98" spans="1:17" ht="12.75" hidden="1" customHeight="1" x14ac:dyDescent="0.2">
      <c r="G98" s="6"/>
      <c r="J98" s="22"/>
      <c r="K98" s="21"/>
      <c r="N98" s="22"/>
      <c r="O98" s="21"/>
      <c r="P98" s="21"/>
    </row>
    <row r="99" spans="1:17" ht="12.75" hidden="1" customHeight="1" x14ac:dyDescent="0.2">
      <c r="A99" s="5" t="s">
        <v>7</v>
      </c>
      <c r="H99" s="18">
        <v>0</v>
      </c>
      <c r="I99" s="5" t="s">
        <v>43</v>
      </c>
    </row>
    <row r="100" spans="1:17" ht="12.75" hidden="1" customHeight="1" x14ac:dyDescent="0.2">
      <c r="A100" s="5" t="s">
        <v>8</v>
      </c>
      <c r="H100" s="7"/>
      <c r="I100" s="5" t="s">
        <v>43</v>
      </c>
    </row>
    <row r="101" spans="1:17" ht="12.75" hidden="1" customHeight="1" x14ac:dyDescent="0.2">
      <c r="A101" s="5" t="s">
        <v>9</v>
      </c>
      <c r="H101" s="20">
        <f>H99+H100</f>
        <v>0</v>
      </c>
      <c r="I101" s="5" t="s">
        <v>43</v>
      </c>
    </row>
    <row r="102" spans="1:17" ht="30" customHeight="1" x14ac:dyDescent="0.2">
      <c r="A102" s="1" t="s">
        <v>76</v>
      </c>
      <c r="B102" s="231" t="str">
        <f>'BM01'!B22</f>
        <v>TRANSPORTE COM CAMINHÃO BASCULANTE DE 10 M³, EM VIA URBANA PAVIMENTADA, ADICIONAL PARA DMT EXCEDENTE A 30 KM (UNIDADE: TXKM). AF_07/2020</v>
      </c>
      <c r="C102" s="231"/>
      <c r="D102" s="231"/>
      <c r="E102" s="231"/>
      <c r="F102" s="231"/>
      <c r="G102" s="231"/>
      <c r="H102" s="231"/>
      <c r="I102" s="231"/>
      <c r="J102" s="22"/>
      <c r="K102" s="21"/>
      <c r="N102" s="22"/>
      <c r="O102" s="21"/>
      <c r="P102" s="21"/>
    </row>
    <row r="103" spans="1:17" ht="12.75" customHeight="1" x14ac:dyDescent="0.2">
      <c r="G103" s="6"/>
      <c r="J103" s="22"/>
      <c r="K103" s="21"/>
      <c r="N103" s="22"/>
      <c r="O103" s="21"/>
      <c r="P103" s="21"/>
    </row>
    <row r="104" spans="1:17" ht="12.75" customHeight="1" x14ac:dyDescent="0.2">
      <c r="A104" s="243" t="s">
        <v>0</v>
      </c>
      <c r="B104" s="243"/>
      <c r="C104" s="243"/>
      <c r="D104" s="243"/>
      <c r="E104" s="230" t="s">
        <v>166</v>
      </c>
      <c r="F104" s="243" t="s">
        <v>165</v>
      </c>
      <c r="G104" s="230" t="s">
        <v>162</v>
      </c>
      <c r="H104" s="230" t="s">
        <v>161</v>
      </c>
      <c r="I104" s="230" t="s">
        <v>138</v>
      </c>
      <c r="J104" s="22"/>
      <c r="K104" s="21"/>
      <c r="N104" s="22"/>
      <c r="O104" s="21"/>
      <c r="P104" s="21"/>
    </row>
    <row r="105" spans="1:17" ht="12.75" customHeight="1" x14ac:dyDescent="0.2">
      <c r="A105" s="79" t="s">
        <v>10</v>
      </c>
      <c r="B105" s="79" t="s">
        <v>11</v>
      </c>
      <c r="C105" s="79" t="s">
        <v>10</v>
      </c>
      <c r="D105" s="79" t="s">
        <v>11</v>
      </c>
      <c r="E105" s="230"/>
      <c r="F105" s="243"/>
      <c r="G105" s="230"/>
      <c r="H105" s="230"/>
      <c r="I105" s="230"/>
      <c r="J105" s="22"/>
      <c r="K105" s="21"/>
      <c r="N105" s="22"/>
      <c r="O105" s="21"/>
      <c r="P105" s="21"/>
    </row>
    <row r="106" spans="1:17" ht="12.75" customHeight="1" x14ac:dyDescent="0.2">
      <c r="G106" s="6"/>
      <c r="J106" s="22"/>
      <c r="K106" s="21"/>
      <c r="N106" s="22"/>
      <c r="O106" s="21"/>
      <c r="P106" s="21"/>
    </row>
    <row r="107" spans="1:17" ht="12.75" customHeight="1" x14ac:dyDescent="0.2">
      <c r="A107" s="82"/>
      <c r="B107" s="1"/>
      <c r="C107" s="1"/>
      <c r="D107" s="1"/>
      <c r="E107" s="5">
        <v>1.6</v>
      </c>
      <c r="F107" s="17">
        <f>F67</f>
        <v>11100</v>
      </c>
      <c r="G107" s="17">
        <v>4.2300000000000004</v>
      </c>
      <c r="H107" s="17">
        <f>F107*G107*E107</f>
        <v>75124.800000000017</v>
      </c>
      <c r="J107" s="22"/>
      <c r="K107" s="21"/>
      <c r="N107" s="22"/>
      <c r="O107" s="21"/>
      <c r="P107" s="21"/>
    </row>
    <row r="108" spans="1:17" ht="12.75" customHeight="1" x14ac:dyDescent="0.2">
      <c r="G108" s="6"/>
      <c r="J108" s="22"/>
      <c r="K108" s="21"/>
      <c r="N108" s="22"/>
      <c r="O108" s="21"/>
      <c r="P108" s="21"/>
    </row>
    <row r="109" spans="1:17" ht="12.75" customHeight="1" x14ac:dyDescent="0.2">
      <c r="G109" s="132" t="s">
        <v>17</v>
      </c>
      <c r="H109" s="19">
        <f>H107</f>
        <v>75124.800000000017</v>
      </c>
      <c r="I109" s="10" t="s">
        <v>94</v>
      </c>
      <c r="K109" s="22"/>
      <c r="L109" s="21"/>
      <c r="O109" s="22"/>
      <c r="P109" s="21"/>
      <c r="Q109" s="21"/>
    </row>
    <row r="110" spans="1:17" ht="12.75" customHeight="1" x14ac:dyDescent="0.2">
      <c r="G110" s="6"/>
      <c r="H110" s="17"/>
      <c r="J110" s="22"/>
      <c r="K110" s="21"/>
      <c r="N110" s="22"/>
      <c r="O110" s="21"/>
      <c r="P110" s="21"/>
    </row>
    <row r="111" spans="1:17" ht="12.75" customHeight="1" x14ac:dyDescent="0.2">
      <c r="A111" s="5" t="s">
        <v>7</v>
      </c>
      <c r="H111" s="17">
        <v>0</v>
      </c>
      <c r="I111" s="5" t="s">
        <v>94</v>
      </c>
    </row>
    <row r="112" spans="1:17" ht="12.75" customHeight="1" x14ac:dyDescent="0.2">
      <c r="A112" s="5" t="s">
        <v>8</v>
      </c>
      <c r="H112" s="17">
        <f>H109</f>
        <v>75124.800000000017</v>
      </c>
      <c r="I112" s="5" t="s">
        <v>94</v>
      </c>
    </row>
    <row r="113" spans="1:16" ht="12.75" customHeight="1" x14ac:dyDescent="0.2">
      <c r="A113" s="5" t="s">
        <v>9</v>
      </c>
      <c r="H113" s="17">
        <f>H111+H112</f>
        <v>75124.800000000017</v>
      </c>
      <c r="I113" s="5" t="s">
        <v>94</v>
      </c>
    </row>
    <row r="114" spans="1:16" ht="12.75" customHeight="1" x14ac:dyDescent="0.2">
      <c r="A114" s="8"/>
      <c r="B114" s="8"/>
      <c r="C114" s="8"/>
    </row>
    <row r="115" spans="1:16" x14ac:dyDescent="0.2">
      <c r="A115" s="76" t="str">
        <f>'BM01'!A23</f>
        <v>1.3</v>
      </c>
      <c r="B115" s="242" t="str">
        <f>'BM01'!B23</f>
        <v>PAVIMENTAÇÃO ASFÁLTICA - TSD</v>
      </c>
      <c r="C115" s="242"/>
      <c r="D115" s="242"/>
      <c r="E115" s="242"/>
      <c r="F115" s="242"/>
      <c r="G115" s="242"/>
      <c r="H115" s="242"/>
      <c r="I115" s="242"/>
      <c r="J115" s="22"/>
      <c r="K115" s="21"/>
      <c r="N115" s="22"/>
      <c r="O115" s="21"/>
      <c r="P115" s="21"/>
    </row>
    <row r="116" spans="1:16" x14ac:dyDescent="0.2">
      <c r="A116" s="1"/>
      <c r="B116" s="24"/>
      <c r="C116" s="24"/>
      <c r="D116" s="24"/>
      <c r="E116" s="24"/>
      <c r="F116" s="24"/>
      <c r="G116" s="24"/>
      <c r="H116" s="24"/>
      <c r="I116" s="24"/>
      <c r="J116" s="22"/>
      <c r="K116" s="21"/>
      <c r="N116" s="22"/>
      <c r="O116" s="21"/>
      <c r="P116" s="21"/>
    </row>
    <row r="117" spans="1:16" ht="30" customHeight="1" x14ac:dyDescent="0.2">
      <c r="A117" s="1" t="str">
        <f>'BM01'!A24</f>
        <v>1.3.1</v>
      </c>
      <c r="B117" s="231" t="str">
        <f>'BM01'!B24</f>
        <v>TRANSPORTE COM CAMINHÃO BASCULANTE DE 10 M³, EM VIA URBANA PAVIMENTADA, ADICIONAL PARA DMT EXCEDENTE A 30 KM (UNIDADE: TXKM). AF_07/2020</v>
      </c>
      <c r="C117" s="231"/>
      <c r="D117" s="231"/>
      <c r="E117" s="231"/>
      <c r="F117" s="231"/>
      <c r="G117" s="231"/>
      <c r="H117" s="231"/>
      <c r="I117" s="231"/>
      <c r="J117" s="22"/>
      <c r="K117" s="21"/>
      <c r="N117" s="22"/>
      <c r="O117" s="21"/>
      <c r="P117" s="21"/>
    </row>
    <row r="118" spans="1:16" ht="12.75" customHeight="1" x14ac:dyDescent="0.2">
      <c r="G118" s="6"/>
      <c r="J118" s="22"/>
      <c r="K118" s="21"/>
      <c r="N118" s="22"/>
      <c r="O118" s="21"/>
      <c r="P118" s="21"/>
    </row>
    <row r="119" spans="1:16" s="85" customFormat="1" ht="12.75" hidden="1" customHeight="1" x14ac:dyDescent="0.2">
      <c r="A119" s="243" t="s">
        <v>0</v>
      </c>
      <c r="B119" s="243"/>
      <c r="C119" s="243"/>
      <c r="D119" s="243"/>
      <c r="E119" s="230" t="s">
        <v>140</v>
      </c>
      <c r="F119" s="243" t="s">
        <v>35</v>
      </c>
      <c r="G119" s="230" t="s">
        <v>5</v>
      </c>
      <c r="H119" s="230" t="s">
        <v>138</v>
      </c>
      <c r="I119" s="93"/>
      <c r="J119"/>
      <c r="K119"/>
    </row>
    <row r="120" spans="1:16" s="85" customFormat="1" ht="12.75" hidden="1" customHeight="1" x14ac:dyDescent="0.2">
      <c r="A120" s="79" t="s">
        <v>10</v>
      </c>
      <c r="B120" s="79" t="s">
        <v>11</v>
      </c>
      <c r="C120" s="79" t="s">
        <v>10</v>
      </c>
      <c r="D120" s="79" t="s">
        <v>11</v>
      </c>
      <c r="E120" s="230"/>
      <c r="F120" s="243"/>
      <c r="G120" s="230"/>
      <c r="H120" s="230"/>
      <c r="I120" s="93"/>
      <c r="J120"/>
      <c r="K120"/>
    </row>
    <row r="121" spans="1:16" s="85" customFormat="1" ht="12.75" hidden="1" customHeight="1" x14ac:dyDescent="0.2">
      <c r="A121" s="94"/>
      <c r="B121" s="94"/>
      <c r="C121" s="94"/>
      <c r="D121" s="94"/>
      <c r="E121" s="95"/>
      <c r="F121" s="94"/>
      <c r="G121" s="95"/>
      <c r="H121" s="95"/>
      <c r="I121" s="93"/>
      <c r="J121"/>
      <c r="K121"/>
    </row>
    <row r="122" spans="1:16" s="85" customFormat="1" ht="12.75" hidden="1" customHeight="1" x14ac:dyDescent="0.2">
      <c r="A122" s="94"/>
      <c r="B122" s="94"/>
      <c r="C122" s="94"/>
      <c r="D122" s="94"/>
      <c r="E122" s="95"/>
      <c r="F122" s="94"/>
      <c r="G122" s="95"/>
      <c r="H122" s="95"/>
      <c r="I122" s="93"/>
      <c r="J122"/>
      <c r="K122"/>
    </row>
    <row r="123" spans="1:16" s="85" customFormat="1" ht="12.75" hidden="1" customHeight="1" x14ac:dyDescent="0.2">
      <c r="A123" s="96"/>
      <c r="B123" s="97"/>
      <c r="C123" s="98"/>
      <c r="D123" s="97"/>
      <c r="E123" s="99"/>
      <c r="F123" s="99"/>
      <c r="G123" s="99">
        <f>F123*E123</f>
        <v>0</v>
      </c>
      <c r="H123" s="97"/>
      <c r="I123" s="93"/>
      <c r="J123"/>
      <c r="K123"/>
    </row>
    <row r="124" spans="1:16" s="85" customFormat="1" ht="12.75" hidden="1" customHeight="1" x14ac:dyDescent="0.2">
      <c r="A124" s="96"/>
      <c r="B124" s="97"/>
      <c r="C124" s="98"/>
      <c r="D124" s="97"/>
      <c r="E124" s="99"/>
      <c r="F124" s="99"/>
      <c r="G124" s="99">
        <f>F124*E124</f>
        <v>0</v>
      </c>
      <c r="H124" s="97"/>
      <c r="I124" s="93"/>
      <c r="J124"/>
      <c r="K124"/>
    </row>
    <row r="125" spans="1:16" s="85" customFormat="1" ht="12.75" hidden="1" customHeight="1" x14ac:dyDescent="0.2">
      <c r="A125" s="96"/>
      <c r="B125" s="97"/>
      <c r="C125" s="98"/>
      <c r="D125" s="97"/>
      <c r="E125" s="99"/>
      <c r="F125" s="99"/>
      <c r="G125" s="99"/>
      <c r="H125" s="93"/>
      <c r="I125" s="93"/>
      <c r="J125"/>
      <c r="K125"/>
    </row>
    <row r="126" spans="1:16" s="85" customFormat="1" ht="12.75" hidden="1" customHeight="1" x14ac:dyDescent="0.2">
      <c r="A126" s="98"/>
      <c r="B126" s="97"/>
      <c r="C126" s="98"/>
      <c r="D126" s="97"/>
      <c r="E126" s="97"/>
      <c r="F126" s="133" t="s">
        <v>18</v>
      </c>
      <c r="G126" s="134">
        <f>SUM(G123:G124)</f>
        <v>0</v>
      </c>
      <c r="H126" s="135" t="s">
        <v>43</v>
      </c>
      <c r="I126" s="93"/>
      <c r="J126"/>
      <c r="K126"/>
    </row>
    <row r="127" spans="1:16" ht="12.75" hidden="1" customHeight="1" x14ac:dyDescent="0.2">
      <c r="G127" s="6"/>
      <c r="J127" s="22"/>
      <c r="K127" s="21"/>
      <c r="N127" s="22"/>
      <c r="O127" s="21"/>
      <c r="P127" s="21"/>
    </row>
    <row r="128" spans="1:16" ht="12.75" hidden="1" customHeight="1" x14ac:dyDescent="0.2">
      <c r="A128" s="5" t="s">
        <v>7</v>
      </c>
      <c r="H128" s="18">
        <v>0</v>
      </c>
      <c r="I128" s="5" t="s">
        <v>43</v>
      </c>
    </row>
    <row r="129" spans="1:16" ht="12.75" hidden="1" customHeight="1" x14ac:dyDescent="0.2">
      <c r="A129" s="5" t="s">
        <v>8</v>
      </c>
      <c r="H129" s="7"/>
      <c r="I129" s="5" t="s">
        <v>43</v>
      </c>
    </row>
    <row r="130" spans="1:16" ht="12.75" hidden="1" customHeight="1" x14ac:dyDescent="0.2">
      <c r="A130" s="5" t="s">
        <v>9</v>
      </c>
      <c r="H130" s="20">
        <f>H128+H129</f>
        <v>0</v>
      </c>
      <c r="I130" s="5" t="s">
        <v>43</v>
      </c>
    </row>
    <row r="131" spans="1:16" ht="12.75" hidden="1" customHeight="1" x14ac:dyDescent="0.2">
      <c r="A131" s="8"/>
      <c r="B131" s="8"/>
      <c r="C131" s="8"/>
    </row>
    <row r="132" spans="1:16" ht="30" customHeight="1" x14ac:dyDescent="0.2">
      <c r="A132" s="1" t="str">
        <f>'BM01'!A25</f>
        <v>1.3.2</v>
      </c>
      <c r="B132" s="231" t="str">
        <f>'BM01'!B25</f>
        <v>SERVIÇOS TOPOGRÁFICOS PARA PAVIMENTAÇÃO, INCLUSIVE NOTA DE SERVIÇOS, ACOMPANHAMENTO E GREIDE (ADAPTADO DO SINAPI 78472)</v>
      </c>
      <c r="C132" s="231"/>
      <c r="D132" s="231"/>
      <c r="E132" s="231"/>
      <c r="F132" s="231"/>
      <c r="G132" s="231"/>
      <c r="H132" s="231"/>
      <c r="I132" s="231"/>
      <c r="J132" s="22"/>
      <c r="K132" s="21"/>
      <c r="N132" s="22"/>
      <c r="O132" s="21"/>
      <c r="P132" s="21"/>
    </row>
    <row r="133" spans="1:16" ht="12.75" customHeight="1" x14ac:dyDescent="0.2">
      <c r="G133" s="6"/>
      <c r="J133" s="22"/>
      <c r="K133" s="21"/>
      <c r="N133" s="22"/>
      <c r="O133" s="21"/>
      <c r="P133" s="21"/>
    </row>
    <row r="134" spans="1:16" s="85" customFormat="1" ht="12.75" customHeight="1" x14ac:dyDescent="0.2">
      <c r="A134" s="232" t="s">
        <v>0</v>
      </c>
      <c r="B134" s="232"/>
      <c r="C134" s="232"/>
      <c r="D134" s="232"/>
      <c r="E134" s="232" t="s">
        <v>137</v>
      </c>
      <c r="F134" s="232" t="s">
        <v>1</v>
      </c>
      <c r="G134" s="232" t="s">
        <v>2</v>
      </c>
      <c r="H134" s="227" t="s">
        <v>3</v>
      </c>
      <c r="I134" s="227" t="s">
        <v>138</v>
      </c>
      <c r="J134"/>
      <c r="K134"/>
      <c r="L134"/>
    </row>
    <row r="135" spans="1:16" s="85" customFormat="1" ht="12.75" customHeight="1" x14ac:dyDescent="0.2">
      <c r="A135" s="83" t="s">
        <v>10</v>
      </c>
      <c r="B135" s="83" t="s">
        <v>11</v>
      </c>
      <c r="C135" s="83" t="s">
        <v>10</v>
      </c>
      <c r="D135" s="83" t="s">
        <v>11</v>
      </c>
      <c r="E135" s="232"/>
      <c r="F135" s="232"/>
      <c r="G135" s="232"/>
      <c r="H135" s="227"/>
      <c r="I135" s="227"/>
      <c r="J135"/>
      <c r="K135"/>
      <c r="L135"/>
    </row>
    <row r="136" spans="1:16" s="85" customFormat="1" ht="12.75" customHeight="1" x14ac:dyDescent="0.2">
      <c r="A136" s="91"/>
      <c r="B136" s="91"/>
      <c r="C136" s="91"/>
      <c r="D136" s="91"/>
      <c r="E136" s="91"/>
      <c r="F136" s="91"/>
      <c r="G136" s="91"/>
      <c r="H136" s="92"/>
      <c r="I136" s="92"/>
      <c r="J136"/>
      <c r="K136"/>
      <c r="L136"/>
    </row>
    <row r="137" spans="1:16" ht="12.75" customHeight="1" x14ac:dyDescent="0.2">
      <c r="A137" s="5" t="s">
        <v>128</v>
      </c>
      <c r="G137" s="6"/>
      <c r="H137" s="17">
        <v>14222.78</v>
      </c>
      <c r="I137" s="5" t="s">
        <v>42</v>
      </c>
      <c r="J137"/>
      <c r="K137"/>
      <c r="L137"/>
      <c r="N137" s="22"/>
      <c r="O137" s="21"/>
      <c r="P137" s="21"/>
    </row>
    <row r="138" spans="1:16" s="85" customFormat="1" ht="12.75" customHeight="1" x14ac:dyDescent="0.2">
      <c r="A138" s="86"/>
      <c r="B138" s="87"/>
      <c r="C138" s="87"/>
      <c r="D138" s="87"/>
      <c r="E138" s="87"/>
      <c r="F138" s="88"/>
      <c r="G138" s="88"/>
      <c r="H138" s="89"/>
      <c r="I138" s="90"/>
      <c r="J138"/>
      <c r="K138"/>
      <c r="L138"/>
    </row>
    <row r="139" spans="1:16" s="85" customFormat="1" ht="12.75" customHeight="1" x14ac:dyDescent="0.2">
      <c r="A139" s="86"/>
      <c r="B139" s="87"/>
      <c r="C139" s="87"/>
      <c r="D139" s="87"/>
      <c r="E139" s="87"/>
      <c r="F139" s="88"/>
      <c r="G139" s="132" t="s">
        <v>139</v>
      </c>
      <c r="H139" s="19">
        <f>H137</f>
        <v>14222.78</v>
      </c>
      <c r="I139" s="10" t="s">
        <v>42</v>
      </c>
      <c r="J139"/>
      <c r="K139"/>
      <c r="L139"/>
    </row>
    <row r="140" spans="1:16" ht="12.75" customHeight="1" x14ac:dyDescent="0.2">
      <c r="G140" s="6"/>
      <c r="H140" s="17"/>
      <c r="J140"/>
      <c r="K140"/>
      <c r="L140"/>
      <c r="N140" s="22"/>
      <c r="O140" s="21"/>
      <c r="P140" s="21"/>
    </row>
    <row r="141" spans="1:16" ht="12.75" customHeight="1" x14ac:dyDescent="0.2">
      <c r="A141" s="5" t="s">
        <v>7</v>
      </c>
      <c r="H141" s="18">
        <v>0</v>
      </c>
      <c r="I141" s="5" t="s">
        <v>42</v>
      </c>
    </row>
    <row r="142" spans="1:16" ht="12.75" customHeight="1" x14ac:dyDescent="0.2">
      <c r="A142" s="5" t="s">
        <v>8</v>
      </c>
      <c r="H142" s="18">
        <f>H139</f>
        <v>14222.78</v>
      </c>
      <c r="I142" s="5" t="s">
        <v>42</v>
      </c>
    </row>
    <row r="143" spans="1:16" ht="12.75" customHeight="1" x14ac:dyDescent="0.2">
      <c r="A143" s="5" t="s">
        <v>9</v>
      </c>
      <c r="H143" s="20">
        <f>H141+H142</f>
        <v>14222.78</v>
      </c>
      <c r="I143" s="5" t="s">
        <v>42</v>
      </c>
    </row>
    <row r="144" spans="1:16" ht="12.75" customHeight="1" x14ac:dyDescent="0.2">
      <c r="A144" s="8"/>
      <c r="B144" s="8"/>
      <c r="C144" s="8"/>
    </row>
    <row r="145" spans="1:16" ht="20.25" customHeight="1" x14ac:dyDescent="0.2">
      <c r="A145" s="1" t="str">
        <f>'BM01'!A26</f>
        <v>1.3.3</v>
      </c>
      <c r="B145" s="231" t="str">
        <f>'BM01'!B26</f>
        <v>REGULARIZAÇÃO E COMPACTAÇÃO DE SUBLEITO DE SOLO PREDOMINANTEMENTE ARENOSO. AF_11/2019</v>
      </c>
      <c r="C145" s="231"/>
      <c r="D145" s="231"/>
      <c r="E145" s="231"/>
      <c r="F145" s="231"/>
      <c r="G145" s="231"/>
      <c r="H145" s="231"/>
      <c r="I145" s="231"/>
      <c r="J145" s="22"/>
      <c r="K145" s="21"/>
      <c r="N145" s="22"/>
      <c r="O145" s="21"/>
      <c r="P145" s="21"/>
    </row>
    <row r="146" spans="1:16" ht="12.75" customHeight="1" x14ac:dyDescent="0.2">
      <c r="G146" s="6"/>
      <c r="J146" s="22"/>
      <c r="K146" s="21"/>
      <c r="N146" s="22"/>
      <c r="O146" s="21"/>
      <c r="P146" s="21"/>
    </row>
    <row r="147" spans="1:16" s="85" customFormat="1" ht="12.75" customHeight="1" x14ac:dyDescent="0.2">
      <c r="A147" s="232" t="s">
        <v>0</v>
      </c>
      <c r="B147" s="232"/>
      <c r="C147" s="232"/>
      <c r="D147" s="232"/>
      <c r="E147" s="232" t="s">
        <v>137</v>
      </c>
      <c r="F147" s="232" t="s">
        <v>1</v>
      </c>
      <c r="G147" s="232" t="s">
        <v>2</v>
      </c>
      <c r="H147" s="227" t="s">
        <v>3</v>
      </c>
      <c r="I147" s="227" t="s">
        <v>138</v>
      </c>
      <c r="J147"/>
      <c r="K147"/>
      <c r="L147"/>
    </row>
    <row r="148" spans="1:16" s="85" customFormat="1" ht="12.75" customHeight="1" x14ac:dyDescent="0.2">
      <c r="A148" s="83" t="s">
        <v>10</v>
      </c>
      <c r="B148" s="83" t="s">
        <v>11</v>
      </c>
      <c r="C148" s="83" t="s">
        <v>10</v>
      </c>
      <c r="D148" s="83" t="s">
        <v>11</v>
      </c>
      <c r="E148" s="232"/>
      <c r="F148" s="232"/>
      <c r="G148" s="232"/>
      <c r="H148" s="227"/>
      <c r="I148" s="227"/>
      <c r="J148"/>
      <c r="K148"/>
      <c r="L148"/>
    </row>
    <row r="149" spans="1:16" s="85" customFormat="1" ht="12.75" customHeight="1" x14ac:dyDescent="0.2">
      <c r="A149" s="91"/>
      <c r="B149" s="91"/>
      <c r="C149" s="91"/>
      <c r="D149" s="91"/>
      <c r="E149" s="91"/>
      <c r="F149" s="91"/>
      <c r="G149" s="91"/>
      <c r="H149" s="92"/>
      <c r="I149" s="92"/>
      <c r="J149"/>
      <c r="K149"/>
      <c r="L149"/>
    </row>
    <row r="150" spans="1:16" ht="12.75" customHeight="1" x14ac:dyDescent="0.2">
      <c r="A150" s="5" t="s">
        <v>128</v>
      </c>
      <c r="G150" s="6"/>
      <c r="H150" s="17">
        <f>H137</f>
        <v>14222.78</v>
      </c>
      <c r="I150" s="5" t="s">
        <v>42</v>
      </c>
      <c r="J150"/>
      <c r="K150"/>
      <c r="L150"/>
      <c r="N150" s="22"/>
      <c r="O150" s="21"/>
      <c r="P150" s="21"/>
    </row>
    <row r="151" spans="1:16" s="85" customFormat="1" ht="12.75" customHeight="1" x14ac:dyDescent="0.2">
      <c r="A151" s="86"/>
      <c r="B151" s="87"/>
      <c r="C151" s="87"/>
      <c r="D151" s="87"/>
      <c r="E151" s="87"/>
      <c r="F151" s="88"/>
      <c r="G151" s="88"/>
      <c r="H151" s="89"/>
      <c r="I151" s="90"/>
      <c r="J151"/>
      <c r="K151"/>
      <c r="L151"/>
    </row>
    <row r="152" spans="1:16" s="85" customFormat="1" ht="12.75" customHeight="1" x14ac:dyDescent="0.2">
      <c r="A152" s="86"/>
      <c r="B152" s="87"/>
      <c r="C152" s="87"/>
      <c r="D152" s="87"/>
      <c r="E152" s="87"/>
      <c r="F152" s="88"/>
      <c r="G152" s="132" t="s">
        <v>139</v>
      </c>
      <c r="H152" s="19">
        <f>H150</f>
        <v>14222.78</v>
      </c>
      <c r="I152" s="10" t="s">
        <v>42</v>
      </c>
      <c r="J152"/>
      <c r="K152"/>
      <c r="L152"/>
    </row>
    <row r="153" spans="1:16" ht="12.75" customHeight="1" x14ac:dyDescent="0.2">
      <c r="G153" s="6"/>
      <c r="H153" s="17"/>
      <c r="J153"/>
      <c r="K153"/>
      <c r="L153"/>
      <c r="N153" s="22"/>
      <c r="O153" s="21"/>
      <c r="P153" s="21"/>
    </row>
    <row r="154" spans="1:16" ht="12.75" customHeight="1" x14ac:dyDescent="0.2">
      <c r="A154" s="5" t="s">
        <v>7</v>
      </c>
      <c r="H154" s="17">
        <v>0</v>
      </c>
      <c r="I154" s="5" t="s">
        <v>42</v>
      </c>
    </row>
    <row r="155" spans="1:16" ht="12.75" customHeight="1" x14ac:dyDescent="0.2">
      <c r="A155" s="5" t="s">
        <v>8</v>
      </c>
      <c r="H155" s="17">
        <f>H152</f>
        <v>14222.78</v>
      </c>
      <c r="I155" s="5" t="s">
        <v>42</v>
      </c>
    </row>
    <row r="156" spans="1:16" ht="12.75" customHeight="1" x14ac:dyDescent="0.2">
      <c r="A156" s="5" t="s">
        <v>9</v>
      </c>
      <c r="H156" s="17">
        <f>H154+H155</f>
        <v>14222.78</v>
      </c>
      <c r="I156" s="5" t="s">
        <v>42</v>
      </c>
    </row>
    <row r="157" spans="1:16" ht="12.75" customHeight="1" x14ac:dyDescent="0.2">
      <c r="A157" s="8"/>
      <c r="B157" s="8"/>
      <c r="C157" s="8"/>
    </row>
    <row r="158" spans="1:16" ht="45" customHeight="1" x14ac:dyDescent="0.2">
      <c r="A158" s="1" t="str">
        <f>'BM01'!A27</f>
        <v>1.3.4</v>
      </c>
      <c r="B158" s="231" t="str">
        <f>'BM01'!B27</f>
        <v>EXECUÇÃO E COMPACTAÇÃO DE BASE E OU SUB BASE PARA PAVIMENTAÇÃO DE SOLOS DE COMPORTAMENTO LATERÍTICO (ARENOSO) - EXCLUSIVE SOLO, ESCAVAÇÃO, CARGA E TRANSPORTE. AF_11/2019</v>
      </c>
      <c r="C158" s="231"/>
      <c r="D158" s="231"/>
      <c r="E158" s="231"/>
      <c r="F158" s="231"/>
      <c r="G158" s="231"/>
      <c r="H158" s="231"/>
      <c r="I158" s="231"/>
      <c r="J158" s="22"/>
      <c r="K158" s="21"/>
      <c r="N158" s="22"/>
      <c r="O158" s="21"/>
      <c r="P158" s="21"/>
    </row>
    <row r="159" spans="1:16" ht="12.75" customHeight="1" x14ac:dyDescent="0.2">
      <c r="G159" s="6"/>
      <c r="J159" s="22"/>
      <c r="K159" s="21"/>
      <c r="N159" s="22"/>
      <c r="O159" s="21"/>
      <c r="P159" s="21"/>
    </row>
    <row r="160" spans="1:16" s="85" customFormat="1" ht="12.75" hidden="1" customHeight="1" x14ac:dyDescent="0.2">
      <c r="A160" s="255" t="s">
        <v>0</v>
      </c>
      <c r="B160" s="256"/>
      <c r="C160" s="256"/>
      <c r="D160" s="257"/>
      <c r="E160" s="258" t="s">
        <v>1</v>
      </c>
      <c r="F160" s="258" t="s">
        <v>2</v>
      </c>
      <c r="G160" s="228" t="s">
        <v>141</v>
      </c>
      <c r="H160" s="228" t="s">
        <v>131</v>
      </c>
      <c r="I160" s="228" t="s">
        <v>138</v>
      </c>
      <c r="J160"/>
      <c r="K160"/>
    </row>
    <row r="161" spans="1:16" s="85" customFormat="1" ht="12.75" hidden="1" customHeight="1" x14ac:dyDescent="0.2">
      <c r="A161" s="83" t="s">
        <v>10</v>
      </c>
      <c r="B161" s="83" t="s">
        <v>11</v>
      </c>
      <c r="C161" s="83" t="s">
        <v>10</v>
      </c>
      <c r="D161" s="83" t="s">
        <v>11</v>
      </c>
      <c r="E161" s="259"/>
      <c r="F161" s="259"/>
      <c r="G161" s="229"/>
      <c r="H161" s="229"/>
      <c r="I161" s="229"/>
      <c r="J161"/>
      <c r="K161"/>
    </row>
    <row r="162" spans="1:16" s="85" customFormat="1" ht="12.75" hidden="1" customHeight="1" x14ac:dyDescent="0.2">
      <c r="A162" s="100"/>
      <c r="B162" s="101"/>
      <c r="C162" s="100"/>
      <c r="D162" s="102"/>
      <c r="E162" s="102">
        <f>(C162-A162)*20+D162-B162</f>
        <v>0</v>
      </c>
      <c r="F162" s="102"/>
      <c r="G162" s="102"/>
      <c r="H162" s="102">
        <f>E162*F162*G162</f>
        <v>0</v>
      </c>
      <c r="I162" s="103"/>
      <c r="J162"/>
      <c r="K162"/>
    </row>
    <row r="163" spans="1:16" s="85" customFormat="1" ht="12.75" hidden="1" customHeight="1" x14ac:dyDescent="0.2">
      <c r="A163" s="100"/>
      <c r="B163" s="101"/>
      <c r="C163" s="100"/>
      <c r="D163" s="102"/>
      <c r="E163" s="81"/>
      <c r="F163" s="101"/>
      <c r="G163" s="101"/>
      <c r="H163" s="101"/>
      <c r="I163" s="104"/>
      <c r="J163"/>
      <c r="K163"/>
    </row>
    <row r="164" spans="1:16" s="85" customFormat="1" ht="12.75" hidden="1" customHeight="1" x14ac:dyDescent="0.2">
      <c r="A164" s="100"/>
      <c r="B164" s="101"/>
      <c r="C164" s="100"/>
      <c r="D164" s="105"/>
      <c r="E164" s="81"/>
      <c r="F164" s="81"/>
      <c r="G164" s="81"/>
      <c r="H164" s="81"/>
      <c r="I164" s="106"/>
      <c r="J164"/>
      <c r="K164"/>
    </row>
    <row r="165" spans="1:16" s="85" customFormat="1" ht="12.75" hidden="1" customHeight="1" x14ac:dyDescent="0.2">
      <c r="A165" s="107"/>
      <c r="B165" s="81"/>
      <c r="C165" s="108"/>
      <c r="D165" s="105"/>
      <c r="E165" s="81">
        <f t="shared" ref="E165" si="0">((C165-A165)*20+(D165-B165))</f>
        <v>0</v>
      </c>
      <c r="F165" s="81"/>
      <c r="G165" s="81"/>
      <c r="H165" s="101"/>
      <c r="I165" s="109"/>
      <c r="J165"/>
      <c r="K165"/>
    </row>
    <row r="166" spans="1:16" s="85" customFormat="1" ht="12.75" hidden="1" customHeight="1" x14ac:dyDescent="0.2">
      <c r="A166" s="107"/>
      <c r="B166" s="81"/>
      <c r="C166" s="108"/>
      <c r="D166" s="105"/>
      <c r="E166" s="81"/>
      <c r="F166" s="81"/>
      <c r="G166" s="110"/>
      <c r="H166" s="111"/>
      <c r="I166" s="112"/>
      <c r="J166"/>
      <c r="K166"/>
    </row>
    <row r="167" spans="1:16" s="85" customFormat="1" ht="12.75" hidden="1" customHeight="1" x14ac:dyDescent="0.2">
      <c r="A167" s="96"/>
      <c r="B167" s="105"/>
      <c r="C167" s="96"/>
      <c r="D167" s="105"/>
      <c r="E167" s="105"/>
      <c r="F167" s="105"/>
      <c r="G167" s="113" t="s">
        <v>142</v>
      </c>
      <c r="H167" s="114">
        <f>SUM(H163:H164)</f>
        <v>0</v>
      </c>
      <c r="I167" s="10" t="s">
        <v>94</v>
      </c>
      <c r="J167"/>
      <c r="K167"/>
    </row>
    <row r="168" spans="1:16" ht="12.75" hidden="1" customHeight="1" x14ac:dyDescent="0.2">
      <c r="H168" s="7"/>
    </row>
    <row r="169" spans="1:16" ht="12.75" hidden="1" customHeight="1" x14ac:dyDescent="0.2">
      <c r="A169" s="5" t="s">
        <v>7</v>
      </c>
      <c r="H169" s="18">
        <v>0</v>
      </c>
      <c r="I169" s="5" t="s">
        <v>94</v>
      </c>
    </row>
    <row r="170" spans="1:16" ht="12.75" hidden="1" customHeight="1" x14ac:dyDescent="0.2">
      <c r="A170" s="5" t="s">
        <v>8</v>
      </c>
      <c r="H170" s="7"/>
      <c r="I170" s="5" t="s">
        <v>94</v>
      </c>
    </row>
    <row r="171" spans="1:16" ht="12.75" hidden="1" customHeight="1" x14ac:dyDescent="0.2">
      <c r="A171" s="5" t="s">
        <v>9</v>
      </c>
      <c r="H171" s="20">
        <f>H169+H170</f>
        <v>0</v>
      </c>
      <c r="I171" s="5" t="s">
        <v>94</v>
      </c>
    </row>
    <row r="172" spans="1:16" ht="12.75" hidden="1" customHeight="1" x14ac:dyDescent="0.2">
      <c r="A172" s="8"/>
      <c r="B172" s="8"/>
      <c r="C172" s="8"/>
    </row>
    <row r="173" spans="1:16" ht="15" customHeight="1" x14ac:dyDescent="0.2">
      <c r="A173" s="1" t="str">
        <f>'BM01'!A28</f>
        <v>1.3.5</v>
      </c>
      <c r="B173" s="231" t="str">
        <f>'BM01'!B28</f>
        <v>FORNECIMENTO DE EMULSÃO ASFÁLTICA RR-2C-E COM POLÍMERO</v>
      </c>
      <c r="C173" s="231"/>
      <c r="D173" s="231"/>
      <c r="E173" s="231"/>
      <c r="F173" s="231"/>
      <c r="G173" s="231"/>
      <c r="H173" s="231"/>
      <c r="I173" s="231"/>
      <c r="J173" s="22"/>
      <c r="K173" s="21"/>
      <c r="N173" s="22"/>
      <c r="O173" s="21"/>
      <c r="P173" s="21"/>
    </row>
    <row r="174" spans="1:16" ht="12.75" customHeight="1" x14ac:dyDescent="0.2">
      <c r="G174" s="6"/>
      <c r="J174" s="22"/>
      <c r="K174" s="21"/>
      <c r="N174" s="22"/>
      <c r="O174" s="21"/>
      <c r="P174" s="21"/>
    </row>
    <row r="175" spans="1:16" s="85" customFormat="1" ht="12.75" hidden="1" customHeight="1" x14ac:dyDescent="0.2">
      <c r="A175" s="249"/>
      <c r="B175" s="249"/>
      <c r="C175" s="115"/>
      <c r="D175" s="116"/>
      <c r="E175" s="116" t="s">
        <v>19</v>
      </c>
      <c r="F175" s="117"/>
      <c r="G175" s="118" t="s">
        <v>20</v>
      </c>
      <c r="H175" s="119"/>
      <c r="I175" s="120"/>
      <c r="J175"/>
      <c r="K175"/>
    </row>
    <row r="176" spans="1:16" s="85" customFormat="1" ht="12.75" hidden="1" customHeight="1" x14ac:dyDescent="0.2">
      <c r="A176" s="250"/>
      <c r="B176" s="251"/>
      <c r="C176" s="118"/>
      <c r="D176" s="118"/>
      <c r="E176" s="116" t="s">
        <v>21</v>
      </c>
      <c r="F176" s="121"/>
      <c r="G176" s="118" t="s">
        <v>22</v>
      </c>
      <c r="H176" s="119"/>
      <c r="I176" s="120"/>
      <c r="J176"/>
      <c r="K176"/>
    </row>
    <row r="177" spans="1:16" s="85" customFormat="1" ht="12.75" hidden="1" customHeight="1" x14ac:dyDescent="0.2">
      <c r="A177" s="84"/>
      <c r="B177" s="118"/>
      <c r="C177" s="118"/>
      <c r="D177" s="118"/>
      <c r="E177" s="136" t="s">
        <v>23</v>
      </c>
      <c r="F177" s="137">
        <f>ROUND((F175*F176)/1000,2)</f>
        <v>0</v>
      </c>
      <c r="G177" s="115" t="s">
        <v>12</v>
      </c>
      <c r="H177" s="119"/>
      <c r="I177" s="120"/>
      <c r="J177"/>
      <c r="K177"/>
    </row>
    <row r="178" spans="1:16" s="85" customFormat="1" ht="12.75" hidden="1" customHeight="1" x14ac:dyDescent="0.2">
      <c r="A178" s="122"/>
      <c r="B178" s="123"/>
      <c r="C178" s="120"/>
      <c r="D178" s="120"/>
      <c r="E178" s="120"/>
      <c r="F178" s="120"/>
      <c r="G178" s="120"/>
      <c r="H178" s="120"/>
      <c r="I178" s="120"/>
      <c r="J178"/>
      <c r="K178"/>
    </row>
    <row r="179" spans="1:16" ht="12.75" hidden="1" customHeight="1" x14ac:dyDescent="0.2">
      <c r="A179" s="5" t="s">
        <v>7</v>
      </c>
      <c r="H179" s="18">
        <v>0</v>
      </c>
      <c r="I179" s="5" t="s">
        <v>30</v>
      </c>
    </row>
    <row r="180" spans="1:16" ht="12.75" hidden="1" customHeight="1" x14ac:dyDescent="0.2">
      <c r="A180" s="5" t="s">
        <v>8</v>
      </c>
      <c r="H180" s="18">
        <f>F177</f>
        <v>0</v>
      </c>
      <c r="I180" s="5" t="s">
        <v>30</v>
      </c>
    </row>
    <row r="181" spans="1:16" ht="12.75" hidden="1" customHeight="1" x14ac:dyDescent="0.2">
      <c r="A181" s="5" t="s">
        <v>9</v>
      </c>
      <c r="H181" s="18">
        <f>H179+H180</f>
        <v>0</v>
      </c>
      <c r="I181" s="5" t="s">
        <v>30</v>
      </c>
    </row>
    <row r="182" spans="1:16" ht="12.75" hidden="1" customHeight="1" x14ac:dyDescent="0.2">
      <c r="A182" s="8"/>
      <c r="B182" s="8"/>
      <c r="C182" s="8"/>
    </row>
    <row r="183" spans="1:16" ht="15" customHeight="1" x14ac:dyDescent="0.2">
      <c r="A183" s="1" t="str">
        <f>'BM01'!A29</f>
        <v>1.3.6</v>
      </c>
      <c r="B183" s="231" t="str">
        <f>'BM01'!B29</f>
        <v>ASFALTO DILUIDO CM-30 EXCLUSIVE TRANSPORTE</v>
      </c>
      <c r="C183" s="231"/>
      <c r="D183" s="231"/>
      <c r="E183" s="231"/>
      <c r="F183" s="231"/>
      <c r="G183" s="231"/>
      <c r="H183" s="231"/>
      <c r="I183" s="231"/>
      <c r="J183" s="22"/>
      <c r="K183" s="21"/>
      <c r="N183" s="22"/>
      <c r="O183" s="21"/>
      <c r="P183" s="21"/>
    </row>
    <row r="184" spans="1:16" ht="12.75" customHeight="1" x14ac:dyDescent="0.2">
      <c r="G184" s="6"/>
      <c r="J184" s="22"/>
      <c r="K184" s="21"/>
      <c r="N184" s="22"/>
      <c r="O184" s="21"/>
      <c r="P184" s="21"/>
    </row>
    <row r="185" spans="1:16" s="85" customFormat="1" ht="12.75" hidden="1" customHeight="1" x14ac:dyDescent="0.2">
      <c r="A185" s="249"/>
      <c r="B185" s="249"/>
      <c r="C185" s="115"/>
      <c r="D185" s="116"/>
      <c r="E185" s="116" t="s">
        <v>19</v>
      </c>
      <c r="F185" s="117"/>
      <c r="G185" s="118" t="s">
        <v>20</v>
      </c>
      <c r="H185" s="119"/>
      <c r="I185" s="120"/>
      <c r="J185"/>
      <c r="K185"/>
    </row>
    <row r="186" spans="1:16" s="85" customFormat="1" ht="12.75" hidden="1" customHeight="1" x14ac:dyDescent="0.2">
      <c r="A186" s="250"/>
      <c r="B186" s="251"/>
      <c r="C186" s="118"/>
      <c r="D186" s="118"/>
      <c r="E186" s="116" t="s">
        <v>21</v>
      </c>
      <c r="F186" s="121"/>
      <c r="G186" s="118" t="s">
        <v>22</v>
      </c>
      <c r="H186" s="119"/>
      <c r="I186" s="120"/>
      <c r="J186"/>
      <c r="K186"/>
    </row>
    <row r="187" spans="1:16" s="85" customFormat="1" ht="12.75" hidden="1" customHeight="1" x14ac:dyDescent="0.2">
      <c r="A187" s="84"/>
      <c r="B187" s="118"/>
      <c r="C187" s="118"/>
      <c r="D187" s="118"/>
      <c r="E187" s="136" t="s">
        <v>23</v>
      </c>
      <c r="F187" s="137">
        <f>ROUND((F185*F186)/1000,2)</f>
        <v>0</v>
      </c>
      <c r="G187" s="115" t="s">
        <v>12</v>
      </c>
      <c r="H187" s="119"/>
      <c r="I187" s="120"/>
      <c r="J187"/>
      <c r="K187"/>
    </row>
    <row r="188" spans="1:16" s="85" customFormat="1" ht="12.75" hidden="1" customHeight="1" x14ac:dyDescent="0.2">
      <c r="A188" s="122"/>
      <c r="B188" s="123"/>
      <c r="C188" s="120"/>
      <c r="D188" s="120"/>
      <c r="E188" s="120"/>
      <c r="F188" s="120"/>
      <c r="G188" s="120"/>
      <c r="H188" s="120"/>
      <c r="I188" s="120"/>
      <c r="J188"/>
      <c r="K188"/>
    </row>
    <row r="189" spans="1:16" ht="12.75" hidden="1" customHeight="1" x14ac:dyDescent="0.2">
      <c r="A189" s="5" t="s">
        <v>7</v>
      </c>
      <c r="H189" s="18">
        <v>0</v>
      </c>
      <c r="I189" s="5" t="s">
        <v>31</v>
      </c>
    </row>
    <row r="190" spans="1:16" ht="12.75" hidden="1" customHeight="1" x14ac:dyDescent="0.2">
      <c r="A190" s="5" t="s">
        <v>8</v>
      </c>
      <c r="H190" s="18">
        <f>F187</f>
        <v>0</v>
      </c>
      <c r="I190" s="5" t="s">
        <v>31</v>
      </c>
    </row>
    <row r="191" spans="1:16" ht="12.75" hidden="1" customHeight="1" x14ac:dyDescent="0.2">
      <c r="A191" s="5" t="s">
        <v>9</v>
      </c>
      <c r="H191" s="18">
        <f>H189+H190</f>
        <v>0</v>
      </c>
      <c r="I191" s="5" t="s">
        <v>31</v>
      </c>
    </row>
    <row r="192" spans="1:16" ht="12.75" hidden="1" customHeight="1" x14ac:dyDescent="0.2">
      <c r="A192" s="8"/>
      <c r="B192" s="8"/>
      <c r="C192" s="8"/>
    </row>
    <row r="193" spans="1:16" ht="15" customHeight="1" x14ac:dyDescent="0.2">
      <c r="A193" s="1" t="str">
        <f>'BM01'!A30</f>
        <v>1.3.7</v>
      </c>
      <c r="B193" s="231" t="str">
        <f>'BM01'!B30</f>
        <v>TSD EXCLUSIVE FORNECIMENTO DA EMULSÃO</v>
      </c>
      <c r="C193" s="231"/>
      <c r="D193" s="231"/>
      <c r="E193" s="231"/>
      <c r="F193" s="231"/>
      <c r="G193" s="231"/>
      <c r="H193" s="231"/>
      <c r="I193" s="231"/>
      <c r="J193" s="22"/>
      <c r="K193" s="21"/>
      <c r="N193" s="22"/>
      <c r="O193" s="21"/>
      <c r="P193" s="21"/>
    </row>
    <row r="194" spans="1:16" ht="12.75" customHeight="1" x14ac:dyDescent="0.2">
      <c r="G194" s="6"/>
      <c r="J194"/>
      <c r="K194"/>
      <c r="N194" s="22"/>
      <c r="O194" s="21"/>
      <c r="P194" s="21"/>
    </row>
    <row r="195" spans="1:16" s="85" customFormat="1" ht="12.75" hidden="1" customHeight="1" x14ac:dyDescent="0.2">
      <c r="A195" s="232" t="s">
        <v>0</v>
      </c>
      <c r="B195" s="232"/>
      <c r="C195" s="232"/>
      <c r="D195" s="232"/>
      <c r="E195" s="232" t="s">
        <v>1</v>
      </c>
      <c r="F195" s="232" t="s">
        <v>2</v>
      </c>
      <c r="G195" s="227" t="s">
        <v>3</v>
      </c>
      <c r="H195" s="227" t="s">
        <v>138</v>
      </c>
      <c r="I195" s="124"/>
      <c r="J195"/>
      <c r="K195"/>
    </row>
    <row r="196" spans="1:16" s="85" customFormat="1" ht="12.75" hidden="1" customHeight="1" x14ac:dyDescent="0.2">
      <c r="A196" s="83" t="s">
        <v>10</v>
      </c>
      <c r="B196" s="83" t="s">
        <v>11</v>
      </c>
      <c r="C196" s="83" t="s">
        <v>10</v>
      </c>
      <c r="D196" s="83" t="s">
        <v>11</v>
      </c>
      <c r="E196" s="232"/>
      <c r="F196" s="232"/>
      <c r="G196" s="227"/>
      <c r="H196" s="227"/>
      <c r="I196" s="124"/>
      <c r="J196"/>
      <c r="K196"/>
    </row>
    <row r="197" spans="1:16" s="85" customFormat="1" ht="12.75" hidden="1" customHeight="1" x14ac:dyDescent="0.2">
      <c r="A197" s="125"/>
      <c r="B197" s="102"/>
      <c r="C197" s="125"/>
      <c r="D197" s="102"/>
      <c r="E197" s="102"/>
      <c r="F197" s="102"/>
      <c r="G197" s="102"/>
      <c r="H197" s="126"/>
      <c r="I197" s="127"/>
      <c r="J197"/>
      <c r="K197"/>
    </row>
    <row r="198" spans="1:16" s="85" customFormat="1" ht="12.75" hidden="1" customHeight="1" x14ac:dyDescent="0.2">
      <c r="A198" s="128"/>
      <c r="B198" s="101"/>
      <c r="C198" s="100"/>
      <c r="D198" s="101"/>
      <c r="E198" s="101">
        <f>((C198-A198)*20+(D198-B198))</f>
        <v>0</v>
      </c>
      <c r="F198" s="101"/>
      <c r="G198" s="101">
        <f>E198*F198</f>
        <v>0</v>
      </c>
      <c r="H198" s="129" t="s">
        <v>143</v>
      </c>
      <c r="I198" s="127"/>
      <c r="J198"/>
      <c r="K198"/>
    </row>
    <row r="199" spans="1:16" s="85" customFormat="1" ht="12.75" hidden="1" customHeight="1" x14ac:dyDescent="0.2">
      <c r="A199" s="128"/>
      <c r="B199" s="101"/>
      <c r="C199" s="100"/>
      <c r="D199" s="101"/>
      <c r="E199" s="101">
        <f>((C199-A199)*20+(D199-B199))</f>
        <v>0</v>
      </c>
      <c r="F199" s="101"/>
      <c r="G199" s="101"/>
      <c r="H199" s="129" t="s">
        <v>144</v>
      </c>
      <c r="I199" s="127"/>
      <c r="J199"/>
      <c r="K199"/>
    </row>
    <row r="200" spans="1:16" s="85" customFormat="1" ht="12.75" hidden="1" customHeight="1" x14ac:dyDescent="0.2">
      <c r="A200" s="96"/>
      <c r="B200" s="105"/>
      <c r="C200" s="96"/>
      <c r="D200" s="105"/>
      <c r="E200" s="105"/>
      <c r="F200" s="105"/>
      <c r="G200" s="105"/>
      <c r="H200" s="252"/>
      <c r="I200" s="252"/>
      <c r="J200"/>
      <c r="K200"/>
    </row>
    <row r="201" spans="1:16" s="85" customFormat="1" ht="12.75" hidden="1" customHeight="1" x14ac:dyDescent="0.2">
      <c r="A201" s="96"/>
      <c r="B201" s="105"/>
      <c r="C201" s="96"/>
      <c r="D201" s="105"/>
      <c r="E201" s="105"/>
      <c r="F201" s="138" t="s">
        <v>19</v>
      </c>
      <c r="G201" s="139">
        <f>SUM(G197:G200)</f>
        <v>0</v>
      </c>
      <c r="H201" s="140" t="s">
        <v>42</v>
      </c>
      <c r="I201" s="127"/>
      <c r="J201"/>
      <c r="K201"/>
    </row>
    <row r="202" spans="1:16" s="85" customFormat="1" ht="12.75" hidden="1" customHeight="1" x14ac:dyDescent="0.2">
      <c r="A202" s="96"/>
      <c r="B202" s="105"/>
      <c r="C202" s="96"/>
      <c r="D202" s="105"/>
      <c r="E202" s="105"/>
      <c r="F202" s="105"/>
      <c r="G202" s="105"/>
      <c r="H202" s="105"/>
      <c r="I202" s="127"/>
      <c r="J202"/>
      <c r="K202"/>
    </row>
    <row r="203" spans="1:16" ht="12.75" hidden="1" customHeight="1" x14ac:dyDescent="0.2">
      <c r="A203" s="5" t="s">
        <v>7</v>
      </c>
      <c r="H203" s="18">
        <v>0</v>
      </c>
      <c r="I203" s="5" t="s">
        <v>42</v>
      </c>
    </row>
    <row r="204" spans="1:16" ht="12.75" hidden="1" customHeight="1" x14ac:dyDescent="0.2">
      <c r="A204" s="5" t="s">
        <v>8</v>
      </c>
      <c r="H204" s="7">
        <f>G201</f>
        <v>0</v>
      </c>
      <c r="I204" s="5" t="s">
        <v>42</v>
      </c>
    </row>
    <row r="205" spans="1:16" ht="12.75" hidden="1" customHeight="1" x14ac:dyDescent="0.2">
      <c r="A205" s="5" t="s">
        <v>9</v>
      </c>
      <c r="H205" s="20">
        <f>H203+H204</f>
        <v>0</v>
      </c>
      <c r="I205" s="5" t="s">
        <v>42</v>
      </c>
    </row>
    <row r="206" spans="1:16" ht="12.75" customHeight="1" x14ac:dyDescent="0.2">
      <c r="A206" s="8"/>
      <c r="B206" s="8"/>
      <c r="C206" s="8"/>
    </row>
    <row r="207" spans="1:16" x14ac:dyDescent="0.2">
      <c r="A207" s="76" t="str">
        <f>'BM01'!A31</f>
        <v>1.4</v>
      </c>
      <c r="B207" s="242" t="str">
        <f>'BM01'!B31</f>
        <v>SINALIZAÇÃO VIÁRIA</v>
      </c>
      <c r="C207" s="242"/>
      <c r="D207" s="242"/>
      <c r="E207" s="242"/>
      <c r="F207" s="242"/>
      <c r="G207" s="242"/>
      <c r="H207" s="242"/>
      <c r="I207" s="242"/>
      <c r="J207" s="22"/>
      <c r="K207" s="21"/>
      <c r="N207" s="22"/>
      <c r="O207" s="21"/>
      <c r="P207" s="21"/>
    </row>
    <row r="208" spans="1:16" x14ac:dyDescent="0.2">
      <c r="A208" s="1"/>
      <c r="B208" s="24"/>
      <c r="C208" s="24"/>
      <c r="D208" s="24"/>
      <c r="E208" s="24"/>
      <c r="F208" s="24"/>
      <c r="G208" s="24"/>
      <c r="H208" s="24"/>
      <c r="I208" s="24"/>
      <c r="J208" s="22"/>
      <c r="K208" s="21"/>
      <c r="N208" s="22"/>
      <c r="O208" s="21"/>
      <c r="P208" s="21"/>
    </row>
    <row r="209" spans="1:16" ht="15" hidden="1" customHeight="1" x14ac:dyDescent="0.2">
      <c r="A209" s="1" t="str">
        <f>'BM01'!A32</f>
        <v>1.4.1</v>
      </c>
      <c r="B209" s="5" t="str">
        <f>'BM01'!B32</f>
        <v>FAIXA DE SINALIZAÇÃO HORIZONTAL - TERMOPLÁSTICO POR ASPERSÃO - E=1,5MM</v>
      </c>
      <c r="J209" s="22"/>
      <c r="K209" s="21"/>
      <c r="N209" s="22"/>
      <c r="O209" s="21"/>
      <c r="P209" s="21"/>
    </row>
    <row r="210" spans="1:16" ht="12.75" hidden="1" customHeight="1" x14ac:dyDescent="0.2">
      <c r="G210" s="6"/>
      <c r="J210" s="22"/>
      <c r="K210" s="21"/>
      <c r="N210" s="22"/>
      <c r="O210" s="21"/>
      <c r="P210" s="21"/>
    </row>
    <row r="211" spans="1:16" hidden="1" x14ac:dyDescent="0.2">
      <c r="A211" s="239" t="s">
        <v>0</v>
      </c>
      <c r="B211" s="253"/>
      <c r="C211" s="239" t="s">
        <v>0</v>
      </c>
      <c r="D211" s="253"/>
      <c r="E211" s="237" t="s">
        <v>13</v>
      </c>
      <c r="F211" s="237" t="s">
        <v>14</v>
      </c>
      <c r="G211" s="240" t="s">
        <v>15</v>
      </c>
      <c r="H211" s="240" t="s">
        <v>16</v>
      </c>
      <c r="I211" s="240" t="s">
        <v>6</v>
      </c>
    </row>
    <row r="212" spans="1:16" hidden="1" x14ac:dyDescent="0.2">
      <c r="A212" s="4" t="s">
        <v>10</v>
      </c>
      <c r="B212" s="4" t="s">
        <v>11</v>
      </c>
      <c r="C212" s="4" t="s">
        <v>10</v>
      </c>
      <c r="D212" s="4" t="s">
        <v>11</v>
      </c>
      <c r="E212" s="238"/>
      <c r="F212" s="238"/>
      <c r="G212" s="241"/>
      <c r="H212" s="254"/>
      <c r="I212" s="241"/>
    </row>
    <row r="213" spans="1:16" hidden="1" x14ac:dyDescent="0.2">
      <c r="A213" s="1"/>
      <c r="B213" s="1"/>
      <c r="C213" s="1"/>
      <c r="D213" s="1"/>
      <c r="E213" s="1"/>
      <c r="F213" s="1"/>
      <c r="G213" s="16"/>
      <c r="H213" s="16"/>
      <c r="I213" s="16"/>
    </row>
    <row r="214" spans="1:16" hidden="1" x14ac:dyDescent="0.2">
      <c r="A214" s="1"/>
      <c r="B214" s="1"/>
      <c r="C214" s="1"/>
      <c r="D214" s="1"/>
      <c r="E214" s="1"/>
      <c r="F214" s="1"/>
      <c r="G214" s="16"/>
      <c r="H214" s="16"/>
      <c r="I214" s="16"/>
    </row>
    <row r="215" spans="1:16" hidden="1" x14ac:dyDescent="0.2">
      <c r="A215" s="1"/>
      <c r="B215" s="1"/>
      <c r="C215" s="1"/>
      <c r="D215" s="1"/>
      <c r="E215" s="1"/>
      <c r="F215" s="1"/>
      <c r="G215" s="16"/>
      <c r="H215" s="16"/>
      <c r="I215" s="16"/>
    </row>
    <row r="216" spans="1:16" hidden="1" x14ac:dyDescent="0.2">
      <c r="A216" s="1"/>
      <c r="B216" s="1"/>
      <c r="C216" s="1"/>
      <c r="D216" s="1"/>
      <c r="E216" s="1"/>
      <c r="F216" s="1"/>
      <c r="G216" s="16"/>
      <c r="H216" s="16"/>
      <c r="I216" s="16"/>
    </row>
    <row r="217" spans="1:16" hidden="1" x14ac:dyDescent="0.2">
      <c r="A217" s="1"/>
      <c r="B217" s="1"/>
      <c r="C217" s="1"/>
      <c r="D217" s="1"/>
      <c r="E217" s="1"/>
      <c r="F217" s="1"/>
      <c r="G217" s="16"/>
      <c r="H217" s="16"/>
      <c r="I217" s="16"/>
    </row>
    <row r="218" spans="1:16" hidden="1" x14ac:dyDescent="0.2">
      <c r="G218" s="130"/>
      <c r="H218" s="17"/>
      <c r="I218" s="14"/>
    </row>
    <row r="219" spans="1:16" hidden="1" x14ac:dyDescent="0.2">
      <c r="G219" s="131" t="s">
        <v>139</v>
      </c>
      <c r="H219" s="19">
        <f>H212-H213</f>
        <v>0</v>
      </c>
      <c r="I219" s="10" t="s">
        <v>42</v>
      </c>
    </row>
    <row r="220" spans="1:16" hidden="1" x14ac:dyDescent="0.2">
      <c r="G220" s="12"/>
      <c r="H220" s="3"/>
      <c r="I220" s="14"/>
    </row>
    <row r="221" spans="1:16" ht="12.75" hidden="1" customHeight="1" x14ac:dyDescent="0.2">
      <c r="A221" s="5" t="s">
        <v>7</v>
      </c>
      <c r="H221" s="18">
        <v>0</v>
      </c>
      <c r="I221" s="5" t="s">
        <v>42</v>
      </c>
    </row>
    <row r="222" spans="1:16" ht="12.75" hidden="1" customHeight="1" x14ac:dyDescent="0.2">
      <c r="A222" s="5" t="s">
        <v>8</v>
      </c>
      <c r="H222" s="7">
        <f>H219</f>
        <v>0</v>
      </c>
      <c r="I222" s="5" t="s">
        <v>42</v>
      </c>
    </row>
    <row r="223" spans="1:16" ht="12.75" hidden="1" customHeight="1" x14ac:dyDescent="0.2">
      <c r="A223" s="5" t="s">
        <v>9</v>
      </c>
      <c r="H223" s="20">
        <f>H221+H222</f>
        <v>0</v>
      </c>
      <c r="I223" s="5" t="s">
        <v>42</v>
      </c>
    </row>
    <row r="224" spans="1:16" ht="12.75" hidden="1" customHeight="1" x14ac:dyDescent="0.2">
      <c r="A224" s="8"/>
      <c r="B224" s="8"/>
      <c r="C224" s="8"/>
    </row>
    <row r="225" spans="1:16" ht="15" hidden="1" customHeight="1" x14ac:dyDescent="0.2">
      <c r="A225" s="1" t="str">
        <f>'BM01'!A33</f>
        <v>1.4.2</v>
      </c>
      <c r="B225" s="231" t="str">
        <f>'BM01'!B33</f>
        <v>FORN. E COLOCAÇÃO DE TACHA REFLET. MONODIRECIONAL</v>
      </c>
      <c r="C225" s="231"/>
      <c r="D225" s="231"/>
      <c r="E225" s="231"/>
      <c r="F225" s="231"/>
      <c r="G225" s="231"/>
      <c r="H225" s="231"/>
      <c r="I225" s="231"/>
      <c r="J225" s="22"/>
      <c r="K225" s="21"/>
      <c r="N225" s="22"/>
      <c r="O225" s="21"/>
      <c r="P225" s="21"/>
    </row>
    <row r="226" spans="1:16" ht="12.75" hidden="1" customHeight="1" x14ac:dyDescent="0.2">
      <c r="G226" s="6"/>
      <c r="J226" s="22"/>
      <c r="K226" s="21"/>
      <c r="N226" s="22"/>
      <c r="O226" s="21"/>
      <c r="P226" s="21"/>
    </row>
    <row r="227" spans="1:16" hidden="1" x14ac:dyDescent="0.2">
      <c r="A227" s="239" t="s">
        <v>0</v>
      </c>
      <c r="B227" s="239"/>
      <c r="C227" s="233" t="s">
        <v>1</v>
      </c>
      <c r="D227" s="234"/>
      <c r="E227" s="240" t="s">
        <v>145</v>
      </c>
      <c r="F227" s="240" t="s">
        <v>34</v>
      </c>
      <c r="G227" s="240" t="s">
        <v>16</v>
      </c>
      <c r="I227" s="11"/>
    </row>
    <row r="228" spans="1:16" hidden="1" x14ac:dyDescent="0.2">
      <c r="A228" s="4" t="s">
        <v>10</v>
      </c>
      <c r="B228" s="4" t="s">
        <v>11</v>
      </c>
      <c r="C228" s="235"/>
      <c r="D228" s="236"/>
      <c r="E228" s="241"/>
      <c r="F228" s="241"/>
      <c r="G228" s="241"/>
      <c r="I228" s="11"/>
    </row>
    <row r="229" spans="1:16" hidden="1" x14ac:dyDescent="0.2">
      <c r="A229" s="14"/>
      <c r="B229" s="14"/>
      <c r="C229" s="1"/>
      <c r="D229" s="1"/>
      <c r="E229" s="13"/>
      <c r="F229" s="15"/>
      <c r="G229" s="16"/>
      <c r="I229" s="11"/>
    </row>
    <row r="230" spans="1:16" hidden="1" x14ac:dyDescent="0.2">
      <c r="A230" s="14"/>
      <c r="B230" s="14"/>
      <c r="C230" s="1"/>
      <c r="D230" s="1"/>
      <c r="E230" s="13"/>
      <c r="F230" s="15"/>
      <c r="G230" s="16"/>
      <c r="I230" s="11"/>
    </row>
    <row r="231" spans="1:16" hidden="1" x14ac:dyDescent="0.2">
      <c r="A231" s="14"/>
      <c r="B231" s="14"/>
      <c r="C231" s="1"/>
      <c r="D231" s="1"/>
      <c r="E231" s="13"/>
      <c r="F231" s="15"/>
      <c r="G231" s="16"/>
      <c r="I231" s="11"/>
    </row>
    <row r="232" spans="1:16" hidden="1" x14ac:dyDescent="0.2">
      <c r="A232" s="14"/>
      <c r="B232" s="14"/>
      <c r="C232" s="1"/>
      <c r="D232" s="1"/>
      <c r="E232" s="13"/>
      <c r="F232" s="15"/>
      <c r="G232" s="16"/>
      <c r="I232" s="11"/>
    </row>
    <row r="233" spans="1:16" hidden="1" x14ac:dyDescent="0.2">
      <c r="A233" s="14"/>
      <c r="B233" s="14"/>
      <c r="C233" s="1"/>
      <c r="D233" s="1"/>
      <c r="E233" s="13"/>
      <c r="F233" s="15"/>
      <c r="G233" s="16"/>
      <c r="I233" s="11"/>
    </row>
    <row r="234" spans="1:16" hidden="1" x14ac:dyDescent="0.2">
      <c r="A234" s="14"/>
      <c r="B234" s="14"/>
      <c r="C234" s="1"/>
      <c r="D234" s="1"/>
      <c r="E234" s="13"/>
      <c r="F234" s="15"/>
      <c r="G234" s="16"/>
      <c r="I234" s="11"/>
    </row>
    <row r="235" spans="1:16" hidden="1" x14ac:dyDescent="0.2">
      <c r="A235" s="14"/>
      <c r="B235" s="14"/>
      <c r="C235" s="1"/>
      <c r="D235" s="1"/>
      <c r="E235" s="13"/>
      <c r="F235" s="15"/>
      <c r="G235" s="16"/>
      <c r="I235" s="11"/>
    </row>
    <row r="236" spans="1:16" hidden="1" x14ac:dyDescent="0.2">
      <c r="A236" s="14"/>
      <c r="B236" s="14"/>
      <c r="C236" s="1"/>
      <c r="D236" s="1"/>
      <c r="E236" s="13"/>
      <c r="F236" s="15"/>
      <c r="G236" s="16"/>
      <c r="I236" s="11"/>
    </row>
    <row r="237" spans="1:16" hidden="1" x14ac:dyDescent="0.2">
      <c r="A237" s="14"/>
      <c r="B237" s="14"/>
      <c r="C237" s="1"/>
      <c r="D237" s="1"/>
      <c r="E237" s="13"/>
      <c r="F237" s="15"/>
      <c r="G237" s="16"/>
      <c r="I237" s="11"/>
    </row>
    <row r="238" spans="1:16" hidden="1" x14ac:dyDescent="0.2">
      <c r="A238" s="14"/>
      <c r="B238" s="14"/>
      <c r="C238" s="1"/>
      <c r="D238" s="1"/>
      <c r="E238" s="13"/>
      <c r="F238" s="9" t="s">
        <v>18</v>
      </c>
      <c r="G238" s="19"/>
      <c r="H238" s="10" t="s">
        <v>95</v>
      </c>
      <c r="I238" s="11"/>
    </row>
    <row r="239" spans="1:16" hidden="1" x14ac:dyDescent="0.2">
      <c r="A239" s="14"/>
      <c r="B239" s="14"/>
      <c r="C239" s="1"/>
      <c r="D239" s="1"/>
      <c r="E239" s="13"/>
      <c r="F239" s="15"/>
      <c r="G239" s="16"/>
      <c r="I239" s="11"/>
    </row>
    <row r="240" spans="1:16" ht="12.75" hidden="1" customHeight="1" x14ac:dyDescent="0.2">
      <c r="A240" s="5" t="s">
        <v>7</v>
      </c>
      <c r="H240" s="18">
        <v>0</v>
      </c>
      <c r="I240" s="5" t="s">
        <v>95</v>
      </c>
    </row>
    <row r="241" spans="1:16" ht="12.75" hidden="1" customHeight="1" x14ac:dyDescent="0.2">
      <c r="A241" s="5" t="s">
        <v>8</v>
      </c>
      <c r="H241" s="7">
        <f>G238</f>
        <v>0</v>
      </c>
      <c r="I241" s="5" t="s">
        <v>95</v>
      </c>
    </row>
    <row r="242" spans="1:16" ht="12.75" hidden="1" customHeight="1" x14ac:dyDescent="0.2">
      <c r="A242" s="5" t="s">
        <v>9</v>
      </c>
      <c r="H242" s="20">
        <f>H240+H241</f>
        <v>0</v>
      </c>
      <c r="I242" s="5" t="s">
        <v>95</v>
      </c>
    </row>
    <row r="243" spans="1:16" ht="12.75" hidden="1" customHeight="1" x14ac:dyDescent="0.2">
      <c r="A243" s="8"/>
      <c r="B243" s="8"/>
      <c r="C243" s="8"/>
    </row>
    <row r="244" spans="1:16" ht="30" hidden="1" customHeight="1" x14ac:dyDescent="0.2">
      <c r="A244" s="1" t="str">
        <f>'BM01'!A34</f>
        <v>1.4.3</v>
      </c>
      <c r="B244" s="231" t="str">
        <f>'BM01'!B34</f>
        <v>FORNECIMENTO E INSTALAÇÃO DE PLACA DE SINALIZAÇÃO EM CHAPA DE AÇO EM SUPORTE DE MADEIRA.</v>
      </c>
      <c r="C244" s="231"/>
      <c r="D244" s="231"/>
      <c r="E244" s="231"/>
      <c r="F244" s="231"/>
      <c r="G244" s="231"/>
      <c r="H244" s="231"/>
      <c r="I244" s="231"/>
      <c r="J244" s="22"/>
      <c r="K244" s="21"/>
      <c r="N244" s="22"/>
      <c r="O244" s="21"/>
      <c r="P244" s="21"/>
    </row>
    <row r="245" spans="1:16" ht="12.75" hidden="1" customHeight="1" x14ac:dyDescent="0.2">
      <c r="G245" s="6"/>
      <c r="J245" s="22"/>
      <c r="K245" s="21"/>
      <c r="N245" s="22"/>
      <c r="O245" s="21"/>
      <c r="P245" s="21"/>
    </row>
    <row r="246" spans="1:16" ht="12.75" hidden="1" customHeight="1" x14ac:dyDescent="0.2">
      <c r="A246" s="233" t="s">
        <v>15</v>
      </c>
      <c r="B246" s="234"/>
      <c r="C246" s="233" t="s">
        <v>1</v>
      </c>
      <c r="D246" s="234"/>
      <c r="E246" s="237" t="s">
        <v>34</v>
      </c>
      <c r="F246" s="237" t="s">
        <v>3</v>
      </c>
      <c r="G246" s="237" t="s">
        <v>16</v>
      </c>
      <c r="J246" s="22"/>
      <c r="K246" s="21"/>
      <c r="N246" s="22"/>
      <c r="O246" s="21"/>
      <c r="P246" s="21"/>
    </row>
    <row r="247" spans="1:16" ht="12.75" hidden="1" customHeight="1" x14ac:dyDescent="0.2">
      <c r="A247" s="235"/>
      <c r="B247" s="236"/>
      <c r="C247" s="235"/>
      <c r="D247" s="236"/>
      <c r="E247" s="238"/>
      <c r="F247" s="238"/>
      <c r="G247" s="238"/>
      <c r="J247" s="22"/>
      <c r="K247" s="21"/>
      <c r="N247" s="22"/>
      <c r="O247" s="21"/>
      <c r="P247" s="21"/>
    </row>
    <row r="248" spans="1:16" ht="12.75" hidden="1" customHeight="1" x14ac:dyDescent="0.2">
      <c r="A248" s="1"/>
      <c r="B248" s="1"/>
      <c r="C248" s="1"/>
      <c r="D248" s="1"/>
      <c r="E248" s="1"/>
      <c r="F248" s="1"/>
      <c r="G248" s="1"/>
      <c r="J248" s="22"/>
      <c r="K248" s="21"/>
      <c r="N248" s="22"/>
      <c r="O248" s="21"/>
      <c r="P248" s="21"/>
    </row>
    <row r="249" spans="1:16" ht="12.75" hidden="1" customHeight="1" x14ac:dyDescent="0.2">
      <c r="A249" s="14" t="s">
        <v>146</v>
      </c>
      <c r="B249" s="1"/>
      <c r="C249" s="1"/>
      <c r="D249" s="1"/>
      <c r="E249" s="17"/>
      <c r="F249" s="15"/>
      <c r="G249" s="17">
        <f>E249*F249</f>
        <v>0</v>
      </c>
      <c r="J249" s="22"/>
      <c r="K249" s="21"/>
      <c r="N249" s="22"/>
      <c r="O249" s="21"/>
      <c r="P249" s="21"/>
    </row>
    <row r="250" spans="1:16" ht="12.75" hidden="1" customHeight="1" x14ac:dyDescent="0.2">
      <c r="A250" s="14" t="s">
        <v>146</v>
      </c>
      <c r="B250" s="1"/>
      <c r="C250" s="1"/>
      <c r="D250" s="1"/>
      <c r="E250" s="17"/>
      <c r="F250" s="15"/>
      <c r="G250" s="17">
        <f>E250*F250</f>
        <v>0</v>
      </c>
      <c r="J250" s="22"/>
      <c r="K250" s="21"/>
      <c r="N250" s="22"/>
      <c r="O250" s="21"/>
      <c r="P250" s="21"/>
    </row>
    <row r="251" spans="1:16" ht="12.75" hidden="1" customHeight="1" x14ac:dyDescent="0.2">
      <c r="A251" s="14" t="s">
        <v>146</v>
      </c>
      <c r="B251" s="1"/>
      <c r="C251" s="1"/>
      <c r="D251" s="1"/>
      <c r="E251" s="17"/>
      <c r="F251" s="15"/>
      <c r="G251" s="17">
        <f>E251*F251</f>
        <v>0</v>
      </c>
      <c r="J251" s="22"/>
      <c r="K251" s="21"/>
      <c r="N251" s="22"/>
      <c r="O251" s="21"/>
      <c r="P251" s="21"/>
    </row>
    <row r="252" spans="1:16" ht="12.75" hidden="1" customHeight="1" x14ac:dyDescent="0.2">
      <c r="A252" s="14" t="s">
        <v>146</v>
      </c>
      <c r="B252" s="1"/>
      <c r="C252" s="1"/>
      <c r="D252" s="1"/>
      <c r="E252" s="17"/>
      <c r="F252" s="15"/>
      <c r="G252" s="17">
        <f>E252*F252</f>
        <v>0</v>
      </c>
      <c r="J252" s="22"/>
      <c r="K252" s="21"/>
      <c r="N252" s="22"/>
      <c r="O252" s="21"/>
      <c r="P252" s="21"/>
    </row>
    <row r="253" spans="1:16" ht="12.75" hidden="1" customHeight="1" x14ac:dyDescent="0.2">
      <c r="G253" s="6"/>
      <c r="J253" s="22"/>
      <c r="K253" s="21"/>
      <c r="N253" s="22"/>
      <c r="O253" s="21"/>
      <c r="P253" s="21"/>
    </row>
    <row r="254" spans="1:16" ht="12.75" hidden="1" customHeight="1" x14ac:dyDescent="0.2">
      <c r="F254" s="131" t="s">
        <v>18</v>
      </c>
      <c r="G254" s="19"/>
      <c r="H254" s="2" t="s">
        <v>42</v>
      </c>
      <c r="J254" s="22"/>
      <c r="K254" s="21"/>
      <c r="N254" s="22"/>
      <c r="O254" s="21"/>
      <c r="P254" s="21"/>
    </row>
    <row r="255" spans="1:16" ht="12.75" hidden="1" customHeight="1" x14ac:dyDescent="0.2">
      <c r="G255" s="6"/>
      <c r="J255" s="22"/>
      <c r="K255" s="21"/>
      <c r="N255" s="22"/>
      <c r="O255" s="21"/>
      <c r="P255" s="21"/>
    </row>
    <row r="256" spans="1:16" ht="12.75" hidden="1" customHeight="1" x14ac:dyDescent="0.2">
      <c r="A256" s="5" t="s">
        <v>7</v>
      </c>
      <c r="H256" s="18">
        <v>0</v>
      </c>
      <c r="I256" s="5" t="s">
        <v>42</v>
      </c>
    </row>
    <row r="257" spans="1:16" ht="12.75" hidden="1" customHeight="1" x14ac:dyDescent="0.2">
      <c r="A257" s="5" t="s">
        <v>8</v>
      </c>
      <c r="H257" s="18">
        <f>G254</f>
        <v>0</v>
      </c>
      <c r="I257" s="5" t="s">
        <v>42</v>
      </c>
    </row>
    <row r="258" spans="1:16" ht="12.75" hidden="1" customHeight="1" x14ac:dyDescent="0.2">
      <c r="A258" s="5" t="s">
        <v>9</v>
      </c>
      <c r="H258" s="20">
        <f>H256+H257</f>
        <v>0</v>
      </c>
      <c r="I258" s="5" t="s">
        <v>42</v>
      </c>
    </row>
    <row r="259" spans="1:16" ht="12.75" hidden="1" customHeight="1" x14ac:dyDescent="0.2">
      <c r="A259" s="8"/>
      <c r="B259" s="8"/>
      <c r="C259" s="8"/>
    </row>
    <row r="260" spans="1:16" ht="67.5" hidden="1" customHeight="1" x14ac:dyDescent="0.2">
      <c r="A260" s="1" t="str">
        <f>'BM01'!A35</f>
        <v>1.4.4</v>
      </c>
      <c r="B260" s="231" t="str">
        <f>'BM01'!B35</f>
        <v>PLACA DE SINAL.RETANGULAR (2,50X1,00M) , C CHAPAS PLANAS DE AÇO ZINCADO Nº16 CONFORMIDADE C NORMA ABNT NBR 11904:2015, SUPORTE DE FIXAÇÃO EM SECÇÃO QUADRADA DE 3" MADEIRA DE LEI, PINTADO DUAS DEMÃOS, TINTA A BASE DE BORRACHA CLORADA OU ESMALTE SINTÉTICO BRANCO, COM FIXAÇÃO, PARAFUSOS, ARRUELAS, PORCAS E ELEMENTOS METALICOS GALVANIZADOS, PELICULAS RETO REFLETIVA TIPO III A, EM ACORDO NORMA NBR 14644/2013</v>
      </c>
      <c r="C260" s="231"/>
      <c r="D260" s="231"/>
      <c r="E260" s="231"/>
      <c r="F260" s="231"/>
      <c r="G260" s="231"/>
      <c r="H260" s="231"/>
      <c r="I260" s="231"/>
      <c r="J260" s="22"/>
      <c r="K260" s="21"/>
      <c r="N260" s="22"/>
      <c r="O260" s="21"/>
      <c r="P260" s="21"/>
    </row>
    <row r="261" spans="1:16" ht="12.75" hidden="1" customHeight="1" x14ac:dyDescent="0.2">
      <c r="G261" s="6"/>
      <c r="J261" s="22"/>
      <c r="K261" s="21"/>
      <c r="N261" s="22"/>
      <c r="O261" s="21"/>
      <c r="P261" s="21"/>
    </row>
    <row r="262" spans="1:16" ht="12.75" hidden="1" customHeight="1" x14ac:dyDescent="0.2">
      <c r="A262" s="233" t="s">
        <v>15</v>
      </c>
      <c r="B262" s="234"/>
      <c r="C262" s="233" t="s">
        <v>1</v>
      </c>
      <c r="D262" s="234"/>
      <c r="E262" s="237" t="s">
        <v>141</v>
      </c>
      <c r="F262" s="237" t="s">
        <v>3</v>
      </c>
      <c r="G262" s="237" t="s">
        <v>147</v>
      </c>
      <c r="H262" s="237" t="s">
        <v>16</v>
      </c>
      <c r="J262" s="22"/>
      <c r="K262" s="21"/>
      <c r="N262" s="22"/>
      <c r="O262" s="21"/>
      <c r="P262" s="21"/>
    </row>
    <row r="263" spans="1:16" ht="12.75" hidden="1" customHeight="1" x14ac:dyDescent="0.2">
      <c r="A263" s="235"/>
      <c r="B263" s="236"/>
      <c r="C263" s="235"/>
      <c r="D263" s="236"/>
      <c r="E263" s="238"/>
      <c r="F263" s="238"/>
      <c r="G263" s="248"/>
      <c r="H263" s="238"/>
      <c r="J263" s="22"/>
      <c r="K263" s="21"/>
      <c r="N263" s="22"/>
      <c r="O263" s="21"/>
      <c r="P263" s="21"/>
    </row>
    <row r="264" spans="1:16" ht="12.75" hidden="1" customHeight="1" x14ac:dyDescent="0.2">
      <c r="G264" s="6"/>
      <c r="J264" s="22"/>
      <c r="K264" s="21"/>
      <c r="N264" s="22"/>
      <c r="O264" s="21"/>
      <c r="P264" s="21"/>
    </row>
    <row r="265" spans="1:16" ht="12.75" hidden="1" customHeight="1" x14ac:dyDescent="0.2">
      <c r="G265" s="6"/>
      <c r="J265" s="22"/>
      <c r="K265" s="21"/>
      <c r="N265" s="22"/>
      <c r="O265" s="21"/>
      <c r="P265" s="21"/>
    </row>
    <row r="266" spans="1:16" ht="12.75" hidden="1" customHeight="1" x14ac:dyDescent="0.2">
      <c r="G266" s="6"/>
      <c r="J266" s="22"/>
      <c r="K266" s="21"/>
      <c r="N266" s="22"/>
      <c r="O266" s="21"/>
      <c r="P266" s="21"/>
    </row>
    <row r="267" spans="1:16" ht="12.75" hidden="1" customHeight="1" x14ac:dyDescent="0.2">
      <c r="G267" s="131" t="s">
        <v>18</v>
      </c>
      <c r="H267" s="19"/>
      <c r="I267" s="2" t="s">
        <v>95</v>
      </c>
      <c r="J267" s="22"/>
      <c r="K267" s="21"/>
      <c r="N267" s="22"/>
      <c r="O267" s="21"/>
      <c r="P267" s="21"/>
    </row>
    <row r="268" spans="1:16" ht="12.75" hidden="1" customHeight="1" x14ac:dyDescent="0.2">
      <c r="G268" s="6"/>
      <c r="J268" s="22"/>
      <c r="K268" s="21"/>
      <c r="N268" s="22"/>
      <c r="O268" s="21"/>
      <c r="P268" s="21"/>
    </row>
    <row r="269" spans="1:16" ht="12.75" hidden="1" customHeight="1" x14ac:dyDescent="0.2">
      <c r="A269" s="5" t="s">
        <v>7</v>
      </c>
      <c r="H269" s="18">
        <v>0</v>
      </c>
      <c r="I269" s="5" t="s">
        <v>95</v>
      </c>
    </row>
    <row r="270" spans="1:16" ht="12.75" hidden="1" customHeight="1" x14ac:dyDescent="0.2">
      <c r="A270" s="5" t="s">
        <v>8</v>
      </c>
      <c r="H270" s="18">
        <f>H267</f>
        <v>0</v>
      </c>
      <c r="I270" s="5" t="s">
        <v>95</v>
      </c>
    </row>
    <row r="271" spans="1:16" ht="12.75" hidden="1" customHeight="1" x14ac:dyDescent="0.2">
      <c r="A271" s="5" t="s">
        <v>9</v>
      </c>
      <c r="H271" s="20">
        <f>H269+H270</f>
        <v>0</v>
      </c>
      <c r="I271" s="5" t="s">
        <v>95</v>
      </c>
    </row>
    <row r="272" spans="1:16" ht="12.75" hidden="1" customHeight="1" x14ac:dyDescent="0.2">
      <c r="A272" s="8"/>
      <c r="B272" s="8"/>
      <c r="C272" s="8"/>
    </row>
    <row r="273" spans="1:17" ht="12.75" customHeight="1" x14ac:dyDescent="0.2">
      <c r="A273" s="76" t="str">
        <f>'BM01'!A36</f>
        <v>1.5</v>
      </c>
      <c r="B273" s="242" t="str">
        <f>'BM01'!B36</f>
        <v>DRENAGEM E SANEAMENTO</v>
      </c>
      <c r="C273" s="242"/>
      <c r="D273" s="242"/>
      <c r="E273" s="242"/>
      <c r="F273" s="242"/>
      <c r="G273" s="242"/>
      <c r="H273" s="242"/>
      <c r="I273" s="242"/>
      <c r="J273" s="22"/>
      <c r="K273" s="21"/>
      <c r="N273" s="22"/>
      <c r="O273" s="21"/>
      <c r="P273" s="21"/>
    </row>
    <row r="274" spans="1:17" x14ac:dyDescent="0.2">
      <c r="A274" s="1"/>
      <c r="B274" s="24"/>
      <c r="C274" s="24"/>
      <c r="D274" s="24"/>
      <c r="E274" s="24"/>
      <c r="F274" s="24"/>
      <c r="G274" s="24"/>
      <c r="H274" s="24"/>
      <c r="I274" s="24"/>
      <c r="J274" s="22"/>
      <c r="K274" s="21"/>
      <c r="N274" s="22"/>
      <c r="O274" s="21"/>
      <c r="P274" s="21"/>
    </row>
    <row r="275" spans="1:17" ht="15" hidden="1" customHeight="1" x14ac:dyDescent="0.2">
      <c r="A275" s="1" t="str">
        <f>'BM01'!A37</f>
        <v>1.5.1</v>
      </c>
      <c r="B275" s="231" t="str">
        <f>'BM01'!B37</f>
        <v>LOCAÇÃO DE REDE DE ÁGUA OU ESGOTO. AF_10/2018</v>
      </c>
      <c r="C275" s="231"/>
      <c r="D275" s="231"/>
      <c r="E275" s="231"/>
      <c r="F275" s="231"/>
      <c r="G275" s="231"/>
      <c r="H275" s="231"/>
      <c r="I275" s="231"/>
      <c r="J275" s="22"/>
      <c r="K275" s="21"/>
      <c r="N275" s="22"/>
      <c r="O275" s="21"/>
      <c r="P275" s="21"/>
    </row>
    <row r="276" spans="1:17" ht="12.75" hidden="1" customHeight="1" x14ac:dyDescent="0.2">
      <c r="G276" s="6"/>
      <c r="J276" s="22"/>
      <c r="K276" s="21"/>
      <c r="N276" s="22"/>
      <c r="O276" s="21"/>
      <c r="P276" s="21"/>
    </row>
    <row r="277" spans="1:17" ht="12.75" hidden="1" customHeight="1" x14ac:dyDescent="0.2">
      <c r="A277" s="5" t="s">
        <v>7</v>
      </c>
      <c r="H277" s="18">
        <v>0</v>
      </c>
      <c r="I277" s="5" t="s">
        <v>96</v>
      </c>
      <c r="J277" s="22"/>
    </row>
    <row r="278" spans="1:17" ht="12.75" hidden="1" customHeight="1" x14ac:dyDescent="0.2">
      <c r="A278" s="5" t="s">
        <v>8</v>
      </c>
      <c r="H278" s="7"/>
      <c r="I278" s="5" t="s">
        <v>96</v>
      </c>
      <c r="J278" s="22"/>
    </row>
    <row r="279" spans="1:17" ht="12.75" hidden="1" customHeight="1" x14ac:dyDescent="0.2">
      <c r="A279" s="5" t="s">
        <v>9</v>
      </c>
      <c r="H279" s="20">
        <f>H277+H278</f>
        <v>0</v>
      </c>
      <c r="I279" s="5" t="s">
        <v>96</v>
      </c>
      <c r="J279" s="22"/>
    </row>
    <row r="280" spans="1:17" ht="12.75" hidden="1" customHeight="1" x14ac:dyDescent="0.2">
      <c r="A280" s="8"/>
      <c r="B280" s="8"/>
      <c r="C280" s="8"/>
      <c r="J280" s="22"/>
    </row>
    <row r="281" spans="1:17" ht="15" hidden="1" customHeight="1" x14ac:dyDescent="0.2">
      <c r="A281" s="1" t="str">
        <f>'BM01'!A38</f>
        <v>1.5.2</v>
      </c>
      <c r="B281" s="231" t="str">
        <f>'BM01'!B38</f>
        <v>ESCAVACAO CARGA TRANSP. 1-CAT 601 A 800M</v>
      </c>
      <c r="C281" s="231"/>
      <c r="D281" s="231"/>
      <c r="E281" s="231"/>
      <c r="F281" s="231"/>
      <c r="G281" s="231"/>
      <c r="H281" s="231"/>
      <c r="I281" s="231"/>
      <c r="J281" s="22"/>
      <c r="K281" s="21"/>
      <c r="N281" s="22"/>
      <c r="O281" s="21"/>
      <c r="P281" s="21"/>
    </row>
    <row r="282" spans="1:17" ht="12.75" hidden="1" customHeight="1" x14ac:dyDescent="0.2">
      <c r="G282" s="6"/>
      <c r="J282" s="22"/>
      <c r="K282" s="21"/>
      <c r="N282" s="22"/>
      <c r="O282" s="21"/>
      <c r="P282" s="21"/>
    </row>
    <row r="283" spans="1:17" ht="12.75" hidden="1" customHeight="1" x14ac:dyDescent="0.2">
      <c r="A283" s="243" t="s">
        <v>129</v>
      </c>
      <c r="B283" s="243"/>
      <c r="C283" s="243"/>
      <c r="D283" s="243"/>
      <c r="E283" s="79" t="s">
        <v>130</v>
      </c>
      <c r="F283" s="79" t="s">
        <v>131</v>
      </c>
      <c r="G283" s="79" t="s">
        <v>132</v>
      </c>
      <c r="H283" s="80" t="s">
        <v>131</v>
      </c>
      <c r="I283" s="243" t="s">
        <v>6</v>
      </c>
      <c r="J283" s="22"/>
      <c r="K283" s="21"/>
      <c r="N283" s="22"/>
      <c r="O283" s="21"/>
      <c r="P283" s="21"/>
    </row>
    <row r="284" spans="1:17" ht="12.75" hidden="1" customHeight="1" x14ac:dyDescent="0.2">
      <c r="A284" s="79" t="s">
        <v>10</v>
      </c>
      <c r="B284" s="79" t="s">
        <v>11</v>
      </c>
      <c r="C284" s="79" t="s">
        <v>10</v>
      </c>
      <c r="D284" s="79" t="s">
        <v>11</v>
      </c>
      <c r="E284" s="79" t="s">
        <v>133</v>
      </c>
      <c r="F284" s="79" t="s">
        <v>134</v>
      </c>
      <c r="G284" s="79" t="s">
        <v>135</v>
      </c>
      <c r="H284" s="80" t="s">
        <v>136</v>
      </c>
      <c r="I284" s="243"/>
      <c r="J284" s="22"/>
      <c r="K284" s="21"/>
      <c r="N284" s="22"/>
      <c r="O284" s="21"/>
      <c r="P284" s="21"/>
    </row>
    <row r="285" spans="1:17" ht="12.75" hidden="1" customHeight="1" x14ac:dyDescent="0.2">
      <c r="G285" s="6"/>
      <c r="J285" s="22"/>
      <c r="K285" s="21"/>
      <c r="N285" s="22"/>
      <c r="O285" s="21"/>
      <c r="P285" s="21"/>
    </row>
    <row r="286" spans="1:17" ht="12.75" hidden="1" customHeight="1" x14ac:dyDescent="0.2">
      <c r="A286" s="82"/>
      <c r="B286" s="1"/>
      <c r="C286" s="1"/>
      <c r="D286" s="1"/>
      <c r="F286" s="17"/>
      <c r="G286" s="17"/>
      <c r="H286" s="17">
        <f>F286*G286</f>
        <v>0</v>
      </c>
      <c r="J286" s="22"/>
      <c r="K286" s="21"/>
      <c r="N286" s="22"/>
      <c r="O286" s="21"/>
      <c r="P286" s="21"/>
    </row>
    <row r="287" spans="1:17" ht="12.75" hidden="1" customHeight="1" x14ac:dyDescent="0.2">
      <c r="G287" s="6"/>
      <c r="J287" s="22"/>
      <c r="K287" s="21"/>
      <c r="N287" s="22"/>
      <c r="O287" s="21"/>
      <c r="P287" s="21"/>
    </row>
    <row r="288" spans="1:17" ht="12.75" hidden="1" customHeight="1" x14ac:dyDescent="0.2">
      <c r="G288" s="132" t="s">
        <v>17</v>
      </c>
      <c r="H288" s="19">
        <f>H286</f>
        <v>0</v>
      </c>
      <c r="I288" s="10" t="s">
        <v>94</v>
      </c>
      <c r="K288" s="22"/>
      <c r="L288" s="21"/>
      <c r="O288" s="22"/>
      <c r="P288" s="21"/>
      <c r="Q288" s="21"/>
    </row>
    <row r="289" spans="1:16" ht="12.75" hidden="1" customHeight="1" x14ac:dyDescent="0.2">
      <c r="G289" s="6"/>
      <c r="H289" s="17"/>
      <c r="J289" s="22"/>
      <c r="K289" s="21"/>
      <c r="N289" s="22"/>
      <c r="O289" s="21"/>
      <c r="P289" s="21"/>
    </row>
    <row r="290" spans="1:16" ht="12.75" hidden="1" customHeight="1" x14ac:dyDescent="0.2">
      <c r="A290" s="5" t="s">
        <v>7</v>
      </c>
      <c r="H290" s="18">
        <v>0</v>
      </c>
      <c r="I290" s="5" t="s">
        <v>94</v>
      </c>
      <c r="J290" s="22"/>
    </row>
    <row r="291" spans="1:16" ht="12.75" hidden="1" customHeight="1" x14ac:dyDescent="0.2">
      <c r="A291" s="5" t="s">
        <v>8</v>
      </c>
      <c r="H291" s="7">
        <f>H288</f>
        <v>0</v>
      </c>
      <c r="I291" s="5" t="s">
        <v>94</v>
      </c>
    </row>
    <row r="292" spans="1:16" ht="12.75" hidden="1" customHeight="1" x14ac:dyDescent="0.2">
      <c r="A292" s="5" t="s">
        <v>9</v>
      </c>
      <c r="H292" s="20">
        <f>H290+H291</f>
        <v>0</v>
      </c>
      <c r="I292" s="5" t="s">
        <v>94</v>
      </c>
    </row>
    <row r="293" spans="1:16" ht="12.75" hidden="1" customHeight="1" x14ac:dyDescent="0.2">
      <c r="A293" s="8"/>
      <c r="B293" s="8"/>
      <c r="C293" s="8"/>
    </row>
    <row r="294" spans="1:16" ht="45" hidden="1" customHeight="1" x14ac:dyDescent="0.2">
      <c r="A294" s="1" t="str">
        <f>'BM01'!A39</f>
        <v>1.5.3</v>
      </c>
      <c r="B294" s="231" t="str">
        <f>'BM01'!B39</f>
        <v>LASTRO DE VALA COM PREPARO DE FUNDO, LARGURA MENOR QUE 1,5M, COM CAMADA DE AREIA, LANÇAMENTO MANUAL, EM LOCAL COM NÍVEL BAIXO DE INTERFERÊNCIA. AF_06/2016 (ADAPTADO DE SINAPI 94102)</v>
      </c>
      <c r="C294" s="231"/>
      <c r="D294" s="231"/>
      <c r="E294" s="231"/>
      <c r="F294" s="231"/>
      <c r="G294" s="231"/>
      <c r="H294" s="231"/>
      <c r="I294" s="231"/>
      <c r="J294" s="22"/>
      <c r="K294" s="21"/>
      <c r="N294" s="22"/>
      <c r="O294" s="21"/>
      <c r="P294" s="21"/>
    </row>
    <row r="295" spans="1:16" ht="12.75" hidden="1" customHeight="1" x14ac:dyDescent="0.2">
      <c r="G295" s="6"/>
      <c r="J295" s="22"/>
      <c r="K295" s="21"/>
      <c r="N295" s="22"/>
      <c r="O295" s="21"/>
      <c r="P295" s="21"/>
    </row>
    <row r="296" spans="1:16" ht="12.75" hidden="1" customHeight="1" x14ac:dyDescent="0.2">
      <c r="A296" s="5" t="s">
        <v>7</v>
      </c>
      <c r="H296" s="18">
        <v>0</v>
      </c>
      <c r="I296" s="5" t="s">
        <v>94</v>
      </c>
    </row>
    <row r="297" spans="1:16" ht="12.75" hidden="1" customHeight="1" x14ac:dyDescent="0.2">
      <c r="A297" s="5" t="s">
        <v>8</v>
      </c>
      <c r="H297" s="7"/>
      <c r="I297" s="5" t="s">
        <v>94</v>
      </c>
    </row>
    <row r="298" spans="1:16" ht="12.75" hidden="1" customHeight="1" x14ac:dyDescent="0.2">
      <c r="A298" s="5" t="s">
        <v>9</v>
      </c>
      <c r="H298" s="20">
        <f>H296+H297</f>
        <v>0</v>
      </c>
      <c r="I298" s="5" t="s">
        <v>94</v>
      </c>
    </row>
    <row r="299" spans="1:16" ht="12.75" hidden="1" customHeight="1" x14ac:dyDescent="0.2">
      <c r="A299" s="8"/>
      <c r="B299" s="8"/>
      <c r="C299" s="8"/>
    </row>
    <row r="300" spans="1:16" ht="15" hidden="1" customHeight="1" x14ac:dyDescent="0.2">
      <c r="A300" s="1" t="str">
        <f>'BM01'!A40</f>
        <v>1.5.4</v>
      </c>
      <c r="B300" s="231" t="str">
        <f>'BM01'!B40</f>
        <v>ENTRADA PARA DESCIDA D’ÁGUA - EDA 02 - AREIA E BRITA COMERCIAIS</v>
      </c>
      <c r="C300" s="231"/>
      <c r="D300" s="231"/>
      <c r="E300" s="231"/>
      <c r="F300" s="231"/>
      <c r="G300" s="231"/>
      <c r="H300" s="231"/>
      <c r="I300" s="231"/>
      <c r="J300" s="22"/>
      <c r="K300" s="21"/>
      <c r="N300" s="22"/>
      <c r="O300" s="21"/>
      <c r="P300" s="21"/>
    </row>
    <row r="301" spans="1:16" ht="12.75" hidden="1" customHeight="1" x14ac:dyDescent="0.2">
      <c r="G301" s="6"/>
      <c r="J301" s="22"/>
      <c r="K301" s="21"/>
      <c r="N301" s="22"/>
      <c r="O301" s="21"/>
      <c r="P301" s="21"/>
    </row>
    <row r="302" spans="1:16" s="85" customFormat="1" ht="12.75" hidden="1" customHeight="1" x14ac:dyDescent="0.2">
      <c r="A302" s="244" t="s">
        <v>0</v>
      </c>
      <c r="B302" s="244"/>
      <c r="C302" s="244"/>
      <c r="D302" s="244"/>
      <c r="E302" s="244" t="s">
        <v>137</v>
      </c>
      <c r="F302" s="245" t="s">
        <v>147</v>
      </c>
      <c r="G302" s="247" t="s">
        <v>148</v>
      </c>
      <c r="H302" s="142"/>
      <c r="I302" s="143"/>
      <c r="J302"/>
      <c r="K302"/>
      <c r="L302"/>
    </row>
    <row r="303" spans="1:16" s="85" customFormat="1" ht="12.75" hidden="1" customHeight="1" x14ac:dyDescent="0.2">
      <c r="A303" s="141" t="s">
        <v>10</v>
      </c>
      <c r="B303" s="141" t="s">
        <v>11</v>
      </c>
      <c r="C303" s="141" t="s">
        <v>10</v>
      </c>
      <c r="D303" s="141" t="s">
        <v>11</v>
      </c>
      <c r="E303" s="244"/>
      <c r="F303" s="246"/>
      <c r="G303" s="247"/>
      <c r="H303" s="142"/>
      <c r="I303" s="143"/>
      <c r="J303"/>
      <c r="K303"/>
      <c r="L303"/>
    </row>
    <row r="304" spans="1:16" s="85" customFormat="1" ht="12.75" hidden="1" customHeight="1" x14ac:dyDescent="0.2">
      <c r="A304" s="144"/>
      <c r="B304" s="144"/>
      <c r="C304" s="144"/>
      <c r="D304" s="144"/>
      <c r="E304" s="145"/>
      <c r="F304" s="146">
        <v>0</v>
      </c>
      <c r="G304" s="147"/>
      <c r="H304" s="148"/>
      <c r="I304" s="143"/>
      <c r="J304"/>
      <c r="K304"/>
      <c r="L304"/>
    </row>
    <row r="305" spans="1:16" s="85" customFormat="1" ht="12.75" hidden="1" customHeight="1" x14ac:dyDescent="0.2">
      <c r="A305" s="144"/>
      <c r="B305" s="144"/>
      <c r="C305" s="144"/>
      <c r="D305" s="144"/>
      <c r="E305" s="145"/>
      <c r="F305" s="146"/>
      <c r="G305" s="147"/>
      <c r="H305" s="148"/>
      <c r="I305" s="143"/>
      <c r="J305"/>
      <c r="K305"/>
      <c r="L305"/>
    </row>
    <row r="306" spans="1:16" s="85" customFormat="1" ht="12.75" hidden="1" customHeight="1" x14ac:dyDescent="0.2">
      <c r="A306" s="144"/>
      <c r="B306" s="144"/>
      <c r="C306" s="144"/>
      <c r="D306" s="144"/>
      <c r="E306" s="145"/>
      <c r="F306" s="146"/>
      <c r="G306" s="147"/>
      <c r="H306" s="148"/>
      <c r="I306" s="143"/>
      <c r="J306"/>
      <c r="K306"/>
      <c r="L306"/>
    </row>
    <row r="307" spans="1:16" s="85" customFormat="1" ht="12.75" hidden="1" customHeight="1" x14ac:dyDescent="0.2">
      <c r="A307" s="144"/>
      <c r="B307" s="144"/>
      <c r="C307" s="144"/>
      <c r="D307" s="144"/>
      <c r="E307" s="145"/>
      <c r="F307" s="146"/>
      <c r="G307" s="147"/>
      <c r="H307" s="148"/>
      <c r="I307" s="143"/>
      <c r="J307"/>
      <c r="K307"/>
      <c r="L307"/>
    </row>
    <row r="308" spans="1:16" s="85" customFormat="1" ht="12.75" hidden="1" customHeight="1" x14ac:dyDescent="0.2">
      <c r="A308" s="149"/>
      <c r="B308" s="150"/>
      <c r="C308" s="149"/>
      <c r="D308" s="150"/>
      <c r="E308" s="158" t="s">
        <v>149</v>
      </c>
      <c r="F308" s="159">
        <v>0</v>
      </c>
      <c r="G308" s="160" t="s">
        <v>95</v>
      </c>
      <c r="H308" s="148"/>
      <c r="I308" s="143"/>
      <c r="J308"/>
      <c r="K308"/>
      <c r="L308"/>
    </row>
    <row r="309" spans="1:16" s="85" customFormat="1" ht="12.75" hidden="1" customHeight="1" x14ac:dyDescent="0.2">
      <c r="A309" s="151"/>
      <c r="B309" s="152"/>
      <c r="C309" s="151"/>
      <c r="D309" s="152"/>
      <c r="E309" s="153"/>
      <c r="F309" s="152"/>
      <c r="G309" s="154"/>
      <c r="H309" s="155"/>
      <c r="I309" s="156"/>
      <c r="J309" s="157"/>
    </row>
    <row r="310" spans="1:16" ht="12.75" hidden="1" customHeight="1" x14ac:dyDescent="0.2">
      <c r="A310" s="5" t="s">
        <v>7</v>
      </c>
      <c r="H310" s="18">
        <v>0</v>
      </c>
      <c r="I310" s="5" t="s">
        <v>95</v>
      </c>
    </row>
    <row r="311" spans="1:16" ht="12.75" hidden="1" customHeight="1" x14ac:dyDescent="0.2">
      <c r="A311" s="5" t="s">
        <v>8</v>
      </c>
      <c r="H311" s="7"/>
      <c r="I311" s="5" t="s">
        <v>95</v>
      </c>
    </row>
    <row r="312" spans="1:16" ht="12.75" hidden="1" customHeight="1" x14ac:dyDescent="0.2">
      <c r="A312" s="5" t="s">
        <v>9</v>
      </c>
      <c r="H312" s="20">
        <f>H310+H311</f>
        <v>0</v>
      </c>
      <c r="I312" s="5" t="s">
        <v>95</v>
      </c>
    </row>
    <row r="313" spans="1:16" ht="12.75" hidden="1" customHeight="1" x14ac:dyDescent="0.2">
      <c r="A313" s="8"/>
      <c r="B313" s="8"/>
      <c r="C313" s="8"/>
    </row>
    <row r="314" spans="1:16" ht="15" hidden="1" customHeight="1" x14ac:dyDescent="0.2">
      <c r="A314" s="1" t="str">
        <f>'BM01'!A41</f>
        <v>1.5.5</v>
      </c>
      <c r="B314" s="231" t="str">
        <f>'BM01'!B41</f>
        <v>DESCIDA D’ÁGUA DE ATERROS TIPO RÁPIDO - DAR 02 - AREIA E BRITA COMERCIAIS</v>
      </c>
      <c r="C314" s="231"/>
      <c r="D314" s="231"/>
      <c r="E314" s="231"/>
      <c r="F314" s="231"/>
      <c r="G314" s="231"/>
      <c r="H314" s="231"/>
      <c r="I314" s="231"/>
      <c r="J314" s="22"/>
      <c r="K314" s="21"/>
      <c r="N314" s="22"/>
      <c r="O314" s="21"/>
      <c r="P314" s="21"/>
    </row>
    <row r="315" spans="1:16" ht="12.75" hidden="1" customHeight="1" x14ac:dyDescent="0.2">
      <c r="G315" s="6"/>
      <c r="J315" s="22"/>
      <c r="K315" s="21"/>
      <c r="N315" s="22"/>
      <c r="O315" s="21"/>
      <c r="P315" s="21"/>
    </row>
    <row r="316" spans="1:16" s="85" customFormat="1" ht="12.75" hidden="1" customHeight="1" x14ac:dyDescent="0.2">
      <c r="A316" s="244" t="s">
        <v>0</v>
      </c>
      <c r="B316" s="244"/>
      <c r="C316" s="244"/>
      <c r="D316" s="244"/>
      <c r="E316" s="244" t="s">
        <v>137</v>
      </c>
      <c r="F316" s="245" t="s">
        <v>1</v>
      </c>
      <c r="G316" s="247" t="s">
        <v>148</v>
      </c>
      <c r="H316" s="142"/>
      <c r="I316" s="143"/>
      <c r="J316"/>
      <c r="K316"/>
      <c r="L316"/>
    </row>
    <row r="317" spans="1:16" s="85" customFormat="1" ht="12.75" hidden="1" customHeight="1" x14ac:dyDescent="0.2">
      <c r="A317" s="141" t="s">
        <v>10</v>
      </c>
      <c r="B317" s="141" t="s">
        <v>11</v>
      </c>
      <c r="C317" s="141" t="s">
        <v>10</v>
      </c>
      <c r="D317" s="141" t="s">
        <v>11</v>
      </c>
      <c r="E317" s="244"/>
      <c r="F317" s="246"/>
      <c r="G317" s="247"/>
      <c r="H317" s="142"/>
      <c r="I317" s="143"/>
      <c r="J317"/>
      <c r="K317"/>
      <c r="L317"/>
    </row>
    <row r="318" spans="1:16" s="85" customFormat="1" ht="12.75" hidden="1" customHeight="1" x14ac:dyDescent="0.2">
      <c r="A318" s="144"/>
      <c r="B318" s="144"/>
      <c r="C318" s="144"/>
      <c r="D318" s="144"/>
      <c r="E318" s="145"/>
      <c r="F318" s="146">
        <v>0</v>
      </c>
      <c r="G318" s="147"/>
      <c r="H318" s="148"/>
      <c r="I318" s="143"/>
      <c r="J318"/>
      <c r="K318"/>
      <c r="L318"/>
    </row>
    <row r="319" spans="1:16" s="85" customFormat="1" ht="12.75" hidden="1" customHeight="1" x14ac:dyDescent="0.2">
      <c r="A319" s="144"/>
      <c r="B319" s="144"/>
      <c r="C319" s="144"/>
      <c r="D319" s="144"/>
      <c r="E319" s="145"/>
      <c r="F319" s="146"/>
      <c r="G319" s="147"/>
      <c r="H319" s="148"/>
      <c r="I319" s="143"/>
      <c r="J319"/>
      <c r="K319"/>
      <c r="L319"/>
    </row>
    <row r="320" spans="1:16" s="85" customFormat="1" ht="12.75" hidden="1" customHeight="1" x14ac:dyDescent="0.2">
      <c r="A320" s="144"/>
      <c r="B320" s="144"/>
      <c r="C320" s="144"/>
      <c r="D320" s="144"/>
      <c r="E320" s="145"/>
      <c r="F320" s="146"/>
      <c r="G320" s="147"/>
      <c r="H320" s="148"/>
      <c r="I320" s="143"/>
      <c r="J320"/>
      <c r="K320"/>
      <c r="L320"/>
    </row>
    <row r="321" spans="1:16" s="85" customFormat="1" ht="12.75" hidden="1" customHeight="1" x14ac:dyDescent="0.2">
      <c r="A321" s="144"/>
      <c r="B321" s="144"/>
      <c r="C321" s="144"/>
      <c r="D321" s="144"/>
      <c r="E321" s="145"/>
      <c r="F321" s="146"/>
      <c r="G321" s="147"/>
      <c r="H321" s="148"/>
      <c r="I321" s="143"/>
      <c r="J321"/>
      <c r="K321"/>
      <c r="L321"/>
    </row>
    <row r="322" spans="1:16" s="85" customFormat="1" ht="12.75" hidden="1" customHeight="1" x14ac:dyDescent="0.2">
      <c r="A322" s="149"/>
      <c r="B322" s="150"/>
      <c r="C322" s="149"/>
      <c r="D322" s="150"/>
      <c r="E322" s="158" t="s">
        <v>149</v>
      </c>
      <c r="F322" s="159">
        <v>0</v>
      </c>
      <c r="G322" s="160" t="s">
        <v>96</v>
      </c>
      <c r="H322" s="148"/>
      <c r="I322" s="143"/>
      <c r="J322"/>
      <c r="K322"/>
      <c r="L322"/>
    </row>
    <row r="323" spans="1:16" s="85" customFormat="1" ht="12.75" hidden="1" customHeight="1" x14ac:dyDescent="0.2">
      <c r="A323" s="151"/>
      <c r="B323" s="152"/>
      <c r="C323" s="151"/>
      <c r="D323" s="152"/>
      <c r="E323" s="153"/>
      <c r="F323" s="152"/>
      <c r="G323" s="154"/>
      <c r="H323" s="155"/>
      <c r="I323" s="156"/>
      <c r="J323" s="157"/>
    </row>
    <row r="324" spans="1:16" ht="12.75" hidden="1" customHeight="1" x14ac:dyDescent="0.2">
      <c r="A324" s="5" t="s">
        <v>7</v>
      </c>
      <c r="H324" s="18">
        <v>0</v>
      </c>
      <c r="I324" s="5" t="s">
        <v>96</v>
      </c>
    </row>
    <row r="325" spans="1:16" ht="12.75" hidden="1" customHeight="1" x14ac:dyDescent="0.2">
      <c r="A325" s="5" t="s">
        <v>8</v>
      </c>
      <c r="H325" s="7"/>
      <c r="I325" s="5" t="s">
        <v>96</v>
      </c>
    </row>
    <row r="326" spans="1:16" ht="12.75" hidden="1" customHeight="1" x14ac:dyDescent="0.2">
      <c r="A326" s="5" t="s">
        <v>9</v>
      </c>
      <c r="H326" s="20">
        <f>H324+H325</f>
        <v>0</v>
      </c>
      <c r="I326" s="5" t="s">
        <v>96</v>
      </c>
    </row>
    <row r="327" spans="1:16" ht="12.75" hidden="1" customHeight="1" x14ac:dyDescent="0.2">
      <c r="A327" s="8"/>
      <c r="B327" s="8"/>
      <c r="C327" s="8"/>
    </row>
    <row r="328" spans="1:16" ht="15" hidden="1" customHeight="1" x14ac:dyDescent="0.2">
      <c r="A328" s="1" t="str">
        <f>'BM01'!A42</f>
        <v>1.5.6</v>
      </c>
      <c r="B328" s="231" t="str">
        <f>'BM01'!B42</f>
        <v>DISSIPADOR DE ENERGIA - DED 01 - AREIA E BRITA COMERCIAIS</v>
      </c>
      <c r="C328" s="231"/>
      <c r="D328" s="231"/>
      <c r="E328" s="231"/>
      <c r="F328" s="231"/>
      <c r="G328" s="231"/>
      <c r="H328" s="231"/>
      <c r="I328" s="231"/>
      <c r="J328" s="22"/>
      <c r="K328" s="21"/>
      <c r="N328" s="22"/>
      <c r="O328" s="21"/>
      <c r="P328" s="21"/>
    </row>
    <row r="329" spans="1:16" ht="12.75" hidden="1" customHeight="1" x14ac:dyDescent="0.2">
      <c r="G329" s="6"/>
      <c r="J329" s="22"/>
      <c r="K329" s="21"/>
      <c r="N329" s="22"/>
      <c r="O329" s="21"/>
      <c r="P329" s="21"/>
    </row>
    <row r="330" spans="1:16" ht="12.75" hidden="1" customHeight="1" x14ac:dyDescent="0.2">
      <c r="A330" s="5" t="s">
        <v>7</v>
      </c>
      <c r="H330" s="18">
        <v>0</v>
      </c>
      <c r="I330" s="5" t="s">
        <v>95</v>
      </c>
    </row>
    <row r="331" spans="1:16" ht="12.75" hidden="1" customHeight="1" x14ac:dyDescent="0.2">
      <c r="A331" s="5" t="s">
        <v>8</v>
      </c>
      <c r="H331" s="7"/>
      <c r="I331" s="5" t="s">
        <v>95</v>
      </c>
    </row>
    <row r="332" spans="1:16" ht="12.75" hidden="1" customHeight="1" x14ac:dyDescent="0.2">
      <c r="A332" s="5" t="s">
        <v>9</v>
      </c>
      <c r="H332" s="20">
        <f>H330+H331</f>
        <v>0</v>
      </c>
      <c r="I332" s="5" t="s">
        <v>95</v>
      </c>
    </row>
    <row r="333" spans="1:16" ht="12.75" hidden="1" customHeight="1" x14ac:dyDescent="0.2">
      <c r="A333" s="8"/>
      <c r="B333" s="8"/>
      <c r="C333" s="8"/>
    </row>
    <row r="334" spans="1:16" ht="45" hidden="1" customHeight="1" x14ac:dyDescent="0.2">
      <c r="A334" s="1" t="str">
        <f>'BM01'!A43</f>
        <v>1.5.7</v>
      </c>
      <c r="B334" s="231" t="str">
        <f>'BM01'!B43</f>
        <v>REATERRO MECANIZADO DE VALA COM ESCAVADEIRA HIDRÁULICA (CAPACIDADE DA CAÇAMBA: 0,8 M³ / POTÊNCIA: 111 HP), LARGURA ATÉ 1,5 M, PROFUNDIDADE DE 1,5 A 3,0 M, COM SOLO DE 1ª CATEGORIA EM LOCAIS COM ALTO NÍVEL DE INTERFERÊNCIA. AF_04/2016</v>
      </c>
      <c r="C334" s="231"/>
      <c r="D334" s="231"/>
      <c r="E334" s="231"/>
      <c r="F334" s="231"/>
      <c r="G334" s="231"/>
      <c r="H334" s="231"/>
      <c r="I334" s="231"/>
      <c r="J334" s="22"/>
      <c r="K334" s="21"/>
      <c r="N334" s="22"/>
      <c r="O334" s="21"/>
      <c r="P334" s="21"/>
    </row>
    <row r="335" spans="1:16" ht="12.75" hidden="1" customHeight="1" x14ac:dyDescent="0.2">
      <c r="G335" s="6"/>
      <c r="J335" s="22"/>
      <c r="K335" s="21"/>
      <c r="N335" s="22"/>
      <c r="O335" s="21"/>
      <c r="P335" s="21"/>
    </row>
    <row r="336" spans="1:16" ht="12.75" hidden="1" customHeight="1" x14ac:dyDescent="0.2">
      <c r="A336" s="5" t="s">
        <v>7</v>
      </c>
      <c r="H336" s="18">
        <v>0</v>
      </c>
      <c r="I336" s="5" t="s">
        <v>94</v>
      </c>
    </row>
    <row r="337" spans="1:16" ht="12.75" hidden="1" customHeight="1" x14ac:dyDescent="0.2">
      <c r="A337" s="5" t="s">
        <v>8</v>
      </c>
      <c r="H337" s="7"/>
      <c r="I337" s="5" t="s">
        <v>94</v>
      </c>
    </row>
    <row r="338" spans="1:16" ht="12.75" hidden="1" customHeight="1" x14ac:dyDescent="0.2">
      <c r="A338" s="5" t="s">
        <v>9</v>
      </c>
      <c r="H338" s="20">
        <f>H336+H337</f>
        <v>0</v>
      </c>
      <c r="I338" s="5" t="s">
        <v>94</v>
      </c>
    </row>
    <row r="339" spans="1:16" ht="12.75" customHeight="1" x14ac:dyDescent="0.2">
      <c r="A339" s="8"/>
      <c r="B339" s="8"/>
      <c r="C339" s="8"/>
    </row>
    <row r="340" spans="1:16" ht="12.75" customHeight="1" x14ac:dyDescent="0.2">
      <c r="G340" s="6"/>
      <c r="J340" s="22"/>
      <c r="K340" s="21"/>
      <c r="N340" s="22"/>
      <c r="O340" s="21"/>
      <c r="P340" s="21"/>
    </row>
    <row r="341" spans="1:16" ht="12.75" customHeight="1" x14ac:dyDescent="0.2">
      <c r="G341" s="6"/>
      <c r="J341" s="22"/>
      <c r="K341" s="21"/>
      <c r="N341" s="22"/>
      <c r="O341" s="21"/>
      <c r="P341" s="21"/>
    </row>
  </sheetData>
  <mergeCells count="136">
    <mergeCell ref="B102:I102"/>
    <mergeCell ref="A104:D104"/>
    <mergeCell ref="I104:I105"/>
    <mergeCell ref="E104:E105"/>
    <mergeCell ref="F104:F105"/>
    <mergeCell ref="G104:G105"/>
    <mergeCell ref="H104:H105"/>
    <mergeCell ref="B117:I117"/>
    <mergeCell ref="A77:D77"/>
    <mergeCell ref="I77:I78"/>
    <mergeCell ref="A64:D64"/>
    <mergeCell ref="G64:G65"/>
    <mergeCell ref="B3:I3"/>
    <mergeCell ref="B5:I5"/>
    <mergeCell ref="B7:I7"/>
    <mergeCell ref="B20:I20"/>
    <mergeCell ref="B33:I33"/>
    <mergeCell ref="A9:D9"/>
    <mergeCell ref="A22:D22"/>
    <mergeCell ref="E22:E23"/>
    <mergeCell ref="F22:F23"/>
    <mergeCell ref="G22:G23"/>
    <mergeCell ref="H22:H23"/>
    <mergeCell ref="I22:I23"/>
    <mergeCell ref="G9:G10"/>
    <mergeCell ref="E9:E10"/>
    <mergeCell ref="F9:F10"/>
    <mergeCell ref="B47:I47"/>
    <mergeCell ref="F90:F91"/>
    <mergeCell ref="G90:G91"/>
    <mergeCell ref="A51:D51"/>
    <mergeCell ref="E51:E52"/>
    <mergeCell ref="F51:F52"/>
    <mergeCell ref="G51:G52"/>
    <mergeCell ref="I9:I10"/>
    <mergeCell ref="H9:H10"/>
    <mergeCell ref="A211:B211"/>
    <mergeCell ref="C211:D211"/>
    <mergeCell ref="E211:E212"/>
    <mergeCell ref="F211:F212"/>
    <mergeCell ref="G211:G212"/>
    <mergeCell ref="H211:H212"/>
    <mergeCell ref="I211:I212"/>
    <mergeCell ref="B49:I49"/>
    <mergeCell ref="A35:D35"/>
    <mergeCell ref="F147:F148"/>
    <mergeCell ref="G147:G148"/>
    <mergeCell ref="H147:H148"/>
    <mergeCell ref="I147:I148"/>
    <mergeCell ref="A160:D160"/>
    <mergeCell ref="E160:E161"/>
    <mergeCell ref="F160:F161"/>
    <mergeCell ref="G160:G161"/>
    <mergeCell ref="B115:I115"/>
    <mergeCell ref="E35:E36"/>
    <mergeCell ref="F35:F36"/>
    <mergeCell ref="G35:G36"/>
    <mergeCell ref="H35:H36"/>
    <mergeCell ref="A90:D90"/>
    <mergeCell ref="E90:E91"/>
    <mergeCell ref="B260:I260"/>
    <mergeCell ref="B273:I273"/>
    <mergeCell ref="H51:H52"/>
    <mergeCell ref="B62:I62"/>
    <mergeCell ref="B75:I75"/>
    <mergeCell ref="B88:I88"/>
    <mergeCell ref="I160:I161"/>
    <mergeCell ref="A175:B175"/>
    <mergeCell ref="A176:B176"/>
    <mergeCell ref="A185:B185"/>
    <mergeCell ref="A186:B186"/>
    <mergeCell ref="I51:I52"/>
    <mergeCell ref="A134:D134"/>
    <mergeCell ref="E134:E135"/>
    <mergeCell ref="F134:F135"/>
    <mergeCell ref="G134:G135"/>
    <mergeCell ref="H134:H135"/>
    <mergeCell ref="H90:H91"/>
    <mergeCell ref="H200:I200"/>
    <mergeCell ref="B275:I275"/>
    <mergeCell ref="B281:I281"/>
    <mergeCell ref="B294:I294"/>
    <mergeCell ref="A262:B263"/>
    <mergeCell ref="C262:D263"/>
    <mergeCell ref="E262:E263"/>
    <mergeCell ref="F262:F263"/>
    <mergeCell ref="G262:G263"/>
    <mergeCell ref="H262:H263"/>
    <mergeCell ref="A283:D283"/>
    <mergeCell ref="I283:I284"/>
    <mergeCell ref="B300:I300"/>
    <mergeCell ref="B314:I314"/>
    <mergeCell ref="B328:I328"/>
    <mergeCell ref="B334:I334"/>
    <mergeCell ref="A302:D302"/>
    <mergeCell ref="E302:E303"/>
    <mergeCell ref="F302:F303"/>
    <mergeCell ref="G302:G303"/>
    <mergeCell ref="A316:D316"/>
    <mergeCell ref="E316:E317"/>
    <mergeCell ref="F316:F317"/>
    <mergeCell ref="G316:G317"/>
    <mergeCell ref="G195:G196"/>
    <mergeCell ref="I134:I135"/>
    <mergeCell ref="A119:D119"/>
    <mergeCell ref="E119:E120"/>
    <mergeCell ref="F119:F120"/>
    <mergeCell ref="G119:G120"/>
    <mergeCell ref="H119:H120"/>
    <mergeCell ref="B132:I132"/>
    <mergeCell ref="B145:I145"/>
    <mergeCell ref="B158:I158"/>
    <mergeCell ref="H195:H196"/>
    <mergeCell ref="H160:H161"/>
    <mergeCell ref="I35:I36"/>
    <mergeCell ref="B173:I173"/>
    <mergeCell ref="B183:I183"/>
    <mergeCell ref="A147:D147"/>
    <mergeCell ref="E147:E148"/>
    <mergeCell ref="A246:B247"/>
    <mergeCell ref="C246:D247"/>
    <mergeCell ref="E246:E247"/>
    <mergeCell ref="F246:F247"/>
    <mergeCell ref="G246:G247"/>
    <mergeCell ref="A227:B227"/>
    <mergeCell ref="C227:D228"/>
    <mergeCell ref="E227:E228"/>
    <mergeCell ref="F227:F228"/>
    <mergeCell ref="G227:G228"/>
    <mergeCell ref="B193:I193"/>
    <mergeCell ref="B207:I207"/>
    <mergeCell ref="B225:I225"/>
    <mergeCell ref="B244:I244"/>
    <mergeCell ref="A195:D195"/>
    <mergeCell ref="E195:E196"/>
    <mergeCell ref="F195:F196"/>
  </mergeCells>
  <phoneticPr fontId="0" type="noConversion"/>
  <printOptions horizontalCentered="1"/>
  <pageMargins left="0" right="0" top="0.39370078740157483" bottom="0.39370078740157483" header="0.31496062992125984" footer="0.31496062992125984"/>
  <pageSetup paperSize="9" firstPageNumber="2" fitToHeight="10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BM01</vt:lpstr>
      <vt:lpstr>MEM01</vt:lpstr>
      <vt:lpstr>'BM01'!Area_de_impressao</vt:lpstr>
      <vt:lpstr>'MEM01'!Area_de_impressao</vt:lpstr>
      <vt:lpstr>'BM01'!Titulos_de_impressao</vt:lpstr>
      <vt:lpstr>'MEM01'!Titulos_de_impressao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User12549</cp:lastModifiedBy>
  <cp:lastPrinted>2024-07-26T00:07:40Z</cp:lastPrinted>
  <dcterms:created xsi:type="dcterms:W3CDTF">1996-07-19T12:01:48Z</dcterms:created>
  <dcterms:modified xsi:type="dcterms:W3CDTF">2024-07-26T00:07:52Z</dcterms:modified>
</cp:coreProperties>
</file>