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Duplicação saída para Uiraúna\Licitação NIEMAIA\"/>
    </mc:Choice>
  </mc:AlternateContent>
  <xr:revisionPtr revIDLastSave="0" documentId="13_ncr:1_{0A0678DA-DA81-48F0-A87A-7E7852A7334A}" xr6:coauthVersionLast="47" xr6:coauthVersionMax="47" xr10:uidLastSave="{00000000-0000-0000-0000-000000000000}"/>
  <bookViews>
    <workbookView xWindow="-120" yWindow="-120" windowWidth="20730" windowHeight="11160" tabRatio="767" xr2:uid="{00000000-000D-0000-FFFF-FFFF00000000}"/>
  </bookViews>
  <sheets>
    <sheet name="BM02" sheetId="17" r:id="rId1"/>
    <sheet name="MEM02" sheetId="9" r:id="rId2"/>
  </sheets>
  <definedNames>
    <definedName name="_xlnm.Print_Area" localSheetId="0">'BM02'!$A$1:$J$58</definedName>
    <definedName name="_xlnm.Print_Area" localSheetId="1">'MEM02'!$A$1:$I$370</definedName>
    <definedName name="_xlnm.Print_Titles" localSheetId="0">'BM02'!$11:$12</definedName>
    <definedName name="_xlnm.Print_Titles" localSheetId="1">'MEM02'!$1:$1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7" l="1"/>
  <c r="H212" i="9"/>
  <c r="G98" i="9"/>
  <c r="H101" i="9"/>
  <c r="E95" i="9"/>
  <c r="J95" i="9"/>
  <c r="N51" i="17"/>
  <c r="P51" i="17"/>
  <c r="Q51" i="17" s="1"/>
  <c r="R51" i="17"/>
  <c r="N52" i="17"/>
  <c r="P52" i="17" s="1"/>
  <c r="Q52" i="17" s="1"/>
  <c r="R52" i="17"/>
  <c r="N53" i="17"/>
  <c r="P53" i="17"/>
  <c r="Q53" i="17"/>
  <c r="R53" i="17"/>
  <c r="N54" i="17"/>
  <c r="G54" i="17" s="1"/>
  <c r="P54" i="17"/>
  <c r="Q54" i="17"/>
  <c r="R54" i="17"/>
  <c r="N55" i="17"/>
  <c r="P55" i="17" s="1"/>
  <c r="Q55" i="17" s="1"/>
  <c r="R55" i="17"/>
  <c r="N56" i="17"/>
  <c r="P56" i="17" s="1"/>
  <c r="Q56" i="17" s="1"/>
  <c r="R56" i="17"/>
  <c r="L52" i="17"/>
  <c r="L53" i="17"/>
  <c r="L54" i="17"/>
  <c r="L55" i="17"/>
  <c r="L56" i="17"/>
  <c r="G227" i="9"/>
  <c r="B221" i="9"/>
  <c r="A221" i="9"/>
  <c r="R32" i="17"/>
  <c r="R33" i="17"/>
  <c r="R34" i="17"/>
  <c r="R35" i="17"/>
  <c r="R36" i="17"/>
  <c r="R37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25" i="17"/>
  <c r="N32" i="17"/>
  <c r="P32" i="17" s="1"/>
  <c r="Q32" i="17" s="1"/>
  <c r="N35" i="17"/>
  <c r="G35" i="17" s="1"/>
  <c r="L36" i="17"/>
  <c r="E213" i="9"/>
  <c r="E211" i="9"/>
  <c r="H211" i="9" s="1"/>
  <c r="L37" i="17" s="1"/>
  <c r="B207" i="9"/>
  <c r="A207" i="9"/>
  <c r="H165" i="9"/>
  <c r="G56" i="17" l="1"/>
  <c r="G53" i="17"/>
  <c r="G55" i="17"/>
  <c r="G52" i="17"/>
  <c r="N36" i="17"/>
  <c r="P36" i="17" s="1"/>
  <c r="Q36" i="17" s="1"/>
  <c r="G36" i="17"/>
  <c r="P35" i="17"/>
  <c r="Q35" i="17" s="1"/>
  <c r="O20" i="17" l="1"/>
  <c r="O21" i="17"/>
  <c r="O22" i="17"/>
  <c r="O23" i="17"/>
  <c r="O19" i="17"/>
  <c r="R23" i="17"/>
  <c r="H111" i="9"/>
  <c r="H114" i="9" s="1"/>
  <c r="H115" i="9" s="1"/>
  <c r="N23" i="17" s="1"/>
  <c r="B104" i="9"/>
  <c r="A104" i="9"/>
  <c r="H95" i="9"/>
  <c r="H100" i="9"/>
  <c r="H56" i="9"/>
  <c r="H59" i="9"/>
  <c r="H73" i="9"/>
  <c r="F70" i="9"/>
  <c r="I15" i="17"/>
  <c r="H36" i="17"/>
  <c r="H35" i="17"/>
  <c r="H33" i="17"/>
  <c r="H32" i="17"/>
  <c r="H30" i="17"/>
  <c r="H28" i="17"/>
  <c r="H27" i="17"/>
  <c r="H26" i="17"/>
  <c r="J52" i="17"/>
  <c r="J53" i="17"/>
  <c r="J54" i="17"/>
  <c r="J55" i="17"/>
  <c r="J56" i="17"/>
  <c r="I51" i="17"/>
  <c r="I52" i="17"/>
  <c r="I53" i="17"/>
  <c r="I54" i="17"/>
  <c r="I55" i="17"/>
  <c r="I56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40" i="17"/>
  <c r="H41" i="17"/>
  <c r="H42" i="17"/>
  <c r="J35" i="17"/>
  <c r="J36" i="17"/>
  <c r="I32" i="17"/>
  <c r="I35" i="17"/>
  <c r="I36" i="17"/>
  <c r="I37" i="17"/>
  <c r="H29" i="17"/>
  <c r="H31" i="17"/>
  <c r="H34" i="17"/>
  <c r="H37" i="17"/>
  <c r="H25" i="17"/>
  <c r="H20" i="17"/>
  <c r="R20" i="17" s="1"/>
  <c r="H21" i="17"/>
  <c r="H22" i="17"/>
  <c r="H23" i="17"/>
  <c r="H19" i="17"/>
  <c r="L50" i="17"/>
  <c r="F50" i="17" s="1"/>
  <c r="L49" i="17"/>
  <c r="F49" i="17" s="1"/>
  <c r="L48" i="17"/>
  <c r="F48" i="17" s="1"/>
  <c r="L47" i="17"/>
  <c r="F47" i="17" s="1"/>
  <c r="L46" i="17"/>
  <c r="F46" i="17" s="1"/>
  <c r="L44" i="17"/>
  <c r="F44" i="17" s="1"/>
  <c r="L25" i="17"/>
  <c r="F25" i="17" s="1"/>
  <c r="B7" i="9"/>
  <c r="H314" i="9"/>
  <c r="H316" i="9" s="1"/>
  <c r="H319" i="9" s="1"/>
  <c r="L45" i="17" s="1"/>
  <c r="F45" i="17" s="1"/>
  <c r="H298" i="9"/>
  <c r="L42" i="17" s="1"/>
  <c r="F42" i="17" s="1"/>
  <c r="I42" i="17" s="1"/>
  <c r="H285" i="9"/>
  <c r="L41" i="17" s="1"/>
  <c r="F41" i="17" s="1"/>
  <c r="I41" i="17" s="1"/>
  <c r="G280" i="9"/>
  <c r="G279" i="9"/>
  <c r="G278" i="9"/>
  <c r="G277" i="9"/>
  <c r="H269" i="9"/>
  <c r="L40" i="17" s="1"/>
  <c r="F40" i="17" s="1"/>
  <c r="I40" i="17" s="1"/>
  <c r="H247" i="9"/>
  <c r="H250" i="9" s="1"/>
  <c r="L39" i="17" s="1"/>
  <c r="F39" i="17" s="1"/>
  <c r="F23" i="17" l="1"/>
  <c r="I23" i="17" s="1"/>
  <c r="L23" i="17"/>
  <c r="G23" i="17" s="1"/>
  <c r="J23" i="17" s="1"/>
  <c r="P23" i="17"/>
  <c r="Q23" i="17" s="1"/>
  <c r="B288" i="9"/>
  <c r="E200" i="9"/>
  <c r="E199" i="9"/>
  <c r="G199" i="9" s="1"/>
  <c r="G202" i="9" s="1"/>
  <c r="H205" i="9" s="1"/>
  <c r="F188" i="9"/>
  <c r="F178" i="9"/>
  <c r="H168" i="9"/>
  <c r="E166" i="9"/>
  <c r="E164" i="9"/>
  <c r="H164" i="9" s="1"/>
  <c r="H154" i="9"/>
  <c r="H157" i="9" s="1"/>
  <c r="H141" i="9"/>
  <c r="H144" i="9" s="1"/>
  <c r="L26" i="17" s="1"/>
  <c r="I26" i="17" s="1"/>
  <c r="G126" i="9"/>
  <c r="G125" i="9"/>
  <c r="G96" i="9"/>
  <c r="G39" i="9"/>
  <c r="H27" i="9"/>
  <c r="I50" i="17"/>
  <c r="I49" i="17"/>
  <c r="I48" i="17"/>
  <c r="I47" i="17"/>
  <c r="I46" i="17"/>
  <c r="I45" i="17"/>
  <c r="I44" i="17"/>
  <c r="I39" i="17"/>
  <c r="I25" i="17"/>
  <c r="H81" i="9"/>
  <c r="H171" i="9" l="1"/>
  <c r="I43" i="17"/>
  <c r="L22" i="17"/>
  <c r="F22" i="17" s="1"/>
  <c r="I22" i="17" s="1"/>
  <c r="L19" i="17"/>
  <c r="F19" i="17" s="1"/>
  <c r="I19" i="17" s="1"/>
  <c r="H30" i="9"/>
  <c r="L16" i="17" s="1"/>
  <c r="E38" i="9"/>
  <c r="H38" i="9" s="1"/>
  <c r="H41" i="9" s="1"/>
  <c r="H44" i="9" s="1"/>
  <c r="L31" i="17"/>
  <c r="F31" i="17" s="1"/>
  <c r="I31" i="17" s="1"/>
  <c r="L27" i="17"/>
  <c r="I27" i="17" s="1"/>
  <c r="G128" i="9"/>
  <c r="H191" i="9"/>
  <c r="H181" i="9"/>
  <c r="H83" i="9"/>
  <c r="H86" i="9" s="1"/>
  <c r="I38" i="17"/>
  <c r="H215" i="9" l="1"/>
  <c r="N37" i="17"/>
  <c r="L28" i="17"/>
  <c r="F28" i="17" s="1"/>
  <c r="I28" i="17" s="1"/>
  <c r="L20" i="17"/>
  <c r="L29" i="17"/>
  <c r="L30" i="17"/>
  <c r="L17" i="17"/>
  <c r="I17" i="17" s="1"/>
  <c r="L21" i="17"/>
  <c r="F21" i="17" s="1"/>
  <c r="I21" i="17" s="1"/>
  <c r="H218" i="9" l="1"/>
  <c r="E226" i="9"/>
  <c r="H226" i="9" s="1"/>
  <c r="H228" i="9" s="1"/>
  <c r="H232" i="9" s="1"/>
  <c r="G37" i="17"/>
  <c r="J37" i="17" s="1"/>
  <c r="P37" i="17"/>
  <c r="Q37" i="17" s="1"/>
  <c r="H219" i="9"/>
  <c r="N33" i="17" s="1"/>
  <c r="L33" i="17"/>
  <c r="F33" i="17" s="1"/>
  <c r="I33" i="17" s="1"/>
  <c r="F30" i="17"/>
  <c r="I30" i="17" s="1"/>
  <c r="F20" i="17"/>
  <c r="I20" i="17" s="1"/>
  <c r="I18" i="17" s="1"/>
  <c r="F29" i="17"/>
  <c r="I29" i="17" s="1"/>
  <c r="H233" i="9" l="1"/>
  <c r="N34" i="17" s="1"/>
  <c r="L34" i="17"/>
  <c r="F34" i="17" s="1"/>
  <c r="I34" i="17" s="1"/>
  <c r="I24" i="17" s="1"/>
  <c r="P33" i="17"/>
  <c r="Q33" i="17" s="1"/>
  <c r="G33" i="17"/>
  <c r="J33" i="17" s="1"/>
  <c r="B33" i="9"/>
  <c r="B3" i="9"/>
  <c r="B76" i="9"/>
  <c r="B62" i="9"/>
  <c r="H366" i="9"/>
  <c r="H360" i="9"/>
  <c r="N49" i="17" s="1"/>
  <c r="H354" i="9"/>
  <c r="N48" i="17" s="1"/>
  <c r="H340" i="9"/>
  <c r="N47" i="17" s="1"/>
  <c r="H326" i="9"/>
  <c r="N46" i="17" s="1"/>
  <c r="H320" i="9"/>
  <c r="N45" i="17" s="1"/>
  <c r="H307" i="9"/>
  <c r="N44" i="17" s="1"/>
  <c r="H299" i="9"/>
  <c r="N42" i="17" s="1"/>
  <c r="H286" i="9"/>
  <c r="N41" i="17" s="1"/>
  <c r="H270" i="9"/>
  <c r="N40" i="17" s="1"/>
  <c r="H251" i="9"/>
  <c r="N39" i="17" s="1"/>
  <c r="H206" i="9"/>
  <c r="L32" i="17" s="1"/>
  <c r="G32" i="17" s="1"/>
  <c r="J32" i="17" s="1"/>
  <c r="H192" i="9"/>
  <c r="H182" i="9"/>
  <c r="H172" i="9"/>
  <c r="H158" i="9"/>
  <c r="H145" i="9"/>
  <c r="H132" i="9"/>
  <c r="H102" i="9"/>
  <c r="H87" i="9"/>
  <c r="H74" i="9"/>
  <c r="H60" i="9"/>
  <c r="H45" i="9"/>
  <c r="B49" i="9"/>
  <c r="B5" i="9"/>
  <c r="B20" i="9"/>
  <c r="B47" i="9"/>
  <c r="B89" i="9"/>
  <c r="B117" i="9"/>
  <c r="B119" i="9"/>
  <c r="B134" i="9"/>
  <c r="B147" i="9"/>
  <c r="B160" i="9"/>
  <c r="B174" i="9"/>
  <c r="B184" i="9"/>
  <c r="B194" i="9"/>
  <c r="B235" i="9"/>
  <c r="B237" i="9"/>
  <c r="B253" i="9"/>
  <c r="B272" i="9"/>
  <c r="B301" i="9"/>
  <c r="B303" i="9"/>
  <c r="B309" i="9"/>
  <c r="B322" i="9"/>
  <c r="B328" i="9"/>
  <c r="B342" i="9"/>
  <c r="B356" i="9"/>
  <c r="B362" i="9"/>
  <c r="A322" i="9"/>
  <c r="A328" i="9"/>
  <c r="A342" i="9"/>
  <c r="A356" i="9"/>
  <c r="A362" i="9"/>
  <c r="A5" i="9"/>
  <c r="A7" i="9"/>
  <c r="A20" i="9"/>
  <c r="A33" i="9"/>
  <c r="A47" i="9"/>
  <c r="A49" i="9"/>
  <c r="A62" i="9"/>
  <c r="A76" i="9"/>
  <c r="A89" i="9"/>
  <c r="A117" i="9"/>
  <c r="A119" i="9"/>
  <c r="A134" i="9"/>
  <c r="A147" i="9"/>
  <c r="A160" i="9"/>
  <c r="A174" i="9"/>
  <c r="A184" i="9"/>
  <c r="A194" i="9"/>
  <c r="A235" i="9"/>
  <c r="A237" i="9"/>
  <c r="A253" i="9"/>
  <c r="A272" i="9"/>
  <c r="A288" i="9"/>
  <c r="A301" i="9"/>
  <c r="A303" i="9"/>
  <c r="A309" i="9"/>
  <c r="A3" i="9"/>
  <c r="R50" i="17"/>
  <c r="R49" i="17"/>
  <c r="R48" i="17"/>
  <c r="R47" i="17"/>
  <c r="R46" i="17"/>
  <c r="R45" i="17"/>
  <c r="H44" i="17"/>
  <c r="R42" i="17"/>
  <c r="R41" i="17"/>
  <c r="R40" i="17"/>
  <c r="H39" i="17"/>
  <c r="R39" i="17" s="1"/>
  <c r="R31" i="17"/>
  <c r="R30" i="17"/>
  <c r="R29" i="17"/>
  <c r="R28" i="17"/>
  <c r="R27" i="17"/>
  <c r="R26" i="17"/>
  <c r="R22" i="17"/>
  <c r="R21" i="17"/>
  <c r="H17" i="17"/>
  <c r="R17" i="17" s="1"/>
  <c r="H16" i="17"/>
  <c r="R16" i="17" s="1"/>
  <c r="H15" i="17"/>
  <c r="R15" i="17" s="1"/>
  <c r="N50" i="17" l="1"/>
  <c r="L51" i="17"/>
  <c r="G51" i="17" s="1"/>
  <c r="J51" i="17" s="1"/>
  <c r="P34" i="17"/>
  <c r="Q34" i="17" s="1"/>
  <c r="G34" i="17"/>
  <c r="J34" i="17" s="1"/>
  <c r="R44" i="17"/>
  <c r="H43" i="17"/>
  <c r="H24" i="17"/>
  <c r="R25" i="17"/>
  <c r="R19" i="17"/>
  <c r="H18" i="17"/>
  <c r="H57" i="17" s="1"/>
  <c r="N25" i="17"/>
  <c r="P40" i="17"/>
  <c r="Q40" i="17" s="1"/>
  <c r="G40" i="17"/>
  <c r="J40" i="17" s="1"/>
  <c r="P49" i="17"/>
  <c r="Q49" i="17" s="1"/>
  <c r="G49" i="17"/>
  <c r="J49" i="17" s="1"/>
  <c r="G39" i="17"/>
  <c r="J39" i="17" s="1"/>
  <c r="P39" i="17"/>
  <c r="Q39" i="17" s="1"/>
  <c r="P41" i="17"/>
  <c r="Q41" i="17" s="1"/>
  <c r="G41" i="17"/>
  <c r="J41" i="17" s="1"/>
  <c r="P50" i="17"/>
  <c r="Q50" i="17" s="1"/>
  <c r="G50" i="17"/>
  <c r="J50" i="17" s="1"/>
  <c r="N21" i="17"/>
  <c r="P42" i="17"/>
  <c r="Q42" i="17" s="1"/>
  <c r="G42" i="17"/>
  <c r="J42" i="17" s="1"/>
  <c r="G48" i="17"/>
  <c r="J48" i="17" s="1"/>
  <c r="P48" i="17"/>
  <c r="Q48" i="17" s="1"/>
  <c r="N28" i="17"/>
  <c r="P44" i="17"/>
  <c r="Q44" i="17" s="1"/>
  <c r="G44" i="17"/>
  <c r="J44" i="17" s="1"/>
  <c r="P47" i="17"/>
  <c r="Q47" i="17" s="1"/>
  <c r="G47" i="17"/>
  <c r="J47" i="17" s="1"/>
  <c r="N29" i="17"/>
  <c r="G45" i="17"/>
  <c r="J45" i="17" s="1"/>
  <c r="P45" i="17"/>
  <c r="Q45" i="17" s="1"/>
  <c r="N22" i="17"/>
  <c r="G22" i="17" s="1"/>
  <c r="N20" i="17"/>
  <c r="G20" i="17" s="1"/>
  <c r="N30" i="17"/>
  <c r="P46" i="17"/>
  <c r="Q46" i="17" s="1"/>
  <c r="G46" i="17"/>
  <c r="J46" i="17" s="1"/>
  <c r="N17" i="17"/>
  <c r="N27" i="17"/>
  <c r="N26" i="17"/>
  <c r="N19" i="17"/>
  <c r="G19" i="17" s="1"/>
  <c r="J19" i="17" s="1"/>
  <c r="N31" i="17"/>
  <c r="H38" i="17"/>
  <c r="H17" i="9"/>
  <c r="H14" i="9"/>
  <c r="H31" i="9"/>
  <c r="I16" i="17"/>
  <c r="H14" i="17"/>
  <c r="J38" i="17" l="1"/>
  <c r="J43" i="17"/>
  <c r="P22" i="17"/>
  <c r="Q22" i="17" s="1"/>
  <c r="J22" i="17"/>
  <c r="G21" i="17"/>
  <c r="J21" i="17" s="1"/>
  <c r="P21" i="17"/>
  <c r="Q21" i="17" s="1"/>
  <c r="P28" i="17"/>
  <c r="Q28" i="17" s="1"/>
  <c r="G28" i="17"/>
  <c r="J28" i="17" s="1"/>
  <c r="P29" i="17"/>
  <c r="Q29" i="17" s="1"/>
  <c r="G29" i="17"/>
  <c r="J29" i="17" s="1"/>
  <c r="G25" i="17"/>
  <c r="J25" i="17" s="1"/>
  <c r="P25" i="17"/>
  <c r="Q25" i="17" s="1"/>
  <c r="P20" i="17"/>
  <c r="Q20" i="17" s="1"/>
  <c r="J20" i="17"/>
  <c r="P30" i="17"/>
  <c r="Q30" i="17" s="1"/>
  <c r="G30" i="17"/>
  <c r="J30" i="17" s="1"/>
  <c r="G31" i="17"/>
  <c r="J31" i="17" s="1"/>
  <c r="P31" i="17"/>
  <c r="Q31" i="17" s="1"/>
  <c r="P19" i="17"/>
  <c r="Q19" i="17" s="1"/>
  <c r="G26" i="17"/>
  <c r="J26" i="17" s="1"/>
  <c r="P26" i="17"/>
  <c r="Q26" i="17" s="1"/>
  <c r="G27" i="17"/>
  <c r="J27" i="17" s="1"/>
  <c r="P27" i="17"/>
  <c r="Q27" i="17" s="1"/>
  <c r="G17" i="17"/>
  <c r="J17" i="17" s="1"/>
  <c r="P17" i="17"/>
  <c r="Q17" i="17" s="1"/>
  <c r="N16" i="17"/>
  <c r="L15" i="17"/>
  <c r="I14" i="17" s="1"/>
  <c r="I57" i="17" s="1"/>
  <c r="D58" i="17" s="1"/>
  <c r="G8" i="17" s="1"/>
  <c r="H18" i="9"/>
  <c r="J18" i="17" l="1"/>
  <c r="J24" i="17"/>
  <c r="G16" i="17"/>
  <c r="J16" i="17" s="1"/>
  <c r="P16" i="17"/>
  <c r="Q16" i="17" s="1"/>
  <c r="N15" i="17"/>
  <c r="G15" i="17" l="1"/>
  <c r="J15" i="17" s="1"/>
  <c r="J14" i="17" s="1"/>
  <c r="J57" i="17" s="1"/>
  <c r="P15" i="17"/>
  <c r="Q15" i="17" s="1"/>
</calcChain>
</file>

<file path=xl/sharedStrings.xml><?xml version="1.0" encoding="utf-8"?>
<sst xmlns="http://schemas.openxmlformats.org/spreadsheetml/2006/main" count="643" uniqueCount="204">
  <si>
    <t>estaca</t>
  </si>
  <si>
    <t>comprimento</t>
  </si>
  <si>
    <t>largura</t>
  </si>
  <si>
    <t>área</t>
  </si>
  <si>
    <t>DISCRIMINAÇÃO</t>
  </si>
  <si>
    <t>t.km</t>
  </si>
  <si>
    <t>obs</t>
  </si>
  <si>
    <t>MEDIÇÃO ANTERIOR..........................................................................................</t>
  </si>
  <si>
    <t>NESTA MEDIÇÃO..................................................................................................</t>
  </si>
  <si>
    <t>TOTAL ACUMULADO.........................................................................................</t>
  </si>
  <si>
    <t>Int.</t>
  </si>
  <si>
    <t>Frac.</t>
  </si>
  <si>
    <t>t</t>
  </si>
  <si>
    <t>Comp. ( m )</t>
  </si>
  <si>
    <t>Larg. ( m )</t>
  </si>
  <si>
    <t>tipo</t>
  </si>
  <si>
    <t>total</t>
  </si>
  <si>
    <t xml:space="preserve">V = </t>
  </si>
  <si>
    <t>Total =</t>
  </si>
  <si>
    <t>A =</t>
  </si>
  <si>
    <t>m2</t>
  </si>
  <si>
    <t>Taxa ligante l/m2 =</t>
  </si>
  <si>
    <t>l/m2</t>
  </si>
  <si>
    <t>Pt =</t>
  </si>
  <si>
    <t>Agente Promotor</t>
  </si>
  <si>
    <t>Contratada</t>
  </si>
  <si>
    <t>Quantidade</t>
  </si>
  <si>
    <t>Financeiro</t>
  </si>
  <si>
    <t>Prevista</t>
  </si>
  <si>
    <t>Acumulada incluindo o período</t>
  </si>
  <si>
    <t>T</t>
  </si>
  <si>
    <t>T.KM</t>
  </si>
  <si>
    <t>ASFALTO DILUIDO CM-30 EXCLUSIVE TRANSPORTE</t>
  </si>
  <si>
    <t>0</t>
  </si>
  <si>
    <t>Qtde.</t>
  </si>
  <si>
    <t>dmt</t>
  </si>
  <si>
    <t>1.1</t>
  </si>
  <si>
    <t>SERVIÇOS PRELIMINARES</t>
  </si>
  <si>
    <t>SERVIÇOS TOPOGRÁFICOS PARA PAVIMENTAÇÃO, INCLUSIVE NOTA DE SERVIÇOS, ACOMPANHAMENTO E GREIDE (ADAPTADO DO SINAPI 78472)</t>
  </si>
  <si>
    <t>LIMPEZA MECANIZADA DE CAMADA VEGETAL, VEGETAÇÃO E PEQUENAS ÁRVORES (DIÂMETRO DE TRONCO MENOR QUE 0,20 M), COM TRATOR DE ESTEIRAS.AF_05/2018</t>
  </si>
  <si>
    <t>TRANSPORTE COM CAMINHÃO BASCULANTE DE 10 M³, EM VIA URBANA PAVIMENTADA, ADICIONAL PARA DMT EXCEDENTE A 30 KM (UNIDADE: TXKM). AF_07/2020</t>
  </si>
  <si>
    <t>M²</t>
  </si>
  <si>
    <t>TXKM</t>
  </si>
  <si>
    <t>1.2</t>
  </si>
  <si>
    <t>MOVIMENTAÇÃO DE TERRA</t>
  </si>
  <si>
    <t>ATERRO MECANIZADO DE VALA COM ESCAVADEIRA HIDRÁULICA (CAPACIDADE DA CAÇAMBA: 0,8M³ / POTÊNCIA: 111HP), LARGURA MAIOR QUE 1,5M, PROFUNDIDADE DE 1,5 A 3,0M, COM AREIA PARA ATERRO. ADAPTADOR DO SINAPI 94305</t>
  </si>
  <si>
    <t>PAVIMENTAÇÃO ASFÁLTICA - TSD</t>
  </si>
  <si>
    <t>REGULARIZAÇÃO E COMPACTAÇÃO DE SUBLEITO DE SOLO PREDOMINANTEMENTE ARENOSO. AF_11/2019</t>
  </si>
  <si>
    <t>EXECUÇÃO E COMPACTAÇÃO DE BASE E OU SUB BASE PARA PAVIMENTAÇÃO DE SOLOS DE COMPORTAMENTO LATERÍTICO (ARENOSO) - EXCLUSIVE SOLO, ESCAVAÇÃO, CARGA E TRANSPORTE. AF_11/2019</t>
  </si>
  <si>
    <t>SINALIZAÇÃO VIÁRIA</t>
  </si>
  <si>
    <t>1.4</t>
  </si>
  <si>
    <t>FORN. E COLOCAÇÃO DE TACHA REFLET. MONODIRECIONAL</t>
  </si>
  <si>
    <t>FORNECIMENTO E INSTALAÇÃO DE PLACA DE SINALIZAÇÃO EM CHAPA DE AÇO EM SUPORTE DE MADEIRA.</t>
  </si>
  <si>
    <t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</si>
  <si>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>DRENAGEM E SANEAMENTO</t>
  </si>
  <si>
    <t>LOCAÇÃO DE REDE DE ÁGUA OU ESGOTO. AF_10/2018</t>
  </si>
  <si>
    <t>ESCAVACAO CARGA TRANSP. 1-CAT 601 A 800M</t>
  </si>
  <si>
    <t>LASTRO DE VALA COM PREPARO DE FUNDO, LARGURA MENOR QUE 1,5M, COM CAMADA DE AREIA, LANÇAMENTO MANUAL, EM LOCAL COM NÍVEL BAIXO DE INTERFERÊNCIA. AF_06/2016 (ADAPTADO DE SINAPI 94102)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</si>
  <si>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</si>
  <si>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1.3</t>
  </si>
  <si>
    <t>1.5</t>
  </si>
  <si>
    <t>1.5.7</t>
  </si>
  <si>
    <t>1.4.1</t>
  </si>
  <si>
    <t>1.5.1</t>
  </si>
  <si>
    <t>1.5.2</t>
  </si>
  <si>
    <t>1.5.3</t>
  </si>
  <si>
    <t>1.5.4</t>
  </si>
  <si>
    <t>1.5.5</t>
  </si>
  <si>
    <t>1.5.6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</si>
  <si>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</si>
  <si>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</si>
  <si>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</si>
  <si>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</si>
  <si>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</si>
  <si>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</si>
  <si>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</si>
  <si>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</si>
  <si>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</si>
  <si>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</si>
  <si>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</si>
  <si>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</si>
  <si>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</si>
  <si>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</si>
  <si>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1.4.2</t>
  </si>
  <si>
    <t>1.4.3</t>
  </si>
  <si>
    <t>1.4.4</t>
  </si>
  <si>
    <t>ESCAVAÇÃO, CARGA E TRANSPORTE DE MATERIAL DE 1ª CATEGORIA - DMT DE 1.000 A 1.200 M - CAMINHO DE SERVIÇO EM LEITO NATURAL -COM CARREGADEIRA E CAMINHÃO BASCULANTE DE 14 M³</t>
  </si>
  <si>
    <t>FORNECIMENTO DE EMULSÃO ASFÁLTICA RR-2C-E COM POLÍMERO</t>
  </si>
  <si>
    <t>TSD EXCLUSIVE FORNECIMENTO DA EMULSÃO</t>
  </si>
  <si>
    <t>FAIXA DE SINALIZAÇÃO HORIZONTAL - TERMOPLÁSTICO POR ASPERSÃO - E=1,5MM</t>
  </si>
  <si>
    <t>ENTRADA PARA DESCIDA D’ÁGUA - EDA 02 - AREIA E BRITA COMERCIAIS</t>
  </si>
  <si>
    <t>DESCIDA D’ÁGUA DE ATERROS TIPO RÁPIDO - DAR 02 - AREIA E BRITA COMERCIAIS</t>
  </si>
  <si>
    <t>DISSIPADOR DE ENERGIA - DED 01 - AREIA E BRITA COMERCIAIS</t>
  </si>
  <si>
    <t>M³</t>
  </si>
  <si>
    <t>UN</t>
  </si>
  <si>
    <t>M</t>
  </si>
  <si>
    <t>Agente Financeiro</t>
  </si>
  <si>
    <t>ITEM</t>
  </si>
  <si>
    <t>UNID</t>
  </si>
  <si>
    <t>P.UNIT.</t>
  </si>
  <si>
    <t>Programa</t>
  </si>
  <si>
    <t>Início da Obra (O.S.)</t>
  </si>
  <si>
    <t>Prazo (Mês)</t>
  </si>
  <si>
    <t>Localização da Obra</t>
  </si>
  <si>
    <t>Contrato de Repasse</t>
  </si>
  <si>
    <t>Nº de Licitação</t>
  </si>
  <si>
    <t>Data da Ass. Contrato</t>
  </si>
  <si>
    <t>Nº do Contrato</t>
  </si>
  <si>
    <t>Empreendimento</t>
  </si>
  <si>
    <t>Valor do Contrato (R$):</t>
  </si>
  <si>
    <t>Valor da Medição (R$)</t>
  </si>
  <si>
    <t>Período</t>
  </si>
  <si>
    <t>Nº - B.M.</t>
  </si>
  <si>
    <t>REQUALIFICAÇÃO E AMPLIAÇÃO DA AV MONSENHOR VICENTE FREITAS: TRECHO 1 - (CONSTRUÇÃO DE 1 NOVA FAIXA DE ROLAGEM) - COMPRIMENTO 2300 M - TSD</t>
  </si>
  <si>
    <t>Niemaia Construções Ltda</t>
  </si>
  <si>
    <t>12 meses</t>
  </si>
  <si>
    <t>Data da emissão do Boletim</t>
  </si>
  <si>
    <t>BOLETIM DE MEDIÇÃO</t>
  </si>
  <si>
    <t>010/2024</t>
  </si>
  <si>
    <t>009/2023</t>
  </si>
  <si>
    <t>Medido no período</t>
  </si>
  <si>
    <t>Acumulado incluindo o período</t>
  </si>
  <si>
    <t>IMPORTA O PRESENTE BOLETIM DE MEDIÇÃO O VALOR DE:</t>
  </si>
  <si>
    <t>Prefeitura Municipal de Sousa - PB</t>
  </si>
  <si>
    <t>AV. Monsenhor Vicente de Freitas</t>
  </si>
  <si>
    <t>Requalificação e Ampliação da Av. Monsenhor Vicente de Freitas, no Município de Sousa/PB, conforme Plano de Ação 09032021-009256.</t>
  </si>
  <si>
    <t xml:space="preserve">Levantamento Topográfico (Área Executada) </t>
  </si>
  <si>
    <t>Origem</t>
  </si>
  <si>
    <t>Destino</t>
  </si>
  <si>
    <t>Volume</t>
  </si>
  <si>
    <t>Fator</t>
  </si>
  <si>
    <t>estaca - estaca</t>
  </si>
  <si>
    <t>Compactado</t>
  </si>
  <si>
    <t>Empolamento</t>
  </si>
  <si>
    <t>Transportado</t>
  </si>
  <si>
    <t>lado</t>
  </si>
  <si>
    <t>Obs.</t>
  </si>
  <si>
    <t xml:space="preserve">A = </t>
  </si>
  <si>
    <t>ton.</t>
  </si>
  <si>
    <t>altura</t>
  </si>
  <si>
    <t>V =</t>
  </si>
  <si>
    <t>Seção Tangente</t>
  </si>
  <si>
    <t>Seção Curva (Superlarguras)</t>
  </si>
  <si>
    <t>Espaçamento (m)</t>
  </si>
  <si>
    <t xml:space="preserve">Placa </t>
  </si>
  <si>
    <t>quantidade</t>
  </si>
  <si>
    <t>Obs</t>
  </si>
  <si>
    <t xml:space="preserve">L = </t>
  </si>
  <si>
    <t>NESTA MEDIÇÃO</t>
  </si>
  <si>
    <t>ATUAL</t>
  </si>
  <si>
    <t>PROJETO (Quant)</t>
  </si>
  <si>
    <t>SALDO (Quant)</t>
  </si>
  <si>
    <t>VALOR (R$)</t>
  </si>
  <si>
    <t>PROJETO (R$)</t>
  </si>
  <si>
    <t>QUANTIDADE</t>
  </si>
  <si>
    <t>FINANCEIRO</t>
  </si>
  <si>
    <t>Área</t>
  </si>
  <si>
    <t>espessura</t>
  </si>
  <si>
    <t>Total</t>
  </si>
  <si>
    <t>DMT</t>
  </si>
  <si>
    <t>volume</t>
  </si>
  <si>
    <t>densidade</t>
  </si>
  <si>
    <t>02</t>
  </si>
  <si>
    <t>1.2.5</t>
  </si>
  <si>
    <t>ESCAVAÇÃO, CARGA, TRANSPORTE E ESPALHAMENTO DO MATERIAL EXISTE (MONTE DA LINHA FÉRREA)</t>
  </si>
  <si>
    <t xml:space="preserve">TRANSPORTE COM CAMINHÃO BASCULANTE DE 10 M³, EM VIA URBANA PAVIMENTADA, ADICIONAL PARA DMT EXCEDENTE A 30 KM (UNIDADE: TXKM). AF_07/2020 </t>
  </si>
  <si>
    <t>BASE ESTAB. GRANUL.C/MISTURA EXCLUSIVE TRANSPORTE (MATERIAL DE JAZIDA)</t>
  </si>
  <si>
    <t>SUB-BASE ESTAB. GRANUL.S/MISTURA EXCLUSIVE TRANSP (MATERIAL DE JAZIDA).</t>
  </si>
  <si>
    <t>TRANSPORTE DE SOLO/AREIA EM CAMINHAO BASCULANTE ROD NPAV</t>
  </si>
  <si>
    <t>IMPRIMACAO EXCLUSIVE LIGANTE</t>
  </si>
  <si>
    <t>TRANSPORTE DE MATERIAIS ASFALTICO A FRIO</t>
  </si>
  <si>
    <t>TRANSPORTE COMERCIAL DE BRITA TSD</t>
  </si>
  <si>
    <t>1.3.8</t>
  </si>
  <si>
    <t>1.3.9</t>
  </si>
  <si>
    <t>1.3.10</t>
  </si>
  <si>
    <t>1.3.11</t>
  </si>
  <si>
    <t>1.3.12</t>
  </si>
  <si>
    <t>1.3.13</t>
  </si>
  <si>
    <t>MEIO FIO DE CONCRETO TIPO MFC-05</t>
  </si>
  <si>
    <t>PINTURA DE BANQUETA A CAL ( 2 DEMAOS )</t>
  </si>
  <si>
    <t>CAIXA COLETORA P/BSTC (D=0,60M) TIPO 1</t>
  </si>
  <si>
    <t>TAMPA PARA CAIXA COLETORA TIPO TCC-01</t>
  </si>
  <si>
    <t>FORN.E ASSENTAMENTO DE TUBO DE CONCRETO(D=0,60M)</t>
  </si>
  <si>
    <t>EXTREMIDADE BUEIRO SIMPLES TUB.CONCRETO(D=0,60M)</t>
  </si>
  <si>
    <t>1.5.8</t>
  </si>
  <si>
    <t>1.5.9</t>
  </si>
  <si>
    <t>1.5.10</t>
  </si>
  <si>
    <t>1.5.11</t>
  </si>
  <si>
    <t>1.5.12</t>
  </si>
  <si>
    <t>1.5.13</t>
  </si>
  <si>
    <t>un</t>
  </si>
  <si>
    <t>m</t>
  </si>
  <si>
    <t>MEMÓRIA DE CÁLCULO - BM 02</t>
  </si>
  <si>
    <t>Levantamento Topográfico - BM 01</t>
  </si>
  <si>
    <t>Levantamento Topográfico - BM 02</t>
  </si>
  <si>
    <t>Levantamento Topográfico (Área Executada) - BM 01</t>
  </si>
  <si>
    <t>Levantamento Topográfico (Área Executada) - BM 02</t>
  </si>
  <si>
    <t>BM 01</t>
  </si>
  <si>
    <t>Sub-base</t>
  </si>
  <si>
    <t>Sub-Base</t>
  </si>
  <si>
    <t>Volume Item 1.3.9.</t>
  </si>
  <si>
    <t>Volume total de aterro</t>
  </si>
  <si>
    <t>25/07/2024 à 23/08/2024</t>
  </si>
  <si>
    <t>Sousa, 23 de agosto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</si>
</sst>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"/>
    <numFmt numFmtId="166" formatCode="&quot;R$&quot;\ #,##0.00"/>
    <numFmt numFmtId="167" formatCode="#,##0.00_ ;[Red]\-#,##0.00\ "/>
  </numFmts>
  <fonts count="21" x14ac:knownFonts="1">
    <font>
      <sz val="10"/>
      <name val="Arial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theme="4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 applyFill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Fill="0"/>
    <xf numFmtId="0" fontId="6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14" applyFill="1" applyAlignment="1">
      <alignment vertical="center"/>
    </xf>
    <xf numFmtId="0" fontId="4" fillId="0" borderId="0" xfId="0" applyFont="1" applyFill="1" applyAlignment="1">
      <alignment vertical="center"/>
    </xf>
    <xf numFmtId="3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2" fillId="0" borderId="0" xfId="14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Border="1" applyAlignment="1">
      <alignment horizontal="center" vertical="center" wrapText="1" shrinkToFit="1"/>
    </xf>
    <xf numFmtId="43" fontId="3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Alignment="1">
      <alignment horizontal="center" vertical="center" wrapText="1" shrinkToFit="1"/>
    </xf>
    <xf numFmtId="2" fontId="2" fillId="0" borderId="0" xfId="14" applyNumberFormat="1" applyFill="1" applyBorder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44" fontId="15" fillId="0" borderId="16" xfId="1" applyFont="1" applyBorder="1" applyAlignment="1">
      <alignment horizontal="center" vertical="center" wrapText="1"/>
    </xf>
    <xf numFmtId="164" fontId="15" fillId="0" borderId="16" xfId="14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0" fontId="12" fillId="0" borderId="14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2" fillId="0" borderId="2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4" fontId="13" fillId="0" borderId="3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Continuous" vertical="center" wrapText="1"/>
    </xf>
    <xf numFmtId="0" fontId="14" fillId="2" borderId="12" xfId="0" applyFont="1" applyFill="1" applyBorder="1" applyAlignment="1">
      <alignment horizontal="centerContinuous" vertical="center" wrapText="1"/>
    </xf>
    <xf numFmtId="4" fontId="14" fillId="2" borderId="12" xfId="0" applyNumberFormat="1" applyFont="1" applyFill="1" applyBorder="1" applyAlignment="1">
      <alignment horizontal="centerContinuous" vertical="center" wrapText="1"/>
    </xf>
    <xf numFmtId="4" fontId="15" fillId="2" borderId="4" xfId="0" applyNumberFormat="1" applyFont="1" applyFill="1" applyBorder="1" applyAlignment="1">
      <alignment horizontal="right" vertical="center" wrapText="1"/>
    </xf>
    <xf numFmtId="14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17" fontId="13" fillId="0" borderId="7" xfId="0" applyNumberFormat="1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166" fontId="14" fillId="4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" fontId="2" fillId="0" borderId="18" xfId="4" applyNumberFormat="1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8" xfId="4" quotePrefix="1" applyFont="1" applyBorder="1" applyAlignment="1">
      <alignment horizontal="center" vertical="center"/>
    </xf>
    <xf numFmtId="0" fontId="2" fillId="0" borderId="18" xfId="4" applyFont="1" applyBorder="1" applyAlignment="1">
      <alignment horizontal="center" vertical="center"/>
    </xf>
    <xf numFmtId="43" fontId="2" fillId="0" borderId="18" xfId="16" applyFont="1" applyBorder="1" applyAlignment="1">
      <alignment horizontal="right" vertical="center"/>
    </xf>
    <xf numFmtId="43" fontId="2" fillId="0" borderId="18" xfId="16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0" xfId="4" applyFont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4" fontId="2" fillId="0" borderId="18" xfId="16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horizontal="center" vertical="center"/>
    </xf>
    <xf numFmtId="3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vertical="center"/>
    </xf>
    <xf numFmtId="4" fontId="3" fillId="0" borderId="20" xfId="12" applyNumberFormat="1" applyFont="1" applyFill="1" applyBorder="1" applyAlignment="1">
      <alignment vertical="center"/>
    </xf>
    <xf numFmtId="0" fontId="2" fillId="0" borderId="0" xfId="5" applyFont="1" applyAlignment="1">
      <alignment horizontal="left" vertical="center"/>
    </xf>
    <xf numFmtId="4" fontId="2" fillId="0" borderId="18" xfId="4" applyNumberFormat="1" applyFont="1" applyBorder="1" applyAlignment="1">
      <alignment vertical="center"/>
    </xf>
    <xf numFmtId="49" fontId="2" fillId="0" borderId="18" xfId="4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" fontId="2" fillId="2" borderId="18" xfId="4" applyNumberFormat="1" applyFont="1" applyFill="1" applyBorder="1" applyAlignment="1">
      <alignment horizontal="center" vertical="center"/>
    </xf>
    <xf numFmtId="4" fontId="2" fillId="2" borderId="20" xfId="4" applyNumberFormat="1" applyFont="1" applyFill="1" applyBorder="1" applyAlignment="1">
      <alignment horizontal="center" vertical="center"/>
    </xf>
    <xf numFmtId="4" fontId="3" fillId="2" borderId="18" xfId="12" applyNumberFormat="1" applyFont="1" applyFill="1" applyBorder="1" applyAlignment="1">
      <alignment vertical="center"/>
    </xf>
    <xf numFmtId="4" fontId="3" fillId="2" borderId="18" xfId="4" applyNumberFormat="1" applyFont="1" applyFill="1" applyBorder="1" applyAlignment="1">
      <alignment horizontal="right" vertical="center"/>
    </xf>
    <xf numFmtId="4" fontId="3" fillId="2" borderId="18" xfId="4" applyNumberFormat="1" applyFont="1" applyFill="1" applyBorder="1" applyAlignment="1">
      <alignment horizontal="center" vertical="center"/>
    </xf>
    <xf numFmtId="43" fontId="8" fillId="0" borderId="18" xfId="0" applyNumberFormat="1" applyFont="1" applyBorder="1" applyAlignment="1">
      <alignment vertical="center"/>
    </xf>
    <xf numFmtId="43" fontId="5" fillId="0" borderId="18" xfId="0" applyNumberFormat="1" applyFont="1" applyBorder="1" applyAlignment="1">
      <alignment horizontal="right" vertical="center"/>
    </xf>
    <xf numFmtId="43" fontId="5" fillId="0" borderId="18" xfId="16" applyFont="1" applyBorder="1" applyAlignment="1">
      <alignment horizontal="center" vertical="center"/>
    </xf>
    <xf numFmtId="43" fontId="5" fillId="0" borderId="18" xfId="0" applyNumberFormat="1" applyFont="1" applyBorder="1" applyAlignment="1">
      <alignment vertical="center"/>
    </xf>
    <xf numFmtId="164" fontId="5" fillId="0" borderId="18" xfId="4" applyNumberFormat="1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43" fontId="5" fillId="0" borderId="18" xfId="0" applyNumberFormat="1" applyFont="1" applyBorder="1" applyAlignment="1">
      <alignment horizontal="center" vertical="center"/>
    </xf>
    <xf numFmtId="3" fontId="17" fillId="0" borderId="18" xfId="4" quotePrefix="1" applyNumberFormat="1" applyFont="1" applyBorder="1" applyAlignment="1">
      <alignment horizontal="center" vertical="center"/>
    </xf>
    <xf numFmtId="0" fontId="17" fillId="0" borderId="18" xfId="4" applyFont="1" applyBorder="1" applyAlignment="1">
      <alignment vertical="center"/>
    </xf>
    <xf numFmtId="4" fontId="2" fillId="0" borderId="19" xfId="12" applyNumberFormat="1" applyFont="1" applyBorder="1" applyAlignment="1">
      <alignment vertical="center"/>
    </xf>
    <xf numFmtId="3" fontId="2" fillId="0" borderId="20" xfId="4" applyNumberFormat="1" applyFont="1" applyBorder="1" applyAlignment="1">
      <alignment vertical="center"/>
    </xf>
    <xf numFmtId="4" fontId="3" fillId="0" borderId="20" xfId="4" applyNumberFormat="1" applyFont="1" applyBorder="1" applyAlignment="1">
      <alignment horizontal="center" vertical="center"/>
    </xf>
    <xf numFmtId="4" fontId="2" fillId="0" borderId="18" xfId="12" applyNumberFormat="1" applyFont="1" applyBorder="1" applyAlignment="1">
      <alignment vertical="center"/>
    </xf>
    <xf numFmtId="49" fontId="2" fillId="0" borderId="20" xfId="4" applyNumberFormat="1" applyFont="1" applyBorder="1" applyAlignment="1">
      <alignment horizontal="center" vertical="center"/>
    </xf>
    <xf numFmtId="0" fontId="2" fillId="0" borderId="20" xfId="4" applyFont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3" fillId="0" borderId="18" xfId="4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vertical="center"/>
    </xf>
    <xf numFmtId="43" fontId="3" fillId="0" borderId="0" xfId="16" applyFont="1" applyBorder="1" applyAlignment="1">
      <alignment vertical="center"/>
    </xf>
    <xf numFmtId="43" fontId="8" fillId="0" borderId="18" xfId="0" applyNumberFormat="1" applyFont="1" applyBorder="1" applyAlignment="1">
      <alignment horizontal="right" vertical="center"/>
    </xf>
    <xf numFmtId="43" fontId="8" fillId="0" borderId="18" xfId="0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right" vertical="center"/>
    </xf>
    <xf numFmtId="4" fontId="3" fillId="0" borderId="18" xfId="4" applyNumberFormat="1" applyFont="1" applyBorder="1" applyAlignment="1">
      <alignment vertical="center"/>
    </xf>
    <xf numFmtId="43" fontId="3" fillId="0" borderId="18" xfId="16" applyFont="1" applyBorder="1" applyAlignment="1">
      <alignment vertical="center"/>
    </xf>
    <xf numFmtId="0" fontId="18" fillId="0" borderId="4" xfId="4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4" fontId="18" fillId="0" borderId="18" xfId="12" applyNumberFormat="1" applyFont="1" applyBorder="1" applyAlignment="1">
      <alignment vertical="center"/>
    </xf>
    <xf numFmtId="0" fontId="18" fillId="0" borderId="20" xfId="4" applyFont="1" applyBorder="1" applyAlignment="1">
      <alignment vertical="center"/>
    </xf>
    <xf numFmtId="0" fontId="18" fillId="0" borderId="20" xfId="4" applyFont="1" applyBorder="1" applyAlignment="1">
      <alignment horizontal="right" vertical="center"/>
    </xf>
    <xf numFmtId="4" fontId="18" fillId="0" borderId="20" xfId="4" applyNumberFormat="1" applyFont="1" applyBorder="1" applyAlignment="1">
      <alignment vertical="center"/>
    </xf>
    <xf numFmtId="43" fontId="18" fillId="0" borderId="20" xfId="16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3" fontId="18" fillId="0" borderId="18" xfId="4" applyNumberFormat="1" applyFont="1" applyBorder="1" applyAlignment="1">
      <alignment vertical="center"/>
    </xf>
    <xf numFmtId="4" fontId="18" fillId="0" borderId="18" xfId="4" applyNumberFormat="1" applyFont="1" applyBorder="1" applyAlignment="1">
      <alignment vertical="center"/>
    </xf>
    <xf numFmtId="3" fontId="18" fillId="0" borderId="0" xfId="4" applyNumberFormat="1" applyFont="1" applyAlignment="1">
      <alignment vertical="center"/>
    </xf>
    <xf numFmtId="4" fontId="18" fillId="0" borderId="0" xfId="4" applyNumberFormat="1" applyFont="1" applyAlignment="1">
      <alignment vertical="center"/>
    </xf>
    <xf numFmtId="0" fontId="18" fillId="0" borderId="0" xfId="4" applyFont="1" applyAlignment="1">
      <alignment horizontal="right" vertical="center"/>
    </xf>
    <xf numFmtId="43" fontId="18" fillId="0" borderId="0" xfId="16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12" applyNumberFormat="1" applyFont="1" applyBorder="1" applyAlignment="1">
      <alignment vertical="center"/>
    </xf>
    <xf numFmtId="43" fontId="18" fillId="0" borderId="0" xfId="16" applyFont="1" applyBorder="1" applyAlignment="1">
      <alignment vertical="center"/>
    </xf>
    <xf numFmtId="0" fontId="19" fillId="0" borderId="18" xfId="4" applyFont="1" applyBorder="1" applyAlignment="1">
      <alignment horizontal="right" vertical="center"/>
    </xf>
    <xf numFmtId="4" fontId="19" fillId="0" borderId="18" xfId="4" applyNumberFormat="1" applyFont="1" applyBorder="1" applyAlignment="1">
      <alignment vertical="center"/>
    </xf>
    <xf numFmtId="43" fontId="19" fillId="0" borderId="18" xfId="16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Continuous" vertical="center" wrapText="1"/>
    </xf>
    <xf numFmtId="0" fontId="15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43" fontId="12" fillId="0" borderId="4" xfId="0" applyNumberFormat="1" applyFont="1" applyBorder="1" applyAlignment="1">
      <alignment vertical="center"/>
    </xf>
    <xf numFmtId="167" fontId="12" fillId="0" borderId="4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44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" vertical="center"/>
    </xf>
    <xf numFmtId="43" fontId="2" fillId="0" borderId="0" xfId="0" applyNumberFormat="1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center" wrapText="1"/>
    </xf>
    <xf numFmtId="44" fontId="15" fillId="0" borderId="16" xfId="1" applyFont="1" applyFill="1" applyBorder="1" applyAlignment="1">
      <alignment horizontal="center" vertical="center" wrapText="1"/>
    </xf>
    <xf numFmtId="164" fontId="15" fillId="0" borderId="16" xfId="14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 wrapText="1"/>
    </xf>
    <xf numFmtId="166" fontId="12" fillId="0" borderId="4" xfId="0" applyNumberFormat="1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43" fontId="12" fillId="0" borderId="0" xfId="0" applyNumberFormat="1" applyFont="1" applyAlignment="1">
      <alignment vertical="center"/>
    </xf>
    <xf numFmtId="0" fontId="12" fillId="0" borderId="22" xfId="0" applyFont="1" applyBorder="1" applyAlignment="1">
      <alignment horizontal="center" vertical="center" wrapText="1"/>
    </xf>
    <xf numFmtId="44" fontId="15" fillId="0" borderId="23" xfId="1" applyFont="1" applyBorder="1" applyAlignment="1">
      <alignment horizontal="center" vertical="center" wrapText="1"/>
    </xf>
    <xf numFmtId="164" fontId="15" fillId="0" borderId="23" xfId="14" applyFont="1" applyBorder="1" applyAlignment="1">
      <alignment horizontal="center" vertical="center" wrapText="1"/>
    </xf>
    <xf numFmtId="4" fontId="15" fillId="2" borderId="14" xfId="0" applyNumberFormat="1" applyFont="1" applyFill="1" applyBorder="1" applyAlignment="1">
      <alignment horizontal="right" vertical="center" wrapText="1"/>
    </xf>
    <xf numFmtId="166" fontId="12" fillId="2" borderId="14" xfId="0" applyNumberFormat="1" applyFont="1" applyFill="1" applyBorder="1" applyAlignment="1">
      <alignment horizontal="right" vertical="center"/>
    </xf>
    <xf numFmtId="44" fontId="15" fillId="0" borderId="4" xfId="1" applyFont="1" applyBorder="1" applyAlignment="1">
      <alignment horizontal="center" vertical="center" wrapText="1"/>
    </xf>
    <xf numFmtId="164" fontId="15" fillId="0" borderId="4" xfId="14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166" fontId="12" fillId="0" borderId="0" xfId="0" applyNumberFormat="1" applyFont="1" applyAlignment="1">
      <alignment vertical="center"/>
    </xf>
    <xf numFmtId="43" fontId="2" fillId="0" borderId="0" xfId="0" applyNumberFormat="1" applyFont="1" applyFill="1" applyAlignment="1">
      <alignment horizontal="right" vertical="center"/>
    </xf>
    <xf numFmtId="43" fontId="2" fillId="0" borderId="0" xfId="14" applyNumberFormat="1" applyFill="1" applyBorder="1" applyAlignment="1">
      <alignment horizontal="center" vertical="center" shrinkToFit="1"/>
    </xf>
    <xf numFmtId="164" fontId="2" fillId="0" borderId="0" xfId="14" applyFill="1" applyAlignment="1">
      <alignment horizontal="center" vertical="center"/>
    </xf>
    <xf numFmtId="43" fontId="2" fillId="0" borderId="0" xfId="14" applyNumberFormat="1" applyFill="1" applyAlignment="1">
      <alignment horizontal="center" vertical="center" shrinkToFit="1"/>
    </xf>
    <xf numFmtId="0" fontId="14" fillId="2" borderId="25" xfId="0" applyFont="1" applyFill="1" applyBorder="1" applyAlignment="1">
      <alignment horizontal="centerContinuous" vertical="center" wrapText="1"/>
    </xf>
    <xf numFmtId="0" fontId="13" fillId="5" borderId="5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66" fontId="13" fillId="5" borderId="14" xfId="0" applyNumberFormat="1" applyFont="1" applyFill="1" applyBorder="1" applyAlignment="1">
      <alignment vertical="center" wrapText="1"/>
    </xf>
    <xf numFmtId="0" fontId="12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166" fontId="13" fillId="2" borderId="27" xfId="0" applyNumberFormat="1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166" fontId="13" fillId="2" borderId="27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left" vertical="center"/>
    </xf>
    <xf numFmtId="4" fontId="12" fillId="0" borderId="9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/>
    </xf>
    <xf numFmtId="165" fontId="13" fillId="3" borderId="6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10" xfId="0" applyNumberFormat="1" applyFont="1" applyFill="1" applyBorder="1" applyAlignment="1">
      <alignment horizontal="center" vertical="center"/>
    </xf>
    <xf numFmtId="165" fontId="13" fillId="3" borderId="1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4" fontId="13" fillId="0" borderId="10" xfId="0" applyNumberFormat="1" applyFont="1" applyFill="1" applyBorder="1" applyAlignment="1">
      <alignment horizontal="center" vertical="center"/>
    </xf>
    <xf numFmtId="14" fontId="13" fillId="0" borderId="1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quotePrefix="1" applyFont="1" applyFill="1" applyAlignment="1">
      <alignment horizontal="left" vertical="center"/>
    </xf>
    <xf numFmtId="0" fontId="2" fillId="0" borderId="14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164" fontId="2" fillId="0" borderId="14" xfId="4" applyNumberFormat="1" applyFont="1" applyBorder="1" applyAlignment="1">
      <alignment horizontal="center" vertical="center"/>
    </xf>
    <xf numFmtId="164" fontId="2" fillId="0" borderId="3" xfId="4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4" applyNumberFormat="1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18" fillId="0" borderId="4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164" fontId="18" fillId="0" borderId="4" xfId="4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5" fillId="0" borderId="18" xfId="4" applyNumberFormat="1" applyFont="1" applyBorder="1" applyAlignment="1">
      <alignment horizontal="center" vertical="center"/>
    </xf>
    <xf numFmtId="3" fontId="8" fillId="0" borderId="21" xfId="4" applyNumberFormat="1" applyFont="1" applyBorder="1" applyAlignment="1">
      <alignment horizontal="center" vertical="center"/>
    </xf>
    <xf numFmtId="3" fontId="8" fillId="0" borderId="19" xfId="4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left" vertical="center"/>
    </xf>
    <xf numFmtId="0" fontId="2" fillId="0" borderId="13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6" fontId="12" fillId="0" borderId="0" xfId="0" applyNumberFormat="1" applyFont="1" applyAlignment="1">
      <alignment horizontal="center" vertical="center"/>
    </xf>
  </cellXfs>
  <cellStyles count="21">
    <cellStyle name="Moeda" xfId="1" builtinId="4"/>
    <cellStyle name="Moeda 2" xfId="2" xr:uid="{00000000-0005-0000-0000-000002000000}"/>
    <cellStyle name="Normal" xfId="0" builtinId="0"/>
    <cellStyle name="Normal 12" xfId="3" xr:uid="{00000000-0005-0000-0000-000004000000}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Normal 3 2" xfId="7" xr:uid="{00000000-0005-0000-0000-000008000000}"/>
    <cellStyle name="Normal 4" xfId="8" xr:uid="{00000000-0005-0000-0000-000009000000}"/>
    <cellStyle name="Normal 6" xfId="9" xr:uid="{00000000-0005-0000-0000-00000A000000}"/>
    <cellStyle name="Porcentagem 2" xfId="10" xr:uid="{00000000-0005-0000-0000-00000C000000}"/>
    <cellStyle name="Porcentagem 3" xfId="11" xr:uid="{00000000-0005-0000-0000-00000D000000}"/>
    <cellStyle name="Separador de milhares 2" xfId="12" xr:uid="{00000000-0005-0000-0000-00000E000000}"/>
    <cellStyle name="Separador de milhares 2 2" xfId="13" xr:uid="{00000000-0005-0000-0000-00000F000000}"/>
    <cellStyle name="Vírgula" xfId="14" builtinId="3"/>
    <cellStyle name="Vírgula 2" xfId="15" xr:uid="{00000000-0005-0000-0000-000011000000}"/>
    <cellStyle name="Vírgula 2 2" xfId="16" xr:uid="{00000000-0005-0000-0000-000012000000}"/>
    <cellStyle name="Vírgula 3" xfId="17" xr:uid="{00000000-0005-0000-0000-000013000000}"/>
    <cellStyle name="Vírgula 3 2" xfId="18" xr:uid="{00000000-0005-0000-0000-000014000000}"/>
    <cellStyle name="Vírgula 4" xfId="19" xr:uid="{00000000-0005-0000-0000-000015000000}"/>
    <cellStyle name="Vírgula 5" xfId="20" xr:uid="{00000000-0005-0000-0000-000016000000}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0.34998626667073579"/>
        </patternFill>
      </fill>
      <border>
        <top/>
      </border>
    </dxf>
    <dxf>
      <fill>
        <patternFill>
          <bgColor rgb="FFFFC000"/>
        </patternFill>
      </fill>
      <border>
        <bottom style="medium">
          <color auto="1"/>
        </bottom>
        <vertical style="thin">
          <color theme="0"/>
        </vertical>
      </border>
    </dxf>
    <dxf>
      <border>
        <top style="thin">
          <color theme="0" tint="-0.499984740745262"/>
        </top>
        <bottom style="thin">
          <color theme="0" tint="-0.499984740745262"/>
        </bottom>
        <vertical style="hair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9" defaultPivotStyle="PivotStyleLight16">
    <tableStyle name="TableStyleLight21 2" pivot="0" count="5" xr9:uid="{00000000-0011-0000-FFFF-FFFF00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F856-BF1B-4E5F-8A4C-9E02EF288697}">
  <sheetPr>
    <pageSetUpPr fitToPage="1"/>
  </sheetPr>
  <dimension ref="A1:S62"/>
  <sheetViews>
    <sheetView tabSelected="1" view="pageBreakPreview" zoomScaleNormal="100" zoomScaleSheetLayoutView="100" workbookViewId="0">
      <pane xSplit="10" ySplit="12" topLeftCell="K50" activePane="bottomRight" state="frozen"/>
      <selection pane="topRight" activeCell="K1" sqref="K1"/>
      <selection pane="bottomLeft" activeCell="A13" sqref="A13"/>
      <selection pane="bottomRight" activeCell="L58" sqref="L58"/>
    </sheetView>
  </sheetViews>
  <sheetFormatPr defaultColWidth="9.28515625" defaultRowHeight="12.75" x14ac:dyDescent="0.2"/>
  <cols>
    <col min="1" max="1" width="8.28515625" style="34" customWidth="1"/>
    <col min="2" max="2" width="42.5703125" style="34" customWidth="1"/>
    <col min="3" max="3" width="6.28515625" style="34" customWidth="1"/>
    <col min="4" max="4" width="10.28515625" style="34" customWidth="1"/>
    <col min="5" max="5" width="12.7109375" style="34" customWidth="1"/>
    <col min="6" max="7" width="14" style="34" customWidth="1"/>
    <col min="8" max="8" width="14.5703125" style="34" customWidth="1"/>
    <col min="9" max="9" width="13.5703125" style="34" customWidth="1"/>
    <col min="10" max="10" width="14" style="34" customWidth="1"/>
    <col min="11" max="11" width="1.7109375" customWidth="1"/>
    <col min="12" max="12" width="12.5703125" style="34" customWidth="1"/>
    <col min="13" max="13" width="1.7109375" style="34" customWidth="1"/>
    <col min="14" max="18" width="12.5703125" style="34" customWidth="1"/>
    <col min="19" max="19" width="12.28515625" style="34" bestFit="1" customWidth="1"/>
    <col min="20" max="16384" width="9.28515625" style="34"/>
  </cols>
  <sheetData>
    <row r="1" spans="1:18" ht="12.75" customHeight="1" x14ac:dyDescent="0.2">
      <c r="A1" s="234" t="s">
        <v>117</v>
      </c>
      <c r="B1" s="235"/>
      <c r="C1" s="235"/>
      <c r="D1" s="235"/>
      <c r="E1" s="235"/>
      <c r="F1" s="235"/>
      <c r="G1" s="235"/>
      <c r="H1" s="235"/>
      <c r="I1" s="236"/>
      <c r="J1" s="35" t="s">
        <v>112</v>
      </c>
    </row>
    <row r="2" spans="1:18" ht="12.75" customHeight="1" x14ac:dyDescent="0.2">
      <c r="A2" s="237"/>
      <c r="B2" s="238"/>
      <c r="C2" s="238"/>
      <c r="D2" s="238"/>
      <c r="E2" s="238"/>
      <c r="F2" s="238"/>
      <c r="G2" s="238"/>
      <c r="H2" s="238"/>
      <c r="I2" s="239"/>
      <c r="J2" s="36" t="s">
        <v>162</v>
      </c>
    </row>
    <row r="3" spans="1:18" ht="13.5" customHeight="1" x14ac:dyDescent="0.2">
      <c r="A3" s="240" t="s">
        <v>24</v>
      </c>
      <c r="B3" s="241"/>
      <c r="C3" s="240" t="s">
        <v>96</v>
      </c>
      <c r="D3" s="242"/>
      <c r="E3" s="242"/>
      <c r="F3" s="241"/>
      <c r="G3" s="37" t="s">
        <v>100</v>
      </c>
      <c r="H3" s="39"/>
      <c r="I3" s="40" t="s">
        <v>101</v>
      </c>
      <c r="J3" s="40" t="s">
        <v>102</v>
      </c>
    </row>
    <row r="4" spans="1:18" ht="12.75" customHeight="1" x14ac:dyDescent="0.2">
      <c r="A4" s="232" t="s">
        <v>123</v>
      </c>
      <c r="B4" s="233"/>
      <c r="C4" s="204" t="s">
        <v>123</v>
      </c>
      <c r="D4" s="205"/>
      <c r="E4" s="205"/>
      <c r="F4" s="206"/>
      <c r="G4" s="44"/>
      <c r="H4" s="45"/>
      <c r="I4" s="46">
        <v>45296</v>
      </c>
      <c r="J4" s="47" t="s">
        <v>115</v>
      </c>
    </row>
    <row r="5" spans="1:18" ht="12.75" customHeight="1" x14ac:dyDescent="0.2">
      <c r="A5" s="240" t="s">
        <v>103</v>
      </c>
      <c r="B5" s="241"/>
      <c r="C5" s="219" t="s">
        <v>104</v>
      </c>
      <c r="D5" s="220"/>
      <c r="E5" s="49" t="s">
        <v>105</v>
      </c>
      <c r="F5" s="48"/>
      <c r="G5" s="50" t="s">
        <v>106</v>
      </c>
      <c r="H5" s="50" t="s">
        <v>107</v>
      </c>
      <c r="I5" s="222" t="s">
        <v>116</v>
      </c>
      <c r="J5" s="223"/>
    </row>
    <row r="6" spans="1:18" ht="12.75" customHeight="1" x14ac:dyDescent="0.2">
      <c r="A6" s="232" t="s">
        <v>124</v>
      </c>
      <c r="B6" s="233"/>
      <c r="C6" s="41"/>
      <c r="D6" s="42"/>
      <c r="E6" s="43"/>
      <c r="F6" s="58" t="s">
        <v>119</v>
      </c>
      <c r="G6" s="56">
        <v>45296</v>
      </c>
      <c r="H6" s="57" t="s">
        <v>118</v>
      </c>
      <c r="I6" s="243">
        <v>45527</v>
      </c>
      <c r="J6" s="244"/>
    </row>
    <row r="7" spans="1:18" ht="12.75" customHeight="1" x14ac:dyDescent="0.2">
      <c r="A7" s="240" t="s">
        <v>108</v>
      </c>
      <c r="B7" s="241"/>
      <c r="C7" s="219" t="s">
        <v>25</v>
      </c>
      <c r="D7" s="221"/>
      <c r="E7" s="220"/>
      <c r="F7" s="51" t="s">
        <v>109</v>
      </c>
      <c r="G7" s="219" t="s">
        <v>110</v>
      </c>
      <c r="H7" s="220"/>
      <c r="I7" s="37" t="s">
        <v>111</v>
      </c>
      <c r="J7" s="38"/>
    </row>
    <row r="8" spans="1:18" ht="12.75" customHeight="1" x14ac:dyDescent="0.2">
      <c r="A8" s="213" t="s">
        <v>125</v>
      </c>
      <c r="B8" s="214"/>
      <c r="C8" s="207" t="s">
        <v>114</v>
      </c>
      <c r="D8" s="217"/>
      <c r="E8" s="208"/>
      <c r="F8" s="211">
        <v>2537781.7599999998</v>
      </c>
      <c r="G8" s="228">
        <f>D58</f>
        <v>656126.41999999993</v>
      </c>
      <c r="H8" s="229"/>
      <c r="I8" s="207" t="s">
        <v>202</v>
      </c>
      <c r="J8" s="208"/>
    </row>
    <row r="9" spans="1:18" ht="12.75" customHeight="1" x14ac:dyDescent="0.2">
      <c r="A9" s="215"/>
      <c r="B9" s="216"/>
      <c r="C9" s="209"/>
      <c r="D9" s="218"/>
      <c r="E9" s="210"/>
      <c r="F9" s="212"/>
      <c r="G9" s="230"/>
      <c r="H9" s="231"/>
      <c r="I9" s="209"/>
      <c r="J9" s="210"/>
    </row>
    <row r="10" spans="1:18" x14ac:dyDescent="0.2">
      <c r="A10" s="224"/>
      <c r="B10" s="224"/>
      <c r="C10" s="224"/>
      <c r="D10" s="224"/>
      <c r="E10" s="224"/>
      <c r="F10" s="224"/>
      <c r="G10" s="224"/>
      <c r="H10" s="224"/>
      <c r="I10" s="224"/>
      <c r="J10" s="224"/>
    </row>
    <row r="11" spans="1:18" x14ac:dyDescent="0.2">
      <c r="A11" s="225" t="s">
        <v>97</v>
      </c>
      <c r="B11" s="226" t="s">
        <v>4</v>
      </c>
      <c r="C11" s="226" t="s">
        <v>98</v>
      </c>
      <c r="D11" s="226" t="s">
        <v>99</v>
      </c>
      <c r="E11" s="225" t="s">
        <v>26</v>
      </c>
      <c r="F11" s="225"/>
      <c r="G11" s="225"/>
      <c r="H11" s="227" t="s">
        <v>27</v>
      </c>
      <c r="I11" s="227"/>
      <c r="J11" s="227"/>
      <c r="N11" s="162"/>
      <c r="O11" s="166" t="s">
        <v>154</v>
      </c>
      <c r="P11" s="163"/>
      <c r="Q11" s="164" t="s">
        <v>155</v>
      </c>
      <c r="R11" s="165"/>
    </row>
    <row r="12" spans="1:18" ht="27" x14ac:dyDescent="0.2">
      <c r="A12" s="225"/>
      <c r="B12" s="226"/>
      <c r="C12" s="226"/>
      <c r="D12" s="226"/>
      <c r="E12" s="63" t="s">
        <v>28</v>
      </c>
      <c r="F12" s="63" t="s">
        <v>120</v>
      </c>
      <c r="G12" s="64" t="s">
        <v>29</v>
      </c>
      <c r="H12" s="64" t="s">
        <v>28</v>
      </c>
      <c r="I12" s="64" t="s">
        <v>120</v>
      </c>
      <c r="J12" s="64" t="s">
        <v>121</v>
      </c>
      <c r="L12" s="152" t="s">
        <v>148</v>
      </c>
      <c r="M12" s="160"/>
      <c r="N12" s="152" t="s">
        <v>149</v>
      </c>
      <c r="O12" s="152" t="s">
        <v>150</v>
      </c>
      <c r="P12" s="152" t="s">
        <v>151</v>
      </c>
      <c r="Q12" s="152" t="s">
        <v>152</v>
      </c>
      <c r="R12" s="152" t="s">
        <v>153</v>
      </c>
    </row>
    <row r="13" spans="1:18" ht="15" customHeight="1" x14ac:dyDescent="0.2">
      <c r="A13" s="25">
        <v>1</v>
      </c>
      <c r="B13" s="52" t="s">
        <v>113</v>
      </c>
      <c r="C13" s="53"/>
      <c r="D13" s="53"/>
      <c r="E13" s="53"/>
      <c r="F13" s="53"/>
      <c r="G13" s="53"/>
      <c r="H13" s="54"/>
      <c r="I13" s="53"/>
      <c r="J13" s="195"/>
      <c r="L13" s="153"/>
      <c r="M13" s="153"/>
    </row>
    <row r="14" spans="1:18" ht="15" customHeight="1" x14ac:dyDescent="0.2">
      <c r="A14" s="59" t="s">
        <v>36</v>
      </c>
      <c r="B14" s="60" t="s">
        <v>37</v>
      </c>
      <c r="C14" s="61"/>
      <c r="D14" s="61"/>
      <c r="E14" s="61"/>
      <c r="F14" s="61"/>
      <c r="G14" s="61"/>
      <c r="H14" s="65">
        <f>SUM(H15:H17)</f>
        <v>12459.146400000001</v>
      </c>
      <c r="I14" s="65">
        <f t="shared" ref="I14:J14" si="0">SUM(I15:I17)</f>
        <v>0</v>
      </c>
      <c r="J14" s="65">
        <f t="shared" si="0"/>
        <v>12459.16</v>
      </c>
      <c r="L14" s="154"/>
      <c r="M14" s="154"/>
    </row>
    <row r="15" spans="1:18" ht="27" x14ac:dyDescent="0.2">
      <c r="A15" s="168" t="s">
        <v>69</v>
      </c>
      <c r="B15" s="169" t="s">
        <v>38</v>
      </c>
      <c r="C15" s="170" t="s">
        <v>41</v>
      </c>
      <c r="D15" s="171">
        <v>0.43</v>
      </c>
      <c r="E15" s="172">
        <v>14222.78</v>
      </c>
      <c r="F15" s="173">
        <v>0</v>
      </c>
      <c r="G15" s="173">
        <f>IF(N15&gt;E15,E15,L15)</f>
        <v>14222.78</v>
      </c>
      <c r="H15" s="174">
        <f>TRUNC(E15*D15,2)</f>
        <v>6115.79</v>
      </c>
      <c r="I15" s="174">
        <f>ROUND(F15*D15,2)</f>
        <v>0</v>
      </c>
      <c r="J15" s="174">
        <f>ROUND(G15*D15,2)</f>
        <v>6115.8</v>
      </c>
      <c r="L15" s="156">
        <f>'MEM02'!H17</f>
        <v>14222.78</v>
      </c>
      <c r="M15" s="161"/>
      <c r="N15" s="157">
        <f>'MEM02'!H18</f>
        <v>14222.78</v>
      </c>
      <c r="O15" s="157">
        <v>14222.78</v>
      </c>
      <c r="P15" s="157">
        <f>+O15-N15</f>
        <v>0</v>
      </c>
      <c r="Q15" s="157">
        <f>ROUND(+P15*D15,2)</f>
        <v>0</v>
      </c>
      <c r="R15" s="157">
        <f>H15</f>
        <v>6115.79</v>
      </c>
    </row>
    <row r="16" spans="1:18" ht="27" x14ac:dyDescent="0.2">
      <c r="A16" s="168" t="s">
        <v>70</v>
      </c>
      <c r="B16" s="169" t="s">
        <v>39</v>
      </c>
      <c r="C16" s="170" t="s">
        <v>41</v>
      </c>
      <c r="D16" s="171">
        <v>0.38</v>
      </c>
      <c r="E16" s="172">
        <v>14222.78</v>
      </c>
      <c r="F16" s="173">
        <v>0</v>
      </c>
      <c r="G16" s="173">
        <f>IF(N16&gt;E16,E16,L16)</f>
        <v>14222.78</v>
      </c>
      <c r="H16" s="174">
        <f>(E16*D16)</f>
        <v>5404.6564000000008</v>
      </c>
      <c r="I16" s="174">
        <f t="shared" ref="I16:I17" si="1">ROUND(F16*D16,2)</f>
        <v>0</v>
      </c>
      <c r="J16" s="174">
        <f>ROUND(G16*D16,2)</f>
        <v>5404.66</v>
      </c>
      <c r="L16" s="156">
        <f>'MEM02'!H30</f>
        <v>14222.78</v>
      </c>
      <c r="M16" s="161"/>
      <c r="N16" s="157">
        <f>'MEM02'!H31</f>
        <v>14222.78</v>
      </c>
      <c r="O16" s="157">
        <v>14222.78</v>
      </c>
      <c r="P16" s="157">
        <f t="shared" ref="P16:P17" si="2">+O16-N16</f>
        <v>0</v>
      </c>
      <c r="Q16" s="157">
        <f t="shared" ref="Q16:Q17" si="3">ROUND(+P16*D16,2)</f>
        <v>0</v>
      </c>
      <c r="R16" s="157">
        <f t="shared" ref="R16:R17" si="4">H16</f>
        <v>5404.6564000000008</v>
      </c>
    </row>
    <row r="17" spans="1:19" ht="27" x14ac:dyDescent="0.2">
      <c r="A17" s="168" t="s">
        <v>71</v>
      </c>
      <c r="B17" s="169" t="s">
        <v>40</v>
      </c>
      <c r="C17" s="170" t="s">
        <v>42</v>
      </c>
      <c r="D17" s="171">
        <v>0.66</v>
      </c>
      <c r="E17" s="172">
        <v>1422.28</v>
      </c>
      <c r="F17" s="173">
        <v>0</v>
      </c>
      <c r="G17" s="173">
        <f>IF(N17&gt;E17,E17,L17)</f>
        <v>1422.2780000000002</v>
      </c>
      <c r="H17" s="174">
        <f>ROUND(E17*D17,2)</f>
        <v>938.7</v>
      </c>
      <c r="I17" s="174">
        <f t="shared" si="1"/>
        <v>0</v>
      </c>
      <c r="J17" s="174">
        <f>ROUND(G17*D17,2)</f>
        <v>938.7</v>
      </c>
      <c r="L17" s="156">
        <f>'MEM02'!H44</f>
        <v>1422.2780000000002</v>
      </c>
      <c r="M17" s="161"/>
      <c r="N17" s="157">
        <f>'MEM02'!H45</f>
        <v>1422.2780000000002</v>
      </c>
      <c r="O17" s="157">
        <v>1422.28</v>
      </c>
      <c r="P17" s="157">
        <f t="shared" si="2"/>
        <v>1.9999999997253326E-3</v>
      </c>
      <c r="Q17" s="157">
        <f t="shared" si="3"/>
        <v>0</v>
      </c>
      <c r="R17" s="157">
        <f t="shared" si="4"/>
        <v>938.7</v>
      </c>
    </row>
    <row r="18" spans="1:19" ht="15" customHeight="1" x14ac:dyDescent="0.2">
      <c r="A18" s="59" t="s">
        <v>43</v>
      </c>
      <c r="B18" s="60" t="s">
        <v>44</v>
      </c>
      <c r="C18" s="61"/>
      <c r="D18" s="61"/>
      <c r="E18" s="61"/>
      <c r="F18" s="61"/>
      <c r="G18" s="61"/>
      <c r="H18" s="65">
        <f>SUM(H19:H23)</f>
        <v>1468665.74</v>
      </c>
      <c r="I18" s="65">
        <f t="shared" ref="I18" si="5">SUM(I19:I23)</f>
        <v>500926.83999999997</v>
      </c>
      <c r="J18" s="65">
        <f>SUM(J19:J23)</f>
        <v>1467345.74</v>
      </c>
      <c r="N18" s="158"/>
      <c r="O18" s="158"/>
      <c r="P18" s="158"/>
      <c r="Q18" s="158"/>
      <c r="R18" s="158"/>
    </row>
    <row r="19" spans="1:19" ht="27" x14ac:dyDescent="0.2">
      <c r="A19" s="168" t="s">
        <v>72</v>
      </c>
      <c r="B19" s="169" t="s">
        <v>38</v>
      </c>
      <c r="C19" s="170" t="s">
        <v>41</v>
      </c>
      <c r="D19" s="171">
        <v>0.43</v>
      </c>
      <c r="E19" s="172">
        <v>14222.779999999999</v>
      </c>
      <c r="F19" s="173">
        <f t="shared" ref="F19:F22" si="6">IF(L19&gt;E19,E19,L19)</f>
        <v>12034.66</v>
      </c>
      <c r="G19" s="173">
        <f>N19</f>
        <v>14222.779999999999</v>
      </c>
      <c r="H19" s="174">
        <f>ROUND(E19*D19,2)</f>
        <v>6115.8</v>
      </c>
      <c r="I19" s="174">
        <f>ROUND(F19*D19,2)</f>
        <v>5174.8999999999996</v>
      </c>
      <c r="J19" s="174">
        <f>ROUND(G19*D19,2)</f>
        <v>6115.8</v>
      </c>
      <c r="L19" s="156">
        <f>'MEM02'!H59</f>
        <v>12034.66</v>
      </c>
      <c r="M19" s="161"/>
      <c r="N19" s="157">
        <f>'MEM02'!H60</f>
        <v>14222.779999999999</v>
      </c>
      <c r="O19" s="157">
        <f>E19</f>
        <v>14222.779999999999</v>
      </c>
      <c r="P19" s="157">
        <f t="shared" ref="P19:P22" si="7">+O19-N19</f>
        <v>0</v>
      </c>
      <c r="Q19" s="157">
        <f t="shared" ref="Q19:Q22" si="8">ROUND(+P19*D19,2)</f>
        <v>0</v>
      </c>
      <c r="R19" s="157">
        <f t="shared" ref="R19:R22" si="9">H19</f>
        <v>6115.8</v>
      </c>
    </row>
    <row r="20" spans="1:19" ht="45" x14ac:dyDescent="0.2">
      <c r="A20" s="168" t="s">
        <v>73</v>
      </c>
      <c r="B20" s="169" t="s">
        <v>45</v>
      </c>
      <c r="C20" s="175" t="s">
        <v>93</v>
      </c>
      <c r="D20" s="171">
        <v>86.98</v>
      </c>
      <c r="E20" s="172">
        <v>12500</v>
      </c>
      <c r="F20" s="173">
        <f t="shared" si="6"/>
        <v>1400</v>
      </c>
      <c r="G20" s="173">
        <f>N20</f>
        <v>12500</v>
      </c>
      <c r="H20" s="174">
        <f t="shared" ref="H20:H23" si="10">ROUND(E20*D20,2)</f>
        <v>1087250</v>
      </c>
      <c r="I20" s="174">
        <f t="shared" ref="I20:I21" si="11">ROUND(F20*D20,2)</f>
        <v>121772</v>
      </c>
      <c r="J20" s="174">
        <f>ROUND(G20*D20,2)</f>
        <v>1087250</v>
      </c>
      <c r="L20" s="156">
        <f>'MEM02'!H73</f>
        <v>1400</v>
      </c>
      <c r="M20" s="161"/>
      <c r="N20" s="157">
        <f>'MEM02'!H74</f>
        <v>12500</v>
      </c>
      <c r="O20" s="157">
        <f t="shared" ref="O20:O23" si="12">E20</f>
        <v>12500</v>
      </c>
      <c r="P20" s="157">
        <f t="shared" si="7"/>
        <v>0</v>
      </c>
      <c r="Q20" s="157">
        <f t="shared" si="8"/>
        <v>0</v>
      </c>
      <c r="R20" s="157">
        <f t="shared" si="9"/>
        <v>1087250</v>
      </c>
      <c r="S20" s="159"/>
    </row>
    <row r="21" spans="1:19" ht="36" x14ac:dyDescent="0.2">
      <c r="A21" s="168" t="s">
        <v>74</v>
      </c>
      <c r="B21" s="169" t="s">
        <v>86</v>
      </c>
      <c r="C21" s="175" t="s">
        <v>93</v>
      </c>
      <c r="D21" s="171">
        <v>14.56</v>
      </c>
      <c r="E21" s="172">
        <v>0</v>
      </c>
      <c r="F21" s="173">
        <f t="shared" si="6"/>
        <v>0</v>
      </c>
      <c r="G21" s="173">
        <f>IF(N21&gt;E21,E21,L21)</f>
        <v>0</v>
      </c>
      <c r="H21" s="174">
        <f t="shared" si="10"/>
        <v>0</v>
      </c>
      <c r="I21" s="174">
        <f t="shared" si="11"/>
        <v>0</v>
      </c>
      <c r="J21" s="174">
        <f t="shared" ref="J21:J23" si="13">ROUND(G21*D21,2)</f>
        <v>0</v>
      </c>
      <c r="L21" s="156">
        <f>'MEM02'!H86</f>
        <v>0</v>
      </c>
      <c r="M21" s="161"/>
      <c r="N21" s="157">
        <f>'MEM02'!H87</f>
        <v>0</v>
      </c>
      <c r="O21" s="157">
        <f t="shared" si="12"/>
        <v>0</v>
      </c>
      <c r="P21" s="157">
        <f t="shared" si="7"/>
        <v>0</v>
      </c>
      <c r="Q21" s="157">
        <f t="shared" si="8"/>
        <v>0</v>
      </c>
      <c r="R21" s="157">
        <f t="shared" si="9"/>
        <v>0</v>
      </c>
    </row>
    <row r="22" spans="1:19" ht="27" x14ac:dyDescent="0.2">
      <c r="A22" s="26" t="s">
        <v>75</v>
      </c>
      <c r="B22" s="27" t="s">
        <v>40</v>
      </c>
      <c r="C22" s="30" t="s">
        <v>42</v>
      </c>
      <c r="D22" s="180">
        <v>0.66</v>
      </c>
      <c r="E22" s="181">
        <v>86600</v>
      </c>
      <c r="F22" s="182">
        <f t="shared" si="6"/>
        <v>84600.000000000015</v>
      </c>
      <c r="G22" s="182">
        <f>IF(N22&gt;E22,E22,L22)</f>
        <v>84600.000000000015</v>
      </c>
      <c r="H22" s="174">
        <f t="shared" si="10"/>
        <v>57156</v>
      </c>
      <c r="I22" s="183">
        <f>ROUND(F22*D22,2)</f>
        <v>55836</v>
      </c>
      <c r="J22" s="183">
        <f t="shared" si="13"/>
        <v>55836</v>
      </c>
      <c r="L22" s="156">
        <f>'MEM02'!G98</f>
        <v>84600.000000000015</v>
      </c>
      <c r="M22" s="161"/>
      <c r="N22" s="157">
        <f>'MEM02'!H102</f>
        <v>84600.000000000015</v>
      </c>
      <c r="O22" s="157">
        <f t="shared" si="12"/>
        <v>86600</v>
      </c>
      <c r="P22" s="157">
        <f t="shared" si="7"/>
        <v>1999.9999999999854</v>
      </c>
      <c r="Q22" s="157">
        <f t="shared" si="8"/>
        <v>1320</v>
      </c>
      <c r="R22" s="157">
        <f t="shared" si="9"/>
        <v>57156</v>
      </c>
    </row>
    <row r="23" spans="1:19" ht="18" x14ac:dyDescent="0.2">
      <c r="A23" s="26" t="s">
        <v>163</v>
      </c>
      <c r="B23" s="27" t="s">
        <v>164</v>
      </c>
      <c r="C23" s="179" t="s">
        <v>93</v>
      </c>
      <c r="D23" s="184">
        <v>31.34</v>
      </c>
      <c r="E23" s="185">
        <v>10151.370000000001</v>
      </c>
      <c r="F23" s="55">
        <f>'MEM02'!H114</f>
        <v>10151.370000000001</v>
      </c>
      <c r="G23" s="182">
        <f>IF(N23&gt;E23,E23,L23)</f>
        <v>10151.370000000001</v>
      </c>
      <c r="H23" s="174">
        <f t="shared" si="10"/>
        <v>318143.94</v>
      </c>
      <c r="I23" s="183">
        <f>ROUND(F23*D23,2)</f>
        <v>318143.94</v>
      </c>
      <c r="J23" s="183">
        <f t="shared" si="13"/>
        <v>318143.94</v>
      </c>
      <c r="L23" s="156">
        <f>'MEM02'!H114</f>
        <v>10151.370000000001</v>
      </c>
      <c r="M23" s="178"/>
      <c r="N23" s="157">
        <f>'MEM02'!H115</f>
        <v>10151.370000000001</v>
      </c>
      <c r="O23" s="157">
        <f t="shared" si="12"/>
        <v>10151.370000000001</v>
      </c>
      <c r="P23" s="157">
        <f t="shared" ref="P23" si="14">+O23-N23</f>
        <v>0</v>
      </c>
      <c r="Q23" s="157">
        <f t="shared" ref="Q23" si="15">ROUND(+P23*D23,2)</f>
        <v>0</v>
      </c>
      <c r="R23" s="157">
        <f t="shared" ref="R23" si="16">H23</f>
        <v>318143.94</v>
      </c>
    </row>
    <row r="24" spans="1:19" ht="15" customHeight="1" x14ac:dyDescent="0.2">
      <c r="A24" s="59" t="s">
        <v>59</v>
      </c>
      <c r="B24" s="60" t="s">
        <v>46</v>
      </c>
      <c r="C24" s="61"/>
      <c r="D24" s="61"/>
      <c r="E24" s="61"/>
      <c r="F24" s="61"/>
      <c r="G24" s="61"/>
      <c r="H24" s="65">
        <f>SUM(H25:H37)</f>
        <v>921613.23</v>
      </c>
      <c r="I24" s="65">
        <f>SUM(I25:I37)</f>
        <v>155199.58000000002</v>
      </c>
      <c r="J24" s="65">
        <f t="shared" ref="J24" si="17">SUM(J25:J37)</f>
        <v>179093.86</v>
      </c>
      <c r="N24" s="158"/>
      <c r="O24" s="158"/>
      <c r="P24" s="158"/>
      <c r="Q24" s="158"/>
      <c r="R24" s="158"/>
    </row>
    <row r="25" spans="1:19" ht="27" x14ac:dyDescent="0.2">
      <c r="A25" s="26" t="s">
        <v>76</v>
      </c>
      <c r="B25" s="169" t="s">
        <v>165</v>
      </c>
      <c r="C25" s="31" t="s">
        <v>42</v>
      </c>
      <c r="D25" s="28">
        <v>0.66</v>
      </c>
      <c r="E25" s="29">
        <v>0</v>
      </c>
      <c r="F25" s="55">
        <f t="shared" ref="F25:F31" si="18">IF(L25&gt;E25,E25,L25)</f>
        <v>0</v>
      </c>
      <c r="G25" s="55">
        <f t="shared" ref="G25:G37" si="19">IF(N25&gt;E25,E25,L25)</f>
        <v>0</v>
      </c>
      <c r="H25" s="62">
        <f>TRUNC(E25*D25,2)</f>
        <v>0</v>
      </c>
      <c r="I25" s="62">
        <f t="shared" ref="I25:I37" si="20">ROUND(F25*D25,2)</f>
        <v>0</v>
      </c>
      <c r="J25" s="62">
        <f>ROUND(G25*D25,2)</f>
        <v>0</v>
      </c>
      <c r="L25" s="156">
        <f>'MEM02'!H131</f>
        <v>0</v>
      </c>
      <c r="M25" s="161"/>
      <c r="N25" s="157">
        <f>'MEM02'!H132</f>
        <v>0</v>
      </c>
      <c r="O25" s="157">
        <f>E25</f>
        <v>0</v>
      </c>
      <c r="P25" s="157">
        <f t="shared" ref="P25:P37" si="21">+O25-N25</f>
        <v>0</v>
      </c>
      <c r="Q25" s="157">
        <f t="shared" ref="Q25:Q37" si="22">ROUND(+P25*D25,2)</f>
        <v>0</v>
      </c>
      <c r="R25" s="157">
        <f t="shared" ref="R25:R37" si="23">H25</f>
        <v>0</v>
      </c>
    </row>
    <row r="26" spans="1:19" ht="27" x14ac:dyDescent="0.2">
      <c r="A26" s="176" t="s">
        <v>77</v>
      </c>
      <c r="B26" s="169" t="s">
        <v>38</v>
      </c>
      <c r="C26" s="177" t="s">
        <v>41</v>
      </c>
      <c r="D26" s="171">
        <v>0.43</v>
      </c>
      <c r="E26" s="172">
        <v>14222.78</v>
      </c>
      <c r="F26" s="173">
        <v>0</v>
      </c>
      <c r="G26" s="173">
        <f t="shared" si="19"/>
        <v>14222.78</v>
      </c>
      <c r="H26" s="62">
        <f>TRUNC(E26*D26,2)+0.01</f>
        <v>6115.8</v>
      </c>
      <c r="I26" s="174">
        <f t="shared" si="20"/>
        <v>0</v>
      </c>
      <c r="J26" s="174">
        <f t="shared" ref="J26:J30" si="24">ROUND(G26*D26,2)</f>
        <v>6115.8</v>
      </c>
      <c r="L26" s="156">
        <f>'MEM02'!H144</f>
        <v>14222.78</v>
      </c>
      <c r="M26" s="161"/>
      <c r="N26" s="157">
        <f>'MEM02'!H145</f>
        <v>14222.78</v>
      </c>
      <c r="O26" s="157">
        <f t="shared" ref="O26:O37" si="25">E26</f>
        <v>14222.78</v>
      </c>
      <c r="P26" s="157">
        <f t="shared" si="21"/>
        <v>0</v>
      </c>
      <c r="Q26" s="157">
        <f t="shared" si="22"/>
        <v>0</v>
      </c>
      <c r="R26" s="157">
        <f t="shared" si="23"/>
        <v>6115.8</v>
      </c>
    </row>
    <row r="27" spans="1:19" ht="18" x14ac:dyDescent="0.2">
      <c r="A27" s="176" t="s">
        <v>78</v>
      </c>
      <c r="B27" s="169" t="s">
        <v>47</v>
      </c>
      <c r="C27" s="177" t="s">
        <v>41</v>
      </c>
      <c r="D27" s="171">
        <v>1.25</v>
      </c>
      <c r="E27" s="172">
        <v>14222.78</v>
      </c>
      <c r="F27" s="173">
        <v>0</v>
      </c>
      <c r="G27" s="173">
        <f t="shared" si="19"/>
        <v>14222.78</v>
      </c>
      <c r="H27" s="62">
        <f>TRUNC(E27*D27,2)+0.01</f>
        <v>17778.48</v>
      </c>
      <c r="I27" s="174">
        <f t="shared" si="20"/>
        <v>0</v>
      </c>
      <c r="J27" s="174">
        <f t="shared" si="24"/>
        <v>17778.48</v>
      </c>
      <c r="L27" s="156">
        <f>'MEM02'!H157</f>
        <v>14222.78</v>
      </c>
      <c r="M27" s="161"/>
      <c r="N27" s="157">
        <f>'MEM02'!H158</f>
        <v>14222.78</v>
      </c>
      <c r="O27" s="157">
        <f t="shared" si="25"/>
        <v>14222.78</v>
      </c>
      <c r="P27" s="157">
        <f t="shared" si="21"/>
        <v>0</v>
      </c>
      <c r="Q27" s="157">
        <f t="shared" si="22"/>
        <v>0</v>
      </c>
      <c r="R27" s="157">
        <f t="shared" si="23"/>
        <v>17778.48</v>
      </c>
    </row>
    <row r="28" spans="1:19" ht="36" x14ac:dyDescent="0.2">
      <c r="A28" s="32" t="s">
        <v>79</v>
      </c>
      <c r="B28" s="27" t="s">
        <v>48</v>
      </c>
      <c r="C28" s="33" t="s">
        <v>93</v>
      </c>
      <c r="D28" s="28">
        <v>12.74</v>
      </c>
      <c r="E28" s="29">
        <v>6564.3449999999993</v>
      </c>
      <c r="F28" s="55">
        <f t="shared" si="18"/>
        <v>3369.6970999999999</v>
      </c>
      <c r="G28" s="55">
        <f t="shared" si="19"/>
        <v>3369.6970999999999</v>
      </c>
      <c r="H28" s="62">
        <f>TRUNC(E28*D28,2)+0.01</f>
        <v>83629.759999999995</v>
      </c>
      <c r="I28" s="62">
        <f t="shared" si="20"/>
        <v>42929.94</v>
      </c>
      <c r="J28" s="62">
        <f t="shared" si="24"/>
        <v>42929.94</v>
      </c>
      <c r="L28" s="156">
        <f>'MEM02'!H171</f>
        <v>3369.6970999999999</v>
      </c>
      <c r="M28" s="161"/>
      <c r="N28" s="157">
        <f>'MEM02'!H172</f>
        <v>3369.6970999999999</v>
      </c>
      <c r="O28" s="157">
        <f t="shared" si="25"/>
        <v>6564.3449999999993</v>
      </c>
      <c r="P28" s="157">
        <f t="shared" si="21"/>
        <v>3194.6478999999995</v>
      </c>
      <c r="Q28" s="157">
        <f t="shared" si="22"/>
        <v>40699.81</v>
      </c>
      <c r="R28" s="157">
        <f t="shared" si="23"/>
        <v>83629.759999999995</v>
      </c>
    </row>
    <row r="29" spans="1:19" ht="18" x14ac:dyDescent="0.2">
      <c r="A29" s="32" t="s">
        <v>80</v>
      </c>
      <c r="B29" s="27" t="s">
        <v>87</v>
      </c>
      <c r="C29" s="33" t="s">
        <v>30</v>
      </c>
      <c r="D29" s="28">
        <v>4981.18</v>
      </c>
      <c r="E29" s="29">
        <v>49.78</v>
      </c>
      <c r="F29" s="55">
        <f t="shared" si="18"/>
        <v>0</v>
      </c>
      <c r="G29" s="55">
        <f t="shared" si="19"/>
        <v>0</v>
      </c>
      <c r="H29" s="62">
        <f t="shared" ref="H29:H37" si="26">TRUNC(E29*D29,2)</f>
        <v>247963.14</v>
      </c>
      <c r="I29" s="62">
        <f t="shared" si="20"/>
        <v>0</v>
      </c>
      <c r="J29" s="62">
        <f t="shared" si="24"/>
        <v>0</v>
      </c>
      <c r="L29" s="156">
        <f>'MEM02'!H181</f>
        <v>0</v>
      </c>
      <c r="M29" s="161"/>
      <c r="N29" s="157">
        <f>'MEM02'!H182</f>
        <v>0</v>
      </c>
      <c r="O29" s="157">
        <f t="shared" si="25"/>
        <v>49.78</v>
      </c>
      <c r="P29" s="157">
        <f t="shared" si="21"/>
        <v>49.78</v>
      </c>
      <c r="Q29" s="157">
        <f t="shared" si="22"/>
        <v>247963.14</v>
      </c>
      <c r="R29" s="157">
        <f t="shared" si="23"/>
        <v>247963.14</v>
      </c>
    </row>
    <row r="30" spans="1:19" x14ac:dyDescent="0.2">
      <c r="A30" s="32" t="s">
        <v>81</v>
      </c>
      <c r="B30" s="27" t="s">
        <v>32</v>
      </c>
      <c r="C30" s="33" t="s">
        <v>30</v>
      </c>
      <c r="D30" s="28">
        <v>7781.14</v>
      </c>
      <c r="E30" s="29">
        <v>17.07</v>
      </c>
      <c r="F30" s="55">
        <f t="shared" si="18"/>
        <v>0</v>
      </c>
      <c r="G30" s="55">
        <f t="shared" si="19"/>
        <v>0</v>
      </c>
      <c r="H30" s="62">
        <f>TRUNC(E30*D30,2)+0.01</f>
        <v>132824.06</v>
      </c>
      <c r="I30" s="62">
        <f t="shared" si="20"/>
        <v>0</v>
      </c>
      <c r="J30" s="62">
        <f t="shared" si="24"/>
        <v>0</v>
      </c>
      <c r="L30" s="156">
        <f>'MEM02'!H191</f>
        <v>0</v>
      </c>
      <c r="M30" s="161"/>
      <c r="N30" s="157">
        <f>'MEM02'!H192</f>
        <v>0</v>
      </c>
      <c r="O30" s="157">
        <f t="shared" si="25"/>
        <v>17.07</v>
      </c>
      <c r="P30" s="157">
        <f t="shared" si="21"/>
        <v>17.07</v>
      </c>
      <c r="Q30" s="157">
        <f t="shared" si="22"/>
        <v>132824.06</v>
      </c>
      <c r="R30" s="157">
        <f t="shared" si="23"/>
        <v>132824.06</v>
      </c>
    </row>
    <row r="31" spans="1:19" x14ac:dyDescent="0.2">
      <c r="A31" s="186" t="s">
        <v>82</v>
      </c>
      <c r="B31" s="27" t="s">
        <v>88</v>
      </c>
      <c r="C31" s="33" t="s">
        <v>41</v>
      </c>
      <c r="D31" s="180">
        <v>7.67</v>
      </c>
      <c r="E31" s="181">
        <v>14222.78</v>
      </c>
      <c r="F31" s="182">
        <f t="shared" si="18"/>
        <v>0</v>
      </c>
      <c r="G31" s="182">
        <f t="shared" si="19"/>
        <v>0</v>
      </c>
      <c r="H31" s="62">
        <f t="shared" si="26"/>
        <v>109088.72</v>
      </c>
      <c r="I31" s="183">
        <f t="shared" si="20"/>
        <v>0</v>
      </c>
      <c r="J31" s="183">
        <f>ROUND(G31*D31,2)</f>
        <v>0</v>
      </c>
      <c r="L31" s="156">
        <f>'MEM02'!H205</f>
        <v>0</v>
      </c>
      <c r="M31" s="161"/>
      <c r="N31" s="157">
        <f>'MEM02'!H206</f>
        <v>0</v>
      </c>
      <c r="O31" s="157">
        <f t="shared" si="25"/>
        <v>14222.78</v>
      </c>
      <c r="P31" s="157">
        <f t="shared" si="21"/>
        <v>14222.78</v>
      </c>
      <c r="Q31" s="157">
        <f t="shared" si="22"/>
        <v>109088.72</v>
      </c>
      <c r="R31" s="157">
        <f t="shared" si="23"/>
        <v>109088.72</v>
      </c>
    </row>
    <row r="32" spans="1:19" ht="18" x14ac:dyDescent="0.2">
      <c r="A32" s="186" t="s">
        <v>172</v>
      </c>
      <c r="B32" s="27" t="s">
        <v>166</v>
      </c>
      <c r="C32" s="33" t="s">
        <v>93</v>
      </c>
      <c r="D32" s="184">
        <v>22.004761999999999</v>
      </c>
      <c r="E32" s="185">
        <v>3194.6478999999999</v>
      </c>
      <c r="F32" s="55">
        <v>0</v>
      </c>
      <c r="G32" s="182">
        <f t="shared" si="19"/>
        <v>0</v>
      </c>
      <c r="H32" s="62">
        <f>TRUNC(E32*D32,2)+0.01</f>
        <v>70297.47</v>
      </c>
      <c r="I32" s="183">
        <f t="shared" si="20"/>
        <v>0</v>
      </c>
      <c r="J32" s="183">
        <f t="shared" ref="J32:J37" si="27">ROUND(G32*D32,2)</f>
        <v>0</v>
      </c>
      <c r="L32" s="156">
        <f>'MEM02'!H206</f>
        <v>0</v>
      </c>
      <c r="M32" s="178"/>
      <c r="N32" s="157">
        <f>'MEM02'!H207</f>
        <v>0</v>
      </c>
      <c r="O32" s="157">
        <f t="shared" si="25"/>
        <v>3194.6478999999999</v>
      </c>
      <c r="P32" s="157">
        <f t="shared" si="21"/>
        <v>3194.6478999999999</v>
      </c>
      <c r="Q32" s="157">
        <f t="shared" si="22"/>
        <v>70297.47</v>
      </c>
      <c r="R32" s="157">
        <f t="shared" si="23"/>
        <v>70297.47</v>
      </c>
    </row>
    <row r="33" spans="1:18" ht="18" x14ac:dyDescent="0.2">
      <c r="A33" s="186" t="s">
        <v>173</v>
      </c>
      <c r="B33" s="27" t="s">
        <v>167</v>
      </c>
      <c r="C33" s="33" t="s">
        <v>93</v>
      </c>
      <c r="D33" s="184">
        <v>21.199828</v>
      </c>
      <c r="E33" s="185">
        <v>3369.6970999999999</v>
      </c>
      <c r="F33" s="55">
        <f>L33</f>
        <v>3369.6970999999999</v>
      </c>
      <c r="G33" s="182">
        <f t="shared" si="19"/>
        <v>3369.6970999999999</v>
      </c>
      <c r="H33" s="62">
        <f>TRUNC(E33*D33,2)+0.01</f>
        <v>71437</v>
      </c>
      <c r="I33" s="183">
        <f t="shared" si="20"/>
        <v>71437</v>
      </c>
      <c r="J33" s="183">
        <f t="shared" si="27"/>
        <v>71437</v>
      </c>
      <c r="L33" s="156">
        <f>'MEM02'!H218</f>
        <v>3369.6970999999999</v>
      </c>
      <c r="M33" s="178"/>
      <c r="N33" s="157">
        <f>'MEM02'!H219</f>
        <v>3369.6970999999999</v>
      </c>
      <c r="O33" s="157">
        <f t="shared" si="25"/>
        <v>3369.6970999999999</v>
      </c>
      <c r="P33" s="157">
        <f t="shared" si="21"/>
        <v>0</v>
      </c>
      <c r="Q33" s="157">
        <f t="shared" si="22"/>
        <v>0</v>
      </c>
      <c r="R33" s="157">
        <f t="shared" si="23"/>
        <v>71437</v>
      </c>
    </row>
    <row r="34" spans="1:18" ht="18" x14ac:dyDescent="0.2">
      <c r="A34" s="186" t="s">
        <v>174</v>
      </c>
      <c r="B34" s="27" t="s">
        <v>168</v>
      </c>
      <c r="C34" s="31" t="s">
        <v>42</v>
      </c>
      <c r="D34" s="184">
        <v>0.66</v>
      </c>
      <c r="E34" s="185">
        <v>192369.00547099998</v>
      </c>
      <c r="F34" s="55">
        <f>L34</f>
        <v>61867.638756</v>
      </c>
      <c r="G34" s="182">
        <f t="shared" si="19"/>
        <v>61867.638756</v>
      </c>
      <c r="H34" s="62">
        <f t="shared" si="26"/>
        <v>126963.54</v>
      </c>
      <c r="I34" s="183">
        <f t="shared" si="20"/>
        <v>40832.639999999999</v>
      </c>
      <c r="J34" s="183">
        <f t="shared" si="27"/>
        <v>40832.639999999999</v>
      </c>
      <c r="L34" s="156">
        <f>'MEM02'!H232</f>
        <v>61867.638756</v>
      </c>
      <c r="M34" s="178"/>
      <c r="N34" s="157">
        <f>'MEM02'!H233</f>
        <v>61867.638756</v>
      </c>
      <c r="O34" s="157">
        <f t="shared" si="25"/>
        <v>192369.00547099998</v>
      </c>
      <c r="P34" s="157">
        <f t="shared" si="21"/>
        <v>130501.36671499998</v>
      </c>
      <c r="Q34" s="157">
        <f t="shared" si="22"/>
        <v>86130.9</v>
      </c>
      <c r="R34" s="157">
        <f t="shared" si="23"/>
        <v>126963.54</v>
      </c>
    </row>
    <row r="35" spans="1:18" x14ac:dyDescent="0.2">
      <c r="A35" s="186" t="s">
        <v>175</v>
      </c>
      <c r="B35" s="27" t="s">
        <v>169</v>
      </c>
      <c r="C35" s="33" t="s">
        <v>41</v>
      </c>
      <c r="D35" s="184">
        <v>0.378222</v>
      </c>
      <c r="E35" s="185">
        <v>14222.78</v>
      </c>
      <c r="F35" s="55">
        <v>0</v>
      </c>
      <c r="G35" s="182">
        <f t="shared" si="19"/>
        <v>0</v>
      </c>
      <c r="H35" s="62">
        <f>TRUNC(E35*D35,2)+0.01</f>
        <v>5379.37</v>
      </c>
      <c r="I35" s="183">
        <f t="shared" si="20"/>
        <v>0</v>
      </c>
      <c r="J35" s="183">
        <f t="shared" si="27"/>
        <v>0</v>
      </c>
      <c r="L35" s="156"/>
      <c r="M35" s="178"/>
      <c r="N35" s="157">
        <f>'MEM02'!H210</f>
        <v>0</v>
      </c>
      <c r="O35" s="157">
        <f t="shared" si="25"/>
        <v>14222.78</v>
      </c>
      <c r="P35" s="157">
        <f t="shared" si="21"/>
        <v>14222.78</v>
      </c>
      <c r="Q35" s="157">
        <f t="shared" si="22"/>
        <v>5379.37</v>
      </c>
      <c r="R35" s="157">
        <f t="shared" si="23"/>
        <v>5379.37</v>
      </c>
    </row>
    <row r="36" spans="1:18" x14ac:dyDescent="0.2">
      <c r="A36" s="186" t="s">
        <v>176</v>
      </c>
      <c r="B36" s="27" t="s">
        <v>170</v>
      </c>
      <c r="C36" s="187" t="s">
        <v>31</v>
      </c>
      <c r="D36" s="184">
        <v>0.88251800000000002</v>
      </c>
      <c r="E36" s="185">
        <v>31083.885690000003</v>
      </c>
      <c r="F36" s="55">
        <v>0</v>
      </c>
      <c r="G36" s="182">
        <f t="shared" si="19"/>
        <v>0</v>
      </c>
      <c r="H36" s="62">
        <f>TRUNC(E36*D36,2)+0.01</f>
        <v>27432.09</v>
      </c>
      <c r="I36" s="183">
        <f t="shared" si="20"/>
        <v>0</v>
      </c>
      <c r="J36" s="183">
        <f t="shared" si="27"/>
        <v>0</v>
      </c>
      <c r="L36" s="156">
        <f>'MEM02'!H210</f>
        <v>0</v>
      </c>
      <c r="M36" s="178"/>
      <c r="N36" s="157">
        <f>'MEM02'!H211</f>
        <v>0</v>
      </c>
      <c r="O36" s="157">
        <f t="shared" si="25"/>
        <v>31083.885690000003</v>
      </c>
      <c r="P36" s="157">
        <f t="shared" si="21"/>
        <v>31083.885690000003</v>
      </c>
      <c r="Q36" s="157">
        <f t="shared" si="22"/>
        <v>27432.09</v>
      </c>
      <c r="R36" s="157">
        <f t="shared" si="23"/>
        <v>27432.09</v>
      </c>
    </row>
    <row r="37" spans="1:18" x14ac:dyDescent="0.2">
      <c r="A37" s="186" t="s">
        <v>177</v>
      </c>
      <c r="B37" s="189" t="s">
        <v>171</v>
      </c>
      <c r="C37" s="188" t="s">
        <v>31</v>
      </c>
      <c r="D37" s="184">
        <v>0.88251800000000002</v>
      </c>
      <c r="E37" s="185">
        <v>25726.164464000001</v>
      </c>
      <c r="F37" s="55">
        <v>0</v>
      </c>
      <c r="G37" s="182">
        <f t="shared" si="19"/>
        <v>0</v>
      </c>
      <c r="H37" s="62">
        <f t="shared" si="26"/>
        <v>22703.8</v>
      </c>
      <c r="I37" s="183">
        <f t="shared" si="20"/>
        <v>0</v>
      </c>
      <c r="J37" s="183">
        <f t="shared" si="27"/>
        <v>0</v>
      </c>
      <c r="L37" s="156">
        <f>'MEM02'!H211</f>
        <v>0</v>
      </c>
      <c r="M37" s="178"/>
      <c r="N37" s="157">
        <f>'MEM02'!H212</f>
        <v>3369.6970999999999</v>
      </c>
      <c r="O37" s="157">
        <f t="shared" si="25"/>
        <v>25726.164464000001</v>
      </c>
      <c r="P37" s="157">
        <f t="shared" si="21"/>
        <v>22356.467364</v>
      </c>
      <c r="Q37" s="157">
        <f t="shared" si="22"/>
        <v>19729.98</v>
      </c>
      <c r="R37" s="157">
        <f t="shared" si="23"/>
        <v>22703.8</v>
      </c>
    </row>
    <row r="38" spans="1:18" ht="15" customHeight="1" x14ac:dyDescent="0.2">
      <c r="A38" s="59" t="s">
        <v>50</v>
      </c>
      <c r="B38" s="60" t="s">
        <v>49</v>
      </c>
      <c r="C38" s="61"/>
      <c r="D38" s="61"/>
      <c r="E38" s="61"/>
      <c r="F38" s="61"/>
      <c r="G38" s="61"/>
      <c r="H38" s="65">
        <f>SUM(H39:H42)</f>
        <v>133994.41999999998</v>
      </c>
      <c r="I38" s="65">
        <f>SUM(I39:I42)</f>
        <v>0</v>
      </c>
      <c r="J38" s="65">
        <f t="shared" ref="J38" si="28">SUM(J39:J42)</f>
        <v>0</v>
      </c>
      <c r="N38" s="158"/>
      <c r="O38" s="158"/>
      <c r="P38" s="158"/>
      <c r="Q38" s="158"/>
      <c r="R38" s="158"/>
    </row>
    <row r="39" spans="1:18" ht="18" x14ac:dyDescent="0.2">
      <c r="A39" s="26" t="s">
        <v>62</v>
      </c>
      <c r="B39" s="27" t="s">
        <v>89</v>
      </c>
      <c r="C39" s="33" t="s">
        <v>41</v>
      </c>
      <c r="D39" s="28">
        <v>64.569999999999993</v>
      </c>
      <c r="E39" s="29">
        <v>583.60352485673945</v>
      </c>
      <c r="F39" s="55">
        <f t="shared" ref="F39:F42" si="29">IF(L39&gt;E39,E39,L39)</f>
        <v>0</v>
      </c>
      <c r="G39" s="55">
        <f>IF(N39&gt;E39,E39,L39)</f>
        <v>0</v>
      </c>
      <c r="H39" s="62">
        <f t="shared" ref="H39:H42" si="30">ROUND(E39*D39,2)</f>
        <v>37683.279999999999</v>
      </c>
      <c r="I39" s="62">
        <f t="shared" ref="I39:I42" si="31">ROUND(F39*D39,2)</f>
        <v>0</v>
      </c>
      <c r="J39" s="62">
        <f t="shared" ref="J39:J42" si="32">ROUND(G39*D39,2)</f>
        <v>0</v>
      </c>
      <c r="L39" s="156">
        <f>'MEM02'!H250</f>
        <v>0</v>
      </c>
      <c r="M39" s="161"/>
      <c r="N39" s="157">
        <f>'MEM02'!H251</f>
        <v>0</v>
      </c>
      <c r="O39" s="157">
        <v>656.44</v>
      </c>
      <c r="P39" s="157">
        <f t="shared" ref="P39:P42" si="33">+O39-N39</f>
        <v>656.44</v>
      </c>
      <c r="Q39" s="157">
        <f t="shared" ref="Q39:Q42" si="34">ROUND(+P39*D39,2)</f>
        <v>42386.33</v>
      </c>
      <c r="R39" s="157">
        <f t="shared" ref="R39:R42" si="35">H39</f>
        <v>37683.279999999999</v>
      </c>
    </row>
    <row r="40" spans="1:18" x14ac:dyDescent="0.2">
      <c r="A40" s="32" t="s">
        <v>83</v>
      </c>
      <c r="B40" s="27" t="s">
        <v>51</v>
      </c>
      <c r="C40" s="33" t="s">
        <v>94</v>
      </c>
      <c r="D40" s="28">
        <v>27.33</v>
      </c>
      <c r="E40" s="29">
        <v>3282.18</v>
      </c>
      <c r="F40" s="55">
        <f t="shared" si="29"/>
        <v>0</v>
      </c>
      <c r="G40" s="55">
        <f>IF(N40&gt;E40,E40,L40)</f>
        <v>0</v>
      </c>
      <c r="H40" s="62">
        <f t="shared" si="30"/>
        <v>89701.98</v>
      </c>
      <c r="I40" s="62">
        <f t="shared" si="31"/>
        <v>0</v>
      </c>
      <c r="J40" s="62">
        <f t="shared" si="32"/>
        <v>0</v>
      </c>
      <c r="L40" s="156">
        <f>'MEM02'!H269</f>
        <v>0</v>
      </c>
      <c r="M40" s="161"/>
      <c r="N40" s="157">
        <f>'MEM02'!H270</f>
        <v>0</v>
      </c>
      <c r="O40" s="157">
        <v>3282.18</v>
      </c>
      <c r="P40" s="157">
        <f t="shared" si="33"/>
        <v>3282.18</v>
      </c>
      <c r="Q40" s="157">
        <f t="shared" si="34"/>
        <v>89701.98</v>
      </c>
      <c r="R40" s="157">
        <f t="shared" si="35"/>
        <v>89701.98</v>
      </c>
    </row>
    <row r="41" spans="1:18" ht="18" x14ac:dyDescent="0.2">
      <c r="A41" s="32" t="s">
        <v>84</v>
      </c>
      <c r="B41" s="27" t="s">
        <v>52</v>
      </c>
      <c r="C41" s="33" t="s">
        <v>41</v>
      </c>
      <c r="D41" s="28">
        <v>669.44</v>
      </c>
      <c r="E41" s="29">
        <v>5.5</v>
      </c>
      <c r="F41" s="55">
        <f t="shared" si="29"/>
        <v>0</v>
      </c>
      <c r="G41" s="55">
        <f>IF(N41&gt;E41,E41,L41)</f>
        <v>0</v>
      </c>
      <c r="H41" s="62">
        <f t="shared" si="30"/>
        <v>3681.92</v>
      </c>
      <c r="I41" s="62">
        <f t="shared" si="31"/>
        <v>0</v>
      </c>
      <c r="J41" s="62">
        <f t="shared" si="32"/>
        <v>0</v>
      </c>
      <c r="L41" s="156">
        <f>'MEM02'!H285</f>
        <v>0</v>
      </c>
      <c r="M41" s="161"/>
      <c r="N41" s="157">
        <f>'MEM02'!H286</f>
        <v>0</v>
      </c>
      <c r="O41" s="157">
        <v>5.5</v>
      </c>
      <c r="P41" s="157">
        <f t="shared" si="33"/>
        <v>5.5</v>
      </c>
      <c r="Q41" s="157">
        <f t="shared" si="34"/>
        <v>3681.92</v>
      </c>
      <c r="R41" s="157">
        <f t="shared" si="35"/>
        <v>3681.92</v>
      </c>
    </row>
    <row r="42" spans="1:18" ht="81" x14ac:dyDescent="0.2">
      <c r="A42" s="32" t="s">
        <v>85</v>
      </c>
      <c r="B42" s="27" t="s">
        <v>53</v>
      </c>
      <c r="C42" s="33" t="s">
        <v>94</v>
      </c>
      <c r="D42" s="28">
        <v>1463.62</v>
      </c>
      <c r="E42" s="29">
        <v>2</v>
      </c>
      <c r="F42" s="55">
        <f t="shared" si="29"/>
        <v>0</v>
      </c>
      <c r="G42" s="55">
        <f>IF(N42&gt;E42,E42,L42)</f>
        <v>0</v>
      </c>
      <c r="H42" s="62">
        <f t="shared" si="30"/>
        <v>2927.24</v>
      </c>
      <c r="I42" s="62">
        <f t="shared" si="31"/>
        <v>0</v>
      </c>
      <c r="J42" s="62">
        <f t="shared" si="32"/>
        <v>0</v>
      </c>
      <c r="L42" s="156">
        <f>'MEM02'!H298</f>
        <v>0</v>
      </c>
      <c r="M42" s="161"/>
      <c r="N42" s="157">
        <f>'MEM02'!H299</f>
        <v>0</v>
      </c>
      <c r="O42" s="157">
        <v>2</v>
      </c>
      <c r="P42" s="157">
        <f t="shared" si="33"/>
        <v>2</v>
      </c>
      <c r="Q42" s="157">
        <f t="shared" si="34"/>
        <v>2927.24</v>
      </c>
      <c r="R42" s="157">
        <f t="shared" si="35"/>
        <v>2927.24</v>
      </c>
    </row>
    <row r="43" spans="1:18" ht="15" customHeight="1" x14ac:dyDescent="0.2">
      <c r="A43" s="59" t="s">
        <v>60</v>
      </c>
      <c r="B43" s="60" t="s">
        <v>54</v>
      </c>
      <c r="C43" s="61"/>
      <c r="D43" s="61"/>
      <c r="E43" s="61"/>
      <c r="F43" s="61"/>
      <c r="G43" s="61"/>
      <c r="H43" s="65">
        <f>SUM(H44:H56)</f>
        <v>197819.62000000002</v>
      </c>
      <c r="I43" s="65">
        <f t="shared" ref="I43" si="36">SUM(I44:I56)</f>
        <v>0</v>
      </c>
      <c r="J43" s="65">
        <f>SUM(J44:J56)</f>
        <v>0</v>
      </c>
      <c r="N43" s="158"/>
      <c r="O43" s="158"/>
      <c r="P43" s="158"/>
      <c r="Q43" s="158"/>
      <c r="R43" s="158"/>
    </row>
    <row r="44" spans="1:18" x14ac:dyDescent="0.2">
      <c r="A44" s="32" t="s">
        <v>63</v>
      </c>
      <c r="B44" s="27" t="s">
        <v>55</v>
      </c>
      <c r="C44" s="33" t="s">
        <v>95</v>
      </c>
      <c r="D44" s="28">
        <v>5.53</v>
      </c>
      <c r="E44" s="29">
        <v>80</v>
      </c>
      <c r="F44" s="55">
        <f t="shared" ref="F44:F50" si="37">IF(L44&gt;E44,E44,L44)</f>
        <v>0</v>
      </c>
      <c r="G44" s="55">
        <f t="shared" ref="G44:G56" si="38">IF(N44&gt;E44,E44,L44)</f>
        <v>0</v>
      </c>
      <c r="H44" s="62">
        <f t="shared" ref="H44:H56" si="39">ROUND(E44*D44,2)</f>
        <v>442.4</v>
      </c>
      <c r="I44" s="62">
        <f>ROUND(F44*D44,2)</f>
        <v>0</v>
      </c>
      <c r="J44" s="62">
        <f t="shared" ref="J44:J56" si="40">ROUND(G44*D44,2)</f>
        <v>0</v>
      </c>
      <c r="L44" s="156">
        <f>'MEM02'!H306</f>
        <v>0</v>
      </c>
      <c r="M44" s="161"/>
      <c r="N44" s="157">
        <f>'MEM02'!H307</f>
        <v>0</v>
      </c>
      <c r="O44" s="157">
        <v>80</v>
      </c>
      <c r="P44" s="157">
        <f t="shared" ref="P44:P50" si="41">+O44-N44</f>
        <v>80</v>
      </c>
      <c r="Q44" s="157">
        <f t="shared" ref="Q44:Q50" si="42">ROUND(+P44*D44,2)</f>
        <v>442.4</v>
      </c>
      <c r="R44" s="157">
        <f t="shared" ref="R44:R50" si="43">H44</f>
        <v>442.4</v>
      </c>
    </row>
    <row r="45" spans="1:18" x14ac:dyDescent="0.2">
      <c r="A45" s="32" t="s">
        <v>64</v>
      </c>
      <c r="B45" s="27" t="s">
        <v>56</v>
      </c>
      <c r="C45" s="33" t="s">
        <v>93</v>
      </c>
      <c r="D45" s="28">
        <v>13.27</v>
      </c>
      <c r="E45" s="29">
        <v>400</v>
      </c>
      <c r="F45" s="55">
        <f t="shared" si="37"/>
        <v>0</v>
      </c>
      <c r="G45" s="55">
        <f t="shared" si="38"/>
        <v>0</v>
      </c>
      <c r="H45" s="62">
        <f t="shared" si="39"/>
        <v>5308</v>
      </c>
      <c r="I45" s="62">
        <f>ROUND(F45*D45,2)</f>
        <v>0</v>
      </c>
      <c r="J45" s="62">
        <f t="shared" si="40"/>
        <v>0</v>
      </c>
      <c r="L45" s="156">
        <f>'MEM02'!H319</f>
        <v>0</v>
      </c>
      <c r="M45" s="161"/>
      <c r="N45" s="157">
        <f>'MEM02'!H320</f>
        <v>0</v>
      </c>
      <c r="O45" s="157">
        <v>400</v>
      </c>
      <c r="P45" s="157">
        <f t="shared" si="41"/>
        <v>400</v>
      </c>
      <c r="Q45" s="157">
        <f t="shared" si="42"/>
        <v>5308</v>
      </c>
      <c r="R45" s="157">
        <f t="shared" si="43"/>
        <v>5308</v>
      </c>
    </row>
    <row r="46" spans="1:18" ht="36" x14ac:dyDescent="0.2">
      <c r="A46" s="32" t="s">
        <v>65</v>
      </c>
      <c r="B46" s="27" t="s">
        <v>57</v>
      </c>
      <c r="C46" s="33" t="s">
        <v>93</v>
      </c>
      <c r="D46" s="28">
        <v>277.17</v>
      </c>
      <c r="E46" s="29">
        <v>16</v>
      </c>
      <c r="F46" s="55">
        <f t="shared" si="37"/>
        <v>0</v>
      </c>
      <c r="G46" s="55">
        <f t="shared" si="38"/>
        <v>0</v>
      </c>
      <c r="H46" s="62">
        <f t="shared" si="39"/>
        <v>4434.72</v>
      </c>
      <c r="I46" s="62">
        <f t="shared" ref="I46:I56" si="44">ROUND(F46*D46,2)</f>
        <v>0</v>
      </c>
      <c r="J46" s="62">
        <f t="shared" si="40"/>
        <v>0</v>
      </c>
      <c r="L46" s="156">
        <f>'MEM02'!H325</f>
        <v>0</v>
      </c>
      <c r="M46" s="161"/>
      <c r="N46" s="157">
        <f>'MEM02'!H326</f>
        <v>0</v>
      </c>
      <c r="O46" s="157">
        <v>16</v>
      </c>
      <c r="P46" s="157">
        <f t="shared" si="41"/>
        <v>16</v>
      </c>
      <c r="Q46" s="157">
        <f t="shared" si="42"/>
        <v>4434.72</v>
      </c>
      <c r="R46" s="157">
        <f t="shared" si="43"/>
        <v>4434.72</v>
      </c>
    </row>
    <row r="47" spans="1:18" ht="18" x14ac:dyDescent="0.2">
      <c r="A47" s="32" t="s">
        <v>66</v>
      </c>
      <c r="B47" s="27" t="s">
        <v>90</v>
      </c>
      <c r="C47" s="33" t="s">
        <v>94</v>
      </c>
      <c r="D47" s="28">
        <v>77.38</v>
      </c>
      <c r="E47" s="29">
        <v>11</v>
      </c>
      <c r="F47" s="55">
        <f t="shared" si="37"/>
        <v>0</v>
      </c>
      <c r="G47" s="55">
        <f t="shared" si="38"/>
        <v>0</v>
      </c>
      <c r="H47" s="62">
        <f t="shared" si="39"/>
        <v>851.18</v>
      </c>
      <c r="I47" s="62">
        <f t="shared" si="44"/>
        <v>0</v>
      </c>
      <c r="J47" s="62">
        <f t="shared" si="40"/>
        <v>0</v>
      </c>
      <c r="L47" s="156">
        <f>'MEM02'!H339</f>
        <v>0</v>
      </c>
      <c r="M47" s="161"/>
      <c r="N47" s="157">
        <f>'MEM02'!H340</f>
        <v>0</v>
      </c>
      <c r="O47" s="157">
        <v>1</v>
      </c>
      <c r="P47" s="157">
        <f t="shared" si="41"/>
        <v>1</v>
      </c>
      <c r="Q47" s="157">
        <f t="shared" si="42"/>
        <v>77.38</v>
      </c>
      <c r="R47" s="157">
        <f t="shared" si="43"/>
        <v>851.18</v>
      </c>
    </row>
    <row r="48" spans="1:18" ht="18" x14ac:dyDescent="0.2">
      <c r="A48" s="32" t="s">
        <v>67</v>
      </c>
      <c r="B48" s="27" t="s">
        <v>91</v>
      </c>
      <c r="C48" s="33" t="s">
        <v>95</v>
      </c>
      <c r="D48" s="28">
        <v>177.79</v>
      </c>
      <c r="E48" s="29">
        <v>11</v>
      </c>
      <c r="F48" s="55">
        <f t="shared" si="37"/>
        <v>0</v>
      </c>
      <c r="G48" s="55">
        <f t="shared" si="38"/>
        <v>0</v>
      </c>
      <c r="H48" s="62">
        <f t="shared" si="39"/>
        <v>1955.69</v>
      </c>
      <c r="I48" s="62">
        <f t="shared" si="44"/>
        <v>0</v>
      </c>
      <c r="J48" s="62">
        <f t="shared" si="40"/>
        <v>0</v>
      </c>
      <c r="L48" s="156">
        <f>'MEM02'!H353</f>
        <v>0</v>
      </c>
      <c r="M48" s="161"/>
      <c r="N48" s="157">
        <f>'MEM02'!H354</f>
        <v>0</v>
      </c>
      <c r="O48" s="157">
        <v>11</v>
      </c>
      <c r="P48" s="157">
        <f t="shared" si="41"/>
        <v>11</v>
      </c>
      <c r="Q48" s="157">
        <f t="shared" si="42"/>
        <v>1955.69</v>
      </c>
      <c r="R48" s="157">
        <f t="shared" si="43"/>
        <v>1955.69</v>
      </c>
    </row>
    <row r="49" spans="1:18" ht="18" x14ac:dyDescent="0.2">
      <c r="A49" s="32" t="s">
        <v>68</v>
      </c>
      <c r="B49" s="27" t="s">
        <v>92</v>
      </c>
      <c r="C49" s="33" t="s">
        <v>94</v>
      </c>
      <c r="D49" s="28">
        <v>594.66999999999996</v>
      </c>
      <c r="E49" s="29">
        <v>11</v>
      </c>
      <c r="F49" s="55">
        <f t="shared" si="37"/>
        <v>0</v>
      </c>
      <c r="G49" s="55">
        <f t="shared" si="38"/>
        <v>0</v>
      </c>
      <c r="H49" s="62">
        <f t="shared" si="39"/>
        <v>6541.37</v>
      </c>
      <c r="I49" s="62">
        <f t="shared" si="44"/>
        <v>0</v>
      </c>
      <c r="J49" s="62">
        <f t="shared" si="40"/>
        <v>0</v>
      </c>
      <c r="L49" s="156">
        <f>'MEM02'!H359</f>
        <v>0</v>
      </c>
      <c r="M49" s="161"/>
      <c r="N49" s="157">
        <f>'MEM02'!H360</f>
        <v>0</v>
      </c>
      <c r="O49" s="157">
        <v>11</v>
      </c>
      <c r="P49" s="157">
        <f t="shared" si="41"/>
        <v>11</v>
      </c>
      <c r="Q49" s="157">
        <f t="shared" si="42"/>
        <v>6541.37</v>
      </c>
      <c r="R49" s="157">
        <f t="shared" si="43"/>
        <v>6541.37</v>
      </c>
    </row>
    <row r="50" spans="1:18" ht="45" x14ac:dyDescent="0.2">
      <c r="A50" s="32" t="s">
        <v>61</v>
      </c>
      <c r="B50" s="27" t="s">
        <v>58</v>
      </c>
      <c r="C50" s="187" t="s">
        <v>93</v>
      </c>
      <c r="D50" s="180">
        <v>19.63</v>
      </c>
      <c r="E50" s="181">
        <v>10</v>
      </c>
      <c r="F50" s="182">
        <f t="shared" si="37"/>
        <v>0</v>
      </c>
      <c r="G50" s="182">
        <f t="shared" si="38"/>
        <v>0</v>
      </c>
      <c r="H50" s="62">
        <f t="shared" si="39"/>
        <v>196.3</v>
      </c>
      <c r="I50" s="183">
        <f t="shared" si="44"/>
        <v>0</v>
      </c>
      <c r="J50" s="183">
        <f t="shared" si="40"/>
        <v>0</v>
      </c>
      <c r="L50" s="156">
        <f>'MEM02'!H365</f>
        <v>0</v>
      </c>
      <c r="M50" s="161"/>
      <c r="N50" s="157">
        <f>'MEM02'!H366</f>
        <v>0</v>
      </c>
      <c r="O50" s="157">
        <v>10</v>
      </c>
      <c r="P50" s="157">
        <f t="shared" si="41"/>
        <v>10</v>
      </c>
      <c r="Q50" s="157">
        <f t="shared" si="42"/>
        <v>196.3</v>
      </c>
      <c r="R50" s="157">
        <f t="shared" si="43"/>
        <v>196.3</v>
      </c>
    </row>
    <row r="51" spans="1:18" x14ac:dyDescent="0.2">
      <c r="A51" s="32" t="s">
        <v>184</v>
      </c>
      <c r="B51" s="189" t="s">
        <v>178</v>
      </c>
      <c r="C51" s="188" t="s">
        <v>95</v>
      </c>
      <c r="D51" s="184">
        <v>33.836322000000003</v>
      </c>
      <c r="E51" s="185">
        <v>4376.24</v>
      </c>
      <c r="F51" s="55">
        <v>0</v>
      </c>
      <c r="G51" s="182">
        <f t="shared" si="38"/>
        <v>0</v>
      </c>
      <c r="H51" s="62">
        <f t="shared" si="39"/>
        <v>148075.87</v>
      </c>
      <c r="I51" s="183">
        <f t="shared" si="44"/>
        <v>0</v>
      </c>
      <c r="J51" s="183">
        <f t="shared" si="40"/>
        <v>0</v>
      </c>
      <c r="L51" s="156">
        <f>'MEM02'!H366</f>
        <v>0</v>
      </c>
      <c r="M51" s="178"/>
      <c r="N51" s="157">
        <f>'MEM02'!H367</f>
        <v>0</v>
      </c>
      <c r="O51" s="157">
        <v>11</v>
      </c>
      <c r="P51" s="157">
        <f t="shared" ref="P51:P56" si="45">+O51-N51</f>
        <v>11</v>
      </c>
      <c r="Q51" s="157">
        <f t="shared" ref="Q51:Q56" si="46">ROUND(+P51*D51,2)</f>
        <v>372.2</v>
      </c>
      <c r="R51" s="157">
        <f t="shared" ref="R51:R56" si="47">H51</f>
        <v>148075.87</v>
      </c>
    </row>
    <row r="52" spans="1:18" x14ac:dyDescent="0.2">
      <c r="A52" s="32" t="s">
        <v>185</v>
      </c>
      <c r="B52" s="189" t="s">
        <v>179</v>
      </c>
      <c r="C52" s="188" t="s">
        <v>95</v>
      </c>
      <c r="D52" s="184">
        <v>2.0559760000000002</v>
      </c>
      <c r="E52" s="185">
        <v>4376.24</v>
      </c>
      <c r="F52" s="55">
        <v>0</v>
      </c>
      <c r="G52" s="182">
        <f t="shared" si="38"/>
        <v>0</v>
      </c>
      <c r="H52" s="62">
        <f t="shared" si="39"/>
        <v>8997.44</v>
      </c>
      <c r="I52" s="183">
        <f t="shared" si="44"/>
        <v>0</v>
      </c>
      <c r="J52" s="183">
        <f t="shared" si="40"/>
        <v>0</v>
      </c>
      <c r="L52" s="156">
        <f>'MEM02'!H367</f>
        <v>0</v>
      </c>
      <c r="M52" s="178"/>
      <c r="N52" s="157">
        <f>'MEM02'!H368</f>
        <v>0</v>
      </c>
      <c r="O52" s="157">
        <v>12</v>
      </c>
      <c r="P52" s="157">
        <f t="shared" si="45"/>
        <v>12</v>
      </c>
      <c r="Q52" s="157">
        <f t="shared" si="46"/>
        <v>24.67</v>
      </c>
      <c r="R52" s="157">
        <f t="shared" si="47"/>
        <v>8997.44</v>
      </c>
    </row>
    <row r="53" spans="1:18" x14ac:dyDescent="0.2">
      <c r="A53" s="32" t="s">
        <v>186</v>
      </c>
      <c r="B53" s="189" t="s">
        <v>180</v>
      </c>
      <c r="C53" s="188" t="s">
        <v>190</v>
      </c>
      <c r="D53" s="184">
        <v>2065.4716238767646</v>
      </c>
      <c r="E53" s="185">
        <v>2</v>
      </c>
      <c r="F53" s="55">
        <v>0</v>
      </c>
      <c r="G53" s="182">
        <f t="shared" si="38"/>
        <v>0</v>
      </c>
      <c r="H53" s="62">
        <f t="shared" si="39"/>
        <v>4130.9399999999996</v>
      </c>
      <c r="I53" s="183">
        <f t="shared" si="44"/>
        <v>0</v>
      </c>
      <c r="J53" s="183">
        <f t="shared" si="40"/>
        <v>0</v>
      </c>
      <c r="L53" s="156">
        <f>'MEM02'!H368</f>
        <v>0</v>
      </c>
      <c r="M53" s="178"/>
      <c r="N53" s="157">
        <f>'MEM02'!H369</f>
        <v>0</v>
      </c>
      <c r="O53" s="157">
        <v>13</v>
      </c>
      <c r="P53" s="157">
        <f t="shared" si="45"/>
        <v>13</v>
      </c>
      <c r="Q53" s="157">
        <f t="shared" si="46"/>
        <v>26851.13</v>
      </c>
      <c r="R53" s="157">
        <f t="shared" si="47"/>
        <v>4130.9399999999996</v>
      </c>
    </row>
    <row r="54" spans="1:18" x14ac:dyDescent="0.2">
      <c r="A54" s="32" t="s">
        <v>187</v>
      </c>
      <c r="B54" s="189" t="s">
        <v>181</v>
      </c>
      <c r="C54" s="188" t="s">
        <v>190</v>
      </c>
      <c r="D54" s="184">
        <v>1190.2104942233632</v>
      </c>
      <c r="E54" s="185">
        <v>2</v>
      </c>
      <c r="F54" s="55">
        <v>0</v>
      </c>
      <c r="G54" s="182">
        <f t="shared" si="38"/>
        <v>0</v>
      </c>
      <c r="H54" s="62">
        <f t="shared" si="39"/>
        <v>2380.42</v>
      </c>
      <c r="I54" s="183">
        <f t="shared" si="44"/>
        <v>0</v>
      </c>
      <c r="J54" s="183">
        <f t="shared" si="40"/>
        <v>0</v>
      </c>
      <c r="L54" s="156">
        <f>'MEM02'!H369</f>
        <v>0</v>
      </c>
      <c r="M54" s="178"/>
      <c r="N54" s="157">
        <f>'MEM02'!H370</f>
        <v>0</v>
      </c>
      <c r="O54" s="157">
        <v>14</v>
      </c>
      <c r="P54" s="157">
        <f t="shared" si="45"/>
        <v>14</v>
      </c>
      <c r="Q54" s="157">
        <f t="shared" si="46"/>
        <v>16662.95</v>
      </c>
      <c r="R54" s="157">
        <f t="shared" si="47"/>
        <v>2380.42</v>
      </c>
    </row>
    <row r="55" spans="1:18" x14ac:dyDescent="0.2">
      <c r="A55" s="32" t="s">
        <v>188</v>
      </c>
      <c r="B55" s="189" t="s">
        <v>182</v>
      </c>
      <c r="C55" s="188" t="s">
        <v>191</v>
      </c>
      <c r="D55" s="184">
        <v>378.66496790757378</v>
      </c>
      <c r="E55" s="185">
        <v>28</v>
      </c>
      <c r="F55" s="55">
        <v>0</v>
      </c>
      <c r="G55" s="182">
        <f t="shared" si="38"/>
        <v>0</v>
      </c>
      <c r="H55" s="62">
        <f t="shared" si="39"/>
        <v>10602.62</v>
      </c>
      <c r="I55" s="183">
        <f t="shared" si="44"/>
        <v>0</v>
      </c>
      <c r="J55" s="183">
        <f t="shared" si="40"/>
        <v>0</v>
      </c>
      <c r="L55" s="156">
        <f>'MEM02'!H370</f>
        <v>0</v>
      </c>
      <c r="M55" s="178"/>
      <c r="N55" s="157">
        <f>'MEM02'!H371</f>
        <v>0</v>
      </c>
      <c r="O55" s="157">
        <v>15</v>
      </c>
      <c r="P55" s="157">
        <f t="shared" si="45"/>
        <v>15</v>
      </c>
      <c r="Q55" s="157">
        <f t="shared" si="46"/>
        <v>5679.97</v>
      </c>
      <c r="R55" s="157">
        <f t="shared" si="47"/>
        <v>10602.62</v>
      </c>
    </row>
    <row r="56" spans="1:18" x14ac:dyDescent="0.2">
      <c r="A56" s="32" t="s">
        <v>189</v>
      </c>
      <c r="B56" s="189" t="s">
        <v>183</v>
      </c>
      <c r="C56" s="188" t="s">
        <v>190</v>
      </c>
      <c r="D56" s="184">
        <v>975.66643774069314</v>
      </c>
      <c r="E56" s="185">
        <v>4</v>
      </c>
      <c r="F56" s="55">
        <v>0</v>
      </c>
      <c r="G56" s="182">
        <f t="shared" si="38"/>
        <v>0</v>
      </c>
      <c r="H56" s="62">
        <f t="shared" si="39"/>
        <v>3902.67</v>
      </c>
      <c r="I56" s="183">
        <f t="shared" si="44"/>
        <v>0</v>
      </c>
      <c r="J56" s="183">
        <f t="shared" si="40"/>
        <v>0</v>
      </c>
      <c r="L56" s="156">
        <f>'MEM02'!H371</f>
        <v>0</v>
      </c>
      <c r="M56" s="178"/>
      <c r="N56" s="157">
        <f>'MEM02'!H372</f>
        <v>0</v>
      </c>
      <c r="O56" s="157">
        <v>16</v>
      </c>
      <c r="P56" s="157">
        <f t="shared" si="45"/>
        <v>16</v>
      </c>
      <c r="Q56" s="157">
        <f t="shared" si="46"/>
        <v>15610.66</v>
      </c>
      <c r="R56" s="157">
        <f t="shared" si="47"/>
        <v>3902.67</v>
      </c>
    </row>
    <row r="57" spans="1:18" ht="15" customHeight="1" thickBot="1" x14ac:dyDescent="0.25">
      <c r="A57" s="196"/>
      <c r="B57" s="197"/>
      <c r="C57" s="197"/>
      <c r="D57" s="197"/>
      <c r="E57" s="197"/>
      <c r="F57" s="197"/>
      <c r="G57" s="197"/>
      <c r="H57" s="198">
        <f>H14+H18+H24+H38+H43+0.01</f>
        <v>2734552.1663999995</v>
      </c>
      <c r="I57" s="198">
        <f>I14+I18+I24+I38+I43</f>
        <v>656126.41999999993</v>
      </c>
      <c r="J57" s="198">
        <f>J14+J18+J24+J38+J43</f>
        <v>1658898.7599999998</v>
      </c>
      <c r="L57" s="282">
        <f>H57-J57</f>
        <v>1075653.4063999997</v>
      </c>
      <c r="M57" s="155"/>
    </row>
    <row r="58" spans="1:18" ht="18.75" customHeight="1" thickBot="1" x14ac:dyDescent="0.25">
      <c r="A58" s="199"/>
      <c r="B58" s="200" t="s">
        <v>122</v>
      </c>
      <c r="C58" s="200"/>
      <c r="D58" s="203">
        <f>I57</f>
        <v>656126.41999999993</v>
      </c>
      <c r="E58" s="203"/>
      <c r="F58" s="200"/>
      <c r="G58" s="200"/>
      <c r="H58" s="201"/>
      <c r="I58" s="200"/>
      <c r="J58" s="202"/>
    </row>
    <row r="60" spans="1:18" x14ac:dyDescent="0.2">
      <c r="H60" s="190"/>
      <c r="Q60" s="158"/>
    </row>
    <row r="62" spans="1:18" x14ac:dyDescent="0.2">
      <c r="H62" s="190"/>
    </row>
  </sheetData>
  <mergeCells count="26">
    <mergeCell ref="D11:D12"/>
    <mergeCell ref="G8:H9"/>
    <mergeCell ref="A6:B6"/>
    <mergeCell ref="A1:I2"/>
    <mergeCell ref="A3:B3"/>
    <mergeCell ref="A4:B4"/>
    <mergeCell ref="C3:F3"/>
    <mergeCell ref="A5:B5"/>
    <mergeCell ref="A7:B7"/>
    <mergeCell ref="I6:J6"/>
    <mergeCell ref="D58:E58"/>
    <mergeCell ref="C4:F4"/>
    <mergeCell ref="I8:J9"/>
    <mergeCell ref="F8:F9"/>
    <mergeCell ref="A8:B9"/>
    <mergeCell ref="C8:E9"/>
    <mergeCell ref="C5:D5"/>
    <mergeCell ref="C7:E7"/>
    <mergeCell ref="I5:J5"/>
    <mergeCell ref="G7:H7"/>
    <mergeCell ref="A10:J10"/>
    <mergeCell ref="A11:A12"/>
    <mergeCell ref="B11:B12"/>
    <mergeCell ref="C11:C12"/>
    <mergeCell ref="E11:G11"/>
    <mergeCell ref="H11:J11"/>
  </mergeCells>
  <phoneticPr fontId="20" type="noConversion"/>
  <pageMargins left="0.51181102362204722" right="0.51181102362204722" top="0.78740157480314965" bottom="0.78740157480314965" header="0.31496062992125984" footer="0.31496062992125984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0"/>
  <sheetViews>
    <sheetView showZeros="0" view="pageBreakPreview" topLeftCell="A214" zoomScale="85" zoomScaleNormal="115" zoomScaleSheetLayoutView="85" workbookViewId="0">
      <selection activeCell="A370" sqref="A370"/>
    </sheetView>
  </sheetViews>
  <sheetFormatPr defaultColWidth="9.28515625" defaultRowHeight="12.75" x14ac:dyDescent="0.2"/>
  <cols>
    <col min="1" max="1" width="9" style="5" customWidth="1"/>
    <col min="2" max="2" width="8" style="5" customWidth="1"/>
    <col min="3" max="3" width="7.7109375" style="5" customWidth="1"/>
    <col min="4" max="4" width="7.42578125" style="5" customWidth="1"/>
    <col min="5" max="5" width="11.7109375" style="5" customWidth="1"/>
    <col min="6" max="6" width="14.5703125" style="5" customWidth="1"/>
    <col min="7" max="7" width="12.7109375" style="5" customWidth="1"/>
    <col min="8" max="8" width="15" style="5" customWidth="1"/>
    <col min="9" max="9" width="14.42578125" style="5" customWidth="1"/>
    <col min="10" max="10" width="12.5703125" style="5" customWidth="1"/>
    <col min="11" max="12" width="9.7109375" style="5" bestFit="1" customWidth="1"/>
    <col min="13" max="13" width="11.7109375" style="5" bestFit="1" customWidth="1"/>
    <col min="14" max="14" width="20.28515625" style="5" bestFit="1" customWidth="1"/>
    <col min="15" max="16384" width="9.28515625" style="5"/>
  </cols>
  <sheetData>
    <row r="1" spans="1:16" ht="12.75" customHeight="1" x14ac:dyDescent="0.2">
      <c r="A1" s="67" t="s">
        <v>192</v>
      </c>
      <c r="B1" s="66"/>
      <c r="C1" s="66"/>
      <c r="D1" s="66"/>
      <c r="E1" s="66"/>
      <c r="F1" s="66"/>
      <c r="G1" s="66"/>
      <c r="H1" s="66"/>
      <c r="I1" s="66"/>
      <c r="J1" s="22"/>
      <c r="K1" s="21"/>
      <c r="N1" s="22"/>
      <c r="O1" s="21"/>
      <c r="P1" s="21"/>
    </row>
    <row r="2" spans="1:16" ht="12.75" customHeight="1" x14ac:dyDescent="0.2">
      <c r="G2" s="6"/>
      <c r="J2" s="22"/>
      <c r="K2" s="21"/>
      <c r="N2" s="22"/>
      <c r="O2" s="21"/>
      <c r="P2" s="21"/>
    </row>
    <row r="3" spans="1:16" ht="30" customHeight="1" x14ac:dyDescent="0.2">
      <c r="A3" s="69">
        <f>'BM02'!A13</f>
        <v>1</v>
      </c>
      <c r="B3" s="281" t="str">
        <f>'BM02'!B13</f>
        <v>REQUALIFICAÇÃO E AMPLIAÇÃO DA AV MONSENHOR VICENTE FREITAS: TRECHO 1 - (CONSTRUÇÃO DE 1 NOVA FAIXA DE ROLAGEM) - COMPRIMENTO 2300 M - TSD</v>
      </c>
      <c r="C3" s="281"/>
      <c r="D3" s="281"/>
      <c r="E3" s="281"/>
      <c r="F3" s="281"/>
      <c r="G3" s="281"/>
      <c r="H3" s="281"/>
      <c r="I3" s="281"/>
      <c r="J3" s="22"/>
      <c r="K3" s="21"/>
      <c r="N3" s="22"/>
      <c r="O3" s="21"/>
      <c r="P3" s="21"/>
    </row>
    <row r="4" spans="1:16" x14ac:dyDescent="0.2">
      <c r="A4" s="1"/>
      <c r="B4" s="24"/>
      <c r="C4" s="24"/>
      <c r="D4" s="24"/>
      <c r="E4" s="24"/>
      <c r="F4" s="24"/>
      <c r="G4" s="24"/>
      <c r="H4" s="24"/>
      <c r="I4" s="24"/>
      <c r="J4" s="22"/>
      <c r="K4" s="21"/>
      <c r="N4" s="22"/>
      <c r="O4" s="21"/>
      <c r="P4" s="21"/>
    </row>
    <row r="5" spans="1:16" x14ac:dyDescent="0.2">
      <c r="A5" s="68" t="str">
        <f>'BM02'!A14</f>
        <v>1.1</v>
      </c>
      <c r="B5" s="266" t="str">
        <f>'BM02'!B14</f>
        <v>SERVIÇOS PRELIMINARES</v>
      </c>
      <c r="C5" s="266"/>
      <c r="D5" s="266"/>
      <c r="E5" s="266"/>
      <c r="F5" s="266"/>
      <c r="G5" s="266"/>
      <c r="H5" s="266"/>
      <c r="I5" s="266"/>
      <c r="J5" s="22"/>
      <c r="K5" s="21"/>
      <c r="N5" s="22"/>
      <c r="O5" s="21"/>
      <c r="P5" s="21"/>
    </row>
    <row r="6" spans="1:16" ht="12.75" customHeight="1" x14ac:dyDescent="0.2">
      <c r="G6" s="6"/>
      <c r="J6" s="22"/>
      <c r="K6" s="21"/>
      <c r="N6" s="22"/>
      <c r="O6" s="21"/>
      <c r="P6" s="21"/>
    </row>
    <row r="7" spans="1:16" ht="30" customHeight="1" x14ac:dyDescent="0.2">
      <c r="A7" s="1" t="str">
        <f>'BM02'!A15</f>
        <v>1.1.1</v>
      </c>
      <c r="B7" s="247" t="str">
        <f>'BM02'!B15</f>
        <v>SERVIÇOS TOPOGRÁFICOS PARA PAVIMENTAÇÃO, INCLUSIVE NOTA DE SERVIÇOS, ACOMPANHAMENTO E GREIDE (ADAPTADO DO SINAPI 78472)</v>
      </c>
      <c r="C7" s="247"/>
      <c r="D7" s="247"/>
      <c r="E7" s="247"/>
      <c r="F7" s="247"/>
      <c r="G7" s="247"/>
      <c r="H7" s="247"/>
      <c r="I7" s="247"/>
      <c r="J7" s="22"/>
      <c r="K7" s="21"/>
      <c r="N7" s="22"/>
      <c r="O7" s="21"/>
      <c r="P7" s="21"/>
    </row>
    <row r="8" spans="1:16" ht="12.75" customHeight="1" x14ac:dyDescent="0.2">
      <c r="G8" s="6"/>
      <c r="J8" s="22"/>
      <c r="K8" s="21"/>
      <c r="N8" s="22"/>
      <c r="O8" s="21"/>
      <c r="P8" s="21"/>
    </row>
    <row r="9" spans="1:16" s="77" customFormat="1" ht="12.75" customHeight="1" x14ac:dyDescent="0.2">
      <c r="A9" s="256" t="s">
        <v>0</v>
      </c>
      <c r="B9" s="256"/>
      <c r="C9" s="256"/>
      <c r="D9" s="256"/>
      <c r="E9" s="256" t="s">
        <v>135</v>
      </c>
      <c r="F9" s="256" t="s">
        <v>1</v>
      </c>
      <c r="G9" s="256" t="s">
        <v>2</v>
      </c>
      <c r="H9" s="255" t="s">
        <v>3</v>
      </c>
      <c r="I9" s="255" t="s">
        <v>136</v>
      </c>
      <c r="J9"/>
      <c r="K9"/>
      <c r="L9"/>
    </row>
    <row r="10" spans="1:16" s="77" customFormat="1" ht="12.75" customHeight="1" x14ac:dyDescent="0.2">
      <c r="A10" s="75" t="s">
        <v>10</v>
      </c>
      <c r="B10" s="75" t="s">
        <v>11</v>
      </c>
      <c r="C10" s="75" t="s">
        <v>10</v>
      </c>
      <c r="D10" s="75" t="s">
        <v>11</v>
      </c>
      <c r="E10" s="256"/>
      <c r="F10" s="256"/>
      <c r="G10" s="256"/>
      <c r="H10" s="255"/>
      <c r="I10" s="255"/>
      <c r="J10"/>
      <c r="K10"/>
      <c r="L10"/>
    </row>
    <row r="11" spans="1:16" s="77" customFormat="1" ht="12.75" customHeight="1" x14ac:dyDescent="0.2">
      <c r="A11" s="83"/>
      <c r="B11" s="83"/>
      <c r="C11" s="83"/>
      <c r="D11" s="83"/>
      <c r="E11" s="83"/>
      <c r="F11" s="83"/>
      <c r="G11" s="83"/>
      <c r="H11" s="84"/>
      <c r="I11" s="84"/>
      <c r="J11"/>
      <c r="K11"/>
      <c r="L11"/>
    </row>
    <row r="12" spans="1:16" ht="12.75" customHeight="1" x14ac:dyDescent="0.2">
      <c r="A12" s="5" t="s">
        <v>126</v>
      </c>
      <c r="G12" s="6"/>
      <c r="H12" s="17">
        <v>14222.78</v>
      </c>
      <c r="I12" s="5" t="s">
        <v>41</v>
      </c>
      <c r="J12"/>
      <c r="K12"/>
      <c r="L12"/>
      <c r="N12" s="22"/>
      <c r="O12" s="21"/>
      <c r="P12" s="21"/>
    </row>
    <row r="13" spans="1:16" s="77" customFormat="1" ht="12.75" customHeight="1" x14ac:dyDescent="0.2">
      <c r="A13" s="78"/>
      <c r="B13" s="79"/>
      <c r="C13" s="79"/>
      <c r="D13" s="79"/>
      <c r="E13" s="79"/>
      <c r="F13" s="80"/>
      <c r="G13" s="80"/>
      <c r="H13" s="81"/>
      <c r="I13" s="82"/>
      <c r="J13"/>
      <c r="K13"/>
      <c r="L13"/>
    </row>
    <row r="14" spans="1:16" s="77" customFormat="1" ht="12.75" customHeight="1" x14ac:dyDescent="0.2">
      <c r="A14" s="78"/>
      <c r="B14" s="79"/>
      <c r="C14" s="79"/>
      <c r="D14" s="79"/>
      <c r="E14" s="79"/>
      <c r="F14" s="80"/>
      <c r="G14" s="123" t="s">
        <v>137</v>
      </c>
      <c r="H14" s="19">
        <f>H12</f>
        <v>14222.78</v>
      </c>
      <c r="I14" s="10" t="s">
        <v>41</v>
      </c>
      <c r="J14"/>
      <c r="K14"/>
      <c r="L14"/>
    </row>
    <row r="15" spans="1:16" ht="12.75" customHeight="1" x14ac:dyDescent="0.2">
      <c r="G15" s="6"/>
      <c r="H15" s="17"/>
      <c r="J15"/>
      <c r="K15"/>
      <c r="L15"/>
      <c r="N15" s="22"/>
      <c r="O15" s="21"/>
      <c r="P15" s="21"/>
    </row>
    <row r="16" spans="1:16" ht="12.75" customHeight="1" x14ac:dyDescent="0.2">
      <c r="A16" s="5" t="s">
        <v>7</v>
      </c>
      <c r="H16" s="18">
        <v>0</v>
      </c>
      <c r="I16" s="5" t="s">
        <v>41</v>
      </c>
      <c r="J16"/>
      <c r="K16"/>
      <c r="L16"/>
    </row>
    <row r="17" spans="1:16" ht="12.75" customHeight="1" x14ac:dyDescent="0.2">
      <c r="A17" s="5" t="s">
        <v>8</v>
      </c>
      <c r="H17" s="20">
        <f>H12</f>
        <v>14222.78</v>
      </c>
      <c r="I17" s="5" t="s">
        <v>41</v>
      </c>
      <c r="J17" s="22"/>
    </row>
    <row r="18" spans="1:16" ht="12.75" customHeight="1" x14ac:dyDescent="0.2">
      <c r="A18" s="5" t="s">
        <v>9</v>
      </c>
      <c r="H18" s="20">
        <f>H16+H17</f>
        <v>14222.78</v>
      </c>
      <c r="I18" s="5" t="s">
        <v>41</v>
      </c>
      <c r="J18" s="22"/>
    </row>
    <row r="19" spans="1:16" ht="12.75" customHeight="1" x14ac:dyDescent="0.2">
      <c r="A19" s="8"/>
      <c r="B19" s="8"/>
      <c r="C19" s="8"/>
      <c r="J19" s="22"/>
    </row>
    <row r="20" spans="1:16" ht="30" customHeight="1" x14ac:dyDescent="0.2">
      <c r="A20" s="1" t="str">
        <f>'BM02'!A16</f>
        <v>1.1.2</v>
      </c>
      <c r="B20" s="247" t="str">
        <f>'BM02'!B16</f>
        <v>LIMPEZA MECANIZADA DE CAMADA VEGETAL, VEGETAÇÃO E PEQUENAS ÁRVORES (DIÂMETRO DE TRONCO MENOR QUE 0,20 M), COM TRATOR DE ESTEIRAS.AF_05/2018</v>
      </c>
      <c r="C20" s="247"/>
      <c r="D20" s="247"/>
      <c r="E20" s="247"/>
      <c r="F20" s="247"/>
      <c r="G20" s="247"/>
      <c r="H20" s="247"/>
      <c r="I20" s="247"/>
      <c r="J20" s="22"/>
      <c r="K20" s="21"/>
      <c r="N20" s="22"/>
      <c r="O20" s="21"/>
      <c r="P20" s="21"/>
    </row>
    <row r="21" spans="1:16" ht="12.75" customHeight="1" x14ac:dyDescent="0.2">
      <c r="G21" s="6"/>
      <c r="J21" s="22"/>
      <c r="K21" s="21"/>
      <c r="N21" s="22"/>
      <c r="O21" s="21"/>
      <c r="P21" s="21"/>
    </row>
    <row r="22" spans="1:16" s="77" customFormat="1" ht="12.75" customHeight="1" x14ac:dyDescent="0.2">
      <c r="A22" s="256" t="s">
        <v>0</v>
      </c>
      <c r="B22" s="256"/>
      <c r="C22" s="256"/>
      <c r="D22" s="256"/>
      <c r="E22" s="256" t="s">
        <v>135</v>
      </c>
      <c r="F22" s="256" t="s">
        <v>1</v>
      </c>
      <c r="G22" s="256" t="s">
        <v>2</v>
      </c>
      <c r="H22" s="255" t="s">
        <v>3</v>
      </c>
      <c r="I22" s="255" t="s">
        <v>136</v>
      </c>
      <c r="J22"/>
      <c r="K22"/>
      <c r="L22"/>
    </row>
    <row r="23" spans="1:16" s="77" customFormat="1" ht="12.75" customHeight="1" x14ac:dyDescent="0.2">
      <c r="A23" s="75" t="s">
        <v>10</v>
      </c>
      <c r="B23" s="75" t="s">
        <v>11</v>
      </c>
      <c r="C23" s="75" t="s">
        <v>10</v>
      </c>
      <c r="D23" s="75" t="s">
        <v>11</v>
      </c>
      <c r="E23" s="256"/>
      <c r="F23" s="256"/>
      <c r="G23" s="256"/>
      <c r="H23" s="255"/>
      <c r="I23" s="255"/>
      <c r="J23"/>
      <c r="K23"/>
      <c r="L23"/>
    </row>
    <row r="24" spans="1:16" s="77" customFormat="1" ht="12.75" customHeight="1" x14ac:dyDescent="0.2">
      <c r="A24" s="83"/>
      <c r="B24" s="83"/>
      <c r="C24" s="83"/>
      <c r="D24" s="83"/>
      <c r="E24" s="83"/>
      <c r="F24" s="83"/>
      <c r="G24" s="83"/>
      <c r="H24" s="84"/>
      <c r="I24" s="84"/>
      <c r="J24"/>
      <c r="K24"/>
      <c r="L24"/>
    </row>
    <row r="25" spans="1:16" ht="12.75" customHeight="1" x14ac:dyDescent="0.2">
      <c r="A25" s="5" t="s">
        <v>126</v>
      </c>
      <c r="G25" s="6"/>
      <c r="H25" s="20">
        <v>14222.78</v>
      </c>
      <c r="I25" s="5" t="s">
        <v>41</v>
      </c>
      <c r="J25"/>
      <c r="K25"/>
      <c r="L25"/>
      <c r="N25" s="22"/>
      <c r="O25" s="21"/>
      <c r="P25" s="21"/>
    </row>
    <row r="26" spans="1:16" s="77" customFormat="1" ht="12.75" customHeight="1" x14ac:dyDescent="0.2">
      <c r="A26" s="78"/>
      <c r="B26" s="79"/>
      <c r="C26" s="79"/>
      <c r="D26" s="79"/>
      <c r="E26" s="79"/>
      <c r="F26" s="80"/>
      <c r="G26" s="80"/>
      <c r="H26" s="81"/>
      <c r="I26" s="82"/>
      <c r="J26"/>
      <c r="K26"/>
      <c r="L26"/>
    </row>
    <row r="27" spans="1:16" s="77" customFormat="1" ht="12.75" customHeight="1" x14ac:dyDescent="0.2">
      <c r="A27" s="78"/>
      <c r="B27" s="79"/>
      <c r="C27" s="79"/>
      <c r="D27" s="79"/>
      <c r="E27" s="79"/>
      <c r="F27" s="80"/>
      <c r="G27" s="123" t="s">
        <v>137</v>
      </c>
      <c r="H27" s="19">
        <f>H25</f>
        <v>14222.78</v>
      </c>
      <c r="I27" s="10" t="s">
        <v>41</v>
      </c>
      <c r="J27"/>
      <c r="K27"/>
      <c r="L27"/>
    </row>
    <row r="28" spans="1:16" ht="12.75" customHeight="1" x14ac:dyDescent="0.2">
      <c r="G28" s="6"/>
      <c r="H28" s="17"/>
      <c r="J28"/>
      <c r="K28"/>
      <c r="L28"/>
      <c r="N28" s="22"/>
      <c r="O28" s="21"/>
      <c r="P28" s="21"/>
    </row>
    <row r="29" spans="1:16" ht="12.75" customHeight="1" x14ac:dyDescent="0.2">
      <c r="A29" s="5" t="s">
        <v>7</v>
      </c>
      <c r="H29" s="20">
        <v>0</v>
      </c>
      <c r="I29" s="5" t="s">
        <v>41</v>
      </c>
      <c r="J29" s="22"/>
    </row>
    <row r="30" spans="1:16" ht="12.75" customHeight="1" x14ac:dyDescent="0.2">
      <c r="A30" s="5" t="s">
        <v>8</v>
      </c>
      <c r="H30" s="20">
        <f>H27</f>
        <v>14222.78</v>
      </c>
      <c r="I30" s="5" t="s">
        <v>41</v>
      </c>
      <c r="J30" s="22"/>
    </row>
    <row r="31" spans="1:16" ht="12.75" customHeight="1" x14ac:dyDescent="0.2">
      <c r="A31" s="5" t="s">
        <v>9</v>
      </c>
      <c r="H31" s="20">
        <f>H29+H30</f>
        <v>14222.78</v>
      </c>
      <c r="I31" s="5" t="s">
        <v>41</v>
      </c>
      <c r="J31" s="22"/>
    </row>
    <row r="32" spans="1:16" ht="12.75" customHeight="1" x14ac:dyDescent="0.2">
      <c r="A32" s="8"/>
      <c r="B32" s="8"/>
      <c r="C32" s="8"/>
      <c r="J32" s="22"/>
    </row>
    <row r="33" spans="1:16" ht="30" customHeight="1" x14ac:dyDescent="0.2">
      <c r="A33" s="1" t="str">
        <f>'BM02'!A17</f>
        <v>1.1.3</v>
      </c>
      <c r="B33" s="247" t="str">
        <f>'BM02'!B17</f>
        <v>TRANSPORTE COM CAMINHÃO BASCULANTE DE 10 M³, EM VIA URBANA PAVIMENTADA, ADICIONAL PARA DMT EXCEDENTE A 30 KM (UNIDADE: TXKM). AF_07/2020</v>
      </c>
      <c r="C33" s="247"/>
      <c r="D33" s="247"/>
      <c r="E33" s="247"/>
      <c r="F33" s="247"/>
      <c r="G33" s="247"/>
      <c r="H33" s="247"/>
      <c r="I33" s="247"/>
      <c r="J33" s="70"/>
      <c r="K33" s="21"/>
      <c r="N33" s="22"/>
      <c r="O33" s="21"/>
      <c r="P33" s="21"/>
    </row>
    <row r="34" spans="1:16" ht="12.75" customHeight="1" x14ac:dyDescent="0.2">
      <c r="G34" s="6"/>
      <c r="J34" s="22"/>
      <c r="K34" s="21"/>
      <c r="N34" s="22"/>
      <c r="O34" s="21"/>
      <c r="P34" s="21"/>
    </row>
    <row r="35" spans="1:16" s="77" customFormat="1" ht="12.75" customHeight="1" x14ac:dyDescent="0.2">
      <c r="A35" s="245" t="s">
        <v>0</v>
      </c>
      <c r="B35" s="245"/>
      <c r="C35" s="245"/>
      <c r="D35" s="245"/>
      <c r="E35" s="246" t="s">
        <v>156</v>
      </c>
      <c r="F35" s="245" t="s">
        <v>159</v>
      </c>
      <c r="G35" s="246" t="s">
        <v>157</v>
      </c>
      <c r="H35" s="246" t="s">
        <v>158</v>
      </c>
      <c r="I35" s="246" t="s">
        <v>136</v>
      </c>
      <c r="J35"/>
      <c r="K35"/>
    </row>
    <row r="36" spans="1:16" s="77" customFormat="1" ht="12.75" customHeight="1" x14ac:dyDescent="0.2">
      <c r="A36" s="71" t="s">
        <v>10</v>
      </c>
      <c r="B36" s="71" t="s">
        <v>11</v>
      </c>
      <c r="C36" s="71" t="s">
        <v>10</v>
      </c>
      <c r="D36" s="71" t="s">
        <v>11</v>
      </c>
      <c r="E36" s="246"/>
      <c r="F36" s="245"/>
      <c r="G36" s="246"/>
      <c r="H36" s="246"/>
      <c r="I36" s="246"/>
      <c r="J36"/>
      <c r="K36"/>
    </row>
    <row r="37" spans="1:16" s="77" customFormat="1" ht="12.75" customHeight="1" x14ac:dyDescent="0.2">
      <c r="A37" s="86"/>
      <c r="B37" s="86"/>
      <c r="C37" s="86"/>
      <c r="D37" s="86"/>
      <c r="E37" s="87"/>
      <c r="F37" s="86"/>
      <c r="G37" s="87"/>
      <c r="H37" s="87"/>
      <c r="I37" s="85"/>
      <c r="J37"/>
      <c r="K37"/>
    </row>
    <row r="38" spans="1:16" s="77" customFormat="1" ht="12.75" customHeight="1" x14ac:dyDescent="0.2">
      <c r="A38" s="5" t="s">
        <v>126</v>
      </c>
      <c r="B38" s="86"/>
      <c r="C38" s="86"/>
      <c r="D38" s="86"/>
      <c r="E38" s="17">
        <f>H27</f>
        <v>14222.78</v>
      </c>
      <c r="F38" s="17">
        <v>1</v>
      </c>
      <c r="G38" s="17">
        <v>0.1</v>
      </c>
      <c r="H38" s="17">
        <f>E38*F38*G38</f>
        <v>1422.2780000000002</v>
      </c>
      <c r="I38" s="85"/>
      <c r="J38"/>
      <c r="K38"/>
    </row>
    <row r="39" spans="1:16" s="77" customFormat="1" ht="12.75" customHeight="1" x14ac:dyDescent="0.2">
      <c r="A39" s="88"/>
      <c r="B39" s="89"/>
      <c r="C39" s="90"/>
      <c r="D39" s="89"/>
      <c r="E39" s="91"/>
      <c r="F39" s="91"/>
      <c r="G39" s="91">
        <f>F39*E39</f>
        <v>0</v>
      </c>
      <c r="H39" s="89"/>
      <c r="I39" s="85"/>
      <c r="J39"/>
      <c r="K39"/>
    </row>
    <row r="40" spans="1:16" s="77" customFormat="1" ht="12.75" customHeight="1" x14ac:dyDescent="0.2">
      <c r="A40" s="88"/>
      <c r="B40" s="89"/>
      <c r="C40" s="90"/>
      <c r="D40" s="89"/>
      <c r="E40" s="91"/>
      <c r="F40" s="91"/>
      <c r="G40" s="91"/>
      <c r="H40" s="85"/>
      <c r="I40" s="85"/>
      <c r="J40"/>
      <c r="K40"/>
    </row>
    <row r="41" spans="1:16" s="77" customFormat="1" ht="12.75" customHeight="1" x14ac:dyDescent="0.2">
      <c r="A41" s="90"/>
      <c r="B41" s="89"/>
      <c r="C41" s="90"/>
      <c r="D41" s="89"/>
      <c r="E41" s="89"/>
      <c r="G41" s="124" t="s">
        <v>18</v>
      </c>
      <c r="H41" s="19">
        <f>H38</f>
        <v>1422.2780000000002</v>
      </c>
      <c r="I41" s="126" t="s">
        <v>5</v>
      </c>
      <c r="J41"/>
      <c r="K41"/>
    </row>
    <row r="42" spans="1:16" ht="12.75" customHeight="1" x14ac:dyDescent="0.2">
      <c r="G42" s="6"/>
      <c r="J42" s="22"/>
      <c r="K42" s="21"/>
      <c r="N42" s="22"/>
      <c r="O42" s="21"/>
      <c r="P42" s="21"/>
    </row>
    <row r="43" spans="1:16" ht="12.75" customHeight="1" x14ac:dyDescent="0.2">
      <c r="A43" s="5" t="s">
        <v>7</v>
      </c>
      <c r="H43" s="18">
        <v>0</v>
      </c>
      <c r="I43" s="5" t="s">
        <v>42</v>
      </c>
      <c r="J43" s="22"/>
    </row>
    <row r="44" spans="1:16" ht="12.75" customHeight="1" x14ac:dyDescent="0.2">
      <c r="A44" s="5" t="s">
        <v>8</v>
      </c>
      <c r="H44" s="20">
        <f>H41</f>
        <v>1422.2780000000002</v>
      </c>
      <c r="I44" s="5" t="s">
        <v>42</v>
      </c>
      <c r="J44" s="22"/>
    </row>
    <row r="45" spans="1:16" ht="12.75" customHeight="1" x14ac:dyDescent="0.2">
      <c r="A45" s="5" t="s">
        <v>9</v>
      </c>
      <c r="H45" s="20">
        <f>H43+H44</f>
        <v>1422.2780000000002</v>
      </c>
      <c r="I45" s="5" t="s">
        <v>42</v>
      </c>
      <c r="J45" s="22"/>
    </row>
    <row r="46" spans="1:16" ht="12.75" customHeight="1" x14ac:dyDescent="0.2">
      <c r="A46" s="8"/>
      <c r="B46" s="8"/>
      <c r="C46" s="8"/>
      <c r="J46" s="22"/>
    </row>
    <row r="47" spans="1:16" x14ac:dyDescent="0.2">
      <c r="A47" s="68" t="str">
        <f>'BM02'!A18</f>
        <v>1.2</v>
      </c>
      <c r="B47" s="266" t="str">
        <f>'BM02'!B18</f>
        <v>MOVIMENTAÇÃO DE TERRA</v>
      </c>
      <c r="C47" s="266"/>
      <c r="D47" s="266"/>
      <c r="E47" s="266"/>
      <c r="F47" s="266"/>
      <c r="G47" s="266"/>
      <c r="H47" s="266"/>
      <c r="I47" s="266"/>
      <c r="J47" s="22"/>
      <c r="K47" s="21"/>
      <c r="N47" s="22"/>
      <c r="O47" s="21"/>
      <c r="P47" s="21"/>
    </row>
    <row r="48" spans="1:16" x14ac:dyDescent="0.2">
      <c r="A48" s="1"/>
      <c r="B48" s="24"/>
      <c r="C48" s="24"/>
      <c r="D48" s="24"/>
      <c r="E48" s="24"/>
      <c r="F48" s="24"/>
      <c r="G48" s="24"/>
      <c r="H48" s="24"/>
      <c r="I48" s="24"/>
      <c r="J48" s="22"/>
      <c r="K48" s="21"/>
      <c r="N48" s="22"/>
      <c r="O48" s="21"/>
      <c r="P48" s="21"/>
    </row>
    <row r="49" spans="1:16" ht="30" customHeight="1" x14ac:dyDescent="0.2">
      <c r="A49" s="1" t="str">
        <f>'BM02'!A19</f>
        <v>1.2.1</v>
      </c>
      <c r="B49" s="247" t="str">
        <f>'BM02'!B19</f>
        <v>SERVIÇOS TOPOGRÁFICOS PARA PAVIMENTAÇÃO, INCLUSIVE NOTA DE SERVIÇOS, ACOMPANHAMENTO E GREIDE (ADAPTADO DO SINAPI 78472)</v>
      </c>
      <c r="C49" s="247"/>
      <c r="D49" s="247"/>
      <c r="E49" s="247"/>
      <c r="F49" s="247"/>
      <c r="G49" s="247"/>
      <c r="H49" s="247"/>
      <c r="I49" s="247"/>
      <c r="J49" s="22"/>
      <c r="K49" s="21"/>
      <c r="N49" s="22"/>
      <c r="O49" s="21"/>
      <c r="P49" s="21"/>
    </row>
    <row r="50" spans="1:16" ht="12.75" customHeight="1" x14ac:dyDescent="0.2">
      <c r="G50" s="6"/>
      <c r="J50" s="22"/>
      <c r="K50" s="21"/>
      <c r="N50" s="22"/>
      <c r="O50" s="21"/>
      <c r="P50" s="21"/>
    </row>
    <row r="51" spans="1:16" s="77" customFormat="1" ht="12.75" customHeight="1" x14ac:dyDescent="0.2">
      <c r="A51" s="256" t="s">
        <v>0</v>
      </c>
      <c r="B51" s="256"/>
      <c r="C51" s="256"/>
      <c r="D51" s="256"/>
      <c r="E51" s="256" t="s">
        <v>135</v>
      </c>
      <c r="F51" s="256" t="s">
        <v>1</v>
      </c>
      <c r="G51" s="256" t="s">
        <v>2</v>
      </c>
      <c r="H51" s="255" t="s">
        <v>3</v>
      </c>
      <c r="I51" s="255" t="s">
        <v>136</v>
      </c>
      <c r="J51"/>
      <c r="K51"/>
      <c r="L51"/>
    </row>
    <row r="52" spans="1:16" s="77" customFormat="1" ht="12.75" customHeight="1" x14ac:dyDescent="0.2">
      <c r="A52" s="75" t="s">
        <v>10</v>
      </c>
      <c r="B52" s="75" t="s">
        <v>11</v>
      </c>
      <c r="C52" s="75" t="s">
        <v>10</v>
      </c>
      <c r="D52" s="75" t="s">
        <v>11</v>
      </c>
      <c r="E52" s="256"/>
      <c r="F52" s="256"/>
      <c r="G52" s="256"/>
      <c r="H52" s="255"/>
      <c r="I52" s="255"/>
      <c r="J52"/>
      <c r="K52"/>
      <c r="L52"/>
    </row>
    <row r="53" spans="1:16" s="77" customFormat="1" ht="12.75" customHeight="1" x14ac:dyDescent="0.2">
      <c r="A53" s="83"/>
      <c r="B53" s="83"/>
      <c r="C53" s="83"/>
      <c r="D53" s="83"/>
      <c r="E53" s="83"/>
      <c r="F53" s="83"/>
      <c r="G53" s="83"/>
      <c r="H53" s="84"/>
      <c r="I53" s="84"/>
      <c r="J53"/>
      <c r="K53"/>
      <c r="L53"/>
    </row>
    <row r="54" spans="1:16" ht="12.75" customHeight="1" x14ac:dyDescent="0.2">
      <c r="A54" s="5" t="s">
        <v>195</v>
      </c>
      <c r="G54" s="6"/>
      <c r="H54" s="17">
        <v>2188.12</v>
      </c>
      <c r="I54" s="5" t="s">
        <v>41</v>
      </c>
      <c r="J54"/>
      <c r="K54"/>
      <c r="L54"/>
      <c r="N54" s="22"/>
      <c r="O54" s="21"/>
      <c r="P54" s="21"/>
    </row>
    <row r="55" spans="1:16" s="77" customFormat="1" ht="12.75" customHeight="1" x14ac:dyDescent="0.2">
      <c r="A55" s="5" t="s">
        <v>196</v>
      </c>
      <c r="B55" s="79"/>
      <c r="C55" s="79"/>
      <c r="D55" s="79"/>
      <c r="E55" s="79"/>
      <c r="F55" s="80"/>
      <c r="G55" s="80"/>
      <c r="H55" s="17">
        <v>12034.66</v>
      </c>
      <c r="I55" s="82"/>
      <c r="J55"/>
      <c r="K55"/>
      <c r="L55"/>
    </row>
    <row r="56" spans="1:16" s="77" customFormat="1" ht="12.75" customHeight="1" x14ac:dyDescent="0.2">
      <c r="A56" s="78"/>
      <c r="B56" s="79"/>
      <c r="C56" s="79"/>
      <c r="D56" s="79"/>
      <c r="E56" s="79"/>
      <c r="F56" s="80"/>
      <c r="G56" s="123" t="s">
        <v>137</v>
      </c>
      <c r="H56" s="19">
        <f>H54+H55</f>
        <v>14222.779999999999</v>
      </c>
      <c r="I56" s="10" t="s">
        <v>41</v>
      </c>
      <c r="J56"/>
      <c r="K56"/>
      <c r="L56"/>
    </row>
    <row r="57" spans="1:16" ht="12.75" customHeight="1" x14ac:dyDescent="0.2">
      <c r="G57" s="6"/>
      <c r="H57" s="17"/>
      <c r="J57"/>
      <c r="K57"/>
      <c r="L57"/>
      <c r="N57" s="22"/>
      <c r="O57" s="21"/>
      <c r="P57" s="21"/>
    </row>
    <row r="58" spans="1:16" ht="12.75" customHeight="1" x14ac:dyDescent="0.2">
      <c r="A58" s="5" t="s">
        <v>7</v>
      </c>
      <c r="H58" s="17">
        <v>2188.12</v>
      </c>
      <c r="I58" s="5" t="s">
        <v>41</v>
      </c>
      <c r="J58" s="22"/>
    </row>
    <row r="59" spans="1:16" ht="12.75" customHeight="1" x14ac:dyDescent="0.2">
      <c r="A59" s="5" t="s">
        <v>8</v>
      </c>
      <c r="H59" s="17">
        <f>H55</f>
        <v>12034.66</v>
      </c>
      <c r="I59" s="5" t="s">
        <v>41</v>
      </c>
      <c r="J59" s="22"/>
    </row>
    <row r="60" spans="1:16" ht="12.75" customHeight="1" x14ac:dyDescent="0.2">
      <c r="A60" s="5" t="s">
        <v>9</v>
      </c>
      <c r="H60" s="17">
        <f>H58+H59</f>
        <v>14222.779999999999</v>
      </c>
      <c r="I60" s="5" t="s">
        <v>41</v>
      </c>
      <c r="J60" s="22"/>
    </row>
    <row r="61" spans="1:16" ht="12.75" customHeight="1" x14ac:dyDescent="0.2">
      <c r="A61" s="8"/>
      <c r="B61" s="8"/>
      <c r="C61" s="8"/>
      <c r="J61" s="22"/>
    </row>
    <row r="62" spans="1:16" ht="45" customHeight="1" x14ac:dyDescent="0.2">
      <c r="A62" s="1" t="str">
        <f>'BM02'!A20</f>
        <v>1.2.2</v>
      </c>
      <c r="B62" s="247" t="str">
        <f>'BM02'!B20</f>
        <v>ATERRO MECANIZADO DE VALA COM ESCAVADEIRA HIDRÁULICA (CAPACIDADE DA CAÇAMBA: 0,8M³ / POTÊNCIA: 111HP), LARGURA MAIOR QUE 1,5M, PROFUNDIDADE DE 1,5 A 3,0M, COM AREIA PARA ATERRO. ADAPTADOR DO SINAPI 94305</v>
      </c>
      <c r="C62" s="247"/>
      <c r="D62" s="247"/>
      <c r="E62" s="247"/>
      <c r="F62" s="247"/>
      <c r="G62" s="247"/>
      <c r="H62" s="247"/>
      <c r="I62" s="247"/>
      <c r="J62" s="22"/>
      <c r="K62" s="21"/>
      <c r="N62" s="22"/>
      <c r="O62" s="21"/>
      <c r="P62" s="21"/>
    </row>
    <row r="63" spans="1:16" ht="12.75" customHeight="1" x14ac:dyDescent="0.2">
      <c r="G63" s="6"/>
      <c r="J63" s="22"/>
      <c r="K63" s="21"/>
      <c r="N63" s="22"/>
      <c r="O63" s="21"/>
      <c r="P63" s="21"/>
    </row>
    <row r="64" spans="1:16" ht="12.75" customHeight="1" x14ac:dyDescent="0.2">
      <c r="A64" s="245" t="s">
        <v>127</v>
      </c>
      <c r="B64" s="245"/>
      <c r="C64" s="245"/>
      <c r="D64" s="245"/>
      <c r="E64" s="71" t="s">
        <v>128</v>
      </c>
      <c r="F64" s="71" t="s">
        <v>129</v>
      </c>
      <c r="G64" s="245" t="s">
        <v>6</v>
      </c>
      <c r="J64" s="22"/>
      <c r="K64" s="21"/>
      <c r="N64" s="22"/>
      <c r="O64" s="21"/>
      <c r="P64" s="21"/>
    </row>
    <row r="65" spans="1:16" ht="12.75" customHeight="1" x14ac:dyDescent="0.2">
      <c r="A65" s="71" t="s">
        <v>10</v>
      </c>
      <c r="B65" s="71" t="s">
        <v>11</v>
      </c>
      <c r="C65" s="71" t="s">
        <v>10</v>
      </c>
      <c r="D65" s="71" t="s">
        <v>11</v>
      </c>
      <c r="E65" s="71" t="s">
        <v>131</v>
      </c>
      <c r="F65" s="71" t="s">
        <v>132</v>
      </c>
      <c r="G65" s="245"/>
      <c r="J65" s="22"/>
      <c r="K65" s="21"/>
      <c r="N65" s="22"/>
      <c r="O65" s="21"/>
      <c r="P65" s="21"/>
    </row>
    <row r="66" spans="1:16" ht="12.75" customHeight="1" x14ac:dyDescent="0.2">
      <c r="G66" s="6"/>
      <c r="J66" s="22"/>
      <c r="K66" s="21"/>
      <c r="N66" s="22"/>
      <c r="O66" s="21"/>
      <c r="P66" s="21"/>
    </row>
    <row r="67" spans="1:16" ht="12.75" customHeight="1" x14ac:dyDescent="0.2">
      <c r="A67" s="23" t="s">
        <v>193</v>
      </c>
      <c r="B67" s="1"/>
      <c r="C67" s="1"/>
      <c r="D67" s="1"/>
      <c r="F67" s="17">
        <v>11100</v>
      </c>
      <c r="G67" s="6"/>
      <c r="J67" s="22"/>
      <c r="K67" s="21"/>
      <c r="N67" s="22"/>
      <c r="O67" s="21"/>
      <c r="P67" s="21"/>
    </row>
    <row r="68" spans="1:16" ht="12.75" customHeight="1" x14ac:dyDescent="0.2">
      <c r="A68" s="23" t="s">
        <v>194</v>
      </c>
      <c r="B68" s="1"/>
      <c r="C68" s="1"/>
      <c r="D68" s="1"/>
      <c r="F68" s="17">
        <v>1400</v>
      </c>
      <c r="G68" s="6"/>
      <c r="J68" s="22"/>
      <c r="K68" s="21"/>
      <c r="N68" s="22"/>
      <c r="O68" s="21"/>
      <c r="P68" s="21"/>
    </row>
    <row r="69" spans="1:16" ht="12.75" customHeight="1" x14ac:dyDescent="0.2">
      <c r="G69" s="6"/>
      <c r="J69" s="22"/>
      <c r="K69" s="21"/>
      <c r="N69" s="22"/>
      <c r="O69" s="21"/>
      <c r="P69" s="21"/>
    </row>
    <row r="70" spans="1:16" ht="12.75" customHeight="1" x14ac:dyDescent="0.2">
      <c r="E70" s="123" t="s">
        <v>17</v>
      </c>
      <c r="F70" s="19">
        <f>F67+F68</f>
        <v>12500</v>
      </c>
      <c r="G70" s="10" t="s">
        <v>93</v>
      </c>
      <c r="I70" s="22"/>
      <c r="J70" s="21"/>
      <c r="M70" s="22"/>
      <c r="N70" s="21"/>
      <c r="O70" s="21"/>
    </row>
    <row r="71" spans="1:16" ht="12.75" customHeight="1" x14ac:dyDescent="0.2">
      <c r="G71" s="6"/>
      <c r="J71" s="22"/>
      <c r="K71" s="21"/>
      <c r="N71" s="22"/>
      <c r="O71" s="21"/>
      <c r="P71" s="21"/>
    </row>
    <row r="72" spans="1:16" ht="12.75" customHeight="1" x14ac:dyDescent="0.2">
      <c r="A72" s="5" t="s">
        <v>7</v>
      </c>
      <c r="H72" s="17">
        <v>11100</v>
      </c>
      <c r="I72" s="5" t="s">
        <v>93</v>
      </c>
      <c r="J72" s="22"/>
    </row>
    <row r="73" spans="1:16" ht="12.75" customHeight="1" x14ac:dyDescent="0.2">
      <c r="A73" s="5" t="s">
        <v>8</v>
      </c>
      <c r="H73" s="17">
        <f>F68</f>
        <v>1400</v>
      </c>
      <c r="I73" s="5" t="s">
        <v>93</v>
      </c>
      <c r="J73" s="22"/>
    </row>
    <row r="74" spans="1:16" ht="12.75" customHeight="1" x14ac:dyDescent="0.2">
      <c r="A74" s="5" t="s">
        <v>9</v>
      </c>
      <c r="H74" s="17">
        <f>H72+H73</f>
        <v>12500</v>
      </c>
      <c r="I74" s="5" t="s">
        <v>93</v>
      </c>
      <c r="J74" s="22"/>
    </row>
    <row r="75" spans="1:16" ht="12.75" customHeight="1" x14ac:dyDescent="0.2">
      <c r="A75" s="8"/>
      <c r="B75" s="8"/>
      <c r="C75" s="8"/>
      <c r="J75" s="22"/>
    </row>
    <row r="76" spans="1:16" ht="30" customHeight="1" x14ac:dyDescent="0.2">
      <c r="A76" s="1" t="str">
        <f>'BM02'!A21</f>
        <v>1.2.3</v>
      </c>
      <c r="B76" s="247" t="str">
        <f>'BM02'!B21</f>
        <v>ESCAVAÇÃO, CARGA E TRANSPORTE DE MATERIAL DE 1ª CATEGORIA - DMT DE 1.000 A 1.200 M - CAMINHO DE SERVIÇO EM LEITO NATURAL -COM CARREGADEIRA E CAMINHÃO BASCULANTE DE 14 M³</v>
      </c>
      <c r="C76" s="247"/>
      <c r="D76" s="247"/>
      <c r="E76" s="247"/>
      <c r="F76" s="247"/>
      <c r="G76" s="247"/>
      <c r="H76" s="247"/>
      <c r="I76" s="247"/>
      <c r="J76" s="22"/>
      <c r="K76" s="21"/>
      <c r="N76" s="22"/>
      <c r="O76" s="21"/>
      <c r="P76" s="21"/>
    </row>
    <row r="77" spans="1:16" ht="12.75" customHeight="1" x14ac:dyDescent="0.2">
      <c r="G77" s="6"/>
      <c r="J77" s="22"/>
      <c r="K77" s="21"/>
      <c r="N77" s="22"/>
      <c r="O77" s="21"/>
      <c r="P77" s="21"/>
    </row>
    <row r="78" spans="1:16" ht="12.75" customHeight="1" x14ac:dyDescent="0.2">
      <c r="A78" s="245" t="s">
        <v>127</v>
      </c>
      <c r="B78" s="245"/>
      <c r="C78" s="245"/>
      <c r="D78" s="245"/>
      <c r="E78" s="71" t="s">
        <v>128</v>
      </c>
      <c r="F78" s="71" t="s">
        <v>129</v>
      </c>
      <c r="G78" s="71" t="s">
        <v>130</v>
      </c>
      <c r="H78" s="72" t="s">
        <v>129</v>
      </c>
      <c r="I78" s="245" t="s">
        <v>6</v>
      </c>
      <c r="J78" s="22"/>
      <c r="K78" s="21"/>
      <c r="N78" s="22"/>
      <c r="O78" s="21"/>
      <c r="P78" s="21"/>
    </row>
    <row r="79" spans="1:16" ht="12.75" customHeight="1" x14ac:dyDescent="0.2">
      <c r="A79" s="71" t="s">
        <v>10</v>
      </c>
      <c r="B79" s="71" t="s">
        <v>11</v>
      </c>
      <c r="C79" s="71" t="s">
        <v>10</v>
      </c>
      <c r="D79" s="71" t="s">
        <v>11</v>
      </c>
      <c r="E79" s="71" t="s">
        <v>131</v>
      </c>
      <c r="F79" s="71" t="s">
        <v>132</v>
      </c>
      <c r="G79" s="71" t="s">
        <v>133</v>
      </c>
      <c r="H79" s="72" t="s">
        <v>134</v>
      </c>
      <c r="I79" s="245"/>
      <c r="J79" s="22"/>
      <c r="K79" s="21"/>
      <c r="N79" s="22"/>
      <c r="O79" s="21"/>
      <c r="P79" s="21"/>
    </row>
    <row r="80" spans="1:16" ht="12.75" customHeight="1" x14ac:dyDescent="0.2">
      <c r="G80" s="6"/>
      <c r="J80" s="22"/>
      <c r="K80" s="21"/>
      <c r="N80" s="22"/>
      <c r="O80" s="21"/>
      <c r="P80" s="21"/>
    </row>
    <row r="81" spans="1:17" ht="12.75" customHeight="1" x14ac:dyDescent="0.2">
      <c r="A81" s="74" t="s">
        <v>33</v>
      </c>
      <c r="B81" s="1">
        <v>0</v>
      </c>
      <c r="C81" s="1">
        <v>51</v>
      </c>
      <c r="D81" s="1">
        <v>5.07</v>
      </c>
      <c r="F81" s="17">
        <v>0</v>
      </c>
      <c r="G81" s="17">
        <v>1.25</v>
      </c>
      <c r="H81" s="17">
        <f>F81*G81</f>
        <v>0</v>
      </c>
      <c r="J81" s="22"/>
      <c r="K81" s="21"/>
      <c r="N81" s="22"/>
      <c r="O81" s="21"/>
      <c r="P81" s="21"/>
    </row>
    <row r="82" spans="1:17" ht="12.75" customHeight="1" x14ac:dyDescent="0.2">
      <c r="G82" s="6"/>
      <c r="J82" s="22"/>
      <c r="K82" s="21"/>
      <c r="N82" s="22"/>
      <c r="O82" s="21"/>
      <c r="P82" s="21"/>
    </row>
    <row r="83" spans="1:17" ht="12.75" customHeight="1" x14ac:dyDescent="0.2">
      <c r="G83" s="123" t="s">
        <v>17</v>
      </c>
      <c r="H83" s="19">
        <f>H81</f>
        <v>0</v>
      </c>
      <c r="I83" s="10" t="s">
        <v>93</v>
      </c>
      <c r="K83" s="22"/>
      <c r="L83" s="21"/>
      <c r="O83" s="22"/>
      <c r="P83" s="21"/>
      <c r="Q83" s="21"/>
    </row>
    <row r="84" spans="1:17" ht="12.75" customHeight="1" x14ac:dyDescent="0.2">
      <c r="G84" s="6"/>
      <c r="H84" s="17"/>
      <c r="J84" s="22"/>
      <c r="K84" s="21"/>
      <c r="N84" s="22"/>
      <c r="O84" s="21"/>
      <c r="P84" s="21"/>
    </row>
    <row r="85" spans="1:17" ht="12.75" customHeight="1" x14ac:dyDescent="0.2">
      <c r="A85" s="5" t="s">
        <v>7</v>
      </c>
      <c r="H85" s="17">
        <v>0</v>
      </c>
      <c r="I85" s="5" t="s">
        <v>93</v>
      </c>
    </row>
    <row r="86" spans="1:17" ht="12.75" customHeight="1" x14ac:dyDescent="0.2">
      <c r="A86" s="5" t="s">
        <v>8</v>
      </c>
      <c r="H86" s="17">
        <f>H83</f>
        <v>0</v>
      </c>
      <c r="I86" s="5" t="s">
        <v>93</v>
      </c>
    </row>
    <row r="87" spans="1:17" ht="12.75" customHeight="1" x14ac:dyDescent="0.2">
      <c r="A87" s="5" t="s">
        <v>9</v>
      </c>
      <c r="H87" s="17">
        <f>H85+H86</f>
        <v>0</v>
      </c>
      <c r="I87" s="5" t="s">
        <v>93</v>
      </c>
    </row>
    <row r="88" spans="1:17" ht="12.75" customHeight="1" x14ac:dyDescent="0.2">
      <c r="A88" s="8"/>
      <c r="B88" s="8"/>
      <c r="C88" s="8"/>
    </row>
    <row r="89" spans="1:17" ht="30" customHeight="1" x14ac:dyDescent="0.2">
      <c r="A89" s="1" t="str">
        <f>'BM02'!A22</f>
        <v>1.2.4</v>
      </c>
      <c r="B89" s="247" t="str">
        <f>'BM02'!B22</f>
        <v>TRANSPORTE COM CAMINHÃO BASCULANTE DE 10 M³, EM VIA URBANA PAVIMENTADA, ADICIONAL PARA DMT EXCEDENTE A 30 KM (UNIDADE: TXKM). AF_07/2020</v>
      </c>
      <c r="C89" s="247"/>
      <c r="D89" s="247"/>
      <c r="E89" s="247"/>
      <c r="F89" s="247"/>
      <c r="G89" s="247"/>
      <c r="H89" s="247"/>
      <c r="I89" s="247"/>
      <c r="J89" s="22"/>
      <c r="K89" s="21"/>
      <c r="N89" s="22"/>
      <c r="O89" s="21"/>
      <c r="P89" s="21"/>
    </row>
    <row r="90" spans="1:17" ht="12.75" customHeight="1" x14ac:dyDescent="0.2">
      <c r="G90" s="6"/>
      <c r="J90" s="22"/>
      <c r="K90" s="21"/>
      <c r="N90" s="22"/>
      <c r="O90" s="21"/>
      <c r="P90" s="21"/>
    </row>
    <row r="91" spans="1:17" s="77" customFormat="1" ht="12.75" customHeight="1" x14ac:dyDescent="0.2">
      <c r="A91" s="245" t="s">
        <v>0</v>
      </c>
      <c r="B91" s="245"/>
      <c r="C91" s="245"/>
      <c r="D91" s="245"/>
      <c r="E91" s="246" t="s">
        <v>160</v>
      </c>
      <c r="F91" s="245" t="s">
        <v>161</v>
      </c>
      <c r="G91" s="245" t="s">
        <v>35</v>
      </c>
      <c r="H91" s="246" t="s">
        <v>5</v>
      </c>
      <c r="I91" s="253" t="s">
        <v>136</v>
      </c>
      <c r="J91"/>
      <c r="K91"/>
    </row>
    <row r="92" spans="1:17" s="77" customFormat="1" ht="12.75" customHeight="1" x14ac:dyDescent="0.2">
      <c r="A92" s="71" t="s">
        <v>10</v>
      </c>
      <c r="B92" s="71" t="s">
        <v>11</v>
      </c>
      <c r="C92" s="71" t="s">
        <v>10</v>
      </c>
      <c r="D92" s="71" t="s">
        <v>11</v>
      </c>
      <c r="E92" s="246"/>
      <c r="F92" s="245"/>
      <c r="G92" s="245"/>
      <c r="H92" s="246"/>
      <c r="I92" s="254"/>
      <c r="J92"/>
      <c r="K92"/>
    </row>
    <row r="93" spans="1:17" s="77" customFormat="1" ht="12.75" customHeight="1" x14ac:dyDescent="0.2">
      <c r="A93" s="86"/>
      <c r="B93" s="86"/>
      <c r="C93" s="86"/>
      <c r="D93" s="86"/>
      <c r="E93" s="87"/>
      <c r="F93" s="86"/>
      <c r="G93" s="87"/>
      <c r="H93" s="87"/>
      <c r="I93" s="85"/>
      <c r="J93"/>
      <c r="K93"/>
    </row>
    <row r="94" spans="1:17" s="77" customFormat="1" ht="12.75" customHeight="1" x14ac:dyDescent="0.2">
      <c r="A94" s="74" t="s">
        <v>197</v>
      </c>
      <c r="B94" s="1"/>
      <c r="C94" s="1"/>
      <c r="D94" s="1"/>
      <c r="E94" s="167"/>
      <c r="F94" s="86"/>
      <c r="G94" s="87"/>
      <c r="H94" s="87">
        <v>55515.51</v>
      </c>
      <c r="I94" s="85"/>
      <c r="J94"/>
      <c r="K94"/>
    </row>
    <row r="95" spans="1:17" s="77" customFormat="1" ht="12.75" customHeight="1" x14ac:dyDescent="0.2">
      <c r="A95" s="248" t="s">
        <v>201</v>
      </c>
      <c r="B95" s="248"/>
      <c r="C95" s="248"/>
      <c r="D95" s="248"/>
      <c r="E95" s="167">
        <f>F70</f>
        <v>12500</v>
      </c>
      <c r="F95" s="86">
        <v>1.6</v>
      </c>
      <c r="G95" s="87">
        <v>4.2300000000000004</v>
      </c>
      <c r="H95" s="87">
        <f>E95*F95*G95</f>
        <v>84600.000000000015</v>
      </c>
      <c r="I95" s="85"/>
      <c r="J95">
        <f>F70*F95*G95</f>
        <v>84600.000000000015</v>
      </c>
      <c r="K95"/>
    </row>
    <row r="96" spans="1:17" s="77" customFormat="1" ht="12.75" customHeight="1" x14ac:dyDescent="0.2">
      <c r="A96" s="88"/>
      <c r="B96" s="89"/>
      <c r="C96" s="90"/>
      <c r="D96" s="89"/>
      <c r="E96" s="91"/>
      <c r="F96" s="91"/>
      <c r="G96" s="91">
        <f>F96*E96</f>
        <v>0</v>
      </c>
      <c r="H96" s="89"/>
      <c r="I96" s="85"/>
      <c r="J96"/>
      <c r="K96"/>
    </row>
    <row r="97" spans="1:16" s="77" customFormat="1" ht="12.75" customHeight="1" x14ac:dyDescent="0.2">
      <c r="A97" s="88"/>
      <c r="B97" s="89"/>
      <c r="C97" s="90"/>
      <c r="D97" s="89"/>
      <c r="E97" s="91"/>
      <c r="F97" s="91"/>
      <c r="G97" s="91"/>
      <c r="H97" s="85"/>
      <c r="I97" s="85"/>
      <c r="J97"/>
      <c r="K97"/>
    </row>
    <row r="98" spans="1:16" s="77" customFormat="1" ht="12.75" customHeight="1" x14ac:dyDescent="0.2">
      <c r="A98" s="90"/>
      <c r="B98" s="89"/>
      <c r="C98" s="90"/>
      <c r="D98" s="89"/>
      <c r="E98" s="89"/>
      <c r="F98" s="124" t="s">
        <v>18</v>
      </c>
      <c r="G98" s="125">
        <f>H95</f>
        <v>84600.000000000015</v>
      </c>
      <c r="H98" s="126" t="s">
        <v>42</v>
      </c>
      <c r="I98" s="85"/>
      <c r="J98"/>
      <c r="K98"/>
    </row>
    <row r="99" spans="1:16" ht="12.75" customHeight="1" x14ac:dyDescent="0.2">
      <c r="G99" s="6"/>
      <c r="J99" s="22"/>
      <c r="K99" s="21"/>
      <c r="N99" s="22"/>
      <c r="O99" s="21"/>
      <c r="P99" s="21"/>
    </row>
    <row r="100" spans="1:16" ht="12.75" customHeight="1" x14ac:dyDescent="0.2">
      <c r="A100" s="5" t="s">
        <v>7</v>
      </c>
      <c r="H100" s="18">
        <f>H94</f>
        <v>55515.51</v>
      </c>
      <c r="I100" s="5" t="s">
        <v>42</v>
      </c>
    </row>
    <row r="101" spans="1:16" ht="12.75" customHeight="1" x14ac:dyDescent="0.2">
      <c r="A101" s="5" t="s">
        <v>8</v>
      </c>
      <c r="H101" s="18">
        <f>H95-H94</f>
        <v>29084.490000000013</v>
      </c>
      <c r="I101" s="5" t="s">
        <v>42</v>
      </c>
    </row>
    <row r="102" spans="1:16" ht="12.75" customHeight="1" x14ac:dyDescent="0.2">
      <c r="A102" s="5" t="s">
        <v>9</v>
      </c>
      <c r="H102" s="20">
        <f>H100+H101</f>
        <v>84600.000000000015</v>
      </c>
      <c r="I102" s="5" t="s">
        <v>42</v>
      </c>
    </row>
    <row r="103" spans="1:16" ht="12.75" customHeight="1" x14ac:dyDescent="0.2">
      <c r="A103" s="8"/>
      <c r="B103" s="8"/>
      <c r="C103" s="8"/>
    </row>
    <row r="104" spans="1:16" ht="16.899999999999999" customHeight="1" x14ac:dyDescent="0.2">
      <c r="A104" s="1" t="str">
        <f>'BM02'!A23</f>
        <v>1.2.5</v>
      </c>
      <c r="B104" s="247" t="str">
        <f>'BM02'!B23</f>
        <v>ESCAVAÇÃO, CARGA, TRANSPORTE E ESPALHAMENTO DO MATERIAL EXISTE (MONTE DA LINHA FÉRREA)</v>
      </c>
      <c r="C104" s="247"/>
      <c r="D104" s="247"/>
      <c r="E104" s="247"/>
      <c r="F104" s="247"/>
      <c r="G104" s="247"/>
      <c r="H104" s="247"/>
      <c r="I104" s="247"/>
    </row>
    <row r="105" spans="1:16" ht="12.75" customHeight="1" x14ac:dyDescent="0.2">
      <c r="A105" s="8"/>
      <c r="B105" s="8"/>
      <c r="C105" s="8"/>
    </row>
    <row r="106" spans="1:16" ht="12.75" customHeight="1" x14ac:dyDescent="0.2">
      <c r="A106" s="245" t="s">
        <v>127</v>
      </c>
      <c r="B106" s="245"/>
      <c r="C106" s="245"/>
      <c r="D106" s="245"/>
      <c r="E106" s="71" t="s">
        <v>128</v>
      </c>
      <c r="F106" s="71" t="s">
        <v>129</v>
      </c>
      <c r="G106" s="71" t="s">
        <v>130</v>
      </c>
      <c r="H106" s="72" t="s">
        <v>129</v>
      </c>
      <c r="I106" s="245" t="s">
        <v>6</v>
      </c>
    </row>
    <row r="107" spans="1:16" ht="12.75" customHeight="1" x14ac:dyDescent="0.2">
      <c r="A107" s="71" t="s">
        <v>10</v>
      </c>
      <c r="B107" s="71" t="s">
        <v>11</v>
      </c>
      <c r="C107" s="71" t="s">
        <v>10</v>
      </c>
      <c r="D107" s="71" t="s">
        <v>11</v>
      </c>
      <c r="E107" s="71" t="s">
        <v>131</v>
      </c>
      <c r="F107" s="71" t="s">
        <v>132</v>
      </c>
      <c r="G107" s="71" t="s">
        <v>133</v>
      </c>
      <c r="H107" s="72" t="s">
        <v>134</v>
      </c>
      <c r="I107" s="245"/>
    </row>
    <row r="108" spans="1:16" ht="12.75" customHeight="1" x14ac:dyDescent="0.2">
      <c r="G108" s="6"/>
    </row>
    <row r="109" spans="1:16" ht="12.75" customHeight="1" x14ac:dyDescent="0.2">
      <c r="A109" s="248" t="s">
        <v>194</v>
      </c>
      <c r="B109" s="248"/>
      <c r="C109" s="248"/>
      <c r="D109" s="248"/>
      <c r="F109" s="17"/>
      <c r="G109" s="17"/>
      <c r="H109" s="17">
        <v>10151.370000000001</v>
      </c>
    </row>
    <row r="110" spans="1:16" ht="12.75" customHeight="1" x14ac:dyDescent="0.2">
      <c r="G110" s="6"/>
    </row>
    <row r="111" spans="1:16" ht="12.75" customHeight="1" x14ac:dyDescent="0.2">
      <c r="G111" s="123" t="s">
        <v>17</v>
      </c>
      <c r="H111" s="19">
        <f>H109</f>
        <v>10151.370000000001</v>
      </c>
      <c r="I111" s="10" t="s">
        <v>93</v>
      </c>
    </row>
    <row r="112" spans="1:16" ht="12.75" customHeight="1" x14ac:dyDescent="0.2">
      <c r="G112" s="6"/>
      <c r="H112" s="17"/>
    </row>
    <row r="113" spans="1:16" ht="12.75" customHeight="1" x14ac:dyDescent="0.2">
      <c r="A113" s="5" t="s">
        <v>7</v>
      </c>
      <c r="H113" s="17">
        <v>0</v>
      </c>
      <c r="I113" s="5" t="s">
        <v>93</v>
      </c>
    </row>
    <row r="114" spans="1:16" ht="12.75" customHeight="1" x14ac:dyDescent="0.2">
      <c r="A114" s="5" t="s">
        <v>8</v>
      </c>
      <c r="H114" s="17">
        <f>H111</f>
        <v>10151.370000000001</v>
      </c>
      <c r="I114" s="5" t="s">
        <v>93</v>
      </c>
    </row>
    <row r="115" spans="1:16" ht="12.75" customHeight="1" x14ac:dyDescent="0.2">
      <c r="A115" s="5" t="s">
        <v>9</v>
      </c>
      <c r="H115" s="17">
        <f>H113+H114</f>
        <v>10151.370000000001</v>
      </c>
      <c r="I115" s="5" t="s">
        <v>93</v>
      </c>
    </row>
    <row r="116" spans="1:16" ht="12.75" customHeight="1" x14ac:dyDescent="0.2">
      <c r="A116" s="8"/>
      <c r="B116" s="8"/>
      <c r="C116" s="8"/>
    </row>
    <row r="117" spans="1:16" x14ac:dyDescent="0.2">
      <c r="A117" s="68" t="str">
        <f>'BM02'!A24</f>
        <v>1.3</v>
      </c>
      <c r="B117" s="266" t="str">
        <f>'BM02'!B24</f>
        <v>PAVIMENTAÇÃO ASFÁLTICA - TSD</v>
      </c>
      <c r="C117" s="266"/>
      <c r="D117" s="266"/>
      <c r="E117" s="266"/>
      <c r="F117" s="266"/>
      <c r="G117" s="266"/>
      <c r="H117" s="266"/>
      <c r="I117" s="266"/>
      <c r="J117" s="22"/>
      <c r="K117" s="21"/>
      <c r="N117" s="22"/>
      <c r="O117" s="21"/>
      <c r="P117" s="21"/>
    </row>
    <row r="118" spans="1:16" x14ac:dyDescent="0.2">
      <c r="A118" s="1"/>
      <c r="B118" s="24"/>
      <c r="C118" s="24"/>
      <c r="D118" s="24"/>
      <c r="E118" s="24"/>
      <c r="F118" s="24"/>
      <c r="G118" s="24"/>
      <c r="H118" s="24"/>
      <c r="I118" s="24"/>
      <c r="J118" s="22"/>
      <c r="K118" s="21"/>
      <c r="N118" s="22"/>
      <c r="O118" s="21"/>
      <c r="P118" s="21"/>
    </row>
    <row r="119" spans="1:16" ht="30" customHeight="1" x14ac:dyDescent="0.2">
      <c r="A119" s="1" t="str">
        <f>'BM02'!A25</f>
        <v>1.3.1</v>
      </c>
      <c r="B119" s="247" t="str">
        <f>'BM02'!B25</f>
        <v xml:space="preserve">TRANSPORTE COM CAMINHÃO BASCULANTE DE 10 M³, EM VIA URBANA PAVIMENTADA, ADICIONAL PARA DMT EXCEDENTE A 30 KM (UNIDADE: TXKM). AF_07/2020 </v>
      </c>
      <c r="C119" s="247"/>
      <c r="D119" s="247"/>
      <c r="E119" s="247"/>
      <c r="F119" s="247"/>
      <c r="G119" s="247"/>
      <c r="H119" s="247"/>
      <c r="I119" s="247"/>
      <c r="J119" s="22"/>
      <c r="K119" s="21"/>
      <c r="N119" s="22"/>
      <c r="O119" s="21"/>
      <c r="P119" s="21"/>
    </row>
    <row r="120" spans="1:16" ht="12.75" customHeight="1" x14ac:dyDescent="0.2">
      <c r="G120" s="6"/>
      <c r="J120" s="22"/>
      <c r="K120" s="21"/>
      <c r="N120" s="22"/>
      <c r="O120" s="21"/>
      <c r="P120" s="21"/>
    </row>
    <row r="121" spans="1:16" s="77" customFormat="1" ht="12.75" hidden="1" customHeight="1" x14ac:dyDescent="0.2">
      <c r="A121" s="245" t="s">
        <v>0</v>
      </c>
      <c r="B121" s="245"/>
      <c r="C121" s="245"/>
      <c r="D121" s="245"/>
      <c r="E121" s="246" t="s">
        <v>138</v>
      </c>
      <c r="F121" s="245" t="s">
        <v>35</v>
      </c>
      <c r="G121" s="246" t="s">
        <v>5</v>
      </c>
      <c r="H121" s="246" t="s">
        <v>136</v>
      </c>
      <c r="I121" s="85"/>
      <c r="J121"/>
      <c r="K121"/>
    </row>
    <row r="122" spans="1:16" s="77" customFormat="1" ht="12.75" hidden="1" customHeight="1" x14ac:dyDescent="0.2">
      <c r="A122" s="71" t="s">
        <v>10</v>
      </c>
      <c r="B122" s="71" t="s">
        <v>11</v>
      </c>
      <c r="C122" s="71" t="s">
        <v>10</v>
      </c>
      <c r="D122" s="71" t="s">
        <v>11</v>
      </c>
      <c r="E122" s="246"/>
      <c r="F122" s="245"/>
      <c r="G122" s="246"/>
      <c r="H122" s="246"/>
      <c r="I122" s="85"/>
      <c r="J122"/>
      <c r="K122"/>
    </row>
    <row r="123" spans="1:16" s="77" customFormat="1" ht="12.75" hidden="1" customHeight="1" x14ac:dyDescent="0.2">
      <c r="A123" s="86"/>
      <c r="B123" s="86"/>
      <c r="C123" s="86"/>
      <c r="D123" s="86"/>
      <c r="E123" s="87"/>
      <c r="F123" s="86"/>
      <c r="G123" s="87"/>
      <c r="H123" s="87"/>
      <c r="I123" s="85"/>
      <c r="J123"/>
      <c r="K123"/>
    </row>
    <row r="124" spans="1:16" s="77" customFormat="1" ht="12.75" hidden="1" customHeight="1" x14ac:dyDescent="0.2">
      <c r="A124" s="86"/>
      <c r="B124" s="86"/>
      <c r="C124" s="86"/>
      <c r="D124" s="86"/>
      <c r="E124" s="87"/>
      <c r="F124" s="86"/>
      <c r="G124" s="87"/>
      <c r="H124" s="87"/>
      <c r="I124" s="85"/>
      <c r="J124"/>
      <c r="K124"/>
    </row>
    <row r="125" spans="1:16" s="77" customFormat="1" ht="12.75" hidden="1" customHeight="1" x14ac:dyDescent="0.2">
      <c r="A125" s="88"/>
      <c r="B125" s="89"/>
      <c r="C125" s="90"/>
      <c r="D125" s="89"/>
      <c r="E125" s="91"/>
      <c r="F125" s="91"/>
      <c r="G125" s="91">
        <f>F125*E125</f>
        <v>0</v>
      </c>
      <c r="H125" s="89"/>
      <c r="I125" s="85"/>
      <c r="J125"/>
      <c r="K125"/>
    </row>
    <row r="126" spans="1:16" s="77" customFormat="1" ht="12.75" hidden="1" customHeight="1" x14ac:dyDescent="0.2">
      <c r="A126" s="88"/>
      <c r="B126" s="89"/>
      <c r="C126" s="90"/>
      <c r="D126" s="89"/>
      <c r="E126" s="91"/>
      <c r="F126" s="91"/>
      <c r="G126" s="91">
        <f>F126*E126</f>
        <v>0</v>
      </c>
      <c r="H126" s="89"/>
      <c r="I126" s="85"/>
      <c r="J126"/>
      <c r="K126"/>
    </row>
    <row r="127" spans="1:16" s="77" customFormat="1" ht="12.75" hidden="1" customHeight="1" x14ac:dyDescent="0.2">
      <c r="A127" s="88"/>
      <c r="B127" s="89"/>
      <c r="C127" s="90"/>
      <c r="D127" s="89"/>
      <c r="E127" s="91"/>
      <c r="F127" s="91"/>
      <c r="G127" s="91"/>
      <c r="H127" s="85"/>
      <c r="I127" s="85"/>
      <c r="J127"/>
      <c r="K127"/>
    </row>
    <row r="128" spans="1:16" s="77" customFormat="1" ht="12.75" hidden="1" customHeight="1" x14ac:dyDescent="0.2">
      <c r="A128" s="90"/>
      <c r="B128" s="89"/>
      <c r="C128" s="90"/>
      <c r="D128" s="89"/>
      <c r="E128" s="89"/>
      <c r="F128" s="124" t="s">
        <v>18</v>
      </c>
      <c r="G128" s="125">
        <f>SUM(G125:G126)</f>
        <v>0</v>
      </c>
      <c r="H128" s="126" t="s">
        <v>42</v>
      </c>
      <c r="I128" s="85"/>
      <c r="J128"/>
      <c r="K128"/>
    </row>
    <row r="129" spans="1:16" ht="12.75" hidden="1" customHeight="1" x14ac:dyDescent="0.2">
      <c r="G129" s="6"/>
      <c r="J129" s="22"/>
      <c r="K129" s="21"/>
      <c r="N129" s="22"/>
      <c r="O129" s="21"/>
      <c r="P129" s="21"/>
    </row>
    <row r="130" spans="1:16" ht="12.75" hidden="1" customHeight="1" x14ac:dyDescent="0.2">
      <c r="A130" s="5" t="s">
        <v>7</v>
      </c>
      <c r="H130" s="18">
        <v>0</v>
      </c>
      <c r="I130" s="5" t="s">
        <v>42</v>
      </c>
    </row>
    <row r="131" spans="1:16" ht="12.75" hidden="1" customHeight="1" x14ac:dyDescent="0.2">
      <c r="A131" s="5" t="s">
        <v>8</v>
      </c>
      <c r="H131" s="7"/>
      <c r="I131" s="5" t="s">
        <v>42</v>
      </c>
    </row>
    <row r="132" spans="1:16" ht="12.75" hidden="1" customHeight="1" x14ac:dyDescent="0.2">
      <c r="A132" s="5" t="s">
        <v>9</v>
      </c>
      <c r="H132" s="20">
        <f>H130+H131</f>
        <v>0</v>
      </c>
      <c r="I132" s="5" t="s">
        <v>42</v>
      </c>
    </row>
    <row r="133" spans="1:16" ht="12.75" hidden="1" customHeight="1" x14ac:dyDescent="0.2">
      <c r="A133" s="8"/>
      <c r="B133" s="8"/>
      <c r="C133" s="8"/>
    </row>
    <row r="134" spans="1:16" ht="30" customHeight="1" x14ac:dyDescent="0.2">
      <c r="A134" s="1" t="str">
        <f>'BM02'!A26</f>
        <v>1.3.2</v>
      </c>
      <c r="B134" s="247" t="str">
        <f>'BM02'!B26</f>
        <v>SERVIÇOS TOPOGRÁFICOS PARA PAVIMENTAÇÃO, INCLUSIVE NOTA DE SERVIÇOS, ACOMPANHAMENTO E GREIDE (ADAPTADO DO SINAPI 78472)</v>
      </c>
      <c r="C134" s="247"/>
      <c r="D134" s="247"/>
      <c r="E134" s="247"/>
      <c r="F134" s="247"/>
      <c r="G134" s="247"/>
      <c r="H134" s="247"/>
      <c r="I134" s="247"/>
      <c r="J134" s="22"/>
      <c r="K134" s="21"/>
      <c r="N134" s="22"/>
      <c r="O134" s="21"/>
      <c r="P134" s="21"/>
    </row>
    <row r="135" spans="1:16" ht="12.75" customHeight="1" x14ac:dyDescent="0.2">
      <c r="G135" s="6"/>
      <c r="J135" s="22"/>
      <c r="K135" s="21"/>
      <c r="N135" s="22"/>
      <c r="O135" s="21"/>
      <c r="P135" s="21"/>
    </row>
    <row r="136" spans="1:16" s="77" customFormat="1" ht="12.75" customHeight="1" x14ac:dyDescent="0.2">
      <c r="A136" s="256" t="s">
        <v>0</v>
      </c>
      <c r="B136" s="256"/>
      <c r="C136" s="256"/>
      <c r="D136" s="256"/>
      <c r="E136" s="256" t="s">
        <v>135</v>
      </c>
      <c r="F136" s="256" t="s">
        <v>1</v>
      </c>
      <c r="G136" s="256" t="s">
        <v>2</v>
      </c>
      <c r="H136" s="255" t="s">
        <v>3</v>
      </c>
      <c r="I136" s="255" t="s">
        <v>136</v>
      </c>
      <c r="J136"/>
      <c r="K136"/>
      <c r="L136"/>
    </row>
    <row r="137" spans="1:16" s="77" customFormat="1" ht="12.75" customHeight="1" x14ac:dyDescent="0.2">
      <c r="A137" s="75" t="s">
        <v>10</v>
      </c>
      <c r="B137" s="75" t="s">
        <v>11</v>
      </c>
      <c r="C137" s="75" t="s">
        <v>10</v>
      </c>
      <c r="D137" s="75" t="s">
        <v>11</v>
      </c>
      <c r="E137" s="256"/>
      <c r="F137" s="256"/>
      <c r="G137" s="256"/>
      <c r="H137" s="255"/>
      <c r="I137" s="255"/>
      <c r="J137"/>
      <c r="K137"/>
      <c r="L137"/>
    </row>
    <row r="138" spans="1:16" s="77" customFormat="1" ht="12.75" customHeight="1" x14ac:dyDescent="0.2">
      <c r="A138" s="83"/>
      <c r="B138" s="83"/>
      <c r="C138" s="83"/>
      <c r="D138" s="83"/>
      <c r="E138" s="83"/>
      <c r="F138" s="83"/>
      <c r="G138" s="83"/>
      <c r="H138" s="84"/>
      <c r="I138" s="84"/>
      <c r="J138"/>
      <c r="K138"/>
      <c r="L138"/>
    </row>
    <row r="139" spans="1:16" ht="12.75" customHeight="1" x14ac:dyDescent="0.2">
      <c r="A139" s="5" t="s">
        <v>126</v>
      </c>
      <c r="G139" s="6"/>
      <c r="H139" s="20">
        <v>14222.78</v>
      </c>
      <c r="I139" s="5" t="s">
        <v>41</v>
      </c>
      <c r="J139"/>
      <c r="K139"/>
      <c r="L139"/>
      <c r="N139" s="22"/>
      <c r="O139" s="21"/>
      <c r="P139" s="21"/>
    </row>
    <row r="140" spans="1:16" s="77" customFormat="1" ht="12.75" customHeight="1" x14ac:dyDescent="0.2">
      <c r="A140" s="78"/>
      <c r="B140" s="79"/>
      <c r="C140" s="79"/>
      <c r="D140" s="79"/>
      <c r="E140" s="79"/>
      <c r="F140" s="80"/>
      <c r="G140" s="80"/>
      <c r="H140" s="81"/>
      <c r="I140" s="82"/>
      <c r="J140"/>
      <c r="K140"/>
      <c r="L140"/>
    </row>
    <row r="141" spans="1:16" s="77" customFormat="1" ht="12.75" customHeight="1" x14ac:dyDescent="0.2">
      <c r="A141" s="78"/>
      <c r="B141" s="79"/>
      <c r="C141" s="79"/>
      <c r="D141" s="79"/>
      <c r="E141" s="79"/>
      <c r="F141" s="80"/>
      <c r="G141" s="123" t="s">
        <v>137</v>
      </c>
      <c r="H141" s="19">
        <f>H139</f>
        <v>14222.78</v>
      </c>
      <c r="I141" s="10" t="s">
        <v>41</v>
      </c>
      <c r="J141"/>
      <c r="K141"/>
      <c r="L141"/>
    </row>
    <row r="142" spans="1:16" ht="12.75" customHeight="1" x14ac:dyDescent="0.2">
      <c r="G142" s="6"/>
      <c r="H142" s="17"/>
      <c r="J142"/>
      <c r="K142"/>
      <c r="L142"/>
      <c r="N142" s="22"/>
      <c r="O142" s="21"/>
      <c r="P142" s="21"/>
    </row>
    <row r="143" spans="1:16" ht="12.75" customHeight="1" x14ac:dyDescent="0.2">
      <c r="A143" s="5" t="s">
        <v>7</v>
      </c>
      <c r="H143" s="18">
        <v>0</v>
      </c>
      <c r="I143" s="5" t="s">
        <v>41</v>
      </c>
    </row>
    <row r="144" spans="1:16" ht="12.75" customHeight="1" x14ac:dyDescent="0.2">
      <c r="A144" s="5" t="s">
        <v>8</v>
      </c>
      <c r="H144" s="18">
        <f>H141</f>
        <v>14222.78</v>
      </c>
      <c r="I144" s="5" t="s">
        <v>41</v>
      </c>
    </row>
    <row r="145" spans="1:16" ht="12.75" customHeight="1" x14ac:dyDescent="0.2">
      <c r="A145" s="5" t="s">
        <v>9</v>
      </c>
      <c r="H145" s="20">
        <f>H143+H144</f>
        <v>14222.78</v>
      </c>
      <c r="I145" s="5" t="s">
        <v>41</v>
      </c>
    </row>
    <row r="146" spans="1:16" ht="12.75" customHeight="1" x14ac:dyDescent="0.2">
      <c r="A146" s="8"/>
      <c r="B146" s="8"/>
      <c r="C146" s="8"/>
    </row>
    <row r="147" spans="1:16" ht="15" customHeight="1" x14ac:dyDescent="0.2">
      <c r="A147" s="1" t="str">
        <f>'BM02'!A27</f>
        <v>1.3.3</v>
      </c>
      <c r="B147" s="247" t="str">
        <f>'BM02'!B27</f>
        <v>REGULARIZAÇÃO E COMPACTAÇÃO DE SUBLEITO DE SOLO PREDOMINANTEMENTE ARENOSO. AF_11/2019</v>
      </c>
      <c r="C147" s="247"/>
      <c r="D147" s="247"/>
      <c r="E147" s="247"/>
      <c r="F147" s="247"/>
      <c r="G147" s="247"/>
      <c r="H147" s="247"/>
      <c r="I147" s="247"/>
      <c r="J147" s="22"/>
      <c r="K147" s="21"/>
      <c r="N147" s="22"/>
      <c r="O147" s="21"/>
      <c r="P147" s="21"/>
    </row>
    <row r="148" spans="1:16" ht="12.75" customHeight="1" x14ac:dyDescent="0.2">
      <c r="G148" s="6"/>
      <c r="J148" s="22"/>
      <c r="K148" s="21"/>
      <c r="N148" s="22"/>
      <c r="O148" s="21"/>
      <c r="P148" s="21"/>
    </row>
    <row r="149" spans="1:16" s="77" customFormat="1" ht="12.75" customHeight="1" x14ac:dyDescent="0.2">
      <c r="A149" s="256" t="s">
        <v>0</v>
      </c>
      <c r="B149" s="256"/>
      <c r="C149" s="256"/>
      <c r="D149" s="256"/>
      <c r="E149" s="256" t="s">
        <v>135</v>
      </c>
      <c r="F149" s="256" t="s">
        <v>1</v>
      </c>
      <c r="G149" s="256" t="s">
        <v>2</v>
      </c>
      <c r="H149" s="255" t="s">
        <v>3</v>
      </c>
      <c r="I149" s="255" t="s">
        <v>136</v>
      </c>
      <c r="J149"/>
      <c r="K149"/>
      <c r="L149"/>
    </row>
    <row r="150" spans="1:16" s="77" customFormat="1" ht="12.75" customHeight="1" x14ac:dyDescent="0.2">
      <c r="A150" s="75" t="s">
        <v>10</v>
      </c>
      <c r="B150" s="75" t="s">
        <v>11</v>
      </c>
      <c r="C150" s="75" t="s">
        <v>10</v>
      </c>
      <c r="D150" s="75" t="s">
        <v>11</v>
      </c>
      <c r="E150" s="256"/>
      <c r="F150" s="256"/>
      <c r="G150" s="256"/>
      <c r="H150" s="255"/>
      <c r="I150" s="255"/>
      <c r="J150"/>
      <c r="K150"/>
      <c r="L150"/>
    </row>
    <row r="151" spans="1:16" s="77" customFormat="1" ht="12.75" customHeight="1" x14ac:dyDescent="0.2">
      <c r="A151" s="83"/>
      <c r="B151" s="83"/>
      <c r="C151" s="83"/>
      <c r="D151" s="83"/>
      <c r="E151" s="83"/>
      <c r="F151" s="83"/>
      <c r="G151" s="83"/>
      <c r="H151" s="84"/>
      <c r="I151" s="84"/>
      <c r="J151"/>
      <c r="K151"/>
      <c r="L151"/>
    </row>
    <row r="152" spans="1:16" ht="12.75" customHeight="1" x14ac:dyDescent="0.2">
      <c r="A152" s="5" t="s">
        <v>126</v>
      </c>
      <c r="G152" s="6"/>
      <c r="H152" s="20">
        <v>14222.78</v>
      </c>
      <c r="I152" s="5" t="s">
        <v>41</v>
      </c>
      <c r="J152"/>
      <c r="K152"/>
      <c r="L152"/>
      <c r="N152" s="22"/>
      <c r="O152" s="21"/>
      <c r="P152" s="21"/>
    </row>
    <row r="153" spans="1:16" s="77" customFormat="1" ht="12.75" customHeight="1" x14ac:dyDescent="0.2">
      <c r="A153" s="78"/>
      <c r="B153" s="79"/>
      <c r="C153" s="79"/>
      <c r="D153" s="79"/>
      <c r="E153" s="79"/>
      <c r="F153" s="80"/>
      <c r="G153" s="80"/>
      <c r="H153" s="81"/>
      <c r="I153" s="82"/>
      <c r="J153"/>
      <c r="K153"/>
      <c r="L153"/>
    </row>
    <row r="154" spans="1:16" s="77" customFormat="1" ht="12.75" customHeight="1" x14ac:dyDescent="0.2">
      <c r="A154" s="78"/>
      <c r="B154" s="79"/>
      <c r="C154" s="79"/>
      <c r="D154" s="79"/>
      <c r="E154" s="79"/>
      <c r="F154" s="80"/>
      <c r="G154" s="123" t="s">
        <v>137</v>
      </c>
      <c r="H154" s="19">
        <f>H152</f>
        <v>14222.78</v>
      </c>
      <c r="I154" s="10" t="s">
        <v>41</v>
      </c>
      <c r="J154"/>
      <c r="K154"/>
      <c r="L154"/>
    </row>
    <row r="155" spans="1:16" ht="12.75" customHeight="1" x14ac:dyDescent="0.2">
      <c r="G155" s="6"/>
      <c r="H155" s="17"/>
      <c r="J155"/>
      <c r="K155"/>
      <c r="L155"/>
      <c r="N155" s="22"/>
      <c r="O155" s="21"/>
      <c r="P155" s="21"/>
    </row>
    <row r="156" spans="1:16" ht="12.75" customHeight="1" x14ac:dyDescent="0.2">
      <c r="A156" s="5" t="s">
        <v>7</v>
      </c>
      <c r="H156" s="17">
        <v>0</v>
      </c>
      <c r="I156" s="5" t="s">
        <v>41</v>
      </c>
    </row>
    <row r="157" spans="1:16" ht="12.75" customHeight="1" x14ac:dyDescent="0.2">
      <c r="A157" s="5" t="s">
        <v>8</v>
      </c>
      <c r="H157" s="17">
        <f>H154</f>
        <v>14222.78</v>
      </c>
      <c r="I157" s="5" t="s">
        <v>41</v>
      </c>
    </row>
    <row r="158" spans="1:16" ht="12.75" customHeight="1" x14ac:dyDescent="0.2">
      <c r="A158" s="5" t="s">
        <v>9</v>
      </c>
      <c r="H158" s="17">
        <f>H156+H157</f>
        <v>14222.78</v>
      </c>
      <c r="I158" s="5" t="s">
        <v>41</v>
      </c>
    </row>
    <row r="159" spans="1:16" ht="12.75" customHeight="1" x14ac:dyDescent="0.2">
      <c r="A159" s="8"/>
      <c r="B159" s="8"/>
      <c r="C159" s="8"/>
    </row>
    <row r="160" spans="1:16" ht="45" customHeight="1" x14ac:dyDescent="0.2">
      <c r="A160" s="1" t="str">
        <f>'BM02'!A28</f>
        <v>1.3.4</v>
      </c>
      <c r="B160" s="247" t="str">
        <f>'BM02'!B28</f>
        <v>EXECUÇÃO E COMPACTAÇÃO DE BASE E OU SUB BASE PARA PAVIMENTAÇÃO DE SOLOS DE COMPORTAMENTO LATERÍTICO (ARENOSO) - EXCLUSIVE SOLO, ESCAVAÇÃO, CARGA E TRANSPORTE. AF_11/2019</v>
      </c>
      <c r="C160" s="247"/>
      <c r="D160" s="247"/>
      <c r="E160" s="247"/>
      <c r="F160" s="247"/>
      <c r="G160" s="247"/>
      <c r="H160" s="247"/>
      <c r="I160" s="247"/>
      <c r="J160" s="22"/>
      <c r="K160" s="21"/>
      <c r="N160" s="22"/>
      <c r="O160" s="21"/>
      <c r="P160" s="21"/>
    </row>
    <row r="161" spans="1:16" ht="12.75" customHeight="1" x14ac:dyDescent="0.2">
      <c r="G161" s="6"/>
      <c r="J161" s="22"/>
      <c r="K161" s="21"/>
      <c r="N161" s="22"/>
      <c r="O161" s="21"/>
      <c r="P161" s="21"/>
    </row>
    <row r="162" spans="1:16" s="77" customFormat="1" ht="12.75" customHeight="1" x14ac:dyDescent="0.2">
      <c r="A162" s="276" t="s">
        <v>0</v>
      </c>
      <c r="B162" s="277"/>
      <c r="C162" s="277"/>
      <c r="D162" s="278"/>
      <c r="E162" s="249" t="s">
        <v>1</v>
      </c>
      <c r="F162" s="249" t="s">
        <v>2</v>
      </c>
      <c r="G162" s="251" t="s">
        <v>139</v>
      </c>
      <c r="H162" s="251" t="s">
        <v>129</v>
      </c>
      <c r="I162" s="251" t="s">
        <v>136</v>
      </c>
      <c r="J162"/>
      <c r="K162"/>
    </row>
    <row r="163" spans="1:16" s="77" customFormat="1" ht="12.75" customHeight="1" x14ac:dyDescent="0.2">
      <c r="A163" s="75" t="s">
        <v>10</v>
      </c>
      <c r="B163" s="75" t="s">
        <v>11</v>
      </c>
      <c r="C163" s="75" t="s">
        <v>10</v>
      </c>
      <c r="D163" s="75" t="s">
        <v>11</v>
      </c>
      <c r="E163" s="250"/>
      <c r="F163" s="250"/>
      <c r="G163" s="252"/>
      <c r="H163" s="252"/>
      <c r="I163" s="252"/>
      <c r="J163"/>
      <c r="K163"/>
    </row>
    <row r="164" spans="1:16" s="77" customFormat="1" ht="12.75" customHeight="1" x14ac:dyDescent="0.2">
      <c r="A164" s="92"/>
      <c r="B164" s="93"/>
      <c r="C164" s="92"/>
      <c r="D164" s="94"/>
      <c r="E164" s="94">
        <f>(C164-A164)*20+D164-B164</f>
        <v>0</v>
      </c>
      <c r="F164" s="94"/>
      <c r="G164" s="94"/>
      <c r="H164" s="94">
        <f>E164*F164*G164</f>
        <v>0</v>
      </c>
      <c r="I164" s="95"/>
      <c r="J164"/>
      <c r="K164"/>
    </row>
    <row r="165" spans="1:16" s="77" customFormat="1" ht="12.75" customHeight="1" x14ac:dyDescent="0.2">
      <c r="A165" s="92" t="s">
        <v>198</v>
      </c>
      <c r="B165" s="93"/>
      <c r="C165" s="92"/>
      <c r="D165" s="94"/>
      <c r="E165" s="73">
        <v>2188.1149999999998</v>
      </c>
      <c r="F165" s="93">
        <v>7.7</v>
      </c>
      <c r="G165" s="93">
        <v>0.2</v>
      </c>
      <c r="H165" s="93">
        <f>E165*F165*G165</f>
        <v>3369.6970999999999</v>
      </c>
      <c r="I165" s="96"/>
      <c r="J165"/>
      <c r="K165"/>
    </row>
    <row r="166" spans="1:16" s="77" customFormat="1" ht="12.75" customHeight="1" x14ac:dyDescent="0.2">
      <c r="A166" s="98"/>
      <c r="B166" s="73"/>
      <c r="C166" s="99"/>
      <c r="D166" s="97"/>
      <c r="E166" s="73">
        <f t="shared" ref="E166" si="0">((C166-A166)*20+(D166-B166))</f>
        <v>0</v>
      </c>
      <c r="F166" s="73"/>
      <c r="G166" s="73"/>
      <c r="H166" s="93"/>
      <c r="I166" s="100"/>
      <c r="J166"/>
      <c r="K166"/>
    </row>
    <row r="167" spans="1:16" s="77" customFormat="1" ht="12.75" customHeight="1" x14ac:dyDescent="0.2">
      <c r="A167" s="98"/>
      <c r="B167" s="73"/>
      <c r="C167" s="99"/>
      <c r="D167" s="97"/>
      <c r="E167" s="73"/>
      <c r="F167" s="73"/>
      <c r="G167" s="101"/>
      <c r="H167" s="102"/>
      <c r="I167" s="103"/>
      <c r="J167"/>
      <c r="K167"/>
    </row>
    <row r="168" spans="1:16" s="77" customFormat="1" ht="12.75" customHeight="1" x14ac:dyDescent="0.2">
      <c r="A168" s="88"/>
      <c r="B168" s="97"/>
      <c r="C168" s="88"/>
      <c r="D168" s="97"/>
      <c r="E168" s="97"/>
      <c r="F168" s="97"/>
      <c r="G168" s="104" t="s">
        <v>140</v>
      </c>
      <c r="H168" s="105">
        <f>SUM(H165:H165)</f>
        <v>3369.6970999999999</v>
      </c>
      <c r="I168" s="10" t="s">
        <v>93</v>
      </c>
      <c r="J168"/>
      <c r="K168"/>
    </row>
    <row r="169" spans="1:16" ht="12.75" customHeight="1" x14ac:dyDescent="0.2">
      <c r="H169" s="7"/>
    </row>
    <row r="170" spans="1:16" ht="12.75" customHeight="1" x14ac:dyDescent="0.2">
      <c r="A170" s="5" t="s">
        <v>7</v>
      </c>
      <c r="H170" s="18">
        <v>0</v>
      </c>
      <c r="I170" s="5" t="s">
        <v>93</v>
      </c>
    </row>
    <row r="171" spans="1:16" ht="12.75" customHeight="1" x14ac:dyDescent="0.2">
      <c r="A171" s="5" t="s">
        <v>8</v>
      </c>
      <c r="H171" s="17">
        <f>H168</f>
        <v>3369.6970999999999</v>
      </c>
      <c r="I171" s="5" t="s">
        <v>93</v>
      </c>
    </row>
    <row r="172" spans="1:16" ht="12.75" customHeight="1" x14ac:dyDescent="0.2">
      <c r="A172" s="5" t="s">
        <v>9</v>
      </c>
      <c r="H172" s="17">
        <f>H170+H171</f>
        <v>3369.6970999999999</v>
      </c>
      <c r="I172" s="5" t="s">
        <v>93</v>
      </c>
    </row>
    <row r="173" spans="1:16" ht="12.75" customHeight="1" x14ac:dyDescent="0.2">
      <c r="A173" s="8"/>
      <c r="B173" s="8"/>
      <c r="C173" s="8"/>
    </row>
    <row r="174" spans="1:16" ht="15" customHeight="1" x14ac:dyDescent="0.2">
      <c r="A174" s="1" t="str">
        <f>'BM02'!A29</f>
        <v>1.3.5</v>
      </c>
      <c r="B174" s="247" t="str">
        <f>'BM02'!B29</f>
        <v>FORNECIMENTO DE EMULSÃO ASFÁLTICA RR-2C-E COM POLÍMERO</v>
      </c>
      <c r="C174" s="247"/>
      <c r="D174" s="247"/>
      <c r="E174" s="247"/>
      <c r="F174" s="247"/>
      <c r="G174" s="247"/>
      <c r="H174" s="247"/>
      <c r="I174" s="247"/>
      <c r="J174" s="22"/>
      <c r="K174" s="21"/>
      <c r="N174" s="22"/>
      <c r="O174" s="21"/>
      <c r="P174" s="21"/>
    </row>
    <row r="175" spans="1:16" ht="12.75" customHeight="1" x14ac:dyDescent="0.2">
      <c r="G175" s="6"/>
      <c r="J175" s="22"/>
      <c r="K175" s="21"/>
      <c r="N175" s="22"/>
      <c r="O175" s="21"/>
      <c r="P175" s="21"/>
    </row>
    <row r="176" spans="1:16" s="77" customFormat="1" ht="12.75" hidden="1" customHeight="1" x14ac:dyDescent="0.2">
      <c r="A176" s="272"/>
      <c r="B176" s="272"/>
      <c r="C176" s="106"/>
      <c r="D176" s="107"/>
      <c r="E176" s="107" t="s">
        <v>19</v>
      </c>
      <c r="F176" s="108"/>
      <c r="G176" s="109" t="s">
        <v>20</v>
      </c>
      <c r="H176" s="110"/>
      <c r="I176" s="111"/>
      <c r="J176"/>
      <c r="K176"/>
    </row>
    <row r="177" spans="1:16" s="77" customFormat="1" ht="12.75" hidden="1" customHeight="1" x14ac:dyDescent="0.2">
      <c r="A177" s="273"/>
      <c r="B177" s="274"/>
      <c r="C177" s="109"/>
      <c r="D177" s="109"/>
      <c r="E177" s="107" t="s">
        <v>21</v>
      </c>
      <c r="F177" s="112"/>
      <c r="G177" s="109" t="s">
        <v>22</v>
      </c>
      <c r="H177" s="110"/>
      <c r="I177" s="111"/>
      <c r="J177"/>
      <c r="K177"/>
    </row>
    <row r="178" spans="1:16" s="77" customFormat="1" ht="12.75" hidden="1" customHeight="1" x14ac:dyDescent="0.2">
      <c r="A178" s="76"/>
      <c r="B178" s="109"/>
      <c r="C178" s="109"/>
      <c r="D178" s="109"/>
      <c r="E178" s="127" t="s">
        <v>23</v>
      </c>
      <c r="F178" s="128">
        <f>ROUND((F176*F177)/1000,2)</f>
        <v>0</v>
      </c>
      <c r="G178" s="106" t="s">
        <v>12</v>
      </c>
      <c r="H178" s="110"/>
      <c r="I178" s="111"/>
      <c r="J178"/>
      <c r="K178"/>
    </row>
    <row r="179" spans="1:16" s="77" customFormat="1" ht="12.75" hidden="1" customHeight="1" x14ac:dyDescent="0.2">
      <c r="A179" s="113"/>
      <c r="B179" s="114"/>
      <c r="C179" s="111"/>
      <c r="D179" s="111"/>
      <c r="E179" s="111"/>
      <c r="F179" s="111"/>
      <c r="G179" s="111"/>
      <c r="H179" s="111"/>
      <c r="I179" s="111"/>
      <c r="J179"/>
      <c r="K179"/>
    </row>
    <row r="180" spans="1:16" ht="12.75" hidden="1" customHeight="1" x14ac:dyDescent="0.2">
      <c r="A180" s="5" t="s">
        <v>7</v>
      </c>
      <c r="H180" s="18">
        <v>0</v>
      </c>
      <c r="I180" s="5" t="s">
        <v>30</v>
      </c>
    </row>
    <row r="181" spans="1:16" ht="12.75" hidden="1" customHeight="1" x14ac:dyDescent="0.2">
      <c r="A181" s="5" t="s">
        <v>8</v>
      </c>
      <c r="H181" s="18">
        <f>F178</f>
        <v>0</v>
      </c>
      <c r="I181" s="5" t="s">
        <v>30</v>
      </c>
    </row>
    <row r="182" spans="1:16" ht="12.75" hidden="1" customHeight="1" x14ac:dyDescent="0.2">
      <c r="A182" s="5" t="s">
        <v>9</v>
      </c>
      <c r="H182" s="18">
        <f>H180+H181</f>
        <v>0</v>
      </c>
      <c r="I182" s="5" t="s">
        <v>30</v>
      </c>
    </row>
    <row r="183" spans="1:16" ht="12.75" hidden="1" customHeight="1" x14ac:dyDescent="0.2">
      <c r="A183" s="8"/>
      <c r="B183" s="8"/>
      <c r="C183" s="8"/>
    </row>
    <row r="184" spans="1:16" ht="15" customHeight="1" x14ac:dyDescent="0.2">
      <c r="A184" s="1" t="str">
        <f>'BM02'!A30</f>
        <v>1.3.6</v>
      </c>
      <c r="B184" s="247" t="str">
        <f>'BM02'!B30</f>
        <v>ASFALTO DILUIDO CM-30 EXCLUSIVE TRANSPORTE</v>
      </c>
      <c r="C184" s="247"/>
      <c r="D184" s="247"/>
      <c r="E184" s="247"/>
      <c r="F184" s="247"/>
      <c r="G184" s="247"/>
      <c r="H184" s="247"/>
      <c r="I184" s="247"/>
      <c r="J184" s="22"/>
      <c r="K184" s="21"/>
      <c r="N184" s="22"/>
      <c r="O184" s="21"/>
      <c r="P184" s="21"/>
    </row>
    <row r="185" spans="1:16" ht="12.75" customHeight="1" x14ac:dyDescent="0.2">
      <c r="G185" s="6"/>
      <c r="J185" s="22"/>
      <c r="K185" s="21"/>
      <c r="N185" s="22"/>
      <c r="O185" s="21"/>
      <c r="P185" s="21"/>
    </row>
    <row r="186" spans="1:16" s="77" customFormat="1" ht="12.75" hidden="1" customHeight="1" x14ac:dyDescent="0.2">
      <c r="A186" s="272"/>
      <c r="B186" s="272"/>
      <c r="C186" s="106"/>
      <c r="D186" s="107"/>
      <c r="E186" s="107" t="s">
        <v>19</v>
      </c>
      <c r="F186" s="108"/>
      <c r="G186" s="109" t="s">
        <v>20</v>
      </c>
      <c r="H186" s="110"/>
      <c r="I186" s="111"/>
      <c r="J186"/>
      <c r="K186"/>
    </row>
    <row r="187" spans="1:16" s="77" customFormat="1" ht="12.75" hidden="1" customHeight="1" x14ac:dyDescent="0.2">
      <c r="A187" s="273"/>
      <c r="B187" s="274"/>
      <c r="C187" s="109"/>
      <c r="D187" s="109"/>
      <c r="E187" s="107" t="s">
        <v>21</v>
      </c>
      <c r="F187" s="112"/>
      <c r="G187" s="109" t="s">
        <v>22</v>
      </c>
      <c r="H187" s="110"/>
      <c r="I187" s="111"/>
      <c r="J187"/>
      <c r="K187"/>
    </row>
    <row r="188" spans="1:16" s="77" customFormat="1" ht="12.75" hidden="1" customHeight="1" x14ac:dyDescent="0.2">
      <c r="A188" s="76"/>
      <c r="B188" s="109"/>
      <c r="C188" s="109"/>
      <c r="D188" s="109"/>
      <c r="E188" s="127" t="s">
        <v>23</v>
      </c>
      <c r="F188" s="128">
        <f>ROUND((F186*F187)/1000,2)</f>
        <v>0</v>
      </c>
      <c r="G188" s="106" t="s">
        <v>12</v>
      </c>
      <c r="H188" s="110"/>
      <c r="I188" s="111"/>
      <c r="J188"/>
      <c r="K188"/>
    </row>
    <row r="189" spans="1:16" s="77" customFormat="1" ht="12.75" hidden="1" customHeight="1" x14ac:dyDescent="0.2">
      <c r="A189" s="113"/>
      <c r="B189" s="114"/>
      <c r="C189" s="111"/>
      <c r="D189" s="111"/>
      <c r="E189" s="111"/>
      <c r="F189" s="111"/>
      <c r="G189" s="111"/>
      <c r="H189" s="111"/>
      <c r="I189" s="111"/>
      <c r="J189"/>
      <c r="K189"/>
    </row>
    <row r="190" spans="1:16" ht="12.75" hidden="1" customHeight="1" x14ac:dyDescent="0.2">
      <c r="A190" s="5" t="s">
        <v>7</v>
      </c>
      <c r="H190" s="18">
        <v>0</v>
      </c>
      <c r="I190" s="5" t="s">
        <v>31</v>
      </c>
    </row>
    <row r="191" spans="1:16" ht="12.75" hidden="1" customHeight="1" x14ac:dyDescent="0.2">
      <c r="A191" s="5" t="s">
        <v>8</v>
      </c>
      <c r="H191" s="18">
        <f>F188</f>
        <v>0</v>
      </c>
      <c r="I191" s="5" t="s">
        <v>31</v>
      </c>
    </row>
    <row r="192" spans="1:16" ht="12.75" hidden="1" customHeight="1" x14ac:dyDescent="0.2">
      <c r="A192" s="5" t="s">
        <v>9</v>
      </c>
      <c r="H192" s="18">
        <f>H190+H191</f>
        <v>0</v>
      </c>
      <c r="I192" s="5" t="s">
        <v>31</v>
      </c>
    </row>
    <row r="193" spans="1:16" ht="12.75" hidden="1" customHeight="1" x14ac:dyDescent="0.2">
      <c r="A193" s="8"/>
      <c r="B193" s="8"/>
      <c r="C193" s="8"/>
    </row>
    <row r="194" spans="1:16" ht="15" customHeight="1" x14ac:dyDescent="0.2">
      <c r="A194" s="1" t="str">
        <f>'BM02'!A31</f>
        <v>1.3.7</v>
      </c>
      <c r="B194" s="247" t="str">
        <f>'BM02'!B31</f>
        <v>TSD EXCLUSIVE FORNECIMENTO DA EMULSÃO</v>
      </c>
      <c r="C194" s="247"/>
      <c r="D194" s="247"/>
      <c r="E194" s="247"/>
      <c r="F194" s="247"/>
      <c r="G194" s="247"/>
      <c r="H194" s="247"/>
      <c r="I194" s="247"/>
      <c r="J194" s="22"/>
      <c r="K194" s="21"/>
      <c r="N194" s="22"/>
      <c r="O194" s="21"/>
      <c r="P194" s="21"/>
    </row>
    <row r="195" spans="1:16" ht="12.75" customHeight="1" x14ac:dyDescent="0.2">
      <c r="G195" s="6"/>
      <c r="J195"/>
      <c r="K195"/>
      <c r="N195" s="22"/>
      <c r="O195" s="21"/>
      <c r="P195" s="21"/>
    </row>
    <row r="196" spans="1:16" s="77" customFormat="1" ht="12.75" hidden="1" customHeight="1" x14ac:dyDescent="0.2">
      <c r="A196" s="256" t="s">
        <v>0</v>
      </c>
      <c r="B196" s="256"/>
      <c r="C196" s="256"/>
      <c r="D196" s="256"/>
      <c r="E196" s="256" t="s">
        <v>1</v>
      </c>
      <c r="F196" s="256" t="s">
        <v>2</v>
      </c>
      <c r="G196" s="255" t="s">
        <v>3</v>
      </c>
      <c r="H196" s="255" t="s">
        <v>136</v>
      </c>
      <c r="I196" s="115"/>
      <c r="J196"/>
      <c r="K196"/>
    </row>
    <row r="197" spans="1:16" s="77" customFormat="1" ht="12.75" hidden="1" customHeight="1" x14ac:dyDescent="0.2">
      <c r="A197" s="75" t="s">
        <v>10</v>
      </c>
      <c r="B197" s="75" t="s">
        <v>11</v>
      </c>
      <c r="C197" s="75" t="s">
        <v>10</v>
      </c>
      <c r="D197" s="75" t="s">
        <v>11</v>
      </c>
      <c r="E197" s="256"/>
      <c r="F197" s="256"/>
      <c r="G197" s="255"/>
      <c r="H197" s="255"/>
      <c r="I197" s="115"/>
      <c r="J197"/>
      <c r="K197"/>
    </row>
    <row r="198" spans="1:16" s="77" customFormat="1" ht="12.75" hidden="1" customHeight="1" x14ac:dyDescent="0.2">
      <c r="A198" s="116"/>
      <c r="B198" s="94"/>
      <c r="C198" s="116"/>
      <c r="D198" s="94"/>
      <c r="E198" s="94"/>
      <c r="F198" s="94"/>
      <c r="G198" s="94"/>
      <c r="H198" s="117"/>
      <c r="I198" s="118"/>
      <c r="J198"/>
      <c r="K198"/>
    </row>
    <row r="199" spans="1:16" s="77" customFormat="1" ht="12.75" hidden="1" customHeight="1" x14ac:dyDescent="0.2">
      <c r="A199" s="119"/>
      <c r="B199" s="93"/>
      <c r="C199" s="92"/>
      <c r="D199" s="93"/>
      <c r="E199" s="93">
        <f>((C199-A199)*20+(D199-B199))</f>
        <v>0</v>
      </c>
      <c r="F199" s="93"/>
      <c r="G199" s="93">
        <f>E199*F199</f>
        <v>0</v>
      </c>
      <c r="H199" s="120" t="s">
        <v>141</v>
      </c>
      <c r="I199" s="118"/>
      <c r="J199"/>
      <c r="K199"/>
    </row>
    <row r="200" spans="1:16" s="77" customFormat="1" ht="12.75" hidden="1" customHeight="1" x14ac:dyDescent="0.2">
      <c r="A200" s="119"/>
      <c r="B200" s="93"/>
      <c r="C200" s="92"/>
      <c r="D200" s="93"/>
      <c r="E200" s="93">
        <f>((C200-A200)*20+(D200-B200))</f>
        <v>0</v>
      </c>
      <c r="F200" s="93"/>
      <c r="G200" s="93"/>
      <c r="H200" s="120" t="s">
        <v>142</v>
      </c>
      <c r="I200" s="118"/>
      <c r="J200"/>
      <c r="K200"/>
    </row>
    <row r="201" spans="1:16" s="77" customFormat="1" ht="12.75" hidden="1" customHeight="1" x14ac:dyDescent="0.2">
      <c r="A201" s="88"/>
      <c r="B201" s="97"/>
      <c r="C201" s="88"/>
      <c r="D201" s="97"/>
      <c r="E201" s="97"/>
      <c r="F201" s="97"/>
      <c r="G201" s="97"/>
      <c r="H201" s="275"/>
      <c r="I201" s="275"/>
      <c r="J201"/>
      <c r="K201"/>
    </row>
    <row r="202" spans="1:16" s="77" customFormat="1" ht="12.75" hidden="1" customHeight="1" x14ac:dyDescent="0.2">
      <c r="A202" s="88"/>
      <c r="B202" s="97"/>
      <c r="C202" s="88"/>
      <c r="D202" s="97"/>
      <c r="E202" s="97"/>
      <c r="F202" s="129" t="s">
        <v>19</v>
      </c>
      <c r="G202" s="130">
        <f>SUM(G198:G201)</f>
        <v>0</v>
      </c>
      <c r="H202" s="131" t="s">
        <v>41</v>
      </c>
      <c r="I202" s="118"/>
      <c r="J202"/>
      <c r="K202"/>
    </row>
    <row r="203" spans="1:16" s="77" customFormat="1" ht="12.75" hidden="1" customHeight="1" x14ac:dyDescent="0.2">
      <c r="A203" s="88"/>
      <c r="B203" s="97"/>
      <c r="C203" s="88"/>
      <c r="D203" s="97"/>
      <c r="E203" s="97"/>
      <c r="F203" s="97"/>
      <c r="G203" s="97"/>
      <c r="H203" s="97"/>
      <c r="I203" s="118"/>
      <c r="J203"/>
      <c r="K203"/>
    </row>
    <row r="204" spans="1:16" ht="12.75" hidden="1" customHeight="1" x14ac:dyDescent="0.2">
      <c r="A204" s="5" t="s">
        <v>7</v>
      </c>
      <c r="H204" s="18">
        <v>0</v>
      </c>
      <c r="I204" s="5" t="s">
        <v>41</v>
      </c>
    </row>
    <row r="205" spans="1:16" ht="12.75" hidden="1" customHeight="1" x14ac:dyDescent="0.2">
      <c r="A205" s="5" t="s">
        <v>8</v>
      </c>
      <c r="H205" s="7">
        <f>G202</f>
        <v>0</v>
      </c>
      <c r="I205" s="5" t="s">
        <v>41</v>
      </c>
    </row>
    <row r="206" spans="1:16" ht="12.75" hidden="1" customHeight="1" x14ac:dyDescent="0.2">
      <c r="A206" s="5" t="s">
        <v>9</v>
      </c>
      <c r="H206" s="20">
        <f>H204+H205</f>
        <v>0</v>
      </c>
      <c r="I206" s="5" t="s">
        <v>41</v>
      </c>
    </row>
    <row r="207" spans="1:16" ht="12.75" customHeight="1" x14ac:dyDescent="0.2">
      <c r="A207" s="5" t="str">
        <f>'BM02'!A33</f>
        <v>1.3.9</v>
      </c>
      <c r="B207" s="5" t="str">
        <f>'BM02'!B33</f>
        <v>SUB-BASE ESTAB. GRANUL.S/MISTURA EXCLUSIVE TRANSP (MATERIAL DE JAZIDA).</v>
      </c>
      <c r="H207" s="20"/>
    </row>
    <row r="208" spans="1:16" ht="12.75" customHeight="1" x14ac:dyDescent="0.2">
      <c r="H208" s="20"/>
    </row>
    <row r="209" spans="1:9" ht="12.75" customHeight="1" x14ac:dyDescent="0.2">
      <c r="A209" s="276" t="s">
        <v>0</v>
      </c>
      <c r="B209" s="277"/>
      <c r="C209" s="277"/>
      <c r="D209" s="278"/>
      <c r="E209" s="249" t="s">
        <v>1</v>
      </c>
      <c r="F209" s="249" t="s">
        <v>2</v>
      </c>
      <c r="G209" s="251" t="s">
        <v>139</v>
      </c>
      <c r="H209" s="251" t="s">
        <v>129</v>
      </c>
      <c r="I209" s="251" t="s">
        <v>136</v>
      </c>
    </row>
    <row r="210" spans="1:9" ht="12.75" customHeight="1" x14ac:dyDescent="0.2">
      <c r="A210" s="75" t="s">
        <v>10</v>
      </c>
      <c r="B210" s="75" t="s">
        <v>11</v>
      </c>
      <c r="C210" s="75" t="s">
        <v>10</v>
      </c>
      <c r="D210" s="75" t="s">
        <v>11</v>
      </c>
      <c r="E210" s="250"/>
      <c r="F210" s="250"/>
      <c r="G210" s="252"/>
      <c r="H210" s="252"/>
      <c r="I210" s="252"/>
    </row>
    <row r="211" spans="1:9" ht="12.75" customHeight="1" x14ac:dyDescent="0.2">
      <c r="A211" s="92"/>
      <c r="B211" s="93"/>
      <c r="C211" s="92"/>
      <c r="D211" s="94"/>
      <c r="E211" s="94">
        <f>(C211-A211)*20+D211-B211</f>
        <v>0</v>
      </c>
      <c r="F211" s="94"/>
      <c r="G211" s="94"/>
      <c r="H211" s="94">
        <f>E211*F211*G211</f>
        <v>0</v>
      </c>
      <c r="I211" s="95"/>
    </row>
    <row r="212" spans="1:9" ht="12.75" customHeight="1" x14ac:dyDescent="0.2">
      <c r="A212" s="92" t="s">
        <v>198</v>
      </c>
      <c r="B212" s="93"/>
      <c r="C212" s="92"/>
      <c r="D212" s="94"/>
      <c r="E212" s="73"/>
      <c r="F212" s="93"/>
      <c r="G212" s="93"/>
      <c r="H212" s="93">
        <f>H168</f>
        <v>3369.6970999999999</v>
      </c>
      <c r="I212" s="96"/>
    </row>
    <row r="213" spans="1:9" ht="12.75" customHeight="1" x14ac:dyDescent="0.2">
      <c r="A213" s="98"/>
      <c r="B213" s="73"/>
      <c r="C213" s="99"/>
      <c r="D213" s="97"/>
      <c r="E213" s="73">
        <f t="shared" ref="E213" si="1">((C213-A213)*20+(D213-B213))</f>
        <v>0</v>
      </c>
      <c r="F213" s="73"/>
      <c r="G213" s="73"/>
      <c r="H213" s="93"/>
      <c r="I213" s="100"/>
    </row>
    <row r="214" spans="1:9" ht="12.75" customHeight="1" x14ac:dyDescent="0.2">
      <c r="A214" s="98"/>
      <c r="B214" s="73"/>
      <c r="C214" s="99"/>
      <c r="D214" s="97"/>
      <c r="E214" s="73"/>
      <c r="F214" s="73"/>
      <c r="G214" s="101"/>
      <c r="H214" s="102"/>
      <c r="I214" s="103"/>
    </row>
    <row r="215" spans="1:9" ht="12.75" customHeight="1" x14ac:dyDescent="0.2">
      <c r="A215" s="88"/>
      <c r="B215" s="97"/>
      <c r="C215" s="88"/>
      <c r="D215" s="97"/>
      <c r="E215" s="97"/>
      <c r="F215" s="97"/>
      <c r="G215" s="104" t="s">
        <v>140</v>
      </c>
      <c r="H215" s="105">
        <f>SUM(H212:H212)</f>
        <v>3369.6970999999999</v>
      </c>
      <c r="I215" s="10" t="s">
        <v>93</v>
      </c>
    </row>
    <row r="216" spans="1:9" ht="12.75" customHeight="1" x14ac:dyDescent="0.2">
      <c r="H216" s="7"/>
    </row>
    <row r="217" spans="1:9" ht="12.75" customHeight="1" x14ac:dyDescent="0.2">
      <c r="A217" s="5" t="s">
        <v>7</v>
      </c>
      <c r="H217" s="18">
        <v>0</v>
      </c>
      <c r="I217" s="5" t="s">
        <v>93</v>
      </c>
    </row>
    <row r="218" spans="1:9" ht="12.75" customHeight="1" x14ac:dyDescent="0.2">
      <c r="A218" s="5" t="s">
        <v>8</v>
      </c>
      <c r="H218" s="20">
        <f>H215</f>
        <v>3369.6970999999999</v>
      </c>
      <c r="I218" s="5" t="s">
        <v>93</v>
      </c>
    </row>
    <row r="219" spans="1:9" ht="12.75" customHeight="1" x14ac:dyDescent="0.2">
      <c r="A219" s="5" t="s">
        <v>9</v>
      </c>
      <c r="H219" s="20">
        <f>H217+H218</f>
        <v>3369.6970999999999</v>
      </c>
      <c r="I219" s="5" t="s">
        <v>93</v>
      </c>
    </row>
    <row r="220" spans="1:9" ht="12.75" customHeight="1" x14ac:dyDescent="0.2">
      <c r="H220" s="20"/>
    </row>
    <row r="221" spans="1:9" ht="12.75" customHeight="1" x14ac:dyDescent="0.2">
      <c r="A221" s="5" t="str">
        <f>'BM02'!A34</f>
        <v>1.3.10</v>
      </c>
      <c r="B221" s="5" t="str">
        <f>'BM02'!B34</f>
        <v>TRANSPORTE DE SOLO/AREIA EM CAMINHAO BASCULANTE ROD NPAV</v>
      </c>
      <c r="H221" s="20"/>
    </row>
    <row r="222" spans="1:9" ht="12.75" customHeight="1" x14ac:dyDescent="0.2">
      <c r="H222" s="20"/>
    </row>
    <row r="223" spans="1:9" ht="12.75" customHeight="1" x14ac:dyDescent="0.2">
      <c r="A223" s="245" t="s">
        <v>0</v>
      </c>
      <c r="B223" s="245"/>
      <c r="C223" s="245"/>
      <c r="D223" s="245"/>
      <c r="E223" s="246" t="s">
        <v>160</v>
      </c>
      <c r="F223" s="246" t="s">
        <v>161</v>
      </c>
      <c r="G223" s="246" t="s">
        <v>35</v>
      </c>
      <c r="H223" s="246" t="s">
        <v>5</v>
      </c>
      <c r="I223" s="246" t="s">
        <v>136</v>
      </c>
    </row>
    <row r="224" spans="1:9" ht="12.75" customHeight="1" x14ac:dyDescent="0.2">
      <c r="A224" s="71" t="s">
        <v>10</v>
      </c>
      <c r="B224" s="71" t="s">
        <v>11</v>
      </c>
      <c r="C224" s="71" t="s">
        <v>10</v>
      </c>
      <c r="D224" s="71" t="s">
        <v>11</v>
      </c>
      <c r="E224" s="246"/>
      <c r="F224" s="246"/>
      <c r="G224" s="246"/>
      <c r="H224" s="246"/>
      <c r="I224" s="246"/>
    </row>
    <row r="225" spans="1:16" ht="12.75" customHeight="1" x14ac:dyDescent="0.2">
      <c r="A225" s="86"/>
      <c r="B225" s="86"/>
      <c r="C225" s="86"/>
      <c r="D225" s="86"/>
      <c r="E225" s="87"/>
      <c r="F225" s="86"/>
      <c r="G225" s="87"/>
      <c r="H225" s="87"/>
      <c r="I225" s="85"/>
    </row>
    <row r="226" spans="1:16" ht="12.75" customHeight="1" x14ac:dyDescent="0.2">
      <c r="A226" s="23" t="s">
        <v>200</v>
      </c>
      <c r="B226" s="1"/>
      <c r="C226" s="1" t="s">
        <v>199</v>
      </c>
      <c r="D226" s="1"/>
      <c r="E226" s="191">
        <f>H215</f>
        <v>3369.6970999999999</v>
      </c>
      <c r="F226" s="86">
        <v>2.04</v>
      </c>
      <c r="G226" s="87">
        <v>9</v>
      </c>
      <c r="H226" s="87">
        <f>E226*F226*G226</f>
        <v>61867.638756</v>
      </c>
      <c r="I226" s="85"/>
    </row>
    <row r="227" spans="1:16" ht="12.75" customHeight="1" x14ac:dyDescent="0.2">
      <c r="A227" s="88"/>
      <c r="B227" s="89"/>
      <c r="C227" s="90"/>
      <c r="D227" s="89"/>
      <c r="E227" s="91"/>
      <c r="F227" s="91"/>
      <c r="G227" s="91">
        <f>F227*E227</f>
        <v>0</v>
      </c>
      <c r="H227" s="87"/>
      <c r="I227" s="85"/>
    </row>
    <row r="228" spans="1:16" ht="12.75" customHeight="1" x14ac:dyDescent="0.2">
      <c r="A228" s="88"/>
      <c r="B228" s="89"/>
      <c r="C228" s="90"/>
      <c r="D228" s="89"/>
      <c r="E228" s="91"/>
      <c r="F228" s="91"/>
      <c r="G228" s="124" t="s">
        <v>18</v>
      </c>
      <c r="H228" s="125">
        <f>H226</f>
        <v>61867.638756</v>
      </c>
      <c r="I228" s="126" t="s">
        <v>42</v>
      </c>
    </row>
    <row r="229" spans="1:16" ht="12.75" customHeight="1" x14ac:dyDescent="0.2">
      <c r="A229" s="90"/>
      <c r="B229" s="89"/>
      <c r="C229" s="90"/>
      <c r="D229" s="89"/>
      <c r="E229" s="89"/>
      <c r="F229" s="77"/>
      <c r="G229" s="77"/>
      <c r="H229" s="77"/>
      <c r="I229" s="85"/>
    </row>
    <row r="230" spans="1:16" ht="12.75" customHeight="1" x14ac:dyDescent="0.2">
      <c r="G230" s="6"/>
    </row>
    <row r="231" spans="1:16" ht="12.75" customHeight="1" x14ac:dyDescent="0.2">
      <c r="A231" s="5" t="s">
        <v>7</v>
      </c>
      <c r="H231" s="192">
        <v>0</v>
      </c>
      <c r="I231" s="5" t="s">
        <v>42</v>
      </c>
    </row>
    <row r="232" spans="1:16" ht="12.75" customHeight="1" x14ac:dyDescent="0.2">
      <c r="A232" s="5" t="s">
        <v>8</v>
      </c>
      <c r="H232" s="193">
        <f>H228</f>
        <v>61867.638756</v>
      </c>
      <c r="I232" s="5" t="s">
        <v>42</v>
      </c>
    </row>
    <row r="233" spans="1:16" ht="12.75" customHeight="1" x14ac:dyDescent="0.2">
      <c r="A233" s="5" t="s">
        <v>9</v>
      </c>
      <c r="H233" s="194">
        <f>H232-H231</f>
        <v>61867.638756</v>
      </c>
      <c r="I233" s="5" t="s">
        <v>42</v>
      </c>
    </row>
    <row r="234" spans="1:16" ht="12.75" customHeight="1" x14ac:dyDescent="0.2">
      <c r="H234" s="20"/>
    </row>
    <row r="235" spans="1:16" x14ac:dyDescent="0.2">
      <c r="A235" s="68" t="str">
        <f>'BM02'!A38</f>
        <v>1.4</v>
      </c>
      <c r="B235" s="266" t="str">
        <f>'BM02'!B38</f>
        <v>SINALIZAÇÃO VIÁRIA</v>
      </c>
      <c r="C235" s="266"/>
      <c r="D235" s="266"/>
      <c r="E235" s="266"/>
      <c r="F235" s="266"/>
      <c r="G235" s="266"/>
      <c r="H235" s="266"/>
      <c r="I235" s="266"/>
      <c r="J235" s="22"/>
      <c r="K235" s="21"/>
      <c r="N235" s="22"/>
      <c r="O235" s="21"/>
      <c r="P235" s="21"/>
    </row>
    <row r="236" spans="1:16" x14ac:dyDescent="0.2">
      <c r="A236" s="1"/>
      <c r="B236" s="24"/>
      <c r="C236" s="24"/>
      <c r="D236" s="24"/>
      <c r="E236" s="24"/>
      <c r="F236" s="24"/>
      <c r="G236" s="24"/>
      <c r="H236" s="24"/>
      <c r="I236" s="24"/>
      <c r="J236" s="22"/>
      <c r="K236" s="21"/>
      <c r="N236" s="22"/>
      <c r="O236" s="21"/>
      <c r="P236" s="21"/>
    </row>
    <row r="237" spans="1:16" ht="15" hidden="1" customHeight="1" x14ac:dyDescent="0.2">
      <c r="A237" s="1" t="str">
        <f>'BM02'!A39</f>
        <v>1.4.1</v>
      </c>
      <c r="B237" s="5" t="str">
        <f>'BM02'!B39</f>
        <v>FAIXA DE SINALIZAÇÃO HORIZONTAL - TERMOPLÁSTICO POR ASPERSÃO - E=1,5MM</v>
      </c>
      <c r="J237" s="22"/>
      <c r="K237" s="21"/>
      <c r="N237" s="22"/>
      <c r="O237" s="21"/>
      <c r="P237" s="21"/>
    </row>
    <row r="238" spans="1:16" ht="12.75" hidden="1" customHeight="1" x14ac:dyDescent="0.2">
      <c r="G238" s="6"/>
      <c r="J238" s="22"/>
      <c r="K238" s="21"/>
      <c r="N238" s="22"/>
      <c r="O238" s="21"/>
      <c r="P238" s="21"/>
    </row>
    <row r="239" spans="1:16" hidden="1" x14ac:dyDescent="0.2">
      <c r="A239" s="263" t="s">
        <v>0</v>
      </c>
      <c r="B239" s="279"/>
      <c r="C239" s="263" t="s">
        <v>0</v>
      </c>
      <c r="D239" s="279"/>
      <c r="E239" s="261" t="s">
        <v>13</v>
      </c>
      <c r="F239" s="261" t="s">
        <v>14</v>
      </c>
      <c r="G239" s="264" t="s">
        <v>15</v>
      </c>
      <c r="H239" s="264" t="s">
        <v>16</v>
      </c>
      <c r="I239" s="264" t="s">
        <v>6</v>
      </c>
    </row>
    <row r="240" spans="1:16" hidden="1" x14ac:dyDescent="0.2">
      <c r="A240" s="4" t="s">
        <v>10</v>
      </c>
      <c r="B240" s="4" t="s">
        <v>11</v>
      </c>
      <c r="C240" s="4" t="s">
        <v>10</v>
      </c>
      <c r="D240" s="4" t="s">
        <v>11</v>
      </c>
      <c r="E240" s="262"/>
      <c r="F240" s="262"/>
      <c r="G240" s="265"/>
      <c r="H240" s="280"/>
      <c r="I240" s="265"/>
    </row>
    <row r="241" spans="1:16" hidden="1" x14ac:dyDescent="0.2">
      <c r="A241" s="1"/>
      <c r="B241" s="1"/>
      <c r="C241" s="1"/>
      <c r="D241" s="1"/>
      <c r="E241" s="1"/>
      <c r="F241" s="1"/>
      <c r="G241" s="16"/>
      <c r="H241" s="16"/>
      <c r="I241" s="16"/>
    </row>
    <row r="242" spans="1:16" hidden="1" x14ac:dyDescent="0.2">
      <c r="A242" s="1"/>
      <c r="B242" s="1"/>
      <c r="C242" s="1"/>
      <c r="D242" s="1"/>
      <c r="E242" s="1"/>
      <c r="F242" s="1"/>
      <c r="G242" s="16"/>
      <c r="H242" s="16"/>
      <c r="I242" s="16"/>
    </row>
    <row r="243" spans="1:16" hidden="1" x14ac:dyDescent="0.2">
      <c r="A243" s="1"/>
      <c r="B243" s="1"/>
      <c r="C243" s="1"/>
      <c r="D243" s="1"/>
      <c r="E243" s="1"/>
      <c r="F243" s="1"/>
      <c r="G243" s="16"/>
      <c r="H243" s="16"/>
      <c r="I243" s="16"/>
    </row>
    <row r="244" spans="1:16" hidden="1" x14ac:dyDescent="0.2">
      <c r="A244" s="1"/>
      <c r="B244" s="1"/>
      <c r="C244" s="1"/>
      <c r="D244" s="1"/>
      <c r="E244" s="1"/>
      <c r="F244" s="1"/>
      <c r="G244" s="16"/>
      <c r="H244" s="16"/>
      <c r="I244" s="16"/>
    </row>
    <row r="245" spans="1:16" hidden="1" x14ac:dyDescent="0.2">
      <c r="A245" s="1"/>
      <c r="B245" s="1"/>
      <c r="C245" s="1"/>
      <c r="D245" s="1"/>
      <c r="E245" s="1"/>
      <c r="F245" s="1"/>
      <c r="G245" s="16"/>
      <c r="H245" s="16"/>
      <c r="I245" s="16"/>
    </row>
    <row r="246" spans="1:16" hidden="1" x14ac:dyDescent="0.2">
      <c r="G246" s="121"/>
      <c r="H246" s="17"/>
      <c r="I246" s="14"/>
    </row>
    <row r="247" spans="1:16" hidden="1" x14ac:dyDescent="0.2">
      <c r="G247" s="122" t="s">
        <v>137</v>
      </c>
      <c r="H247" s="19">
        <f>H240-H241</f>
        <v>0</v>
      </c>
      <c r="I247" s="10" t="s">
        <v>41</v>
      </c>
    </row>
    <row r="248" spans="1:16" hidden="1" x14ac:dyDescent="0.2">
      <c r="G248" s="12"/>
      <c r="H248" s="3"/>
      <c r="I248" s="14"/>
    </row>
    <row r="249" spans="1:16" ht="12.75" hidden="1" customHeight="1" x14ac:dyDescent="0.2">
      <c r="A249" s="5" t="s">
        <v>7</v>
      </c>
      <c r="H249" s="18">
        <v>0</v>
      </c>
      <c r="I249" s="5" t="s">
        <v>41</v>
      </c>
    </row>
    <row r="250" spans="1:16" ht="12.75" hidden="1" customHeight="1" x14ac:dyDescent="0.2">
      <c r="A250" s="5" t="s">
        <v>8</v>
      </c>
      <c r="H250" s="7">
        <f>H247</f>
        <v>0</v>
      </c>
      <c r="I250" s="5" t="s">
        <v>41</v>
      </c>
    </row>
    <row r="251" spans="1:16" ht="12.75" hidden="1" customHeight="1" x14ac:dyDescent="0.2">
      <c r="A251" s="5" t="s">
        <v>9</v>
      </c>
      <c r="H251" s="20">
        <f>H249+H250</f>
        <v>0</v>
      </c>
      <c r="I251" s="5" t="s">
        <v>41</v>
      </c>
    </row>
    <row r="252" spans="1:16" ht="12.75" hidden="1" customHeight="1" x14ac:dyDescent="0.2">
      <c r="A252" s="8"/>
      <c r="B252" s="8"/>
      <c r="C252" s="8"/>
    </row>
    <row r="253" spans="1:16" ht="15" hidden="1" customHeight="1" x14ac:dyDescent="0.2">
      <c r="A253" s="1" t="str">
        <f>'BM02'!A40</f>
        <v>1.4.2</v>
      </c>
      <c r="B253" s="247" t="str">
        <f>'BM02'!B40</f>
        <v>FORN. E COLOCAÇÃO DE TACHA REFLET. MONODIRECIONAL</v>
      </c>
      <c r="C253" s="247"/>
      <c r="D253" s="247"/>
      <c r="E253" s="247"/>
      <c r="F253" s="247"/>
      <c r="G253" s="247"/>
      <c r="H253" s="247"/>
      <c r="I253" s="247"/>
      <c r="J253" s="22"/>
      <c r="K253" s="21"/>
      <c r="N253" s="22"/>
      <c r="O253" s="21"/>
      <c r="P253" s="21"/>
    </row>
    <row r="254" spans="1:16" ht="12.75" hidden="1" customHeight="1" x14ac:dyDescent="0.2">
      <c r="G254" s="6"/>
      <c r="J254" s="22"/>
      <c r="K254" s="21"/>
      <c r="N254" s="22"/>
      <c r="O254" s="21"/>
      <c r="P254" s="21"/>
    </row>
    <row r="255" spans="1:16" hidden="1" x14ac:dyDescent="0.2">
      <c r="A255" s="263" t="s">
        <v>0</v>
      </c>
      <c r="B255" s="263"/>
      <c r="C255" s="257" t="s">
        <v>1</v>
      </c>
      <c r="D255" s="258"/>
      <c r="E255" s="264" t="s">
        <v>143</v>
      </c>
      <c r="F255" s="264" t="s">
        <v>34</v>
      </c>
      <c r="G255" s="264" t="s">
        <v>16</v>
      </c>
      <c r="I255" s="11"/>
    </row>
    <row r="256" spans="1:16" hidden="1" x14ac:dyDescent="0.2">
      <c r="A256" s="4" t="s">
        <v>10</v>
      </c>
      <c r="B256" s="4" t="s">
        <v>11</v>
      </c>
      <c r="C256" s="259"/>
      <c r="D256" s="260"/>
      <c r="E256" s="265"/>
      <c r="F256" s="265"/>
      <c r="G256" s="265"/>
      <c r="I256" s="11"/>
    </row>
    <row r="257" spans="1:16" hidden="1" x14ac:dyDescent="0.2">
      <c r="A257" s="14"/>
      <c r="B257" s="14"/>
      <c r="C257" s="1"/>
      <c r="D257" s="1"/>
      <c r="E257" s="13"/>
      <c r="F257" s="15"/>
      <c r="G257" s="16"/>
      <c r="I257" s="11"/>
    </row>
    <row r="258" spans="1:16" hidden="1" x14ac:dyDescent="0.2">
      <c r="A258" s="14"/>
      <c r="B258" s="14"/>
      <c r="C258" s="1"/>
      <c r="D258" s="1"/>
      <c r="E258" s="13"/>
      <c r="F258" s="15"/>
      <c r="G258" s="16"/>
      <c r="I258" s="11"/>
    </row>
    <row r="259" spans="1:16" hidden="1" x14ac:dyDescent="0.2">
      <c r="A259" s="14"/>
      <c r="B259" s="14"/>
      <c r="C259" s="1"/>
      <c r="D259" s="1"/>
      <c r="E259" s="13"/>
      <c r="F259" s="15"/>
      <c r="G259" s="16"/>
      <c r="I259" s="11"/>
    </row>
    <row r="260" spans="1:16" hidden="1" x14ac:dyDescent="0.2">
      <c r="A260" s="14"/>
      <c r="B260" s="14"/>
      <c r="C260" s="1"/>
      <c r="D260" s="1"/>
      <c r="E260" s="13"/>
      <c r="F260" s="15"/>
      <c r="G260" s="16"/>
      <c r="I260" s="11"/>
    </row>
    <row r="261" spans="1:16" hidden="1" x14ac:dyDescent="0.2">
      <c r="A261" s="14"/>
      <c r="B261" s="14"/>
      <c r="C261" s="1"/>
      <c r="D261" s="1"/>
      <c r="E261" s="13"/>
      <c r="F261" s="15"/>
      <c r="G261" s="16"/>
      <c r="I261" s="11"/>
    </row>
    <row r="262" spans="1:16" hidden="1" x14ac:dyDescent="0.2">
      <c r="A262" s="14"/>
      <c r="B262" s="14"/>
      <c r="C262" s="1"/>
      <c r="D262" s="1"/>
      <c r="E262" s="13"/>
      <c r="F262" s="15"/>
      <c r="G262" s="16"/>
      <c r="I262" s="11"/>
    </row>
    <row r="263" spans="1:16" hidden="1" x14ac:dyDescent="0.2">
      <c r="A263" s="14"/>
      <c r="B263" s="14"/>
      <c r="C263" s="1"/>
      <c r="D263" s="1"/>
      <c r="E263" s="13"/>
      <c r="F263" s="15"/>
      <c r="G263" s="16"/>
      <c r="I263" s="11"/>
    </row>
    <row r="264" spans="1:16" hidden="1" x14ac:dyDescent="0.2">
      <c r="A264" s="14"/>
      <c r="B264" s="14"/>
      <c r="C264" s="1"/>
      <c r="D264" s="1"/>
      <c r="E264" s="13"/>
      <c r="F264" s="15"/>
      <c r="G264" s="16"/>
      <c r="I264" s="11"/>
    </row>
    <row r="265" spans="1:16" hidden="1" x14ac:dyDescent="0.2">
      <c r="A265" s="14"/>
      <c r="B265" s="14"/>
      <c r="C265" s="1"/>
      <c r="D265" s="1"/>
      <c r="E265" s="13"/>
      <c r="F265" s="15"/>
      <c r="G265" s="16"/>
      <c r="I265" s="11"/>
    </row>
    <row r="266" spans="1:16" hidden="1" x14ac:dyDescent="0.2">
      <c r="A266" s="14"/>
      <c r="B266" s="14"/>
      <c r="C266" s="1"/>
      <c r="D266" s="1"/>
      <c r="E266" s="13"/>
      <c r="F266" s="9" t="s">
        <v>18</v>
      </c>
      <c r="G266" s="19"/>
      <c r="H266" s="10" t="s">
        <v>94</v>
      </c>
      <c r="I266" s="11"/>
    </row>
    <row r="267" spans="1:16" hidden="1" x14ac:dyDescent="0.2">
      <c r="A267" s="14"/>
      <c r="B267" s="14"/>
      <c r="C267" s="1"/>
      <c r="D267" s="1"/>
      <c r="E267" s="13"/>
      <c r="F267" s="15"/>
      <c r="G267" s="16"/>
      <c r="I267" s="11"/>
    </row>
    <row r="268" spans="1:16" ht="12.75" hidden="1" customHeight="1" x14ac:dyDescent="0.2">
      <c r="A268" s="5" t="s">
        <v>7</v>
      </c>
      <c r="H268" s="18">
        <v>0</v>
      </c>
      <c r="I268" s="5" t="s">
        <v>94</v>
      </c>
    </row>
    <row r="269" spans="1:16" ht="12.75" hidden="1" customHeight="1" x14ac:dyDescent="0.2">
      <c r="A269" s="5" t="s">
        <v>8</v>
      </c>
      <c r="H269" s="7">
        <f>G266</f>
        <v>0</v>
      </c>
      <c r="I269" s="5" t="s">
        <v>94</v>
      </c>
    </row>
    <row r="270" spans="1:16" ht="12.75" hidden="1" customHeight="1" x14ac:dyDescent="0.2">
      <c r="A270" s="5" t="s">
        <v>9</v>
      </c>
      <c r="H270" s="20">
        <f>H268+H269</f>
        <v>0</v>
      </c>
      <c r="I270" s="5" t="s">
        <v>94</v>
      </c>
    </row>
    <row r="271" spans="1:16" ht="12.75" hidden="1" customHeight="1" x14ac:dyDescent="0.2">
      <c r="A271" s="8"/>
      <c r="B271" s="8"/>
      <c r="C271" s="8"/>
    </row>
    <row r="272" spans="1:16" ht="30" hidden="1" customHeight="1" x14ac:dyDescent="0.2">
      <c r="A272" s="1" t="str">
        <f>'BM02'!A41</f>
        <v>1.4.3</v>
      </c>
      <c r="B272" s="247" t="str">
        <f>'BM02'!B41</f>
        <v>FORNECIMENTO E INSTALAÇÃO DE PLACA DE SINALIZAÇÃO EM CHAPA DE AÇO EM SUPORTE DE MADEIRA.</v>
      </c>
      <c r="C272" s="247"/>
      <c r="D272" s="247"/>
      <c r="E272" s="247"/>
      <c r="F272" s="247"/>
      <c r="G272" s="247"/>
      <c r="H272" s="247"/>
      <c r="I272" s="247"/>
      <c r="J272" s="22"/>
      <c r="K272" s="21"/>
      <c r="N272" s="22"/>
      <c r="O272" s="21"/>
      <c r="P272" s="21"/>
    </row>
    <row r="273" spans="1:16" ht="12.75" hidden="1" customHeight="1" x14ac:dyDescent="0.2">
      <c r="G273" s="6"/>
      <c r="J273" s="22"/>
      <c r="K273" s="21"/>
      <c r="N273" s="22"/>
      <c r="O273" s="21"/>
      <c r="P273" s="21"/>
    </row>
    <row r="274" spans="1:16" ht="12.75" hidden="1" customHeight="1" x14ac:dyDescent="0.2">
      <c r="A274" s="257" t="s">
        <v>15</v>
      </c>
      <c r="B274" s="258"/>
      <c r="C274" s="257" t="s">
        <v>1</v>
      </c>
      <c r="D274" s="258"/>
      <c r="E274" s="261" t="s">
        <v>34</v>
      </c>
      <c r="F274" s="261" t="s">
        <v>3</v>
      </c>
      <c r="G274" s="261" t="s">
        <v>16</v>
      </c>
      <c r="J274" s="22"/>
      <c r="K274" s="21"/>
      <c r="N274" s="22"/>
      <c r="O274" s="21"/>
      <c r="P274" s="21"/>
    </row>
    <row r="275" spans="1:16" ht="12.75" hidden="1" customHeight="1" x14ac:dyDescent="0.2">
      <c r="A275" s="259"/>
      <c r="B275" s="260"/>
      <c r="C275" s="259"/>
      <c r="D275" s="260"/>
      <c r="E275" s="262"/>
      <c r="F275" s="262"/>
      <c r="G275" s="262"/>
      <c r="J275" s="22"/>
      <c r="K275" s="21"/>
      <c r="N275" s="22"/>
      <c r="O275" s="21"/>
      <c r="P275" s="21"/>
    </row>
    <row r="276" spans="1:16" ht="12.75" hidden="1" customHeight="1" x14ac:dyDescent="0.2">
      <c r="A276" s="1"/>
      <c r="B276" s="1"/>
      <c r="C276" s="1"/>
      <c r="D276" s="1"/>
      <c r="E276" s="1"/>
      <c r="F276" s="1"/>
      <c r="G276" s="1"/>
      <c r="J276" s="22"/>
      <c r="K276" s="21"/>
      <c r="N276" s="22"/>
      <c r="O276" s="21"/>
      <c r="P276" s="21"/>
    </row>
    <row r="277" spans="1:16" ht="12.75" hidden="1" customHeight="1" x14ac:dyDescent="0.2">
      <c r="A277" s="14" t="s">
        <v>144</v>
      </c>
      <c r="B277" s="1"/>
      <c r="C277" s="1"/>
      <c r="D277" s="1"/>
      <c r="E277" s="17"/>
      <c r="F277" s="15"/>
      <c r="G277" s="17">
        <f>E277*F277</f>
        <v>0</v>
      </c>
      <c r="J277" s="22"/>
      <c r="K277" s="21"/>
      <c r="N277" s="22"/>
      <c r="O277" s="21"/>
      <c r="P277" s="21"/>
    </row>
    <row r="278" spans="1:16" ht="12.75" hidden="1" customHeight="1" x14ac:dyDescent="0.2">
      <c r="A278" s="14" t="s">
        <v>144</v>
      </c>
      <c r="B278" s="1"/>
      <c r="C278" s="1"/>
      <c r="D278" s="1"/>
      <c r="E278" s="17"/>
      <c r="F278" s="15"/>
      <c r="G278" s="17">
        <f>E278*F278</f>
        <v>0</v>
      </c>
      <c r="J278" s="22"/>
      <c r="K278" s="21"/>
      <c r="N278" s="22"/>
      <c r="O278" s="21"/>
      <c r="P278" s="21"/>
    </row>
    <row r="279" spans="1:16" ht="12.75" hidden="1" customHeight="1" x14ac:dyDescent="0.2">
      <c r="A279" s="14" t="s">
        <v>144</v>
      </c>
      <c r="B279" s="1"/>
      <c r="C279" s="1"/>
      <c r="D279" s="1"/>
      <c r="E279" s="17"/>
      <c r="F279" s="15"/>
      <c r="G279" s="17">
        <f>E279*F279</f>
        <v>0</v>
      </c>
      <c r="J279" s="22"/>
      <c r="K279" s="21"/>
      <c r="N279" s="22"/>
      <c r="O279" s="21"/>
      <c r="P279" s="21"/>
    </row>
    <row r="280" spans="1:16" ht="12.75" hidden="1" customHeight="1" x14ac:dyDescent="0.2">
      <c r="A280" s="14" t="s">
        <v>144</v>
      </c>
      <c r="B280" s="1"/>
      <c r="C280" s="1"/>
      <c r="D280" s="1"/>
      <c r="E280" s="17"/>
      <c r="F280" s="15"/>
      <c r="G280" s="17">
        <f>E280*F280</f>
        <v>0</v>
      </c>
      <c r="J280" s="22"/>
      <c r="K280" s="21"/>
      <c r="N280" s="22"/>
      <c r="O280" s="21"/>
      <c r="P280" s="21"/>
    </row>
    <row r="281" spans="1:16" ht="12.75" hidden="1" customHeight="1" x14ac:dyDescent="0.2">
      <c r="G281" s="6"/>
      <c r="J281" s="22"/>
      <c r="K281" s="21"/>
      <c r="N281" s="22"/>
      <c r="O281" s="21"/>
      <c r="P281" s="21"/>
    </row>
    <row r="282" spans="1:16" ht="12.75" hidden="1" customHeight="1" x14ac:dyDescent="0.2">
      <c r="F282" s="122" t="s">
        <v>18</v>
      </c>
      <c r="G282" s="19"/>
      <c r="H282" s="2" t="s">
        <v>41</v>
      </c>
      <c r="J282" s="22"/>
      <c r="K282" s="21"/>
      <c r="N282" s="22"/>
      <c r="O282" s="21"/>
      <c r="P282" s="21"/>
    </row>
    <row r="283" spans="1:16" ht="12.75" hidden="1" customHeight="1" x14ac:dyDescent="0.2">
      <c r="G283" s="6"/>
      <c r="J283" s="22"/>
      <c r="K283" s="21"/>
      <c r="N283" s="22"/>
      <c r="O283" s="21"/>
      <c r="P283" s="21"/>
    </row>
    <row r="284" spans="1:16" ht="12.75" hidden="1" customHeight="1" x14ac:dyDescent="0.2">
      <c r="A284" s="5" t="s">
        <v>7</v>
      </c>
      <c r="H284" s="18">
        <v>0</v>
      </c>
      <c r="I284" s="5" t="s">
        <v>41</v>
      </c>
    </row>
    <row r="285" spans="1:16" ht="12.75" hidden="1" customHeight="1" x14ac:dyDescent="0.2">
      <c r="A285" s="5" t="s">
        <v>8</v>
      </c>
      <c r="H285" s="18">
        <f>G282</f>
        <v>0</v>
      </c>
      <c r="I285" s="5" t="s">
        <v>41</v>
      </c>
    </row>
    <row r="286" spans="1:16" ht="12.75" hidden="1" customHeight="1" x14ac:dyDescent="0.2">
      <c r="A286" s="5" t="s">
        <v>9</v>
      </c>
      <c r="H286" s="20">
        <f>H284+H285</f>
        <v>0</v>
      </c>
      <c r="I286" s="5" t="s">
        <v>41</v>
      </c>
    </row>
    <row r="287" spans="1:16" ht="12.75" hidden="1" customHeight="1" x14ac:dyDescent="0.2">
      <c r="A287" s="8"/>
      <c r="B287" s="8"/>
      <c r="C287" s="8"/>
    </row>
    <row r="288" spans="1:16" ht="67.5" hidden="1" customHeight="1" x14ac:dyDescent="0.2">
      <c r="A288" s="1" t="str">
        <f>'BM02'!A42</f>
        <v>1.4.4</v>
      </c>
      <c r="B288" s="247" t="str">
        <f>'BM02'!B42</f>
        <v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v>
      </c>
      <c r="C288" s="247"/>
      <c r="D288" s="247"/>
      <c r="E288" s="247"/>
      <c r="F288" s="247"/>
      <c r="G288" s="247"/>
      <c r="H288" s="247"/>
      <c r="I288" s="247"/>
      <c r="J288" s="22"/>
      <c r="K288" s="21"/>
      <c r="N288" s="22"/>
      <c r="O288" s="21"/>
      <c r="P288" s="21"/>
    </row>
    <row r="289" spans="1:16" ht="12.75" hidden="1" customHeight="1" x14ac:dyDescent="0.2">
      <c r="G289" s="6"/>
      <c r="J289" s="22"/>
      <c r="K289" s="21"/>
      <c r="N289" s="22"/>
      <c r="O289" s="21"/>
      <c r="P289" s="21"/>
    </row>
    <row r="290" spans="1:16" ht="12.75" hidden="1" customHeight="1" x14ac:dyDescent="0.2">
      <c r="A290" s="257" t="s">
        <v>15</v>
      </c>
      <c r="B290" s="258"/>
      <c r="C290" s="257" t="s">
        <v>1</v>
      </c>
      <c r="D290" s="258"/>
      <c r="E290" s="261" t="s">
        <v>139</v>
      </c>
      <c r="F290" s="261" t="s">
        <v>3</v>
      </c>
      <c r="G290" s="261" t="s">
        <v>145</v>
      </c>
      <c r="H290" s="261" t="s">
        <v>16</v>
      </c>
      <c r="J290" s="22"/>
      <c r="K290" s="21"/>
      <c r="N290" s="22"/>
      <c r="O290" s="21"/>
      <c r="P290" s="21"/>
    </row>
    <row r="291" spans="1:16" ht="12.75" hidden="1" customHeight="1" x14ac:dyDescent="0.2">
      <c r="A291" s="259"/>
      <c r="B291" s="260"/>
      <c r="C291" s="259"/>
      <c r="D291" s="260"/>
      <c r="E291" s="262"/>
      <c r="F291" s="262"/>
      <c r="G291" s="271"/>
      <c r="H291" s="262"/>
      <c r="J291" s="22"/>
      <c r="K291" s="21"/>
      <c r="N291" s="22"/>
      <c r="O291" s="21"/>
      <c r="P291" s="21"/>
    </row>
    <row r="292" spans="1:16" ht="12.75" hidden="1" customHeight="1" x14ac:dyDescent="0.2">
      <c r="G292" s="6"/>
      <c r="J292" s="22"/>
      <c r="K292" s="21"/>
      <c r="N292" s="22"/>
      <c r="O292" s="21"/>
      <c r="P292" s="21"/>
    </row>
    <row r="293" spans="1:16" ht="12.75" hidden="1" customHeight="1" x14ac:dyDescent="0.2">
      <c r="G293" s="6"/>
      <c r="J293" s="22"/>
      <c r="K293" s="21"/>
      <c r="N293" s="22"/>
      <c r="O293" s="21"/>
      <c r="P293" s="21"/>
    </row>
    <row r="294" spans="1:16" ht="12.75" hidden="1" customHeight="1" x14ac:dyDescent="0.2">
      <c r="G294" s="6"/>
      <c r="J294" s="22"/>
      <c r="K294" s="21"/>
      <c r="N294" s="22"/>
      <c r="O294" s="21"/>
      <c r="P294" s="21"/>
    </row>
    <row r="295" spans="1:16" ht="12.75" hidden="1" customHeight="1" x14ac:dyDescent="0.2">
      <c r="G295" s="122" t="s">
        <v>18</v>
      </c>
      <c r="H295" s="19"/>
      <c r="I295" s="2" t="s">
        <v>94</v>
      </c>
      <c r="J295" s="22"/>
      <c r="K295" s="21"/>
      <c r="N295" s="22"/>
      <c r="O295" s="21"/>
      <c r="P295" s="21"/>
    </row>
    <row r="296" spans="1:16" ht="12.75" hidden="1" customHeight="1" x14ac:dyDescent="0.2">
      <c r="G296" s="6"/>
      <c r="J296" s="22"/>
      <c r="K296" s="21"/>
      <c r="N296" s="22"/>
      <c r="O296" s="21"/>
      <c r="P296" s="21"/>
    </row>
    <row r="297" spans="1:16" ht="12.75" hidden="1" customHeight="1" x14ac:dyDescent="0.2">
      <c r="A297" s="5" t="s">
        <v>7</v>
      </c>
      <c r="H297" s="18">
        <v>0</v>
      </c>
      <c r="I297" s="5" t="s">
        <v>94</v>
      </c>
    </row>
    <row r="298" spans="1:16" ht="12.75" hidden="1" customHeight="1" x14ac:dyDescent="0.2">
      <c r="A298" s="5" t="s">
        <v>8</v>
      </c>
      <c r="H298" s="18">
        <f>H295</f>
        <v>0</v>
      </c>
      <c r="I298" s="5" t="s">
        <v>94</v>
      </c>
    </row>
    <row r="299" spans="1:16" ht="12.75" hidden="1" customHeight="1" x14ac:dyDescent="0.2">
      <c r="A299" s="5" t="s">
        <v>9</v>
      </c>
      <c r="H299" s="20">
        <f>H297+H298</f>
        <v>0</v>
      </c>
      <c r="I299" s="5" t="s">
        <v>94</v>
      </c>
    </row>
    <row r="300" spans="1:16" ht="12.75" hidden="1" customHeight="1" x14ac:dyDescent="0.2">
      <c r="A300" s="8"/>
      <c r="B300" s="8"/>
      <c r="C300" s="8"/>
    </row>
    <row r="301" spans="1:16" ht="12.75" customHeight="1" x14ac:dyDescent="0.2">
      <c r="A301" s="68" t="str">
        <f>'BM02'!A43</f>
        <v>1.5</v>
      </c>
      <c r="B301" s="266" t="str">
        <f>'BM02'!B43</f>
        <v>DRENAGEM E SANEAMENTO</v>
      </c>
      <c r="C301" s="266"/>
      <c r="D301" s="266"/>
      <c r="E301" s="266"/>
      <c r="F301" s="266"/>
      <c r="G301" s="266"/>
      <c r="H301" s="266"/>
      <c r="I301" s="266"/>
      <c r="J301" s="22"/>
      <c r="K301" s="21"/>
      <c r="N301" s="22"/>
      <c r="O301" s="21"/>
      <c r="P301" s="21"/>
    </row>
    <row r="302" spans="1:16" x14ac:dyDescent="0.2">
      <c r="A302" s="1"/>
      <c r="B302" s="24"/>
      <c r="C302" s="24"/>
      <c r="D302" s="24"/>
      <c r="E302" s="24"/>
      <c r="F302" s="24"/>
      <c r="G302" s="24"/>
      <c r="H302" s="24"/>
      <c r="I302" s="24"/>
      <c r="J302" s="22"/>
      <c r="K302" s="21"/>
      <c r="N302" s="22"/>
      <c r="O302" s="21"/>
      <c r="P302" s="21"/>
    </row>
    <row r="303" spans="1:16" ht="15" hidden="1" customHeight="1" x14ac:dyDescent="0.2">
      <c r="A303" s="1" t="str">
        <f>'BM02'!A44</f>
        <v>1.5.1</v>
      </c>
      <c r="B303" s="247" t="str">
        <f>'BM02'!B44</f>
        <v>LOCAÇÃO DE REDE DE ÁGUA OU ESGOTO. AF_10/2018</v>
      </c>
      <c r="C303" s="247"/>
      <c r="D303" s="247"/>
      <c r="E303" s="247"/>
      <c r="F303" s="247"/>
      <c r="G303" s="247"/>
      <c r="H303" s="247"/>
      <c r="I303" s="247"/>
      <c r="J303" s="22"/>
      <c r="K303" s="21"/>
      <c r="N303" s="22"/>
      <c r="O303" s="21"/>
      <c r="P303" s="21"/>
    </row>
    <row r="304" spans="1:16" ht="12.75" hidden="1" customHeight="1" x14ac:dyDescent="0.2">
      <c r="G304" s="6"/>
      <c r="J304" s="22"/>
      <c r="K304" s="21"/>
      <c r="N304" s="22"/>
      <c r="O304" s="21"/>
      <c r="P304" s="21"/>
    </row>
    <row r="305" spans="1:17" ht="12.75" hidden="1" customHeight="1" x14ac:dyDescent="0.2">
      <c r="A305" s="5" t="s">
        <v>7</v>
      </c>
      <c r="H305" s="18">
        <v>0</v>
      </c>
      <c r="I305" s="5" t="s">
        <v>95</v>
      </c>
      <c r="J305" s="22"/>
    </row>
    <row r="306" spans="1:17" ht="12.75" hidden="1" customHeight="1" x14ac:dyDescent="0.2">
      <c r="A306" s="5" t="s">
        <v>8</v>
      </c>
      <c r="H306" s="7"/>
      <c r="I306" s="5" t="s">
        <v>95</v>
      </c>
      <c r="J306" s="22"/>
    </row>
    <row r="307" spans="1:17" ht="12.75" hidden="1" customHeight="1" x14ac:dyDescent="0.2">
      <c r="A307" s="5" t="s">
        <v>9</v>
      </c>
      <c r="H307" s="20">
        <f>H305+H306</f>
        <v>0</v>
      </c>
      <c r="I307" s="5" t="s">
        <v>95</v>
      </c>
      <c r="J307" s="22"/>
    </row>
    <row r="308" spans="1:17" ht="12.75" hidden="1" customHeight="1" x14ac:dyDescent="0.2">
      <c r="A308" s="8"/>
      <c r="B308" s="8"/>
      <c r="C308" s="8"/>
      <c r="J308" s="22"/>
    </row>
    <row r="309" spans="1:17" ht="15" hidden="1" customHeight="1" x14ac:dyDescent="0.2">
      <c r="A309" s="1" t="str">
        <f>'BM02'!A45</f>
        <v>1.5.2</v>
      </c>
      <c r="B309" s="247" t="str">
        <f>'BM02'!B45</f>
        <v>ESCAVACAO CARGA TRANSP. 1-CAT 601 A 800M</v>
      </c>
      <c r="C309" s="247"/>
      <c r="D309" s="247"/>
      <c r="E309" s="247"/>
      <c r="F309" s="247"/>
      <c r="G309" s="247"/>
      <c r="H309" s="247"/>
      <c r="I309" s="247"/>
      <c r="J309" s="22"/>
      <c r="K309" s="21"/>
      <c r="N309" s="22"/>
      <c r="O309" s="21"/>
      <c r="P309" s="21"/>
    </row>
    <row r="310" spans="1:17" ht="12.75" hidden="1" customHeight="1" x14ac:dyDescent="0.2">
      <c r="G310" s="6"/>
      <c r="J310" s="22"/>
      <c r="K310" s="21"/>
      <c r="N310" s="22"/>
      <c r="O310" s="21"/>
      <c r="P310" s="21"/>
    </row>
    <row r="311" spans="1:17" ht="12.75" hidden="1" customHeight="1" x14ac:dyDescent="0.2">
      <c r="A311" s="245" t="s">
        <v>127</v>
      </c>
      <c r="B311" s="245"/>
      <c r="C311" s="245"/>
      <c r="D311" s="245"/>
      <c r="E311" s="71" t="s">
        <v>128</v>
      </c>
      <c r="F311" s="71" t="s">
        <v>129</v>
      </c>
      <c r="G311" s="71" t="s">
        <v>130</v>
      </c>
      <c r="H311" s="72" t="s">
        <v>129</v>
      </c>
      <c r="I311" s="245" t="s">
        <v>6</v>
      </c>
      <c r="J311" s="22"/>
      <c r="K311" s="21"/>
      <c r="N311" s="22"/>
      <c r="O311" s="21"/>
      <c r="P311" s="21"/>
    </row>
    <row r="312" spans="1:17" ht="12.75" hidden="1" customHeight="1" x14ac:dyDescent="0.2">
      <c r="A312" s="71" t="s">
        <v>10</v>
      </c>
      <c r="B312" s="71" t="s">
        <v>11</v>
      </c>
      <c r="C312" s="71" t="s">
        <v>10</v>
      </c>
      <c r="D312" s="71" t="s">
        <v>11</v>
      </c>
      <c r="E312" s="71" t="s">
        <v>131</v>
      </c>
      <c r="F312" s="71" t="s">
        <v>132</v>
      </c>
      <c r="G312" s="71" t="s">
        <v>133</v>
      </c>
      <c r="H312" s="72" t="s">
        <v>134</v>
      </c>
      <c r="I312" s="245"/>
      <c r="J312" s="22"/>
      <c r="K312" s="21"/>
      <c r="N312" s="22"/>
      <c r="O312" s="21"/>
      <c r="P312" s="21"/>
    </row>
    <row r="313" spans="1:17" ht="12.75" hidden="1" customHeight="1" x14ac:dyDescent="0.2">
      <c r="G313" s="6"/>
      <c r="J313" s="22"/>
      <c r="K313" s="21"/>
      <c r="N313" s="22"/>
      <c r="O313" s="21"/>
      <c r="P313" s="21"/>
    </row>
    <row r="314" spans="1:17" ht="12.75" hidden="1" customHeight="1" x14ac:dyDescent="0.2">
      <c r="A314" s="74"/>
      <c r="B314" s="1"/>
      <c r="C314" s="1"/>
      <c r="D314" s="1"/>
      <c r="F314" s="17"/>
      <c r="G314" s="17"/>
      <c r="H314" s="17">
        <f>F314*G314</f>
        <v>0</v>
      </c>
      <c r="J314" s="22"/>
      <c r="K314" s="21"/>
      <c r="N314" s="22"/>
      <c r="O314" s="21"/>
      <c r="P314" s="21"/>
    </row>
    <row r="315" spans="1:17" ht="12.75" hidden="1" customHeight="1" x14ac:dyDescent="0.2">
      <c r="G315" s="6"/>
      <c r="J315" s="22"/>
      <c r="K315" s="21"/>
      <c r="N315" s="22"/>
      <c r="O315" s="21"/>
      <c r="P315" s="21"/>
    </row>
    <row r="316" spans="1:17" ht="12.75" hidden="1" customHeight="1" x14ac:dyDescent="0.2">
      <c r="G316" s="123" t="s">
        <v>17</v>
      </c>
      <c r="H316" s="19">
        <f>H314</f>
        <v>0</v>
      </c>
      <c r="I316" s="10" t="s">
        <v>93</v>
      </c>
      <c r="K316" s="22"/>
      <c r="L316" s="21"/>
      <c r="O316" s="22"/>
      <c r="P316" s="21"/>
      <c r="Q316" s="21"/>
    </row>
    <row r="317" spans="1:17" ht="12.75" hidden="1" customHeight="1" x14ac:dyDescent="0.2">
      <c r="G317" s="6"/>
      <c r="H317" s="17"/>
      <c r="J317" s="22"/>
      <c r="K317" s="21"/>
      <c r="N317" s="22"/>
      <c r="O317" s="21"/>
      <c r="P317" s="21"/>
    </row>
    <row r="318" spans="1:17" ht="12.75" hidden="1" customHeight="1" x14ac:dyDescent="0.2">
      <c r="A318" s="5" t="s">
        <v>7</v>
      </c>
      <c r="H318" s="18">
        <v>0</v>
      </c>
      <c r="I318" s="5" t="s">
        <v>93</v>
      </c>
      <c r="J318" s="22"/>
    </row>
    <row r="319" spans="1:17" ht="12.75" hidden="1" customHeight="1" x14ac:dyDescent="0.2">
      <c r="A319" s="5" t="s">
        <v>8</v>
      </c>
      <c r="H319" s="7">
        <f>H316</f>
        <v>0</v>
      </c>
      <c r="I319" s="5" t="s">
        <v>93</v>
      </c>
    </row>
    <row r="320" spans="1:17" ht="12.75" hidden="1" customHeight="1" x14ac:dyDescent="0.2">
      <c r="A320" s="5" t="s">
        <v>9</v>
      </c>
      <c r="H320" s="20">
        <f>H318+H319</f>
        <v>0</v>
      </c>
      <c r="I320" s="5" t="s">
        <v>93</v>
      </c>
    </row>
    <row r="321" spans="1:16" ht="12.75" hidden="1" customHeight="1" x14ac:dyDescent="0.2">
      <c r="A321" s="8"/>
      <c r="B321" s="8"/>
      <c r="C321" s="8"/>
    </row>
    <row r="322" spans="1:16" ht="45" hidden="1" customHeight="1" x14ac:dyDescent="0.2">
      <c r="A322" s="1" t="str">
        <f>'BM02'!A46</f>
        <v>1.5.3</v>
      </c>
      <c r="B322" s="247" t="str">
        <f>'BM02'!B46</f>
        <v>LASTRO DE VALA COM PREPARO DE FUNDO, LARGURA MENOR QUE 1,5M, COM CAMADA DE AREIA, LANÇAMENTO MANUAL, EM LOCAL COM NÍVEL BAIXO DE INTERFERÊNCIA. AF_06/2016 (ADAPTADO DE SINAPI 94102)</v>
      </c>
      <c r="C322" s="247"/>
      <c r="D322" s="247"/>
      <c r="E322" s="247"/>
      <c r="F322" s="247"/>
      <c r="G322" s="247"/>
      <c r="H322" s="247"/>
      <c r="I322" s="247"/>
      <c r="J322" s="22"/>
      <c r="K322" s="21"/>
      <c r="N322" s="22"/>
      <c r="O322" s="21"/>
      <c r="P322" s="21"/>
    </row>
    <row r="323" spans="1:16" ht="12.75" hidden="1" customHeight="1" x14ac:dyDescent="0.2">
      <c r="G323" s="6"/>
      <c r="J323" s="22"/>
      <c r="K323" s="21"/>
      <c r="N323" s="22"/>
      <c r="O323" s="21"/>
      <c r="P323" s="21"/>
    </row>
    <row r="324" spans="1:16" ht="12.75" hidden="1" customHeight="1" x14ac:dyDescent="0.2">
      <c r="A324" s="5" t="s">
        <v>7</v>
      </c>
      <c r="H324" s="18">
        <v>0</v>
      </c>
      <c r="I324" s="5" t="s">
        <v>93</v>
      </c>
    </row>
    <row r="325" spans="1:16" ht="12.75" hidden="1" customHeight="1" x14ac:dyDescent="0.2">
      <c r="A325" s="5" t="s">
        <v>8</v>
      </c>
      <c r="H325" s="7"/>
      <c r="I325" s="5" t="s">
        <v>93</v>
      </c>
    </row>
    <row r="326" spans="1:16" ht="12.75" hidden="1" customHeight="1" x14ac:dyDescent="0.2">
      <c r="A326" s="5" t="s">
        <v>9</v>
      </c>
      <c r="H326" s="20">
        <f>H324+H325</f>
        <v>0</v>
      </c>
      <c r="I326" s="5" t="s">
        <v>93</v>
      </c>
    </row>
    <row r="327" spans="1:16" ht="12.75" hidden="1" customHeight="1" x14ac:dyDescent="0.2">
      <c r="A327" s="8"/>
      <c r="B327" s="8"/>
      <c r="C327" s="8"/>
    </row>
    <row r="328" spans="1:16" ht="15" hidden="1" customHeight="1" x14ac:dyDescent="0.2">
      <c r="A328" s="1" t="str">
        <f>'BM02'!A47</f>
        <v>1.5.4</v>
      </c>
      <c r="B328" s="247" t="str">
        <f>'BM02'!B47</f>
        <v>ENTRADA PARA DESCIDA D’ÁGUA - EDA 02 - AREIA E BRITA COMERCIAIS</v>
      </c>
      <c r="C328" s="247"/>
      <c r="D328" s="247"/>
      <c r="E328" s="247"/>
      <c r="F328" s="247"/>
      <c r="G328" s="247"/>
      <c r="H328" s="247"/>
      <c r="I328" s="247"/>
      <c r="J328" s="22"/>
      <c r="K328" s="21"/>
      <c r="N328" s="22"/>
      <c r="O328" s="21"/>
      <c r="P328" s="21"/>
    </row>
    <row r="329" spans="1:16" ht="12.75" hidden="1" customHeight="1" x14ac:dyDescent="0.2">
      <c r="G329" s="6"/>
      <c r="J329" s="22"/>
      <c r="K329" s="21"/>
      <c r="N329" s="22"/>
      <c r="O329" s="21"/>
      <c r="P329" s="21"/>
    </row>
    <row r="330" spans="1:16" s="77" customFormat="1" ht="12.75" hidden="1" customHeight="1" x14ac:dyDescent="0.2">
      <c r="A330" s="267" t="s">
        <v>0</v>
      </c>
      <c r="B330" s="267"/>
      <c r="C330" s="267"/>
      <c r="D330" s="267"/>
      <c r="E330" s="267" t="s">
        <v>135</v>
      </c>
      <c r="F330" s="268" t="s">
        <v>145</v>
      </c>
      <c r="G330" s="270" t="s">
        <v>146</v>
      </c>
      <c r="H330" s="133"/>
      <c r="I330" s="134"/>
      <c r="J330"/>
      <c r="K330"/>
      <c r="L330"/>
    </row>
    <row r="331" spans="1:16" s="77" customFormat="1" ht="12.75" hidden="1" customHeight="1" x14ac:dyDescent="0.2">
      <c r="A331" s="132" t="s">
        <v>10</v>
      </c>
      <c r="B331" s="132" t="s">
        <v>11</v>
      </c>
      <c r="C331" s="132" t="s">
        <v>10</v>
      </c>
      <c r="D331" s="132" t="s">
        <v>11</v>
      </c>
      <c r="E331" s="267"/>
      <c r="F331" s="269"/>
      <c r="G331" s="270"/>
      <c r="H331" s="133"/>
      <c r="I331" s="134"/>
      <c r="J331"/>
      <c r="K331"/>
      <c r="L331"/>
    </row>
    <row r="332" spans="1:16" s="77" customFormat="1" ht="12.75" hidden="1" customHeight="1" x14ac:dyDescent="0.2">
      <c r="A332" s="135"/>
      <c r="B332" s="135"/>
      <c r="C332" s="135"/>
      <c r="D332" s="135"/>
      <c r="E332" s="136"/>
      <c r="F332" s="137">
        <v>0</v>
      </c>
      <c r="G332" s="138"/>
      <c r="H332" s="139"/>
      <c r="I332" s="134"/>
      <c r="J332"/>
      <c r="K332"/>
      <c r="L332"/>
    </row>
    <row r="333" spans="1:16" s="77" customFormat="1" ht="12.75" hidden="1" customHeight="1" x14ac:dyDescent="0.2">
      <c r="A333" s="135"/>
      <c r="B333" s="135"/>
      <c r="C333" s="135"/>
      <c r="D333" s="135"/>
      <c r="E333" s="136"/>
      <c r="F333" s="137"/>
      <c r="G333" s="138"/>
      <c r="H333" s="139"/>
      <c r="I333" s="134"/>
      <c r="J333"/>
      <c r="K333"/>
      <c r="L333"/>
    </row>
    <row r="334" spans="1:16" s="77" customFormat="1" ht="12.75" hidden="1" customHeight="1" x14ac:dyDescent="0.2">
      <c r="A334" s="135"/>
      <c r="B334" s="135"/>
      <c r="C334" s="135"/>
      <c r="D334" s="135"/>
      <c r="E334" s="136"/>
      <c r="F334" s="137"/>
      <c r="G334" s="138"/>
      <c r="H334" s="139"/>
      <c r="I334" s="134"/>
      <c r="J334"/>
      <c r="K334"/>
      <c r="L334"/>
    </row>
    <row r="335" spans="1:16" s="77" customFormat="1" ht="12.75" hidden="1" customHeight="1" x14ac:dyDescent="0.2">
      <c r="A335" s="135"/>
      <c r="B335" s="135"/>
      <c r="C335" s="135"/>
      <c r="D335" s="135"/>
      <c r="E335" s="136"/>
      <c r="F335" s="137"/>
      <c r="G335" s="138"/>
      <c r="H335" s="139"/>
      <c r="I335" s="134"/>
      <c r="J335"/>
      <c r="K335"/>
      <c r="L335"/>
    </row>
    <row r="336" spans="1:16" s="77" customFormat="1" ht="12.75" hidden="1" customHeight="1" x14ac:dyDescent="0.2">
      <c r="A336" s="140"/>
      <c r="B336" s="141"/>
      <c r="C336" s="140"/>
      <c r="D336" s="141"/>
      <c r="E336" s="149" t="s">
        <v>147</v>
      </c>
      <c r="F336" s="150">
        <v>0</v>
      </c>
      <c r="G336" s="151" t="s">
        <v>94</v>
      </c>
      <c r="H336" s="139"/>
      <c r="I336" s="134"/>
      <c r="J336"/>
      <c r="K336"/>
      <c r="L336"/>
    </row>
    <row r="337" spans="1:16" s="77" customFormat="1" ht="12.75" hidden="1" customHeight="1" x14ac:dyDescent="0.2">
      <c r="A337" s="142"/>
      <c r="B337" s="143"/>
      <c r="C337" s="142"/>
      <c r="D337" s="143"/>
      <c r="E337" s="144"/>
      <c r="F337" s="143"/>
      <c r="G337" s="145"/>
      <c r="H337" s="146"/>
      <c r="I337" s="147"/>
      <c r="J337" s="148"/>
    </row>
    <row r="338" spans="1:16" ht="12.75" hidden="1" customHeight="1" x14ac:dyDescent="0.2">
      <c r="A338" s="5" t="s">
        <v>7</v>
      </c>
      <c r="H338" s="18">
        <v>0</v>
      </c>
      <c r="I338" s="5" t="s">
        <v>94</v>
      </c>
    </row>
    <row r="339" spans="1:16" ht="12.75" hidden="1" customHeight="1" x14ac:dyDescent="0.2">
      <c r="A339" s="5" t="s">
        <v>8</v>
      </c>
      <c r="H339" s="7"/>
      <c r="I339" s="5" t="s">
        <v>94</v>
      </c>
    </row>
    <row r="340" spans="1:16" ht="12.75" hidden="1" customHeight="1" x14ac:dyDescent="0.2">
      <c r="A340" s="5" t="s">
        <v>9</v>
      </c>
      <c r="H340" s="20">
        <f>H338+H339</f>
        <v>0</v>
      </c>
      <c r="I340" s="5" t="s">
        <v>94</v>
      </c>
    </row>
    <row r="341" spans="1:16" ht="12.75" hidden="1" customHeight="1" x14ac:dyDescent="0.2">
      <c r="A341" s="8"/>
      <c r="B341" s="8"/>
      <c r="C341" s="8"/>
    </row>
    <row r="342" spans="1:16" ht="15" hidden="1" customHeight="1" x14ac:dyDescent="0.2">
      <c r="A342" s="1" t="str">
        <f>'BM02'!A48</f>
        <v>1.5.5</v>
      </c>
      <c r="B342" s="247" t="str">
        <f>'BM02'!B48</f>
        <v>DESCIDA D’ÁGUA DE ATERROS TIPO RÁPIDO - DAR 02 - AREIA E BRITA COMERCIAIS</v>
      </c>
      <c r="C342" s="247"/>
      <c r="D342" s="247"/>
      <c r="E342" s="247"/>
      <c r="F342" s="247"/>
      <c r="G342" s="247"/>
      <c r="H342" s="247"/>
      <c r="I342" s="247"/>
      <c r="J342" s="22"/>
      <c r="K342" s="21"/>
      <c r="N342" s="22"/>
      <c r="O342" s="21"/>
      <c r="P342" s="21"/>
    </row>
    <row r="343" spans="1:16" ht="12.75" hidden="1" customHeight="1" x14ac:dyDescent="0.2">
      <c r="G343" s="6"/>
      <c r="J343" s="22"/>
      <c r="K343" s="21"/>
      <c r="N343" s="22"/>
      <c r="O343" s="21"/>
      <c r="P343" s="21"/>
    </row>
    <row r="344" spans="1:16" s="77" customFormat="1" ht="12.75" hidden="1" customHeight="1" x14ac:dyDescent="0.2">
      <c r="A344" s="267" t="s">
        <v>0</v>
      </c>
      <c r="B344" s="267"/>
      <c r="C344" s="267"/>
      <c r="D344" s="267"/>
      <c r="E344" s="267" t="s">
        <v>135</v>
      </c>
      <c r="F344" s="268" t="s">
        <v>1</v>
      </c>
      <c r="G344" s="270" t="s">
        <v>146</v>
      </c>
      <c r="H344" s="133"/>
      <c r="I344" s="134"/>
      <c r="J344"/>
      <c r="K344"/>
      <c r="L344"/>
    </row>
    <row r="345" spans="1:16" s="77" customFormat="1" ht="12.75" hidden="1" customHeight="1" x14ac:dyDescent="0.2">
      <c r="A345" s="132" t="s">
        <v>10</v>
      </c>
      <c r="B345" s="132" t="s">
        <v>11</v>
      </c>
      <c r="C345" s="132" t="s">
        <v>10</v>
      </c>
      <c r="D345" s="132" t="s">
        <v>11</v>
      </c>
      <c r="E345" s="267"/>
      <c r="F345" s="269"/>
      <c r="G345" s="270"/>
      <c r="H345" s="133"/>
      <c r="I345" s="134"/>
      <c r="J345"/>
      <c r="K345"/>
      <c r="L345"/>
    </row>
    <row r="346" spans="1:16" s="77" customFormat="1" ht="12.75" hidden="1" customHeight="1" x14ac:dyDescent="0.2">
      <c r="A346" s="135"/>
      <c r="B346" s="135"/>
      <c r="C346" s="135"/>
      <c r="D346" s="135"/>
      <c r="E346" s="136"/>
      <c r="F346" s="137">
        <v>0</v>
      </c>
      <c r="G346" s="138"/>
      <c r="H346" s="139"/>
      <c r="I346" s="134"/>
      <c r="J346"/>
      <c r="K346"/>
      <c r="L346"/>
    </row>
    <row r="347" spans="1:16" s="77" customFormat="1" ht="12.75" hidden="1" customHeight="1" x14ac:dyDescent="0.2">
      <c r="A347" s="135"/>
      <c r="B347" s="135"/>
      <c r="C347" s="135"/>
      <c r="D347" s="135"/>
      <c r="E347" s="136"/>
      <c r="F347" s="137"/>
      <c r="G347" s="138"/>
      <c r="H347" s="139"/>
      <c r="I347" s="134"/>
      <c r="J347"/>
      <c r="K347"/>
      <c r="L347"/>
    </row>
    <row r="348" spans="1:16" s="77" customFormat="1" ht="12.75" hidden="1" customHeight="1" x14ac:dyDescent="0.2">
      <c r="A348" s="135"/>
      <c r="B348" s="135"/>
      <c r="C348" s="135"/>
      <c r="D348" s="135"/>
      <c r="E348" s="136"/>
      <c r="F348" s="137"/>
      <c r="G348" s="138"/>
      <c r="H348" s="139"/>
      <c r="I348" s="134"/>
      <c r="J348"/>
      <c r="K348"/>
      <c r="L348"/>
    </row>
    <row r="349" spans="1:16" s="77" customFormat="1" ht="12.75" hidden="1" customHeight="1" x14ac:dyDescent="0.2">
      <c r="A349" s="135"/>
      <c r="B349" s="135"/>
      <c r="C349" s="135"/>
      <c r="D349" s="135"/>
      <c r="E349" s="136"/>
      <c r="F349" s="137"/>
      <c r="G349" s="138"/>
      <c r="H349" s="139"/>
      <c r="I349" s="134"/>
      <c r="J349"/>
      <c r="K349"/>
      <c r="L349"/>
    </row>
    <row r="350" spans="1:16" s="77" customFormat="1" ht="12.75" hidden="1" customHeight="1" x14ac:dyDescent="0.2">
      <c r="A350" s="140"/>
      <c r="B350" s="141"/>
      <c r="C350" s="140"/>
      <c r="D350" s="141"/>
      <c r="E350" s="149" t="s">
        <v>147</v>
      </c>
      <c r="F350" s="150">
        <v>0</v>
      </c>
      <c r="G350" s="151" t="s">
        <v>95</v>
      </c>
      <c r="H350" s="139"/>
      <c r="I350" s="134"/>
      <c r="J350"/>
      <c r="K350"/>
      <c r="L350"/>
    </row>
    <row r="351" spans="1:16" s="77" customFormat="1" ht="12.75" hidden="1" customHeight="1" x14ac:dyDescent="0.2">
      <c r="A351" s="142"/>
      <c r="B351" s="143"/>
      <c r="C351" s="142"/>
      <c r="D351" s="143"/>
      <c r="E351" s="144"/>
      <c r="F351" s="143"/>
      <c r="G351" s="145"/>
      <c r="H351" s="146"/>
      <c r="I351" s="147"/>
      <c r="J351" s="148"/>
    </row>
    <row r="352" spans="1:16" ht="12.75" hidden="1" customHeight="1" x14ac:dyDescent="0.2">
      <c r="A352" s="5" t="s">
        <v>7</v>
      </c>
      <c r="H352" s="18">
        <v>0</v>
      </c>
      <c r="I352" s="5" t="s">
        <v>95</v>
      </c>
    </row>
    <row r="353" spans="1:16" ht="12.75" hidden="1" customHeight="1" x14ac:dyDescent="0.2">
      <c r="A353" s="5" t="s">
        <v>8</v>
      </c>
      <c r="H353" s="7"/>
      <c r="I353" s="5" t="s">
        <v>95</v>
      </c>
    </row>
    <row r="354" spans="1:16" ht="12.75" hidden="1" customHeight="1" x14ac:dyDescent="0.2">
      <c r="A354" s="5" t="s">
        <v>9</v>
      </c>
      <c r="H354" s="20">
        <f>H352+H353</f>
        <v>0</v>
      </c>
      <c r="I354" s="5" t="s">
        <v>95</v>
      </c>
    </row>
    <row r="355" spans="1:16" ht="12.75" hidden="1" customHeight="1" x14ac:dyDescent="0.2">
      <c r="A355" s="8"/>
      <c r="B355" s="8"/>
      <c r="C355" s="8"/>
    </row>
    <row r="356" spans="1:16" ht="15" hidden="1" customHeight="1" x14ac:dyDescent="0.2">
      <c r="A356" s="1" t="str">
        <f>'BM02'!A49</f>
        <v>1.5.6</v>
      </c>
      <c r="B356" s="247" t="str">
        <f>'BM02'!B49</f>
        <v>DISSIPADOR DE ENERGIA - DED 01 - AREIA E BRITA COMERCIAIS</v>
      </c>
      <c r="C356" s="247"/>
      <c r="D356" s="247"/>
      <c r="E356" s="247"/>
      <c r="F356" s="247"/>
      <c r="G356" s="247"/>
      <c r="H356" s="247"/>
      <c r="I356" s="247"/>
      <c r="J356" s="22"/>
      <c r="K356" s="21"/>
      <c r="N356" s="22"/>
      <c r="O356" s="21"/>
      <c r="P356" s="21"/>
    </row>
    <row r="357" spans="1:16" ht="12.75" hidden="1" customHeight="1" x14ac:dyDescent="0.2">
      <c r="G357" s="6"/>
      <c r="J357" s="22"/>
      <c r="K357" s="21"/>
      <c r="N357" s="22"/>
      <c r="O357" s="21"/>
      <c r="P357" s="21"/>
    </row>
    <row r="358" spans="1:16" ht="12.75" hidden="1" customHeight="1" x14ac:dyDescent="0.2">
      <c r="A358" s="5" t="s">
        <v>7</v>
      </c>
      <c r="H358" s="18">
        <v>0</v>
      </c>
      <c r="I358" s="5" t="s">
        <v>94</v>
      </c>
    </row>
    <row r="359" spans="1:16" ht="12.75" hidden="1" customHeight="1" x14ac:dyDescent="0.2">
      <c r="A359" s="5" t="s">
        <v>8</v>
      </c>
      <c r="H359" s="7"/>
      <c r="I359" s="5" t="s">
        <v>94</v>
      </c>
    </row>
    <row r="360" spans="1:16" ht="12.75" hidden="1" customHeight="1" x14ac:dyDescent="0.2">
      <c r="A360" s="5" t="s">
        <v>9</v>
      </c>
      <c r="H360" s="20">
        <f>H358+H359</f>
        <v>0</v>
      </c>
      <c r="I360" s="5" t="s">
        <v>94</v>
      </c>
    </row>
    <row r="361" spans="1:16" ht="12.75" hidden="1" customHeight="1" x14ac:dyDescent="0.2">
      <c r="A361" s="8"/>
      <c r="B361" s="8"/>
      <c r="C361" s="8"/>
    </row>
    <row r="362" spans="1:16" ht="45" hidden="1" customHeight="1" x14ac:dyDescent="0.2">
      <c r="A362" s="1" t="str">
        <f>'BM02'!A50</f>
        <v>1.5.7</v>
      </c>
      <c r="B362" s="247" t="str">
        <f>'BM02'!B50</f>
        <v>REATERRO MECANIZADO DE VALA COM ESCAVADEIRA HIDRÁULICA (CAPACIDADE DA CAÇAMBA: 0,8 M³ / POTÊNCIA: 111 HP), LARGURA ATÉ 1,5 M, PROFUNDIDADE DE 1,5 A 3,0 M, COM SOLO DE 1ª CATEGORIA EM LOCAIS COM ALTO NÍVEL DE INTERFERÊNCIA. AF_04/2016</v>
      </c>
      <c r="C362" s="247"/>
      <c r="D362" s="247"/>
      <c r="E362" s="247"/>
      <c r="F362" s="247"/>
      <c r="G362" s="247"/>
      <c r="H362" s="247"/>
      <c r="I362" s="247"/>
      <c r="J362" s="22"/>
      <c r="K362" s="21"/>
      <c r="N362" s="22"/>
      <c r="O362" s="21"/>
      <c r="P362" s="21"/>
    </row>
    <row r="363" spans="1:16" ht="12.75" hidden="1" customHeight="1" x14ac:dyDescent="0.2">
      <c r="G363" s="6"/>
      <c r="J363" s="22"/>
      <c r="K363" s="21"/>
      <c r="N363" s="22"/>
      <c r="O363" s="21"/>
      <c r="P363" s="21"/>
    </row>
    <row r="364" spans="1:16" ht="12.75" hidden="1" customHeight="1" x14ac:dyDescent="0.2">
      <c r="A364" s="5" t="s">
        <v>7</v>
      </c>
      <c r="H364" s="18">
        <v>0</v>
      </c>
      <c r="I364" s="5" t="s">
        <v>93</v>
      </c>
    </row>
    <row r="365" spans="1:16" ht="12.75" hidden="1" customHeight="1" x14ac:dyDescent="0.2">
      <c r="A365" s="5" t="s">
        <v>8</v>
      </c>
      <c r="H365" s="7"/>
      <c r="I365" s="5" t="s">
        <v>93</v>
      </c>
    </row>
    <row r="366" spans="1:16" ht="12.75" hidden="1" customHeight="1" x14ac:dyDescent="0.2">
      <c r="A366" s="5" t="s">
        <v>9</v>
      </c>
      <c r="H366" s="20">
        <f>H364+H365</f>
        <v>0</v>
      </c>
      <c r="I366" s="5" t="s">
        <v>93</v>
      </c>
    </row>
    <row r="367" spans="1:16" ht="12.75" customHeight="1" x14ac:dyDescent="0.2">
      <c r="A367" s="8"/>
      <c r="B367" s="8"/>
      <c r="C367" s="8"/>
    </row>
    <row r="368" spans="1:16" ht="12.75" customHeight="1" x14ac:dyDescent="0.2">
      <c r="G368" s="6"/>
      <c r="J368" s="22"/>
      <c r="K368" s="21"/>
      <c r="N368" s="22"/>
      <c r="O368" s="21"/>
      <c r="P368" s="21"/>
    </row>
    <row r="369" spans="1:16" ht="12.75" customHeight="1" x14ac:dyDescent="0.2">
      <c r="A369" s="5" t="s">
        <v>203</v>
      </c>
      <c r="G369" s="6"/>
      <c r="J369" s="22"/>
      <c r="K369" s="21"/>
      <c r="N369" s="22"/>
      <c r="O369" s="21"/>
      <c r="P369" s="21"/>
    </row>
    <row r="370" spans="1:16" ht="12.75" customHeight="1" x14ac:dyDescent="0.2">
      <c r="G370" s="6"/>
      <c r="J370" s="22"/>
      <c r="K370" s="21"/>
      <c r="N370" s="22"/>
      <c r="O370" s="21"/>
      <c r="P370" s="21"/>
    </row>
  </sheetData>
  <mergeCells count="147">
    <mergeCell ref="A64:D64"/>
    <mergeCell ref="G64:G65"/>
    <mergeCell ref="B3:I3"/>
    <mergeCell ref="B5:I5"/>
    <mergeCell ref="B7:I7"/>
    <mergeCell ref="B20:I20"/>
    <mergeCell ref="B33:I33"/>
    <mergeCell ref="A9:D9"/>
    <mergeCell ref="A22:D22"/>
    <mergeCell ref="E22:E23"/>
    <mergeCell ref="F22:F23"/>
    <mergeCell ref="G22:G23"/>
    <mergeCell ref="H22:H23"/>
    <mergeCell ref="I22:I23"/>
    <mergeCell ref="G9:G10"/>
    <mergeCell ref="E9:E10"/>
    <mergeCell ref="F9:F10"/>
    <mergeCell ref="B47:I47"/>
    <mergeCell ref="A51:D51"/>
    <mergeCell ref="E51:E52"/>
    <mergeCell ref="F51:F52"/>
    <mergeCell ref="G51:G52"/>
    <mergeCell ref="I9:I10"/>
    <mergeCell ref="H9:H10"/>
    <mergeCell ref="A239:B239"/>
    <mergeCell ref="C239:D239"/>
    <mergeCell ref="E239:E240"/>
    <mergeCell ref="F239:F240"/>
    <mergeCell ref="G239:G240"/>
    <mergeCell ref="H239:H240"/>
    <mergeCell ref="I239:I240"/>
    <mergeCell ref="B49:I49"/>
    <mergeCell ref="A35:D35"/>
    <mergeCell ref="F149:F150"/>
    <mergeCell ref="G149:G150"/>
    <mergeCell ref="H149:H150"/>
    <mergeCell ref="I149:I150"/>
    <mergeCell ref="A162:D162"/>
    <mergeCell ref="E162:E163"/>
    <mergeCell ref="F162:F163"/>
    <mergeCell ref="G162:G163"/>
    <mergeCell ref="B117:I117"/>
    <mergeCell ref="E35:E36"/>
    <mergeCell ref="F35:F36"/>
    <mergeCell ref="G35:G36"/>
    <mergeCell ref="H35:H36"/>
    <mergeCell ref="B288:I288"/>
    <mergeCell ref="B301:I301"/>
    <mergeCell ref="H51:H52"/>
    <mergeCell ref="B62:I62"/>
    <mergeCell ref="B76:I76"/>
    <mergeCell ref="B89:I89"/>
    <mergeCell ref="I162:I163"/>
    <mergeCell ref="A176:B176"/>
    <mergeCell ref="A177:B177"/>
    <mergeCell ref="A186:B186"/>
    <mergeCell ref="A187:B187"/>
    <mergeCell ref="I51:I52"/>
    <mergeCell ref="A136:D136"/>
    <mergeCell ref="E136:E137"/>
    <mergeCell ref="F136:F137"/>
    <mergeCell ref="G136:G137"/>
    <mergeCell ref="H136:H137"/>
    <mergeCell ref="H91:H92"/>
    <mergeCell ref="H201:I201"/>
    <mergeCell ref="A95:D95"/>
    <mergeCell ref="A209:D209"/>
    <mergeCell ref="E209:E210"/>
    <mergeCell ref="A78:D78"/>
    <mergeCell ref="I78:I79"/>
    <mergeCell ref="B303:I303"/>
    <mergeCell ref="B309:I309"/>
    <mergeCell ref="B322:I322"/>
    <mergeCell ref="A290:B291"/>
    <mergeCell ref="C290:D291"/>
    <mergeCell ref="E290:E291"/>
    <mergeCell ref="F290:F291"/>
    <mergeCell ref="G290:G291"/>
    <mergeCell ref="H290:H291"/>
    <mergeCell ref="A311:D311"/>
    <mergeCell ref="I311:I312"/>
    <mergeCell ref="B328:I328"/>
    <mergeCell ref="B342:I342"/>
    <mergeCell ref="B356:I356"/>
    <mergeCell ref="B362:I362"/>
    <mergeCell ref="A330:D330"/>
    <mergeCell ref="E330:E331"/>
    <mergeCell ref="F330:F331"/>
    <mergeCell ref="G330:G331"/>
    <mergeCell ref="A344:D344"/>
    <mergeCell ref="E344:E345"/>
    <mergeCell ref="F344:F345"/>
    <mergeCell ref="G344:G345"/>
    <mergeCell ref="I35:I36"/>
    <mergeCell ref="B174:I174"/>
    <mergeCell ref="B184:I184"/>
    <mergeCell ref="A149:D149"/>
    <mergeCell ref="E149:E150"/>
    <mergeCell ref="A274:B275"/>
    <mergeCell ref="C274:D275"/>
    <mergeCell ref="E274:E275"/>
    <mergeCell ref="F274:F275"/>
    <mergeCell ref="G274:G275"/>
    <mergeCell ref="A255:B255"/>
    <mergeCell ref="C255:D256"/>
    <mergeCell ref="E255:E256"/>
    <mergeCell ref="F255:F256"/>
    <mergeCell ref="G255:G256"/>
    <mergeCell ref="B194:I194"/>
    <mergeCell ref="B235:I235"/>
    <mergeCell ref="B253:I253"/>
    <mergeCell ref="B272:I272"/>
    <mergeCell ref="A196:D196"/>
    <mergeCell ref="E196:E197"/>
    <mergeCell ref="A106:D106"/>
    <mergeCell ref="F196:F197"/>
    <mergeCell ref="G196:G197"/>
    <mergeCell ref="I91:I92"/>
    <mergeCell ref="H162:H163"/>
    <mergeCell ref="I136:I137"/>
    <mergeCell ref="A121:D121"/>
    <mergeCell ref="E121:E122"/>
    <mergeCell ref="F121:F122"/>
    <mergeCell ref="G121:G122"/>
    <mergeCell ref="H121:H122"/>
    <mergeCell ref="B134:I134"/>
    <mergeCell ref="B147:I147"/>
    <mergeCell ref="B160:I160"/>
    <mergeCell ref="B119:I119"/>
    <mergeCell ref="F91:F92"/>
    <mergeCell ref="G91:G92"/>
    <mergeCell ref="A91:D91"/>
    <mergeCell ref="E91:E92"/>
    <mergeCell ref="A223:D223"/>
    <mergeCell ref="E223:E224"/>
    <mergeCell ref="F223:F224"/>
    <mergeCell ref="G223:G224"/>
    <mergeCell ref="H223:H224"/>
    <mergeCell ref="I223:I224"/>
    <mergeCell ref="I106:I107"/>
    <mergeCell ref="B104:I104"/>
    <mergeCell ref="A109:D109"/>
    <mergeCell ref="F209:F210"/>
    <mergeCell ref="G209:G210"/>
    <mergeCell ref="H209:H210"/>
    <mergeCell ref="I209:I210"/>
    <mergeCell ref="H196:H197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scale="89" firstPageNumber="2" fitToHeight="100" orientation="portrait" useFirstPageNumber="1" horizontalDpi="300" verticalDpi="300" r:id="rId1"/>
  <headerFooter alignWithMargins="0">
    <oddFooter>Página &amp;P</oddFooter>
  </headerFooter>
  <rowBreaks count="3" manualBreakCount="3">
    <brk id="60" max="8" man="1"/>
    <brk id="133" max="8" man="1"/>
    <brk id="2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BM02</vt:lpstr>
      <vt:lpstr>MEM02</vt:lpstr>
      <vt:lpstr>'BM02'!Area_de_impressao</vt:lpstr>
      <vt:lpstr>'MEM02'!Area_de_impressao</vt:lpstr>
      <vt:lpstr>'BM02'!Titulos_de_impressao</vt:lpstr>
      <vt:lpstr>'MEM02'!Titulos_de_impressao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User12549</cp:lastModifiedBy>
  <cp:lastPrinted>2024-08-23T15:25:06Z</cp:lastPrinted>
  <dcterms:created xsi:type="dcterms:W3CDTF">1996-07-19T12:01:48Z</dcterms:created>
  <dcterms:modified xsi:type="dcterms:W3CDTF">2024-12-02T13:53:58Z</dcterms:modified>
</cp:coreProperties>
</file>