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E ACOMPANHAMENTO DE OBRAS\PRAÇA DE EVENTOS AGROPECUÁRIOS\BM 08\"/>
    </mc:Choice>
  </mc:AlternateContent>
  <bookViews>
    <workbookView xWindow="0" yWindow="0" windowWidth="25600" windowHeight="10910" activeTab="6"/>
  </bookViews>
  <sheets>
    <sheet name="BM02" sheetId="20" r:id="rId1"/>
    <sheet name="BM03" sheetId="21" r:id="rId2"/>
    <sheet name="BM04" sheetId="22" r:id="rId3"/>
    <sheet name="BM05" sheetId="23" r:id="rId4"/>
    <sheet name="BM06" sheetId="24" r:id="rId5"/>
    <sheet name="BM07" sheetId="25" r:id="rId6"/>
    <sheet name="BM08" sheetId="26" r:id="rId7"/>
    <sheet name="MEMORIA CAL " sheetId="19" r:id="rId8"/>
    <sheet name="MEMORIA BM 08)" sheetId="27" r:id="rId9"/>
    <sheet name="MEMORIA CÁLCULO - BM 09 " sheetId="28" r:id="rId10"/>
  </sheets>
  <externalReferences>
    <externalReference r:id="rId11"/>
  </externalReferences>
  <definedNames>
    <definedName name="_xlnm.Print_Area" localSheetId="0">'BM02'!$A$1:$K$550</definedName>
    <definedName name="_xlnm.Print_Area" localSheetId="1">'BM03'!$A$1:$K$550</definedName>
    <definedName name="_xlnm.Print_Area" localSheetId="2">'BM04'!$A$1:$K$550</definedName>
    <definedName name="_xlnm.Print_Area" localSheetId="3">'BM05'!$A$1:$K$550</definedName>
    <definedName name="_xlnm.Print_Area" localSheetId="4">'BM06'!$A$1:$Q$573</definedName>
    <definedName name="_xlnm.Print_Area" localSheetId="5">'BM07'!$A$1:$Q$573</definedName>
    <definedName name="_xlnm.Print_Area" localSheetId="6">'BM08'!$A$1:$Q$573</definedName>
    <definedName name="_xlnm.Print_Area" localSheetId="8">'MEMORIA BM 08)'!$A$1:$N$164</definedName>
    <definedName name="_xlnm.Print_Area" localSheetId="7">'MEMORIA CAL '!$A$1:$N$1642</definedName>
    <definedName name="_xlnm.Print_Area" localSheetId="9">'MEMORIA CÁLCULO - BM 09 '!$A$1:$N$69</definedName>
    <definedName name="JR_PAGE_ANCHOR_0_1" localSheetId="0">[1]orcamento!#REF!</definedName>
    <definedName name="JR_PAGE_ANCHOR_0_1" localSheetId="1">[1]orcamento!#REF!</definedName>
    <definedName name="JR_PAGE_ANCHOR_0_1" localSheetId="2">[1]orcamento!#REF!</definedName>
    <definedName name="JR_PAGE_ANCHOR_0_1" localSheetId="3">[1]orcamento!#REF!</definedName>
    <definedName name="JR_PAGE_ANCHOR_0_1" localSheetId="4">[1]orcamento!#REF!</definedName>
    <definedName name="JR_PAGE_ANCHOR_0_1" localSheetId="5">[1]orcamento!#REF!</definedName>
    <definedName name="JR_PAGE_ANCHOR_0_1" localSheetId="6">[1]orcamento!#REF!</definedName>
    <definedName name="JR_PAGE_ANCHOR_0_1" localSheetId="8">[1]orcamento!#REF!</definedName>
    <definedName name="JR_PAGE_ANCHOR_0_1" localSheetId="7">[1]orcamento!#REF!</definedName>
    <definedName name="JR_PAGE_ANCHOR_0_1" localSheetId="9">[1]orcamento!#REF!</definedName>
    <definedName name="JR_PAGE_ANCHOR_0_1">[1]orcamento!#REF!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82" i="26" l="1"/>
  <c r="E52" i="28" l="1"/>
  <c r="K52" i="28" s="1"/>
  <c r="L52" i="28" s="1"/>
  <c r="M51" i="28" s="1"/>
  <c r="Q51" i="28"/>
  <c r="E48" i="28"/>
  <c r="E45" i="28"/>
  <c r="K45" i="28" s="1"/>
  <c r="L45" i="28" s="1"/>
  <c r="L44" i="28"/>
  <c r="K44" i="28"/>
  <c r="K43" i="28"/>
  <c r="L43" i="28" s="1"/>
  <c r="K42" i="28"/>
  <c r="L42" i="28" s="1"/>
  <c r="K41" i="28"/>
  <c r="L41" i="28" s="1"/>
  <c r="M40" i="28" s="1"/>
  <c r="K37" i="28"/>
  <c r="L37" i="28" s="1"/>
  <c r="K36" i="28"/>
  <c r="L36" i="28" s="1"/>
  <c r="L35" i="28"/>
  <c r="M32" i="28" s="1"/>
  <c r="M34" i="28" s="1"/>
  <c r="K35" i="28"/>
  <c r="J31" i="28"/>
  <c r="K31" i="28" s="1"/>
  <c r="L31" i="28" s="1"/>
  <c r="E30" i="28"/>
  <c r="K30" i="28" s="1"/>
  <c r="L30" i="28" s="1"/>
  <c r="M29" i="28" s="1"/>
  <c r="K26" i="28"/>
  <c r="L26" i="28" s="1"/>
  <c r="K25" i="28"/>
  <c r="L25" i="28" s="1"/>
  <c r="M24" i="28" s="1"/>
  <c r="K21" i="28"/>
  <c r="L21" i="28" s="1"/>
  <c r="K20" i="28"/>
  <c r="L20" i="28" s="1"/>
  <c r="L19" i="28"/>
  <c r="M18" i="28" s="1"/>
  <c r="K19" i="28"/>
  <c r="M13" i="28"/>
  <c r="P567" i="26" l="1"/>
  <c r="P563" i="26"/>
  <c r="P554" i="26"/>
  <c r="P555" i="26"/>
  <c r="P556" i="26"/>
  <c r="P540" i="26"/>
  <c r="P541" i="26"/>
  <c r="P542" i="26"/>
  <c r="P543" i="26"/>
  <c r="P544" i="26"/>
  <c r="P545" i="26"/>
  <c r="P546" i="26"/>
  <c r="P547" i="26"/>
  <c r="P548" i="26"/>
  <c r="P500" i="26"/>
  <c r="P501" i="26"/>
  <c r="P502" i="26"/>
  <c r="P503" i="26"/>
  <c r="P504" i="26"/>
  <c r="P505" i="26"/>
  <c r="P506" i="26"/>
  <c r="P507" i="26"/>
  <c r="P508" i="26"/>
  <c r="P509" i="26"/>
  <c r="P510" i="26"/>
  <c r="P511" i="26"/>
  <c r="P512" i="26"/>
  <c r="P513" i="26"/>
  <c r="P514" i="26"/>
  <c r="P515" i="26"/>
  <c r="P516" i="26"/>
  <c r="P517" i="26"/>
  <c r="P518" i="26"/>
  <c r="P519" i="26"/>
  <c r="P520" i="26"/>
  <c r="P521" i="26"/>
  <c r="P522" i="26"/>
  <c r="P523" i="26"/>
  <c r="P524" i="26"/>
  <c r="P525" i="26"/>
  <c r="P526" i="26"/>
  <c r="P527" i="26"/>
  <c r="P528" i="26"/>
  <c r="P529" i="26"/>
  <c r="P530" i="26"/>
  <c r="P531" i="26"/>
  <c r="P532" i="26"/>
  <c r="P533" i="26"/>
  <c r="P534" i="26"/>
  <c r="P535" i="26"/>
  <c r="P536" i="26"/>
  <c r="P492" i="26"/>
  <c r="P493" i="26"/>
  <c r="P494" i="26"/>
  <c r="P495" i="26"/>
  <c r="P496" i="26"/>
  <c r="P486" i="26"/>
  <c r="P487" i="26"/>
  <c r="P488" i="26"/>
  <c r="P479" i="26"/>
  <c r="P480" i="26"/>
  <c r="P481" i="26"/>
  <c r="P482" i="26"/>
  <c r="P474" i="26"/>
  <c r="P475" i="26"/>
  <c r="P470" i="26"/>
  <c r="P471" i="26"/>
  <c r="P464" i="26"/>
  <c r="P465" i="26"/>
  <c r="P466" i="26"/>
  <c r="P467" i="26"/>
  <c r="P460" i="26"/>
  <c r="P461" i="26"/>
  <c r="P457" i="26"/>
  <c r="P453" i="26"/>
  <c r="P454" i="26"/>
  <c r="P443" i="26"/>
  <c r="P444" i="26"/>
  <c r="P445" i="26"/>
  <c r="P446" i="26"/>
  <c r="P447" i="26"/>
  <c r="P448" i="26"/>
  <c r="P429" i="26"/>
  <c r="P430" i="26"/>
  <c r="P431" i="26"/>
  <c r="P432" i="26"/>
  <c r="P433" i="26"/>
  <c r="P434" i="26"/>
  <c r="P435" i="26"/>
  <c r="P436" i="26"/>
  <c r="P437" i="26"/>
  <c r="P438" i="26"/>
  <c r="P439" i="26"/>
  <c r="P440" i="26"/>
  <c r="P422" i="26"/>
  <c r="P423" i="26"/>
  <c r="P417" i="26"/>
  <c r="P418" i="26"/>
  <c r="P419" i="26"/>
  <c r="P411" i="26"/>
  <c r="P412" i="26"/>
  <c r="P413" i="26"/>
  <c r="P414" i="26"/>
  <c r="P408" i="26"/>
  <c r="P403" i="26"/>
  <c r="P404" i="26"/>
  <c r="P405" i="26"/>
  <c r="P393" i="26"/>
  <c r="P394" i="26"/>
  <c r="P395" i="26"/>
  <c r="P396" i="26"/>
  <c r="P397" i="26"/>
  <c r="P398" i="26"/>
  <c r="P379" i="26"/>
  <c r="P380" i="26"/>
  <c r="P381" i="26"/>
  <c r="P382" i="26"/>
  <c r="P383" i="26"/>
  <c r="P384" i="26"/>
  <c r="P385" i="26"/>
  <c r="P386" i="26"/>
  <c r="P387" i="26"/>
  <c r="P388" i="26"/>
  <c r="P389" i="26"/>
  <c r="P390" i="26"/>
  <c r="P372" i="26"/>
  <c r="P373" i="26"/>
  <c r="P367" i="26"/>
  <c r="P368" i="26"/>
  <c r="P369" i="26"/>
  <c r="P362" i="26"/>
  <c r="P363" i="26"/>
  <c r="P364" i="26"/>
  <c r="P358" i="26"/>
  <c r="P359" i="26"/>
  <c r="P353" i="26"/>
  <c r="P354" i="26"/>
  <c r="P355" i="26"/>
  <c r="P343" i="26"/>
  <c r="P344" i="26"/>
  <c r="P345" i="26"/>
  <c r="P346" i="26"/>
  <c r="P347" i="26"/>
  <c r="P348" i="26"/>
  <c r="P330" i="26"/>
  <c r="P331" i="26"/>
  <c r="P332" i="26"/>
  <c r="P333" i="26"/>
  <c r="P334" i="26"/>
  <c r="P335" i="26"/>
  <c r="P336" i="26"/>
  <c r="P337" i="26"/>
  <c r="P338" i="26"/>
  <c r="P339" i="26"/>
  <c r="P340" i="26"/>
  <c r="P323" i="26"/>
  <c r="P324" i="26"/>
  <c r="P318" i="26"/>
  <c r="P319" i="26"/>
  <c r="P320" i="26"/>
  <c r="P315" i="26"/>
  <c r="P296" i="26"/>
  <c r="P297" i="26"/>
  <c r="P298" i="26"/>
  <c r="P299" i="26"/>
  <c r="P300" i="26"/>
  <c r="P301" i="26"/>
  <c r="P302" i="26"/>
  <c r="P303" i="26"/>
  <c r="P304" i="26"/>
  <c r="P305" i="26"/>
  <c r="P306" i="26"/>
  <c r="P307" i="26"/>
  <c r="P289" i="26"/>
  <c r="P290" i="26"/>
  <c r="P284" i="26"/>
  <c r="P285" i="26"/>
  <c r="P286" i="26"/>
  <c r="P281" i="26"/>
  <c r="P278" i="26"/>
  <c r="P262" i="26"/>
  <c r="P263" i="26"/>
  <c r="P264" i="26"/>
  <c r="P265" i="26"/>
  <c r="P266" i="26"/>
  <c r="P267" i="26"/>
  <c r="P268" i="26"/>
  <c r="P269" i="26"/>
  <c r="P270" i="26"/>
  <c r="P271" i="26"/>
  <c r="P272" i="26"/>
  <c r="P273" i="26"/>
  <c r="P249" i="26"/>
  <c r="P250" i="26"/>
  <c r="P251" i="26"/>
  <c r="P252" i="26"/>
  <c r="P253" i="26"/>
  <c r="P254" i="26"/>
  <c r="P255" i="26"/>
  <c r="P242" i="26"/>
  <c r="P243" i="26"/>
  <c r="P244" i="26"/>
  <c r="P245" i="26"/>
  <c r="P246" i="26"/>
  <c r="P238" i="26"/>
  <c r="P239" i="26"/>
  <c r="P232" i="26"/>
  <c r="P233" i="26"/>
  <c r="P234" i="26"/>
  <c r="P235" i="26"/>
  <c r="P228" i="26"/>
  <c r="P229" i="26"/>
  <c r="P223" i="26"/>
  <c r="P224" i="26"/>
  <c r="P225" i="26"/>
  <c r="P217" i="26"/>
  <c r="P218" i="26"/>
  <c r="P219" i="26"/>
  <c r="P220" i="26"/>
  <c r="P211" i="26"/>
  <c r="P212" i="26"/>
  <c r="P213" i="26"/>
  <c r="P214" i="26"/>
  <c r="P202" i="26"/>
  <c r="P203" i="26"/>
  <c r="P204" i="26"/>
  <c r="P205" i="26"/>
  <c r="P206" i="26"/>
  <c r="P207" i="26"/>
  <c r="P208" i="26"/>
  <c r="P209" i="26"/>
  <c r="P210" i="26"/>
  <c r="P190" i="26"/>
  <c r="P191" i="26"/>
  <c r="P192" i="26"/>
  <c r="P193" i="26"/>
  <c r="P194" i="26"/>
  <c r="P195" i="26"/>
  <c r="P196" i="26"/>
  <c r="P183" i="26"/>
  <c r="P184" i="26"/>
  <c r="P185" i="26"/>
  <c r="P186" i="26"/>
  <c r="P187" i="26"/>
  <c r="P179" i="26"/>
  <c r="P180" i="26"/>
  <c r="P173" i="26"/>
  <c r="P174" i="26"/>
  <c r="P175" i="26"/>
  <c r="P176" i="26"/>
  <c r="P169" i="26"/>
  <c r="P170" i="26"/>
  <c r="P165" i="26"/>
  <c r="P166" i="26"/>
  <c r="P159" i="26"/>
  <c r="P160" i="26"/>
  <c r="P161" i="26"/>
  <c r="P162" i="26"/>
  <c r="P152" i="26"/>
  <c r="P153" i="26"/>
  <c r="P154" i="26"/>
  <c r="P155" i="26"/>
  <c r="P156" i="26"/>
  <c r="P139" i="26"/>
  <c r="P140" i="26"/>
  <c r="P141" i="26"/>
  <c r="P142" i="26"/>
  <c r="P143" i="26"/>
  <c r="P144" i="26"/>
  <c r="P145" i="26"/>
  <c r="P146" i="26"/>
  <c r="P147" i="26"/>
  <c r="P148" i="26"/>
  <c r="P149" i="26"/>
  <c r="P127" i="26"/>
  <c r="P128" i="26"/>
  <c r="P115" i="26"/>
  <c r="P116" i="26"/>
  <c r="P117" i="26"/>
  <c r="P118" i="26"/>
  <c r="P119" i="26"/>
  <c r="P111" i="26"/>
  <c r="P112" i="26"/>
  <c r="P103" i="26"/>
  <c r="P104" i="26"/>
  <c r="P105" i="26"/>
  <c r="P106" i="26"/>
  <c r="P107" i="26"/>
  <c r="P99" i="26"/>
  <c r="P100" i="26"/>
  <c r="P93" i="26"/>
  <c r="P94" i="26"/>
  <c r="P95" i="26"/>
  <c r="P96" i="26"/>
  <c r="P89" i="26"/>
  <c r="P90" i="26"/>
  <c r="P82" i="26"/>
  <c r="P83" i="26"/>
  <c r="P84" i="26"/>
  <c r="P85" i="26"/>
  <c r="P86" i="26"/>
  <c r="P72" i="26"/>
  <c r="P73" i="26"/>
  <c r="P74" i="26"/>
  <c r="P75" i="26"/>
  <c r="P76" i="26"/>
  <c r="P77" i="26"/>
  <c r="P58" i="26"/>
  <c r="P59" i="26"/>
  <c r="P60" i="26"/>
  <c r="P61" i="26"/>
  <c r="P62" i="26"/>
  <c r="P63" i="26"/>
  <c r="P64" i="26"/>
  <c r="P65" i="26"/>
  <c r="P66" i="26"/>
  <c r="P67" i="26"/>
  <c r="P68" i="26"/>
  <c r="P69" i="26"/>
  <c r="P48" i="26"/>
  <c r="P49" i="26"/>
  <c r="P50" i="26"/>
  <c r="P51" i="26"/>
  <c r="P52" i="26"/>
  <c r="P38" i="26"/>
  <c r="P39" i="26"/>
  <c r="P40" i="26"/>
  <c r="P41" i="26"/>
  <c r="P42" i="26"/>
  <c r="P43" i="26"/>
  <c r="P26" i="26"/>
  <c r="P27" i="26"/>
  <c r="P28" i="26"/>
  <c r="P29" i="26"/>
  <c r="P30" i="26"/>
  <c r="P31" i="26"/>
  <c r="P32" i="26"/>
  <c r="P33" i="26"/>
  <c r="P34" i="26"/>
  <c r="P35" i="26"/>
  <c r="P21" i="26"/>
  <c r="P22" i="26"/>
  <c r="P23" i="26"/>
  <c r="O567" i="26"/>
  <c r="D135" i="27" l="1"/>
  <c r="E1380" i="19" l="1"/>
  <c r="K158" i="27" l="1"/>
  <c r="L158" i="27" s="1"/>
  <c r="M157" i="27" s="1"/>
  <c r="K156" i="27"/>
  <c r="L156" i="27" s="1"/>
  <c r="M155" i="27" s="1"/>
  <c r="G150" i="27"/>
  <c r="E150" i="27"/>
  <c r="G149" i="27"/>
  <c r="E149" i="27"/>
  <c r="E145" i="27"/>
  <c r="K145" i="27" s="1"/>
  <c r="L145" i="27" s="1"/>
  <c r="K144" i="27"/>
  <c r="L144" i="27" s="1"/>
  <c r="E143" i="27"/>
  <c r="K143" i="27" s="1"/>
  <c r="L143" i="27" s="1"/>
  <c r="E142" i="27"/>
  <c r="K142" i="27" s="1"/>
  <c r="L142" i="27" s="1"/>
  <c r="D139" i="27"/>
  <c r="K139" i="27" s="1"/>
  <c r="L139" i="27" s="1"/>
  <c r="K138" i="27"/>
  <c r="D138" i="27"/>
  <c r="K137" i="27"/>
  <c r="D137" i="27"/>
  <c r="D134" i="27"/>
  <c r="K134" i="27" s="1"/>
  <c r="L134" i="27" s="1"/>
  <c r="K133" i="27"/>
  <c r="D133" i="27"/>
  <c r="K132" i="27"/>
  <c r="D132" i="27"/>
  <c r="D130" i="27"/>
  <c r="E130" i="27" s="1"/>
  <c r="G130" i="27" s="1"/>
  <c r="K130" i="27" s="1"/>
  <c r="D129" i="27"/>
  <c r="E129" i="27" s="1"/>
  <c r="G129" i="27" s="1"/>
  <c r="K129" i="27" s="1"/>
  <c r="G128" i="27"/>
  <c r="D128" i="27"/>
  <c r="G127" i="27"/>
  <c r="D127" i="27"/>
  <c r="K122" i="27"/>
  <c r="L122" i="27" s="1"/>
  <c r="K121" i="27"/>
  <c r="L121" i="27" s="1"/>
  <c r="L112" i="27"/>
  <c r="K109" i="27"/>
  <c r="L109" i="27" s="1"/>
  <c r="K108" i="27"/>
  <c r="L108" i="27" s="1"/>
  <c r="B107" i="27"/>
  <c r="L103" i="27"/>
  <c r="M102" i="27" s="1"/>
  <c r="L101" i="27"/>
  <c r="M100" i="27" s="1"/>
  <c r="L99" i="27"/>
  <c r="K97" i="27"/>
  <c r="L97" i="27" s="1"/>
  <c r="M96" i="27" s="1"/>
  <c r="M94" i="27"/>
  <c r="L93" i="27"/>
  <c r="M90" i="27"/>
  <c r="B90" i="27"/>
  <c r="K89" i="27"/>
  <c r="K88" i="27"/>
  <c r="K87" i="27"/>
  <c r="K86" i="27"/>
  <c r="K85" i="27"/>
  <c r="K84" i="27"/>
  <c r="K83" i="27"/>
  <c r="K82" i="27"/>
  <c r="K81" i="27"/>
  <c r="K80" i="27"/>
  <c r="K77" i="27"/>
  <c r="L77" i="27" s="1"/>
  <c r="M76" i="27" s="1"/>
  <c r="K75" i="27"/>
  <c r="L75" i="27" s="1"/>
  <c r="M74" i="27" s="1"/>
  <c r="K73" i="27"/>
  <c r="K72" i="27"/>
  <c r="K71" i="27"/>
  <c r="K70" i="27"/>
  <c r="K69" i="27"/>
  <c r="K68" i="27"/>
  <c r="K67" i="27"/>
  <c r="K66" i="27"/>
  <c r="K65" i="27"/>
  <c r="K64" i="27"/>
  <c r="K58" i="27"/>
  <c r="L58" i="27" s="1"/>
  <c r="K57" i="27"/>
  <c r="L57" i="27" s="1"/>
  <c r="K56" i="27"/>
  <c r="L56" i="27" s="1"/>
  <c r="K49" i="27"/>
  <c r="L49" i="27" s="1"/>
  <c r="K44" i="27"/>
  <c r="L44" i="27" s="1"/>
  <c r="M43" i="27" s="1"/>
  <c r="E50" i="27" s="1"/>
  <c r="K50" i="27" s="1"/>
  <c r="L50" i="27" s="1"/>
  <c r="K42" i="27"/>
  <c r="K40" i="27"/>
  <c r="K39" i="27"/>
  <c r="K38" i="27"/>
  <c r="K37" i="27"/>
  <c r="K36" i="27"/>
  <c r="K35" i="27"/>
  <c r="K34" i="27"/>
  <c r="K33" i="27"/>
  <c r="K32" i="27"/>
  <c r="K31" i="27"/>
  <c r="K30" i="27"/>
  <c r="E28" i="27"/>
  <c r="K28" i="27" s="1"/>
  <c r="K16" i="27"/>
  <c r="L16" i="27" s="1"/>
  <c r="K15" i="27"/>
  <c r="L15" i="27" s="1"/>
  <c r="K150" i="27" l="1"/>
  <c r="L150" i="27" s="1"/>
  <c r="M141" i="27"/>
  <c r="M107" i="27"/>
  <c r="M14" i="27"/>
  <c r="M120" i="27"/>
  <c r="K127" i="27"/>
  <c r="K149" i="27"/>
  <c r="L149" i="27" s="1"/>
  <c r="M61" i="27"/>
  <c r="L137" i="27"/>
  <c r="L138" i="27"/>
  <c r="L133" i="27"/>
  <c r="L132" i="27"/>
  <c r="M78" i="27"/>
  <c r="E105" i="27" s="1"/>
  <c r="K105" i="27" s="1"/>
  <c r="L105" i="27" s="1"/>
  <c r="M104" i="27" s="1"/>
  <c r="K128" i="27"/>
  <c r="K135" i="27"/>
  <c r="L135" i="27" s="1"/>
  <c r="D140" i="27"/>
  <c r="K140" i="27" s="1"/>
  <c r="L140" i="27" s="1"/>
  <c r="M27" i="27"/>
  <c r="E48" i="27" s="1"/>
  <c r="K48" i="27" s="1"/>
  <c r="L48" i="27" s="1"/>
  <c r="M47" i="27" s="1"/>
  <c r="M55" i="27"/>
  <c r="E912" i="19"/>
  <c r="K912" i="19" s="1"/>
  <c r="L912" i="19" s="1"/>
  <c r="I303" i="25"/>
  <c r="M148" i="27" l="1"/>
  <c r="E152" i="27" s="1"/>
  <c r="K152" i="27" s="1"/>
  <c r="L152" i="27" s="1"/>
  <c r="M151" i="27" s="1"/>
  <c r="M126" i="27"/>
  <c r="M131" i="27"/>
  <c r="M136" i="27"/>
  <c r="Q139" i="27"/>
  <c r="J913" i="19"/>
  <c r="K913" i="19"/>
  <c r="L913" i="19" s="1"/>
  <c r="K915" i="19"/>
  <c r="L915" i="19" s="1"/>
  <c r="K916" i="19"/>
  <c r="L916" i="19" s="1"/>
  <c r="I947" i="19"/>
  <c r="K947" i="19" s="1"/>
  <c r="L947" i="19" s="1"/>
  <c r="I946" i="19"/>
  <c r="K946" i="19" s="1"/>
  <c r="D946" i="19"/>
  <c r="K945" i="19"/>
  <c r="L945" i="19" s="1"/>
  <c r="I943" i="19"/>
  <c r="K943" i="19" s="1"/>
  <c r="L943" i="19" s="1"/>
  <c r="I942" i="19"/>
  <c r="K942" i="19" s="1"/>
  <c r="D942" i="19"/>
  <c r="K941" i="19"/>
  <c r="L941" i="19" s="1"/>
  <c r="I938" i="19"/>
  <c r="K938" i="19" s="1"/>
  <c r="L938" i="19" s="1"/>
  <c r="I937" i="19"/>
  <c r="K937" i="19" s="1"/>
  <c r="D937" i="19"/>
  <c r="K936" i="19"/>
  <c r="L936" i="19" s="1"/>
  <c r="I934" i="19"/>
  <c r="K934" i="19" s="1"/>
  <c r="I929" i="19"/>
  <c r="K929" i="19" s="1"/>
  <c r="I966" i="19"/>
  <c r="H842" i="19"/>
  <c r="I826" i="19"/>
  <c r="K826" i="19" s="1"/>
  <c r="L826" i="19" s="1"/>
  <c r="K825" i="19"/>
  <c r="L825" i="19" s="1"/>
  <c r="E824" i="19"/>
  <c r="K824" i="19" s="1"/>
  <c r="L824" i="19" s="1"/>
  <c r="M823" i="19" s="1"/>
  <c r="I822" i="19"/>
  <c r="K822" i="19" s="1"/>
  <c r="L822" i="19" s="1"/>
  <c r="K821" i="19"/>
  <c r="L821" i="19" s="1"/>
  <c r="E820" i="19"/>
  <c r="K820" i="19" s="1"/>
  <c r="L820" i="19" s="1"/>
  <c r="M819" i="19" s="1"/>
  <c r="I817" i="19"/>
  <c r="K817" i="19" s="1"/>
  <c r="L817" i="19" s="1"/>
  <c r="K816" i="19"/>
  <c r="L816" i="19" s="1"/>
  <c r="E815" i="19"/>
  <c r="K815" i="19" s="1"/>
  <c r="L815" i="19" s="1"/>
  <c r="M814" i="19" s="1"/>
  <c r="K812" i="19"/>
  <c r="L812" i="19" s="1"/>
  <c r="I813" i="19"/>
  <c r="K813" i="19" s="1"/>
  <c r="L813" i="19" s="1"/>
  <c r="E811" i="19"/>
  <c r="K811" i="19" s="1"/>
  <c r="K807" i="19"/>
  <c r="I808" i="19"/>
  <c r="K808" i="19" s="1"/>
  <c r="E966" i="19"/>
  <c r="K968" i="19"/>
  <c r="L968" i="19" s="1"/>
  <c r="M967" i="19" s="1"/>
  <c r="E845" i="19"/>
  <c r="K845" i="19" s="1"/>
  <c r="L845" i="19" s="1"/>
  <c r="E842" i="19"/>
  <c r="K932" i="19"/>
  <c r="L932" i="19" s="1"/>
  <c r="I933" i="19"/>
  <c r="K933" i="19" s="1"/>
  <c r="D933" i="19"/>
  <c r="D928" i="19"/>
  <c r="I928" i="19"/>
  <c r="K928" i="19" s="1"/>
  <c r="K927" i="19"/>
  <c r="K917" i="19"/>
  <c r="M911" i="19" l="1"/>
  <c r="L937" i="19"/>
  <c r="M935" i="19"/>
  <c r="K966" i="19"/>
  <c r="K842" i="19"/>
  <c r="L942" i="19"/>
  <c r="L946" i="19"/>
  <c r="M944" i="19" s="1"/>
  <c r="M940" i="19"/>
  <c r="L811" i="19"/>
  <c r="L966" i="19"/>
  <c r="L933" i="19"/>
  <c r="L934" i="19"/>
  <c r="L917" i="19"/>
  <c r="M914" i="19" s="1"/>
  <c r="O354" i="26" l="1"/>
  <c r="O355" i="26"/>
  <c r="L928" i="19" l="1"/>
  <c r="L927" i="19"/>
  <c r="L929" i="19"/>
  <c r="D880" i="19"/>
  <c r="E806" i="19"/>
  <c r="K806" i="19" s="1"/>
  <c r="M931" i="19" l="1"/>
  <c r="M926" i="19"/>
  <c r="K1032" i="19" l="1"/>
  <c r="L1032" i="19" s="1"/>
  <c r="M1031" i="19" s="1"/>
  <c r="I231" i="26"/>
  <c r="I219" i="26"/>
  <c r="K610" i="19"/>
  <c r="L610" i="19" s="1"/>
  <c r="I172" i="26"/>
  <c r="I161" i="26"/>
  <c r="J565" i="26"/>
  <c r="J563" i="26"/>
  <c r="J562" i="26"/>
  <c r="J560" i="26"/>
  <c r="J558" i="26"/>
  <c r="J554" i="26"/>
  <c r="J555" i="26"/>
  <c r="J556" i="26"/>
  <c r="J553" i="26"/>
  <c r="J551" i="26"/>
  <c r="J540" i="26"/>
  <c r="J541" i="26"/>
  <c r="J542" i="26"/>
  <c r="J543" i="26"/>
  <c r="J544" i="26"/>
  <c r="J545" i="26"/>
  <c r="J546" i="26"/>
  <c r="J547" i="26"/>
  <c r="J548" i="26"/>
  <c r="J539" i="26"/>
  <c r="J500" i="26"/>
  <c r="J501" i="26"/>
  <c r="J502" i="26"/>
  <c r="J503" i="26"/>
  <c r="J504" i="26"/>
  <c r="J505" i="26"/>
  <c r="J506" i="26"/>
  <c r="J507" i="26"/>
  <c r="J508" i="26"/>
  <c r="J509" i="26"/>
  <c r="J510" i="26"/>
  <c r="Q510" i="26" s="1"/>
  <c r="J511" i="26"/>
  <c r="J512" i="26"/>
  <c r="J513" i="26"/>
  <c r="Q513" i="26" s="1"/>
  <c r="J514" i="26"/>
  <c r="J515" i="26"/>
  <c r="Q515" i="26" s="1"/>
  <c r="J516" i="26"/>
  <c r="Q516" i="26" s="1"/>
  <c r="J517" i="26"/>
  <c r="J518" i="26"/>
  <c r="Q518" i="26" s="1"/>
  <c r="J519" i="26"/>
  <c r="J520" i="26"/>
  <c r="J521" i="26"/>
  <c r="J522" i="26"/>
  <c r="J523" i="26"/>
  <c r="J524" i="26"/>
  <c r="J525" i="26"/>
  <c r="J526" i="26"/>
  <c r="J527" i="26"/>
  <c r="J528" i="26"/>
  <c r="J529" i="26"/>
  <c r="J530" i="26"/>
  <c r="Q530" i="26" s="1"/>
  <c r="J531" i="26"/>
  <c r="J532" i="26"/>
  <c r="J533" i="26"/>
  <c r="Q533" i="26" s="1"/>
  <c r="J534" i="26"/>
  <c r="J535" i="26"/>
  <c r="Q535" i="26" s="1"/>
  <c r="J536" i="26"/>
  <c r="Q536" i="26" s="1"/>
  <c r="J499" i="26"/>
  <c r="J492" i="26"/>
  <c r="J493" i="26"/>
  <c r="J494" i="26"/>
  <c r="J495" i="26"/>
  <c r="J496" i="26"/>
  <c r="J491" i="26"/>
  <c r="J486" i="26"/>
  <c r="J487" i="26"/>
  <c r="J488" i="26"/>
  <c r="J485" i="26"/>
  <c r="J479" i="26"/>
  <c r="J480" i="26"/>
  <c r="J481" i="26"/>
  <c r="J482" i="26"/>
  <c r="J478" i="26"/>
  <c r="J474" i="26"/>
  <c r="J475" i="26"/>
  <c r="Q475" i="26" s="1"/>
  <c r="J473" i="26"/>
  <c r="J470" i="26"/>
  <c r="J471" i="26"/>
  <c r="J469" i="26"/>
  <c r="J464" i="26"/>
  <c r="J465" i="26"/>
  <c r="J466" i="26"/>
  <c r="J467" i="26"/>
  <c r="J463" i="26"/>
  <c r="J460" i="26"/>
  <c r="J461" i="26"/>
  <c r="J459" i="26"/>
  <c r="J457" i="26"/>
  <c r="J456" i="26"/>
  <c r="J450" i="26"/>
  <c r="J443" i="26"/>
  <c r="J444" i="26"/>
  <c r="J445" i="26"/>
  <c r="J446" i="26"/>
  <c r="J447" i="26"/>
  <c r="J448" i="26"/>
  <c r="J442" i="26"/>
  <c r="J429" i="26"/>
  <c r="J430" i="26"/>
  <c r="J431" i="26"/>
  <c r="J432" i="26"/>
  <c r="J433" i="26"/>
  <c r="J434" i="26"/>
  <c r="J435" i="26"/>
  <c r="J436" i="26"/>
  <c r="J437" i="26"/>
  <c r="J438" i="26"/>
  <c r="J439" i="26"/>
  <c r="Q439" i="26" s="1"/>
  <c r="J440" i="26"/>
  <c r="J428" i="26"/>
  <c r="J426" i="26"/>
  <c r="J422" i="26"/>
  <c r="J423" i="26"/>
  <c r="J421" i="26"/>
  <c r="J417" i="26"/>
  <c r="J418" i="26"/>
  <c r="J419" i="26"/>
  <c r="J416" i="26"/>
  <c r="J411" i="26"/>
  <c r="J412" i="26"/>
  <c r="J413" i="26"/>
  <c r="J414" i="26"/>
  <c r="J410" i="26"/>
  <c r="J408" i="26"/>
  <c r="J407" i="26"/>
  <c r="J400" i="26"/>
  <c r="J393" i="26"/>
  <c r="J394" i="26"/>
  <c r="J395" i="26"/>
  <c r="J396" i="26"/>
  <c r="J397" i="26"/>
  <c r="J398" i="26"/>
  <c r="J392" i="26"/>
  <c r="J379" i="26"/>
  <c r="J380" i="26"/>
  <c r="J381" i="26"/>
  <c r="J382" i="26"/>
  <c r="J383" i="26"/>
  <c r="J384" i="26"/>
  <c r="J385" i="26"/>
  <c r="J386" i="26"/>
  <c r="J387" i="26"/>
  <c r="J388" i="26"/>
  <c r="Q388" i="26" s="1"/>
  <c r="J389" i="26"/>
  <c r="Q389" i="26" s="1"/>
  <c r="J390" i="26"/>
  <c r="J378" i="26"/>
  <c r="J376" i="26"/>
  <c r="J372" i="26"/>
  <c r="J373" i="26"/>
  <c r="J371" i="26"/>
  <c r="J367" i="26"/>
  <c r="J368" i="26"/>
  <c r="J369" i="26"/>
  <c r="J366" i="26"/>
  <c r="J362" i="26"/>
  <c r="J363" i="26"/>
  <c r="J364" i="26"/>
  <c r="J361" i="26"/>
  <c r="J358" i="26"/>
  <c r="J359" i="26"/>
  <c r="J357" i="26"/>
  <c r="J354" i="26"/>
  <c r="J355" i="26"/>
  <c r="J350" i="26"/>
  <c r="J343" i="26"/>
  <c r="Q343" i="26" s="1"/>
  <c r="J344" i="26"/>
  <c r="J345" i="26"/>
  <c r="Q345" i="26" s="1"/>
  <c r="J347" i="26"/>
  <c r="J348" i="26"/>
  <c r="J342" i="26"/>
  <c r="P342" i="26" s="1"/>
  <c r="J330" i="26"/>
  <c r="J331" i="26"/>
  <c r="J332" i="26"/>
  <c r="J333" i="26"/>
  <c r="J334" i="26"/>
  <c r="J335" i="26"/>
  <c r="J336" i="26"/>
  <c r="J337" i="26"/>
  <c r="J338" i="26"/>
  <c r="J339" i="26"/>
  <c r="J340" i="26"/>
  <c r="J329" i="26"/>
  <c r="P329" i="26" s="1"/>
  <c r="Q329" i="26" s="1"/>
  <c r="J327" i="26"/>
  <c r="J323" i="26"/>
  <c r="J324" i="26"/>
  <c r="J322" i="26"/>
  <c r="P322" i="26" s="1"/>
  <c r="Q322" i="26" s="1"/>
  <c r="J318" i="26"/>
  <c r="Q318" i="26" s="1"/>
  <c r="J319" i="26"/>
  <c r="J320" i="26"/>
  <c r="J317" i="26"/>
  <c r="P317" i="26" s="1"/>
  <c r="Q317" i="26" s="1"/>
  <c r="J315" i="26"/>
  <c r="J314" i="26"/>
  <c r="J312" i="26"/>
  <c r="J311" i="26"/>
  <c r="J309" i="26"/>
  <c r="J296" i="26"/>
  <c r="J297" i="26"/>
  <c r="J298" i="26"/>
  <c r="J299" i="26"/>
  <c r="J295" i="26"/>
  <c r="P295" i="26" s="1"/>
  <c r="Q295" i="26" s="1"/>
  <c r="J293" i="26"/>
  <c r="J289" i="26"/>
  <c r="J290" i="26"/>
  <c r="J288" i="26"/>
  <c r="J284" i="26"/>
  <c r="J285" i="26"/>
  <c r="J286" i="26"/>
  <c r="J283" i="26"/>
  <c r="P283" i="26" s="1"/>
  <c r="Q283" i="26" s="1"/>
  <c r="J281" i="26"/>
  <c r="J280" i="26"/>
  <c r="J278" i="26"/>
  <c r="J277" i="26"/>
  <c r="P277" i="26" s="1"/>
  <c r="J275" i="26"/>
  <c r="J259" i="26"/>
  <c r="J249" i="26"/>
  <c r="J250" i="26"/>
  <c r="J251" i="26"/>
  <c r="J252" i="26"/>
  <c r="J253" i="26"/>
  <c r="J254" i="26"/>
  <c r="J255" i="26"/>
  <c r="J248" i="26"/>
  <c r="J242" i="26"/>
  <c r="J243" i="26"/>
  <c r="J244" i="26"/>
  <c r="J245" i="26"/>
  <c r="J246" i="26"/>
  <c r="J241" i="26"/>
  <c r="J238" i="26"/>
  <c r="J239" i="26"/>
  <c r="J237" i="26"/>
  <c r="J232" i="26"/>
  <c r="J233" i="26"/>
  <c r="J234" i="26"/>
  <c r="J235" i="26"/>
  <c r="J231" i="26"/>
  <c r="P231" i="26" s="1"/>
  <c r="Q231" i="26" s="1"/>
  <c r="J228" i="26"/>
  <c r="J229" i="26"/>
  <c r="J227" i="26"/>
  <c r="J217" i="26"/>
  <c r="J218" i="26"/>
  <c r="J220" i="26"/>
  <c r="J216" i="26"/>
  <c r="J202" i="26"/>
  <c r="J203" i="26"/>
  <c r="J205" i="26"/>
  <c r="Q205" i="26" s="1"/>
  <c r="J206" i="26"/>
  <c r="Q206" i="26" s="1"/>
  <c r="J207" i="26"/>
  <c r="Q207" i="26" s="1"/>
  <c r="J208" i="26"/>
  <c r="Q208" i="26" s="1"/>
  <c r="J209" i="26"/>
  <c r="Q209" i="26" s="1"/>
  <c r="J210" i="26"/>
  <c r="Q210" i="26" s="1"/>
  <c r="J211" i="26"/>
  <c r="Q211" i="26" s="1"/>
  <c r="J212" i="26"/>
  <c r="J213" i="26"/>
  <c r="J201" i="26"/>
  <c r="P201" i="26" s="1"/>
  <c r="J199" i="26"/>
  <c r="J190" i="26"/>
  <c r="J191" i="26"/>
  <c r="J192" i="26"/>
  <c r="J193" i="26"/>
  <c r="J194" i="26"/>
  <c r="J195" i="26"/>
  <c r="J196" i="26"/>
  <c r="J189" i="26"/>
  <c r="J183" i="26"/>
  <c r="J184" i="26"/>
  <c r="J185" i="26"/>
  <c r="J186" i="26"/>
  <c r="J187" i="26"/>
  <c r="J182" i="26"/>
  <c r="J179" i="26"/>
  <c r="J180" i="26"/>
  <c r="J178" i="26"/>
  <c r="P178" i="26" s="1"/>
  <c r="Q178" i="26" s="1"/>
  <c r="J173" i="26"/>
  <c r="J174" i="26"/>
  <c r="J175" i="26"/>
  <c r="J176" i="26"/>
  <c r="J172" i="26"/>
  <c r="J169" i="26"/>
  <c r="J170" i="26"/>
  <c r="J168" i="26"/>
  <c r="J159" i="26"/>
  <c r="J160" i="26"/>
  <c r="J161" i="26"/>
  <c r="J162" i="26"/>
  <c r="J158" i="26"/>
  <c r="J152" i="26"/>
  <c r="J153" i="26"/>
  <c r="J154" i="26"/>
  <c r="J155" i="26"/>
  <c r="J156" i="26"/>
  <c r="J151" i="26"/>
  <c r="P151" i="26" s="1"/>
  <c r="Q151" i="26" s="1"/>
  <c r="J139" i="26"/>
  <c r="Q139" i="26" s="1"/>
  <c r="J140" i="26"/>
  <c r="J141" i="26"/>
  <c r="Q141" i="26" s="1"/>
  <c r="J143" i="26"/>
  <c r="Q143" i="26" s="1"/>
  <c r="J144" i="26"/>
  <c r="Q144" i="26" s="1"/>
  <c r="J145" i="26"/>
  <c r="Q145" i="26" s="1"/>
  <c r="J146" i="26"/>
  <c r="J147" i="26"/>
  <c r="J148" i="26"/>
  <c r="J149" i="26"/>
  <c r="J138" i="26"/>
  <c r="P138" i="26" s="1"/>
  <c r="Q138" i="26" s="1"/>
  <c r="J136" i="26"/>
  <c r="J132" i="26"/>
  <c r="P132" i="26" s="1"/>
  <c r="Q132" i="26" s="1"/>
  <c r="J130" i="26"/>
  <c r="J127" i="26"/>
  <c r="J128" i="26"/>
  <c r="J126" i="26"/>
  <c r="P126" i="26" s="1"/>
  <c r="Q126" i="26" s="1"/>
  <c r="J124" i="26"/>
  <c r="P124" i="26" s="1"/>
  <c r="Q124" i="26" s="1"/>
  <c r="J122" i="26"/>
  <c r="J115" i="26"/>
  <c r="J116" i="26"/>
  <c r="J117" i="26"/>
  <c r="Q117" i="26" s="1"/>
  <c r="J118" i="26"/>
  <c r="J119" i="26"/>
  <c r="Q119" i="26" s="1"/>
  <c r="J114" i="26"/>
  <c r="P114" i="26" s="1"/>
  <c r="Q114" i="26" s="1"/>
  <c r="J111" i="26"/>
  <c r="J112" i="26"/>
  <c r="J110" i="26"/>
  <c r="J103" i="26"/>
  <c r="J104" i="26"/>
  <c r="J105" i="26"/>
  <c r="J106" i="26"/>
  <c r="J107" i="26"/>
  <c r="J102" i="26"/>
  <c r="P102" i="26" s="1"/>
  <c r="Q102" i="26" s="1"/>
  <c r="J99" i="26"/>
  <c r="Q99" i="26" s="1"/>
  <c r="J100" i="26"/>
  <c r="J98" i="26"/>
  <c r="J93" i="26"/>
  <c r="Q93" i="26" s="1"/>
  <c r="J94" i="26"/>
  <c r="Q94" i="26" s="1"/>
  <c r="J95" i="26"/>
  <c r="J96" i="26"/>
  <c r="Q96" i="26" s="1"/>
  <c r="J92" i="26"/>
  <c r="P92" i="26" s="1"/>
  <c r="Q92" i="26" s="1"/>
  <c r="J89" i="26"/>
  <c r="Q89" i="26" s="1"/>
  <c r="J90" i="26"/>
  <c r="Q90" i="26" s="1"/>
  <c r="J88" i="26"/>
  <c r="J79" i="26"/>
  <c r="J72" i="26"/>
  <c r="J73" i="26"/>
  <c r="J74" i="26"/>
  <c r="J75" i="26"/>
  <c r="J76" i="26"/>
  <c r="Q76" i="26" s="1"/>
  <c r="J77" i="26"/>
  <c r="J71" i="26"/>
  <c r="P71" i="26" s="1"/>
  <c r="Q71" i="26" s="1"/>
  <c r="J58" i="26"/>
  <c r="Q58" i="26" s="1"/>
  <c r="J59" i="26"/>
  <c r="J60" i="26"/>
  <c r="Q60" i="26" s="1"/>
  <c r="J61" i="26"/>
  <c r="Q61" i="26" s="1"/>
  <c r="J62" i="26"/>
  <c r="J63" i="26"/>
  <c r="Q63" i="26" s="1"/>
  <c r="J64" i="26"/>
  <c r="Q64" i="26" s="1"/>
  <c r="J65" i="26"/>
  <c r="J66" i="26"/>
  <c r="J67" i="26"/>
  <c r="J68" i="26"/>
  <c r="Q68" i="26" s="1"/>
  <c r="J69" i="26"/>
  <c r="J57" i="26"/>
  <c r="J55" i="26"/>
  <c r="J48" i="26"/>
  <c r="J49" i="26"/>
  <c r="J50" i="26"/>
  <c r="Q50" i="26" s="1"/>
  <c r="J51" i="26"/>
  <c r="Q51" i="26" s="1"/>
  <c r="J52" i="26"/>
  <c r="J47" i="26"/>
  <c r="P47" i="26" s="1"/>
  <c r="Q47" i="26" s="1"/>
  <c r="J45" i="26"/>
  <c r="P45" i="26" s="1"/>
  <c r="J38" i="26"/>
  <c r="Q38" i="26" s="1"/>
  <c r="J39" i="26"/>
  <c r="Q39" i="26" s="1"/>
  <c r="J40" i="26"/>
  <c r="Q40" i="26" s="1"/>
  <c r="J41" i="26"/>
  <c r="J42" i="26"/>
  <c r="Q42" i="26" s="1"/>
  <c r="J43" i="26"/>
  <c r="Q43" i="26" s="1"/>
  <c r="J37" i="26"/>
  <c r="J26" i="26"/>
  <c r="J27" i="26"/>
  <c r="J28" i="26"/>
  <c r="J29" i="26"/>
  <c r="J30" i="26"/>
  <c r="J31" i="26"/>
  <c r="J32" i="26"/>
  <c r="J33" i="26"/>
  <c r="Q33" i="26" s="1"/>
  <c r="J34" i="26"/>
  <c r="Q34" i="26" s="1"/>
  <c r="J35" i="26"/>
  <c r="J25" i="26"/>
  <c r="P25" i="26" s="1"/>
  <c r="Q25" i="26" s="1"/>
  <c r="J21" i="26"/>
  <c r="J22" i="26"/>
  <c r="J23" i="26"/>
  <c r="Q23" i="26" s="1"/>
  <c r="J20" i="26"/>
  <c r="O565" i="26"/>
  <c r="N565" i="26"/>
  <c r="M565" i="26"/>
  <c r="L565" i="26"/>
  <c r="K565" i="26"/>
  <c r="U565" i="26" s="1"/>
  <c r="P565" i="26"/>
  <c r="Q565" i="26" s="1"/>
  <c r="G565" i="26"/>
  <c r="F565" i="26"/>
  <c r="U564" i="26"/>
  <c r="O563" i="26"/>
  <c r="N563" i="26"/>
  <c r="L563" i="26"/>
  <c r="K563" i="26"/>
  <c r="U563" i="26" s="1"/>
  <c r="Q563" i="26"/>
  <c r="G563" i="26"/>
  <c r="M563" i="26" s="1"/>
  <c r="F563" i="26"/>
  <c r="U562" i="26"/>
  <c r="P562" i="26"/>
  <c r="Q562" i="26" s="1"/>
  <c r="O562" i="26"/>
  <c r="N562" i="26"/>
  <c r="M562" i="26"/>
  <c r="K562" i="26"/>
  <c r="G562" i="26"/>
  <c r="F562" i="26"/>
  <c r="L562" i="26" s="1"/>
  <c r="U561" i="26"/>
  <c r="U560" i="26"/>
  <c r="O560" i="26"/>
  <c r="N560" i="26"/>
  <c r="K560" i="26"/>
  <c r="P560" i="26"/>
  <c r="Q560" i="26" s="1"/>
  <c r="G560" i="26"/>
  <c r="M560" i="26" s="1"/>
  <c r="F560" i="26"/>
  <c r="L560" i="26" s="1"/>
  <c r="U559" i="26"/>
  <c r="O558" i="26"/>
  <c r="N558" i="26"/>
  <c r="L558" i="26"/>
  <c r="K558" i="26"/>
  <c r="U558" i="26" s="1"/>
  <c r="P558" i="26"/>
  <c r="Q558" i="26" s="1"/>
  <c r="G558" i="26"/>
  <c r="M558" i="26" s="1"/>
  <c r="F558" i="26"/>
  <c r="U557" i="26"/>
  <c r="U556" i="26"/>
  <c r="O556" i="26"/>
  <c r="N556" i="26"/>
  <c r="M556" i="26"/>
  <c r="L556" i="26"/>
  <c r="K556" i="26"/>
  <c r="Q556" i="26"/>
  <c r="G556" i="26"/>
  <c r="F556" i="26"/>
  <c r="U555" i="26"/>
  <c r="O555" i="26"/>
  <c r="N555" i="26"/>
  <c r="M555" i="26"/>
  <c r="L555" i="26"/>
  <c r="K555" i="26"/>
  <c r="G555" i="26"/>
  <c r="F555" i="26"/>
  <c r="Q554" i="26"/>
  <c r="O554" i="26"/>
  <c r="N554" i="26"/>
  <c r="K554" i="26"/>
  <c r="U554" i="26" s="1"/>
  <c r="G554" i="26"/>
  <c r="M554" i="26" s="1"/>
  <c r="F554" i="26"/>
  <c r="L554" i="26" s="1"/>
  <c r="P553" i="26"/>
  <c r="O553" i="26"/>
  <c r="N553" i="26"/>
  <c r="M553" i="26"/>
  <c r="K553" i="26"/>
  <c r="U553" i="26" s="1"/>
  <c r="G553" i="26"/>
  <c r="F553" i="26"/>
  <c r="L553" i="26" s="1"/>
  <c r="L549" i="26" s="1"/>
  <c r="U552" i="26"/>
  <c r="P551" i="26"/>
  <c r="Q551" i="26" s="1"/>
  <c r="O551" i="26"/>
  <c r="N551" i="26"/>
  <c r="K551" i="26"/>
  <c r="U551" i="26" s="1"/>
  <c r="G551" i="26"/>
  <c r="M551" i="26" s="1"/>
  <c r="F551" i="26"/>
  <c r="L551" i="26" s="1"/>
  <c r="U550" i="26"/>
  <c r="K549" i="26"/>
  <c r="U549" i="26" s="1"/>
  <c r="Q548" i="26"/>
  <c r="O548" i="26"/>
  <c r="N548" i="26"/>
  <c r="L548" i="26"/>
  <c r="K548" i="26"/>
  <c r="U548" i="26" s="1"/>
  <c r="G548" i="26"/>
  <c r="M548" i="26" s="1"/>
  <c r="F548" i="26"/>
  <c r="O547" i="26"/>
  <c r="N547" i="26"/>
  <c r="K547" i="26"/>
  <c r="U547" i="26" s="1"/>
  <c r="Q547" i="26"/>
  <c r="G547" i="26"/>
  <c r="M547" i="26" s="1"/>
  <c r="F547" i="26"/>
  <c r="L547" i="26" s="1"/>
  <c r="O546" i="26"/>
  <c r="N546" i="26"/>
  <c r="K546" i="26"/>
  <c r="U546" i="26" s="1"/>
  <c r="Q546" i="26"/>
  <c r="G546" i="26"/>
  <c r="M546" i="26" s="1"/>
  <c r="F546" i="26"/>
  <c r="L546" i="26" s="1"/>
  <c r="U545" i="26"/>
  <c r="O545" i="26"/>
  <c r="N545" i="26"/>
  <c r="M545" i="26"/>
  <c r="L545" i="26"/>
  <c r="K545" i="26"/>
  <c r="Q545" i="26"/>
  <c r="G545" i="26"/>
  <c r="F545" i="26"/>
  <c r="O544" i="26"/>
  <c r="O537" i="26" s="1"/>
  <c r="N544" i="26"/>
  <c r="K544" i="26"/>
  <c r="U544" i="26" s="1"/>
  <c r="Q544" i="26"/>
  <c r="G544" i="26"/>
  <c r="M544" i="26" s="1"/>
  <c r="F544" i="26"/>
  <c r="L544" i="26" s="1"/>
  <c r="U543" i="26"/>
  <c r="O543" i="26"/>
  <c r="N543" i="26"/>
  <c r="M543" i="26"/>
  <c r="K543" i="26"/>
  <c r="G543" i="26"/>
  <c r="F543" i="26"/>
  <c r="L543" i="26" s="1"/>
  <c r="O542" i="26"/>
  <c r="N542" i="26"/>
  <c r="M542" i="26"/>
  <c r="L542" i="26"/>
  <c r="K542" i="26"/>
  <c r="Q542" i="26"/>
  <c r="G542" i="26"/>
  <c r="F542" i="26"/>
  <c r="U541" i="26"/>
  <c r="O541" i="26"/>
  <c r="N541" i="26"/>
  <c r="K541" i="26"/>
  <c r="G541" i="26"/>
  <c r="M541" i="26" s="1"/>
  <c r="F541" i="26"/>
  <c r="L541" i="26" s="1"/>
  <c r="U540" i="26"/>
  <c r="O540" i="26"/>
  <c r="N540" i="26"/>
  <c r="M540" i="26"/>
  <c r="K540" i="26"/>
  <c r="G540" i="26"/>
  <c r="F540" i="26"/>
  <c r="L540" i="26" s="1"/>
  <c r="U539" i="26"/>
  <c r="O539" i="26"/>
  <c r="N539" i="26"/>
  <c r="L539" i="26"/>
  <c r="K539" i="26"/>
  <c r="P539" i="26"/>
  <c r="Q539" i="26" s="1"/>
  <c r="G539" i="26"/>
  <c r="M539" i="26" s="1"/>
  <c r="F539" i="26"/>
  <c r="U538" i="26"/>
  <c r="O536" i="26"/>
  <c r="N536" i="26"/>
  <c r="L536" i="26"/>
  <c r="K536" i="26"/>
  <c r="U536" i="26" s="1"/>
  <c r="G536" i="26"/>
  <c r="M536" i="26" s="1"/>
  <c r="F536" i="26"/>
  <c r="U535" i="26"/>
  <c r="O535" i="26"/>
  <c r="N535" i="26"/>
  <c r="L535" i="26"/>
  <c r="K535" i="26"/>
  <c r="G535" i="26"/>
  <c r="M535" i="26" s="1"/>
  <c r="F535" i="26"/>
  <c r="O534" i="26"/>
  <c r="N534" i="26"/>
  <c r="L534" i="26"/>
  <c r="K534" i="26"/>
  <c r="U534" i="26" s="1"/>
  <c r="Q534" i="26"/>
  <c r="G534" i="26"/>
  <c r="M534" i="26" s="1"/>
  <c r="F534" i="26"/>
  <c r="U533" i="26"/>
  <c r="O533" i="26"/>
  <c r="N533" i="26"/>
  <c r="M533" i="26"/>
  <c r="L533" i="26"/>
  <c r="K533" i="26"/>
  <c r="G533" i="26"/>
  <c r="F533" i="26"/>
  <c r="Q532" i="26"/>
  <c r="O532" i="26"/>
  <c r="N532" i="26"/>
  <c r="K532" i="26"/>
  <c r="U532" i="26" s="1"/>
  <c r="G532" i="26"/>
  <c r="M532" i="26" s="1"/>
  <c r="F532" i="26"/>
  <c r="L532" i="26" s="1"/>
  <c r="U531" i="26"/>
  <c r="Q531" i="26"/>
  <c r="O531" i="26"/>
  <c r="N531" i="26"/>
  <c r="M531" i="26"/>
  <c r="L531" i="26"/>
  <c r="K531" i="26"/>
  <c r="G531" i="26"/>
  <c r="F531" i="26"/>
  <c r="U530" i="26"/>
  <c r="O530" i="26"/>
  <c r="N530" i="26"/>
  <c r="L530" i="26"/>
  <c r="K530" i="26"/>
  <c r="G530" i="26"/>
  <c r="M530" i="26" s="1"/>
  <c r="F530" i="26"/>
  <c r="U529" i="26"/>
  <c r="Q529" i="26"/>
  <c r="O529" i="26"/>
  <c r="N529" i="26"/>
  <c r="K529" i="26"/>
  <c r="G529" i="26"/>
  <c r="M529" i="26" s="1"/>
  <c r="F529" i="26"/>
  <c r="L529" i="26" s="1"/>
  <c r="Q528" i="26"/>
  <c r="O528" i="26"/>
  <c r="N528" i="26"/>
  <c r="M528" i="26"/>
  <c r="L528" i="26"/>
  <c r="K528" i="26"/>
  <c r="U528" i="26" s="1"/>
  <c r="G528" i="26"/>
  <c r="F528" i="26"/>
  <c r="U527" i="26"/>
  <c r="O527" i="26"/>
  <c r="N527" i="26"/>
  <c r="K527" i="26"/>
  <c r="Q527" i="26"/>
  <c r="G527" i="26"/>
  <c r="M527" i="26" s="1"/>
  <c r="F527" i="26"/>
  <c r="L527" i="26" s="1"/>
  <c r="O526" i="26"/>
  <c r="N526" i="26"/>
  <c r="M526" i="26"/>
  <c r="K526" i="26"/>
  <c r="U526" i="26" s="1"/>
  <c r="G526" i="26"/>
  <c r="F526" i="26"/>
  <c r="L526" i="26" s="1"/>
  <c r="O525" i="26"/>
  <c r="N525" i="26"/>
  <c r="M525" i="26"/>
  <c r="L525" i="26"/>
  <c r="K525" i="26"/>
  <c r="U525" i="26" s="1"/>
  <c r="Q525" i="26"/>
  <c r="G525" i="26"/>
  <c r="F525" i="26"/>
  <c r="O524" i="26"/>
  <c r="N524" i="26"/>
  <c r="M524" i="26"/>
  <c r="L524" i="26"/>
  <c r="K524" i="26"/>
  <c r="U524" i="26" s="1"/>
  <c r="Q524" i="26"/>
  <c r="G524" i="26"/>
  <c r="F524" i="26"/>
  <c r="O523" i="26"/>
  <c r="N523" i="26"/>
  <c r="L523" i="26"/>
  <c r="K523" i="26"/>
  <c r="U523" i="26" s="1"/>
  <c r="G523" i="26"/>
  <c r="M523" i="26" s="1"/>
  <c r="F523" i="26"/>
  <c r="U522" i="26"/>
  <c r="O522" i="26"/>
  <c r="N522" i="26"/>
  <c r="M522" i="26"/>
  <c r="L522" i="26"/>
  <c r="K522" i="26"/>
  <c r="Q522" i="26"/>
  <c r="G522" i="26"/>
  <c r="F522" i="26"/>
  <c r="Q521" i="26"/>
  <c r="O521" i="26"/>
  <c r="N521" i="26"/>
  <c r="L521" i="26"/>
  <c r="K521" i="26"/>
  <c r="U521" i="26" s="1"/>
  <c r="G521" i="26"/>
  <c r="M521" i="26" s="1"/>
  <c r="F521" i="26"/>
  <c r="U520" i="26"/>
  <c r="O520" i="26"/>
  <c r="N520" i="26"/>
  <c r="M520" i="26"/>
  <c r="K520" i="26"/>
  <c r="G520" i="26"/>
  <c r="F520" i="26"/>
  <c r="L520" i="26" s="1"/>
  <c r="U519" i="26"/>
  <c r="O519" i="26"/>
  <c r="N519" i="26"/>
  <c r="M519" i="26"/>
  <c r="L519" i="26"/>
  <c r="K519" i="26"/>
  <c r="G519" i="26"/>
  <c r="F519" i="26"/>
  <c r="U518" i="26"/>
  <c r="O518" i="26"/>
  <c r="N518" i="26"/>
  <c r="K518" i="26"/>
  <c r="G518" i="26"/>
  <c r="M518" i="26" s="1"/>
  <c r="F518" i="26"/>
  <c r="L518" i="26" s="1"/>
  <c r="U517" i="26"/>
  <c r="O517" i="26"/>
  <c r="N517" i="26"/>
  <c r="M517" i="26"/>
  <c r="L517" i="26"/>
  <c r="K517" i="26"/>
  <c r="G517" i="26"/>
  <c r="F517" i="26"/>
  <c r="U516" i="26"/>
  <c r="O516" i="26"/>
  <c r="N516" i="26"/>
  <c r="L516" i="26"/>
  <c r="K516" i="26"/>
  <c r="G516" i="26"/>
  <c r="M516" i="26" s="1"/>
  <c r="F516" i="26"/>
  <c r="U515" i="26"/>
  <c r="O515" i="26"/>
  <c r="N515" i="26"/>
  <c r="L515" i="26"/>
  <c r="K515" i="26"/>
  <c r="G515" i="26"/>
  <c r="M515" i="26" s="1"/>
  <c r="F515" i="26"/>
  <c r="O514" i="26"/>
  <c r="N514" i="26"/>
  <c r="M514" i="26"/>
  <c r="K514" i="26"/>
  <c r="U514" i="26" s="1"/>
  <c r="G514" i="26"/>
  <c r="F514" i="26"/>
  <c r="L514" i="26" s="1"/>
  <c r="O513" i="26"/>
  <c r="N513" i="26"/>
  <c r="M513" i="26"/>
  <c r="L513" i="26"/>
  <c r="K513" i="26"/>
  <c r="U513" i="26" s="1"/>
  <c r="G513" i="26"/>
  <c r="F513" i="26"/>
  <c r="O512" i="26"/>
  <c r="N512" i="26"/>
  <c r="M512" i="26"/>
  <c r="K512" i="26"/>
  <c r="U512" i="26" s="1"/>
  <c r="G512" i="26"/>
  <c r="F512" i="26"/>
  <c r="L512" i="26" s="1"/>
  <c r="U511" i="26"/>
  <c r="O511" i="26"/>
  <c r="N511" i="26"/>
  <c r="M511" i="26"/>
  <c r="L511" i="26"/>
  <c r="K511" i="26"/>
  <c r="G511" i="26"/>
  <c r="F511" i="26"/>
  <c r="U510" i="26"/>
  <c r="O510" i="26"/>
  <c r="N510" i="26"/>
  <c r="M510" i="26"/>
  <c r="L510" i="26"/>
  <c r="K510" i="26"/>
  <c r="G510" i="26"/>
  <c r="F510" i="26"/>
  <c r="U509" i="26"/>
  <c r="Q509" i="26"/>
  <c r="O509" i="26"/>
  <c r="N509" i="26"/>
  <c r="K509" i="26"/>
  <c r="G509" i="26"/>
  <c r="M509" i="26" s="1"/>
  <c r="F509" i="26"/>
  <c r="L509" i="26" s="1"/>
  <c r="U508" i="26"/>
  <c r="O508" i="26"/>
  <c r="N508" i="26"/>
  <c r="Q508" i="26" s="1"/>
  <c r="M508" i="26"/>
  <c r="L508" i="26"/>
  <c r="K508" i="26"/>
  <c r="G508" i="26"/>
  <c r="F508" i="26"/>
  <c r="O507" i="26"/>
  <c r="N507" i="26"/>
  <c r="K507" i="26"/>
  <c r="U507" i="26" s="1"/>
  <c r="Q507" i="26"/>
  <c r="G507" i="26"/>
  <c r="M507" i="26" s="1"/>
  <c r="F507" i="26"/>
  <c r="L507" i="26" s="1"/>
  <c r="Q506" i="26"/>
  <c r="O506" i="26"/>
  <c r="N506" i="26"/>
  <c r="K506" i="26"/>
  <c r="U506" i="26" s="1"/>
  <c r="G506" i="26"/>
  <c r="M506" i="26" s="1"/>
  <c r="F506" i="26"/>
  <c r="L506" i="26" s="1"/>
  <c r="O505" i="26"/>
  <c r="N505" i="26"/>
  <c r="M505" i="26"/>
  <c r="K505" i="26"/>
  <c r="U505" i="26" s="1"/>
  <c r="Q505" i="26"/>
  <c r="G505" i="26"/>
  <c r="F505" i="26"/>
  <c r="L505" i="26" s="1"/>
  <c r="O504" i="26"/>
  <c r="N504" i="26"/>
  <c r="M504" i="26"/>
  <c r="L504" i="26"/>
  <c r="K504" i="26"/>
  <c r="Q504" i="26"/>
  <c r="G504" i="26"/>
  <c r="F504" i="26"/>
  <c r="O503" i="26"/>
  <c r="N503" i="26"/>
  <c r="K503" i="26"/>
  <c r="U503" i="26" s="1"/>
  <c r="Q503" i="26"/>
  <c r="G503" i="26"/>
  <c r="M503" i="26" s="1"/>
  <c r="F503" i="26"/>
  <c r="L503" i="26" s="1"/>
  <c r="U502" i="26"/>
  <c r="O502" i="26"/>
  <c r="N502" i="26"/>
  <c r="M502" i="26"/>
  <c r="L502" i="26"/>
  <c r="K502" i="26"/>
  <c r="Q502" i="26"/>
  <c r="G502" i="26"/>
  <c r="F502" i="26"/>
  <c r="Q501" i="26"/>
  <c r="O501" i="26"/>
  <c r="N501" i="26"/>
  <c r="K501" i="26"/>
  <c r="U501" i="26" s="1"/>
  <c r="G501" i="26"/>
  <c r="M501" i="26" s="1"/>
  <c r="F501" i="26"/>
  <c r="L501" i="26" s="1"/>
  <c r="U500" i="26"/>
  <c r="O500" i="26"/>
  <c r="N500" i="26"/>
  <c r="M500" i="26"/>
  <c r="K500" i="26"/>
  <c r="G500" i="26"/>
  <c r="F500" i="26"/>
  <c r="L500" i="26" s="1"/>
  <c r="U499" i="26"/>
  <c r="P499" i="26"/>
  <c r="Q499" i="26" s="1"/>
  <c r="O499" i="26"/>
  <c r="N499" i="26"/>
  <c r="M499" i="26"/>
  <c r="L499" i="26"/>
  <c r="K499" i="26"/>
  <c r="G499" i="26"/>
  <c r="F499" i="26"/>
  <c r="U498" i="26"/>
  <c r="O496" i="26"/>
  <c r="N496" i="26"/>
  <c r="M496" i="26"/>
  <c r="M489" i="26" s="1"/>
  <c r="L496" i="26"/>
  <c r="K496" i="26"/>
  <c r="U496" i="26" s="1"/>
  <c r="Q496" i="26"/>
  <c r="G496" i="26"/>
  <c r="F496" i="26"/>
  <c r="U495" i="26"/>
  <c r="O495" i="26"/>
  <c r="N495" i="26"/>
  <c r="K495" i="26"/>
  <c r="Q495" i="26"/>
  <c r="G495" i="26"/>
  <c r="M495" i="26" s="1"/>
  <c r="F495" i="26"/>
  <c r="L495" i="26" s="1"/>
  <c r="U494" i="26"/>
  <c r="Q494" i="26"/>
  <c r="O494" i="26"/>
  <c r="N494" i="26"/>
  <c r="M494" i="26"/>
  <c r="L494" i="26"/>
  <c r="K494" i="26"/>
  <c r="G494" i="26"/>
  <c r="F494" i="26"/>
  <c r="O493" i="26"/>
  <c r="N493" i="26"/>
  <c r="L493" i="26"/>
  <c r="K493" i="26"/>
  <c r="U493" i="26" s="1"/>
  <c r="Q493" i="26"/>
  <c r="G493" i="26"/>
  <c r="M493" i="26" s="1"/>
  <c r="F493" i="26"/>
  <c r="U492" i="26"/>
  <c r="O492" i="26"/>
  <c r="N492" i="26"/>
  <c r="L492" i="26"/>
  <c r="K492" i="26"/>
  <c r="Q492" i="26"/>
  <c r="G492" i="26"/>
  <c r="M492" i="26" s="1"/>
  <c r="F492" i="26"/>
  <c r="O491" i="26"/>
  <c r="N491" i="26"/>
  <c r="K491" i="26"/>
  <c r="P491" i="26"/>
  <c r="G491" i="26"/>
  <c r="M491" i="26" s="1"/>
  <c r="F491" i="26"/>
  <c r="L491" i="26" s="1"/>
  <c r="L489" i="26" s="1"/>
  <c r="U490" i="26"/>
  <c r="N489" i="26"/>
  <c r="O488" i="26"/>
  <c r="K488" i="26"/>
  <c r="U488" i="26" s="1"/>
  <c r="H488" i="26"/>
  <c r="U487" i="26"/>
  <c r="O487" i="26"/>
  <c r="N487" i="26"/>
  <c r="M487" i="26"/>
  <c r="L487" i="26"/>
  <c r="K487" i="26"/>
  <c r="Q487" i="26"/>
  <c r="H487" i="26"/>
  <c r="G487" i="26"/>
  <c r="F487" i="26"/>
  <c r="U486" i="26"/>
  <c r="O486" i="26"/>
  <c r="K486" i="26"/>
  <c r="K483" i="26" s="1"/>
  <c r="H486" i="26"/>
  <c r="U485" i="26"/>
  <c r="O485" i="26"/>
  <c r="K485" i="26"/>
  <c r="P485" i="26"/>
  <c r="H485" i="26"/>
  <c r="N485" i="26" s="1"/>
  <c r="G485" i="26"/>
  <c r="M485" i="26" s="1"/>
  <c r="F485" i="26"/>
  <c r="L485" i="26" s="1"/>
  <c r="U484" i="26"/>
  <c r="U483" i="26"/>
  <c r="O483" i="26"/>
  <c r="U482" i="26"/>
  <c r="O482" i="26"/>
  <c r="N482" i="26"/>
  <c r="K482" i="26"/>
  <c r="G482" i="26"/>
  <c r="M482" i="26" s="1"/>
  <c r="F482" i="26"/>
  <c r="L482" i="26" s="1"/>
  <c r="O481" i="26"/>
  <c r="O476" i="26" s="1"/>
  <c r="N481" i="26"/>
  <c r="M481" i="26"/>
  <c r="K481" i="26"/>
  <c r="U481" i="26" s="1"/>
  <c r="G481" i="26"/>
  <c r="F481" i="26"/>
  <c r="L481" i="26" s="1"/>
  <c r="U480" i="26"/>
  <c r="O480" i="26"/>
  <c r="N480" i="26"/>
  <c r="K480" i="26"/>
  <c r="G480" i="26"/>
  <c r="M480" i="26" s="1"/>
  <c r="F480" i="26"/>
  <c r="L480" i="26" s="1"/>
  <c r="O479" i="26"/>
  <c r="N479" i="26"/>
  <c r="M479" i="26"/>
  <c r="K479" i="26"/>
  <c r="U479" i="26" s="1"/>
  <c r="G479" i="26"/>
  <c r="F479" i="26"/>
  <c r="L479" i="26" s="1"/>
  <c r="U478" i="26"/>
  <c r="P478" i="26"/>
  <c r="P476" i="26" s="1"/>
  <c r="O478" i="26"/>
  <c r="N478" i="26"/>
  <c r="K478" i="26"/>
  <c r="G478" i="26"/>
  <c r="M478" i="26" s="1"/>
  <c r="F478" i="26"/>
  <c r="L478" i="26" s="1"/>
  <c r="U477" i="26"/>
  <c r="U475" i="26"/>
  <c r="O475" i="26"/>
  <c r="N475" i="26"/>
  <c r="K475" i="26"/>
  <c r="G475" i="26"/>
  <c r="M475" i="26" s="1"/>
  <c r="F475" i="26"/>
  <c r="L475" i="26" s="1"/>
  <c r="U474" i="26"/>
  <c r="Q474" i="26"/>
  <c r="O474" i="26"/>
  <c r="N474" i="26"/>
  <c r="M474" i="26"/>
  <c r="K474" i="26"/>
  <c r="G474" i="26"/>
  <c r="F474" i="26"/>
  <c r="L474" i="26" s="1"/>
  <c r="O473" i="26"/>
  <c r="N473" i="26"/>
  <c r="K473" i="26"/>
  <c r="U473" i="26" s="1"/>
  <c r="P473" i="26"/>
  <c r="Q473" i="26" s="1"/>
  <c r="G473" i="26"/>
  <c r="M473" i="26" s="1"/>
  <c r="F473" i="26"/>
  <c r="L473" i="26" s="1"/>
  <c r="U472" i="26"/>
  <c r="U471" i="26"/>
  <c r="Q471" i="26"/>
  <c r="O471" i="26"/>
  <c r="N471" i="26"/>
  <c r="L471" i="26"/>
  <c r="K471" i="26"/>
  <c r="G471" i="26"/>
  <c r="M471" i="26" s="1"/>
  <c r="F471" i="26"/>
  <c r="O470" i="26"/>
  <c r="N470" i="26"/>
  <c r="K470" i="26"/>
  <c r="U470" i="26" s="1"/>
  <c r="Q470" i="26"/>
  <c r="G470" i="26"/>
  <c r="M470" i="26" s="1"/>
  <c r="F470" i="26"/>
  <c r="L470" i="26" s="1"/>
  <c r="U469" i="26"/>
  <c r="P469" i="26"/>
  <c r="Q469" i="26" s="1"/>
  <c r="O469" i="26"/>
  <c r="N469" i="26"/>
  <c r="M469" i="26"/>
  <c r="L469" i="26"/>
  <c r="K469" i="26"/>
  <c r="G469" i="26"/>
  <c r="F469" i="26"/>
  <c r="U468" i="26"/>
  <c r="O467" i="26"/>
  <c r="N467" i="26"/>
  <c r="K467" i="26"/>
  <c r="U467" i="26" s="1"/>
  <c r="Q467" i="26"/>
  <c r="G467" i="26"/>
  <c r="M467" i="26" s="1"/>
  <c r="F467" i="26"/>
  <c r="L467" i="26" s="1"/>
  <c r="O466" i="26"/>
  <c r="N466" i="26"/>
  <c r="K466" i="26"/>
  <c r="U466" i="26" s="1"/>
  <c r="G466" i="26"/>
  <c r="M466" i="26" s="1"/>
  <c r="F466" i="26"/>
  <c r="L466" i="26" s="1"/>
  <c r="O465" i="26"/>
  <c r="N465" i="26"/>
  <c r="M465" i="26"/>
  <c r="L465" i="26"/>
  <c r="K465" i="26"/>
  <c r="U465" i="26" s="1"/>
  <c r="Q465" i="26"/>
  <c r="G465" i="26"/>
  <c r="F465" i="26"/>
  <c r="U464" i="26"/>
  <c r="Q464" i="26"/>
  <c r="O464" i="26"/>
  <c r="N464" i="26"/>
  <c r="K464" i="26"/>
  <c r="G464" i="26"/>
  <c r="M464" i="26" s="1"/>
  <c r="F464" i="26"/>
  <c r="L464" i="26" s="1"/>
  <c r="U463" i="26"/>
  <c r="P463" i="26"/>
  <c r="Q463" i="26" s="1"/>
  <c r="O463" i="26"/>
  <c r="N463" i="26"/>
  <c r="K463" i="26"/>
  <c r="G463" i="26"/>
  <c r="M463" i="26" s="1"/>
  <c r="F463" i="26"/>
  <c r="L463" i="26" s="1"/>
  <c r="U462" i="26"/>
  <c r="O461" i="26"/>
  <c r="N461" i="26"/>
  <c r="M461" i="26"/>
  <c r="L461" i="26"/>
  <c r="K461" i="26"/>
  <c r="U461" i="26" s="1"/>
  <c r="Q461" i="26"/>
  <c r="G461" i="26"/>
  <c r="F461" i="26"/>
  <c r="O460" i="26"/>
  <c r="N460" i="26"/>
  <c r="M460" i="26"/>
  <c r="L460" i="26"/>
  <c r="K460" i="26"/>
  <c r="U460" i="26" s="1"/>
  <c r="Q460" i="26"/>
  <c r="G460" i="26"/>
  <c r="F460" i="26"/>
  <c r="O459" i="26"/>
  <c r="N459" i="26"/>
  <c r="L459" i="26"/>
  <c r="K459" i="26"/>
  <c r="U459" i="26" s="1"/>
  <c r="P459" i="26"/>
  <c r="Q459" i="26" s="1"/>
  <c r="G459" i="26"/>
  <c r="M459" i="26" s="1"/>
  <c r="F459" i="26"/>
  <c r="U458" i="26"/>
  <c r="U457" i="26"/>
  <c r="Q457" i="26"/>
  <c r="O457" i="26"/>
  <c r="N457" i="26"/>
  <c r="M457" i="26"/>
  <c r="L457" i="26"/>
  <c r="K457" i="26"/>
  <c r="G457" i="26"/>
  <c r="F457" i="26"/>
  <c r="P456" i="26"/>
  <c r="Q456" i="26" s="1"/>
  <c r="O456" i="26"/>
  <c r="N456" i="26"/>
  <c r="M456" i="26"/>
  <c r="L456" i="26"/>
  <c r="K456" i="26"/>
  <c r="U456" i="26" s="1"/>
  <c r="G456" i="26"/>
  <c r="F456" i="26"/>
  <c r="U455" i="26"/>
  <c r="U454" i="26"/>
  <c r="N454" i="26"/>
  <c r="K454" i="26"/>
  <c r="O454" i="26"/>
  <c r="G454" i="26"/>
  <c r="M454" i="26" s="1"/>
  <c r="F454" i="26"/>
  <c r="L454" i="26" s="1"/>
  <c r="O453" i="26"/>
  <c r="N453" i="26"/>
  <c r="M453" i="26"/>
  <c r="K453" i="26"/>
  <c r="U453" i="26" s="1"/>
  <c r="G453" i="26"/>
  <c r="F453" i="26"/>
  <c r="L453" i="26" s="1"/>
  <c r="N452" i="26"/>
  <c r="K452" i="26"/>
  <c r="U452" i="26" s="1"/>
  <c r="G452" i="26"/>
  <c r="M452" i="26" s="1"/>
  <c r="F452" i="26"/>
  <c r="L452" i="26" s="1"/>
  <c r="U451" i="26"/>
  <c r="U450" i="26"/>
  <c r="P450" i="26"/>
  <c r="Q450" i="26" s="1"/>
  <c r="O450" i="26"/>
  <c r="N450" i="26"/>
  <c r="M450" i="26"/>
  <c r="L450" i="26"/>
  <c r="K450" i="26"/>
  <c r="G450" i="26"/>
  <c r="F450" i="26"/>
  <c r="U449" i="26"/>
  <c r="O448" i="26"/>
  <c r="N448" i="26"/>
  <c r="L448" i="26"/>
  <c r="K448" i="26"/>
  <c r="U448" i="26" s="1"/>
  <c r="G448" i="26"/>
  <c r="M448" i="26" s="1"/>
  <c r="F448" i="26"/>
  <c r="U447" i="26"/>
  <c r="Q447" i="26"/>
  <c r="O447" i="26"/>
  <c r="N447" i="26"/>
  <c r="K447" i="26"/>
  <c r="G447" i="26"/>
  <c r="M447" i="26" s="1"/>
  <c r="F447" i="26"/>
  <c r="L447" i="26" s="1"/>
  <c r="O446" i="26"/>
  <c r="N446" i="26"/>
  <c r="M446" i="26"/>
  <c r="K446" i="26"/>
  <c r="U446" i="26" s="1"/>
  <c r="G446" i="26"/>
  <c r="F446" i="26"/>
  <c r="L446" i="26" s="1"/>
  <c r="U445" i="26"/>
  <c r="O445" i="26"/>
  <c r="N445" i="26"/>
  <c r="K445" i="26"/>
  <c r="Q445" i="26"/>
  <c r="G445" i="26"/>
  <c r="M445" i="26" s="1"/>
  <c r="F445" i="26"/>
  <c r="L445" i="26" s="1"/>
  <c r="O444" i="26"/>
  <c r="N444" i="26"/>
  <c r="K444" i="26"/>
  <c r="U444" i="26" s="1"/>
  <c r="Q444" i="26"/>
  <c r="G444" i="26"/>
  <c r="M444" i="26" s="1"/>
  <c r="F444" i="26"/>
  <c r="L444" i="26" s="1"/>
  <c r="O443" i="26"/>
  <c r="N443" i="26"/>
  <c r="M443" i="26"/>
  <c r="K443" i="26"/>
  <c r="U443" i="26" s="1"/>
  <c r="Q443" i="26"/>
  <c r="G443" i="26"/>
  <c r="F443" i="26"/>
  <c r="L443" i="26" s="1"/>
  <c r="U442" i="26"/>
  <c r="P442" i="26"/>
  <c r="Q442" i="26" s="1"/>
  <c r="O442" i="26"/>
  <c r="N442" i="26"/>
  <c r="M442" i="26"/>
  <c r="L442" i="26"/>
  <c r="K442" i="26"/>
  <c r="G442" i="26"/>
  <c r="F442" i="26"/>
  <c r="U441" i="26"/>
  <c r="O440" i="26"/>
  <c r="N440" i="26"/>
  <c r="Q440" i="26"/>
  <c r="G440" i="26"/>
  <c r="M440" i="26" s="1"/>
  <c r="F440" i="26"/>
  <c r="L440" i="26" s="1"/>
  <c r="O439" i="26"/>
  <c r="N439" i="26"/>
  <c r="L439" i="26"/>
  <c r="G439" i="26"/>
  <c r="M439" i="26" s="1"/>
  <c r="F439" i="26"/>
  <c r="O438" i="26"/>
  <c r="N438" i="26"/>
  <c r="K438" i="26"/>
  <c r="U438" i="26" s="1"/>
  <c r="Q438" i="26"/>
  <c r="G438" i="26"/>
  <c r="M438" i="26" s="1"/>
  <c r="F438" i="26"/>
  <c r="L438" i="26" s="1"/>
  <c r="U437" i="26"/>
  <c r="Q437" i="26"/>
  <c r="O437" i="26"/>
  <c r="N437" i="26"/>
  <c r="M437" i="26"/>
  <c r="L437" i="26"/>
  <c r="K437" i="26"/>
  <c r="G437" i="26"/>
  <c r="F437" i="26"/>
  <c r="O436" i="26"/>
  <c r="N436" i="26"/>
  <c r="K436" i="26"/>
  <c r="U436" i="26" s="1"/>
  <c r="Q436" i="26"/>
  <c r="G436" i="26"/>
  <c r="M436" i="26" s="1"/>
  <c r="F436" i="26"/>
  <c r="L436" i="26" s="1"/>
  <c r="U435" i="26"/>
  <c r="O435" i="26"/>
  <c r="N435" i="26"/>
  <c r="M435" i="26"/>
  <c r="L435" i="26"/>
  <c r="K435" i="26"/>
  <c r="G435" i="26"/>
  <c r="F435" i="26"/>
  <c r="O434" i="26"/>
  <c r="N434" i="26"/>
  <c r="L434" i="26"/>
  <c r="K434" i="26"/>
  <c r="U434" i="26" s="1"/>
  <c r="Q434" i="26"/>
  <c r="G434" i="26"/>
  <c r="M434" i="26" s="1"/>
  <c r="F434" i="26"/>
  <c r="U433" i="26"/>
  <c r="Q433" i="26"/>
  <c r="O433" i="26"/>
  <c r="N433" i="26"/>
  <c r="K433" i="26"/>
  <c r="G433" i="26"/>
  <c r="M433" i="26" s="1"/>
  <c r="F433" i="26"/>
  <c r="L433" i="26" s="1"/>
  <c r="O432" i="26"/>
  <c r="N432" i="26"/>
  <c r="Q432" i="26" s="1"/>
  <c r="M432" i="26"/>
  <c r="L432" i="26"/>
  <c r="K432" i="26"/>
  <c r="U432" i="26" s="1"/>
  <c r="G432" i="26"/>
  <c r="F432" i="26"/>
  <c r="O431" i="26"/>
  <c r="N431" i="26"/>
  <c r="K431" i="26"/>
  <c r="U431" i="26" s="1"/>
  <c r="Q431" i="26"/>
  <c r="G431" i="26"/>
  <c r="M431" i="26" s="1"/>
  <c r="F431" i="26"/>
  <c r="L431" i="26" s="1"/>
  <c r="O430" i="26"/>
  <c r="N430" i="26"/>
  <c r="K430" i="26"/>
  <c r="U430" i="26" s="1"/>
  <c r="Q430" i="26"/>
  <c r="G430" i="26"/>
  <c r="M430" i="26" s="1"/>
  <c r="F430" i="26"/>
  <c r="L430" i="26" s="1"/>
  <c r="O429" i="26"/>
  <c r="N429" i="26"/>
  <c r="M429" i="26"/>
  <c r="L429" i="26"/>
  <c r="K429" i="26"/>
  <c r="U429" i="26" s="1"/>
  <c r="Q429" i="26"/>
  <c r="G429" i="26"/>
  <c r="F429" i="26"/>
  <c r="U428" i="26"/>
  <c r="P428" i="26"/>
  <c r="Q428" i="26" s="1"/>
  <c r="O428" i="26"/>
  <c r="N428" i="26"/>
  <c r="M428" i="26"/>
  <c r="L428" i="26"/>
  <c r="K428" i="26"/>
  <c r="G428" i="26"/>
  <c r="F428" i="26"/>
  <c r="U427" i="26"/>
  <c r="P426" i="26"/>
  <c r="O426" i="26"/>
  <c r="N426" i="26"/>
  <c r="N424" i="26" s="1"/>
  <c r="M426" i="26"/>
  <c r="K426" i="26"/>
  <c r="G426" i="26"/>
  <c r="F426" i="26"/>
  <c r="L426" i="26" s="1"/>
  <c r="U425" i="26"/>
  <c r="O423" i="26"/>
  <c r="N423" i="26"/>
  <c r="K423" i="26"/>
  <c r="U423" i="26" s="1"/>
  <c r="Q423" i="26"/>
  <c r="G423" i="26"/>
  <c r="M423" i="26" s="1"/>
  <c r="F423" i="26"/>
  <c r="L423" i="26" s="1"/>
  <c r="U422" i="26"/>
  <c r="O422" i="26"/>
  <c r="N422" i="26"/>
  <c r="M422" i="26"/>
  <c r="L422" i="26"/>
  <c r="K422" i="26"/>
  <c r="G422" i="26"/>
  <c r="F422" i="26"/>
  <c r="U421" i="26"/>
  <c r="O421" i="26"/>
  <c r="N421" i="26"/>
  <c r="L421" i="26"/>
  <c r="K421" i="26"/>
  <c r="P421" i="26"/>
  <c r="Q421" i="26" s="1"/>
  <c r="G421" i="26"/>
  <c r="M421" i="26" s="1"/>
  <c r="F421" i="26"/>
  <c r="U420" i="26"/>
  <c r="U419" i="26"/>
  <c r="O419" i="26"/>
  <c r="N419" i="26"/>
  <c r="K419" i="26"/>
  <c r="Q419" i="26"/>
  <c r="G419" i="26"/>
  <c r="M419" i="26" s="1"/>
  <c r="F419" i="26"/>
  <c r="L419" i="26" s="1"/>
  <c r="U418" i="26"/>
  <c r="O418" i="26"/>
  <c r="N418" i="26"/>
  <c r="K418" i="26"/>
  <c r="G418" i="26"/>
  <c r="M418" i="26" s="1"/>
  <c r="F418" i="26"/>
  <c r="L418" i="26" s="1"/>
  <c r="O417" i="26"/>
  <c r="N417" i="26"/>
  <c r="L417" i="26"/>
  <c r="K417" i="26"/>
  <c r="U417" i="26" s="1"/>
  <c r="Q417" i="26"/>
  <c r="G417" i="26"/>
  <c r="M417" i="26" s="1"/>
  <c r="F417" i="26"/>
  <c r="U416" i="26"/>
  <c r="O416" i="26"/>
  <c r="N416" i="26"/>
  <c r="L416" i="26"/>
  <c r="K416" i="26"/>
  <c r="P416" i="26"/>
  <c r="Q416" i="26" s="1"/>
  <c r="G416" i="26"/>
  <c r="M416" i="26" s="1"/>
  <c r="F416" i="26"/>
  <c r="U415" i="26"/>
  <c r="O414" i="26"/>
  <c r="N414" i="26"/>
  <c r="K414" i="26"/>
  <c r="U414" i="26" s="1"/>
  <c r="Q414" i="26"/>
  <c r="G414" i="26"/>
  <c r="M414" i="26" s="1"/>
  <c r="F414" i="26"/>
  <c r="L414" i="26" s="1"/>
  <c r="U413" i="26"/>
  <c r="O413" i="26"/>
  <c r="N413" i="26"/>
  <c r="M413" i="26"/>
  <c r="L413" i="26"/>
  <c r="K413" i="26"/>
  <c r="Q413" i="26"/>
  <c r="G413" i="26"/>
  <c r="F413" i="26"/>
  <c r="O412" i="26"/>
  <c r="N412" i="26"/>
  <c r="K412" i="26"/>
  <c r="U412" i="26" s="1"/>
  <c r="Q412" i="26"/>
  <c r="G412" i="26"/>
  <c r="M412" i="26" s="1"/>
  <c r="F412" i="26"/>
  <c r="L412" i="26" s="1"/>
  <c r="Q411" i="26"/>
  <c r="O411" i="26"/>
  <c r="N411" i="26"/>
  <c r="M411" i="26"/>
  <c r="K411" i="26"/>
  <c r="U411" i="26" s="1"/>
  <c r="G411" i="26"/>
  <c r="F411" i="26"/>
  <c r="L411" i="26" s="1"/>
  <c r="O410" i="26"/>
  <c r="N410" i="26"/>
  <c r="M410" i="26"/>
  <c r="L410" i="26"/>
  <c r="K410" i="26"/>
  <c r="U410" i="26" s="1"/>
  <c r="P410" i="26"/>
  <c r="Q410" i="26" s="1"/>
  <c r="G410" i="26"/>
  <c r="F410" i="26"/>
  <c r="U409" i="26"/>
  <c r="U408" i="26"/>
  <c r="Q408" i="26"/>
  <c r="O408" i="26"/>
  <c r="N408" i="26"/>
  <c r="K408" i="26"/>
  <c r="G408" i="26"/>
  <c r="M408" i="26" s="1"/>
  <c r="F408" i="26"/>
  <c r="L408" i="26" s="1"/>
  <c r="O407" i="26"/>
  <c r="N407" i="26"/>
  <c r="K407" i="26"/>
  <c r="U407" i="26" s="1"/>
  <c r="P407" i="26"/>
  <c r="G407" i="26"/>
  <c r="M407" i="26" s="1"/>
  <c r="F407" i="26"/>
  <c r="L407" i="26" s="1"/>
  <c r="U406" i="26"/>
  <c r="O405" i="26"/>
  <c r="N405" i="26"/>
  <c r="M405" i="26"/>
  <c r="L405" i="26"/>
  <c r="K405" i="26"/>
  <c r="U405" i="26" s="1"/>
  <c r="G405" i="26"/>
  <c r="F405" i="26"/>
  <c r="O404" i="26"/>
  <c r="N404" i="26"/>
  <c r="M404" i="26"/>
  <c r="L404" i="26"/>
  <c r="K404" i="26"/>
  <c r="U404" i="26" s="1"/>
  <c r="G404" i="26"/>
  <c r="F404" i="26"/>
  <c r="N403" i="26"/>
  <c r="M403" i="26"/>
  <c r="K403" i="26"/>
  <c r="U403" i="26" s="1"/>
  <c r="G403" i="26"/>
  <c r="F403" i="26"/>
  <c r="L403" i="26" s="1"/>
  <c r="O402" i="26"/>
  <c r="N402" i="26"/>
  <c r="K402" i="26"/>
  <c r="U402" i="26" s="1"/>
  <c r="G402" i="26"/>
  <c r="M402" i="26" s="1"/>
  <c r="F402" i="26"/>
  <c r="L402" i="26" s="1"/>
  <c r="U401" i="26"/>
  <c r="U400" i="26"/>
  <c r="P400" i="26"/>
  <c r="Q400" i="26" s="1"/>
  <c r="O400" i="26"/>
  <c r="N400" i="26"/>
  <c r="M400" i="26"/>
  <c r="K400" i="26"/>
  <c r="G400" i="26"/>
  <c r="F400" i="26"/>
  <c r="L400" i="26" s="1"/>
  <c r="U399" i="26"/>
  <c r="O398" i="26"/>
  <c r="N398" i="26"/>
  <c r="L398" i="26"/>
  <c r="K398" i="26"/>
  <c r="U398" i="26" s="1"/>
  <c r="G398" i="26"/>
  <c r="M398" i="26" s="1"/>
  <c r="F398" i="26"/>
  <c r="U397" i="26"/>
  <c r="Q397" i="26"/>
  <c r="O397" i="26"/>
  <c r="N397" i="26"/>
  <c r="L397" i="26"/>
  <c r="K397" i="26"/>
  <c r="G397" i="26"/>
  <c r="M397" i="26" s="1"/>
  <c r="F397" i="26"/>
  <c r="O396" i="26"/>
  <c r="N396" i="26"/>
  <c r="K396" i="26"/>
  <c r="U396" i="26" s="1"/>
  <c r="G396" i="26"/>
  <c r="M396" i="26" s="1"/>
  <c r="F396" i="26"/>
  <c r="L396" i="26" s="1"/>
  <c r="Q395" i="26"/>
  <c r="O395" i="26"/>
  <c r="N395" i="26"/>
  <c r="M395" i="26"/>
  <c r="L395" i="26"/>
  <c r="K395" i="26"/>
  <c r="U395" i="26" s="1"/>
  <c r="G395" i="26"/>
  <c r="F395" i="26"/>
  <c r="Q394" i="26"/>
  <c r="O394" i="26"/>
  <c r="N394" i="26"/>
  <c r="K394" i="26"/>
  <c r="U394" i="26" s="1"/>
  <c r="G394" i="26"/>
  <c r="M394" i="26" s="1"/>
  <c r="F394" i="26"/>
  <c r="L394" i="26" s="1"/>
  <c r="U393" i="26"/>
  <c r="O393" i="26"/>
  <c r="N393" i="26"/>
  <c r="M393" i="26"/>
  <c r="L393" i="26"/>
  <c r="K393" i="26"/>
  <c r="G393" i="26"/>
  <c r="F393" i="26"/>
  <c r="U392" i="26"/>
  <c r="P392" i="26"/>
  <c r="Q392" i="26" s="1"/>
  <c r="O392" i="26"/>
  <c r="N392" i="26"/>
  <c r="L392" i="26"/>
  <c r="K392" i="26"/>
  <c r="G392" i="26"/>
  <c r="M392" i="26" s="1"/>
  <c r="F392" i="26"/>
  <c r="U391" i="26"/>
  <c r="Q390" i="26"/>
  <c r="O390" i="26"/>
  <c r="N390" i="26"/>
  <c r="M390" i="26"/>
  <c r="G390" i="26"/>
  <c r="F390" i="26"/>
  <c r="L390" i="26" s="1"/>
  <c r="O389" i="26"/>
  <c r="N389" i="26"/>
  <c r="M389" i="26"/>
  <c r="G389" i="26"/>
  <c r="F389" i="26"/>
  <c r="L389" i="26" s="1"/>
  <c r="O388" i="26"/>
  <c r="N388" i="26"/>
  <c r="M388" i="26"/>
  <c r="K388" i="26"/>
  <c r="U388" i="26" s="1"/>
  <c r="G388" i="26"/>
  <c r="F388" i="26"/>
  <c r="L388" i="26" s="1"/>
  <c r="U387" i="26"/>
  <c r="Q387" i="26"/>
  <c r="O387" i="26"/>
  <c r="N387" i="26"/>
  <c r="M387" i="26"/>
  <c r="L387" i="26"/>
  <c r="K387" i="26"/>
  <c r="G387" i="26"/>
  <c r="F387" i="26"/>
  <c r="U386" i="26"/>
  <c r="O386" i="26"/>
  <c r="N386" i="26"/>
  <c r="K386" i="26"/>
  <c r="Q386" i="26"/>
  <c r="G386" i="26"/>
  <c r="M386" i="26" s="1"/>
  <c r="F386" i="26"/>
  <c r="L386" i="26" s="1"/>
  <c r="U385" i="26"/>
  <c r="O385" i="26"/>
  <c r="N385" i="26"/>
  <c r="M385" i="26"/>
  <c r="L385" i="26"/>
  <c r="K385" i="26"/>
  <c r="G385" i="26"/>
  <c r="F385" i="26"/>
  <c r="O384" i="26"/>
  <c r="N384" i="26"/>
  <c r="L384" i="26"/>
  <c r="K384" i="26"/>
  <c r="U384" i="26" s="1"/>
  <c r="Q384" i="26"/>
  <c r="G384" i="26"/>
  <c r="M384" i="26" s="1"/>
  <c r="F384" i="26"/>
  <c r="U383" i="26"/>
  <c r="Q383" i="26"/>
  <c r="O383" i="26"/>
  <c r="N383" i="26"/>
  <c r="L383" i="26"/>
  <c r="K383" i="26"/>
  <c r="G383" i="26"/>
  <c r="M383" i="26" s="1"/>
  <c r="F383" i="26"/>
  <c r="O382" i="26"/>
  <c r="N382" i="26"/>
  <c r="K382" i="26"/>
  <c r="U382" i="26" s="1"/>
  <c r="Q382" i="26"/>
  <c r="G382" i="26"/>
  <c r="M382" i="26" s="1"/>
  <c r="F382" i="26"/>
  <c r="L382" i="26" s="1"/>
  <c r="Q381" i="26"/>
  <c r="O381" i="26"/>
  <c r="N381" i="26"/>
  <c r="M381" i="26"/>
  <c r="L381" i="26"/>
  <c r="K381" i="26"/>
  <c r="U381" i="26" s="1"/>
  <c r="G381" i="26"/>
  <c r="F381" i="26"/>
  <c r="Q380" i="26"/>
  <c r="O380" i="26"/>
  <c r="N380" i="26"/>
  <c r="K380" i="26"/>
  <c r="U380" i="26" s="1"/>
  <c r="G380" i="26"/>
  <c r="M380" i="26" s="1"/>
  <c r="F380" i="26"/>
  <c r="L380" i="26" s="1"/>
  <c r="U379" i="26"/>
  <c r="Q379" i="26"/>
  <c r="O379" i="26"/>
  <c r="N379" i="26"/>
  <c r="M379" i="26"/>
  <c r="L379" i="26"/>
  <c r="K379" i="26"/>
  <c r="G379" i="26"/>
  <c r="F379" i="26"/>
  <c r="U378" i="26"/>
  <c r="P378" i="26"/>
  <c r="Q378" i="26" s="1"/>
  <c r="O378" i="26"/>
  <c r="N378" i="26"/>
  <c r="L378" i="26"/>
  <c r="K378" i="26"/>
  <c r="G378" i="26"/>
  <c r="M378" i="26" s="1"/>
  <c r="F378" i="26"/>
  <c r="U377" i="26"/>
  <c r="U376" i="26"/>
  <c r="O376" i="26"/>
  <c r="N376" i="26"/>
  <c r="K376" i="26"/>
  <c r="P376" i="26"/>
  <c r="G376" i="26"/>
  <c r="M376" i="26" s="1"/>
  <c r="F376" i="26"/>
  <c r="L376" i="26" s="1"/>
  <c r="U375" i="26"/>
  <c r="U373" i="26"/>
  <c r="O373" i="26"/>
  <c r="N373" i="26"/>
  <c r="K373" i="26"/>
  <c r="Q373" i="26"/>
  <c r="G373" i="26"/>
  <c r="M373" i="26" s="1"/>
  <c r="F373" i="26"/>
  <c r="L373" i="26" s="1"/>
  <c r="U372" i="26"/>
  <c r="O372" i="26"/>
  <c r="N372" i="26"/>
  <c r="M372" i="26"/>
  <c r="L372" i="26"/>
  <c r="K372" i="26"/>
  <c r="G372" i="26"/>
  <c r="F372" i="26"/>
  <c r="O371" i="26"/>
  <c r="N371" i="26"/>
  <c r="L371" i="26"/>
  <c r="K371" i="26"/>
  <c r="U371" i="26" s="1"/>
  <c r="P371" i="26"/>
  <c r="Q371" i="26" s="1"/>
  <c r="G371" i="26"/>
  <c r="M371" i="26" s="1"/>
  <c r="F371" i="26"/>
  <c r="U370" i="26"/>
  <c r="Q369" i="26"/>
  <c r="O369" i="26"/>
  <c r="N369" i="26"/>
  <c r="M369" i="26"/>
  <c r="L369" i="26"/>
  <c r="K369" i="26"/>
  <c r="U369" i="26" s="1"/>
  <c r="G369" i="26"/>
  <c r="F369" i="26"/>
  <c r="O368" i="26"/>
  <c r="N368" i="26"/>
  <c r="K368" i="26"/>
  <c r="U368" i="26" s="1"/>
  <c r="Q368" i="26"/>
  <c r="G368" i="26"/>
  <c r="M368" i="26" s="1"/>
  <c r="F368" i="26"/>
  <c r="L368" i="26" s="1"/>
  <c r="U367" i="26"/>
  <c r="Q367" i="26"/>
  <c r="O367" i="26"/>
  <c r="N367" i="26"/>
  <c r="M367" i="26"/>
  <c r="L367" i="26"/>
  <c r="K367" i="26"/>
  <c r="G367" i="26"/>
  <c r="F367" i="26"/>
  <c r="O366" i="26"/>
  <c r="N366" i="26"/>
  <c r="K366" i="26"/>
  <c r="U366" i="26" s="1"/>
  <c r="P366" i="26"/>
  <c r="Q366" i="26" s="1"/>
  <c r="G366" i="26"/>
  <c r="M366" i="26" s="1"/>
  <c r="F366" i="26"/>
  <c r="L366" i="26" s="1"/>
  <c r="U365" i="26"/>
  <c r="U364" i="26"/>
  <c r="Q364" i="26"/>
  <c r="O364" i="26"/>
  <c r="N364" i="26"/>
  <c r="K364" i="26"/>
  <c r="G364" i="26"/>
  <c r="M364" i="26" s="1"/>
  <c r="F364" i="26"/>
  <c r="L364" i="26" s="1"/>
  <c r="O363" i="26"/>
  <c r="N363" i="26"/>
  <c r="Q363" i="26" s="1"/>
  <c r="M363" i="26"/>
  <c r="K363" i="26"/>
  <c r="U363" i="26" s="1"/>
  <c r="G363" i="26"/>
  <c r="F363" i="26"/>
  <c r="L363" i="26" s="1"/>
  <c r="O362" i="26"/>
  <c r="N362" i="26"/>
  <c r="K362" i="26"/>
  <c r="U362" i="26" s="1"/>
  <c r="Q362" i="26"/>
  <c r="G362" i="26"/>
  <c r="M362" i="26" s="1"/>
  <c r="F362" i="26"/>
  <c r="L362" i="26" s="1"/>
  <c r="O361" i="26"/>
  <c r="N361" i="26"/>
  <c r="M361" i="26"/>
  <c r="K361" i="26"/>
  <c r="U361" i="26" s="1"/>
  <c r="P361" i="26"/>
  <c r="Q361" i="26" s="1"/>
  <c r="G361" i="26"/>
  <c r="F361" i="26"/>
  <c r="L361" i="26" s="1"/>
  <c r="U360" i="26"/>
  <c r="O359" i="26"/>
  <c r="N359" i="26"/>
  <c r="K359" i="26"/>
  <c r="U359" i="26" s="1"/>
  <c r="Q359" i="26"/>
  <c r="G359" i="26"/>
  <c r="M359" i="26" s="1"/>
  <c r="F359" i="26"/>
  <c r="L359" i="26" s="1"/>
  <c r="U358" i="26"/>
  <c r="Q358" i="26"/>
  <c r="O358" i="26"/>
  <c r="N358" i="26"/>
  <c r="M358" i="26"/>
  <c r="L358" i="26"/>
  <c r="K358" i="26"/>
  <c r="G358" i="26"/>
  <c r="F358" i="26"/>
  <c r="O357" i="26"/>
  <c r="N357" i="26"/>
  <c r="N325" i="26" s="1"/>
  <c r="K357" i="26"/>
  <c r="U357" i="26" s="1"/>
  <c r="P357" i="26"/>
  <c r="Q357" i="26" s="1"/>
  <c r="G357" i="26"/>
  <c r="M357" i="26" s="1"/>
  <c r="F357" i="26"/>
  <c r="L357" i="26" s="1"/>
  <c r="U356" i="26"/>
  <c r="U355" i="26"/>
  <c r="L355" i="26"/>
  <c r="G355" i="26"/>
  <c r="M355" i="26" s="1"/>
  <c r="F355" i="26"/>
  <c r="N354" i="26"/>
  <c r="K354" i="26"/>
  <c r="U354" i="26" s="1"/>
  <c r="Q354" i="26"/>
  <c r="G354" i="26"/>
  <c r="M354" i="26" s="1"/>
  <c r="F354" i="26"/>
  <c r="L354" i="26" s="1"/>
  <c r="N353" i="26"/>
  <c r="M353" i="26"/>
  <c r="L353" i="26"/>
  <c r="K353" i="26"/>
  <c r="U353" i="26" s="1"/>
  <c r="G353" i="26"/>
  <c r="F353" i="26"/>
  <c r="N352" i="26"/>
  <c r="K352" i="26"/>
  <c r="U352" i="26" s="1"/>
  <c r="G352" i="26"/>
  <c r="M352" i="26" s="1"/>
  <c r="F352" i="26"/>
  <c r="L352" i="26" s="1"/>
  <c r="U351" i="26"/>
  <c r="P350" i="26"/>
  <c r="O350" i="26"/>
  <c r="N350" i="26"/>
  <c r="M350" i="26"/>
  <c r="K350" i="26"/>
  <c r="U350" i="26" s="1"/>
  <c r="G350" i="26"/>
  <c r="F350" i="26"/>
  <c r="L350" i="26" s="1"/>
  <c r="U349" i="26"/>
  <c r="U348" i="26"/>
  <c r="O348" i="26"/>
  <c r="N348" i="26"/>
  <c r="M348" i="26"/>
  <c r="L348" i="26"/>
  <c r="K348" i="26"/>
  <c r="G348" i="26"/>
  <c r="F348" i="26"/>
  <c r="U347" i="26"/>
  <c r="O347" i="26"/>
  <c r="N347" i="26"/>
  <c r="K347" i="26"/>
  <c r="Q347" i="26"/>
  <c r="G347" i="26"/>
  <c r="M347" i="26" s="1"/>
  <c r="F347" i="26"/>
  <c r="L347" i="26" s="1"/>
  <c r="U346" i="26"/>
  <c r="N346" i="26"/>
  <c r="K346" i="26"/>
  <c r="G346" i="26"/>
  <c r="M346" i="26" s="1"/>
  <c r="F346" i="26"/>
  <c r="L346" i="26" s="1"/>
  <c r="O345" i="26"/>
  <c r="N345" i="26"/>
  <c r="M345" i="26"/>
  <c r="L345" i="26"/>
  <c r="K345" i="26"/>
  <c r="U345" i="26" s="1"/>
  <c r="G345" i="26"/>
  <c r="F345" i="26"/>
  <c r="U344" i="26"/>
  <c r="Q344" i="26"/>
  <c r="O344" i="26"/>
  <c r="N344" i="26"/>
  <c r="M344" i="26"/>
  <c r="L344" i="26"/>
  <c r="K344" i="26"/>
  <c r="G344" i="26"/>
  <c r="F344" i="26"/>
  <c r="O343" i="26"/>
  <c r="N343" i="26"/>
  <c r="K343" i="26"/>
  <c r="U343" i="26" s="1"/>
  <c r="G343" i="26"/>
  <c r="M343" i="26" s="1"/>
  <c r="F343" i="26"/>
  <c r="L343" i="26" s="1"/>
  <c r="U342" i="26"/>
  <c r="O342" i="26"/>
  <c r="N342" i="26"/>
  <c r="M342" i="26"/>
  <c r="L342" i="26"/>
  <c r="K342" i="26"/>
  <c r="G342" i="26"/>
  <c r="F342" i="26"/>
  <c r="U341" i="26"/>
  <c r="Q340" i="26"/>
  <c r="O340" i="26"/>
  <c r="N340" i="26"/>
  <c r="G340" i="26"/>
  <c r="M340" i="26" s="1"/>
  <c r="F340" i="26"/>
  <c r="L340" i="26" s="1"/>
  <c r="U339" i="26"/>
  <c r="O339" i="26"/>
  <c r="N339" i="26"/>
  <c r="M339" i="26"/>
  <c r="L339" i="26"/>
  <c r="K339" i="26"/>
  <c r="G339" i="26"/>
  <c r="F339" i="26"/>
  <c r="O338" i="26"/>
  <c r="N338" i="26"/>
  <c r="M338" i="26"/>
  <c r="L338" i="26"/>
  <c r="K338" i="26"/>
  <c r="U338" i="26" s="1"/>
  <c r="Q338" i="26"/>
  <c r="G338" i="26"/>
  <c r="F338" i="26"/>
  <c r="U337" i="26"/>
  <c r="Q337" i="26"/>
  <c r="O337" i="26"/>
  <c r="N337" i="26"/>
  <c r="K337" i="26"/>
  <c r="G337" i="26"/>
  <c r="M337" i="26" s="1"/>
  <c r="F337" i="26"/>
  <c r="L337" i="26" s="1"/>
  <c r="O336" i="26"/>
  <c r="N336" i="26"/>
  <c r="Q336" i="26" s="1"/>
  <c r="L336" i="26"/>
  <c r="K336" i="26"/>
  <c r="U336" i="26" s="1"/>
  <c r="G336" i="26"/>
  <c r="M336" i="26" s="1"/>
  <c r="F336" i="26"/>
  <c r="O335" i="26"/>
  <c r="N335" i="26"/>
  <c r="K335" i="26"/>
  <c r="U335" i="26" s="1"/>
  <c r="Q335" i="26"/>
  <c r="G335" i="26"/>
  <c r="M335" i="26" s="1"/>
  <c r="F335" i="26"/>
  <c r="L335" i="26" s="1"/>
  <c r="O334" i="26"/>
  <c r="N334" i="26"/>
  <c r="K334" i="26"/>
  <c r="U334" i="26" s="1"/>
  <c r="Q334" i="26"/>
  <c r="G334" i="26"/>
  <c r="M334" i="26" s="1"/>
  <c r="F334" i="26"/>
  <c r="L334" i="26" s="1"/>
  <c r="O333" i="26"/>
  <c r="N333" i="26"/>
  <c r="M333" i="26"/>
  <c r="L333" i="26"/>
  <c r="K333" i="26"/>
  <c r="U333" i="26" s="1"/>
  <c r="Q333" i="26"/>
  <c r="G333" i="26"/>
  <c r="F333" i="26"/>
  <c r="O332" i="26"/>
  <c r="N332" i="26"/>
  <c r="M332" i="26"/>
  <c r="L332" i="26"/>
  <c r="K332" i="26"/>
  <c r="U332" i="26" s="1"/>
  <c r="Q332" i="26"/>
  <c r="G332" i="26"/>
  <c r="F332" i="26"/>
  <c r="O331" i="26"/>
  <c r="N331" i="26"/>
  <c r="K331" i="26"/>
  <c r="U331" i="26" s="1"/>
  <c r="Q331" i="26"/>
  <c r="G331" i="26"/>
  <c r="M331" i="26" s="1"/>
  <c r="F331" i="26"/>
  <c r="L331" i="26" s="1"/>
  <c r="U330" i="26"/>
  <c r="O330" i="26"/>
  <c r="N330" i="26"/>
  <c r="M330" i="26"/>
  <c r="L330" i="26"/>
  <c r="K330" i="26"/>
  <c r="Q330" i="26"/>
  <c r="G330" i="26"/>
  <c r="F330" i="26"/>
  <c r="O329" i="26"/>
  <c r="N329" i="26"/>
  <c r="K329" i="26"/>
  <c r="U329" i="26" s="1"/>
  <c r="G329" i="26"/>
  <c r="M329" i="26" s="1"/>
  <c r="F329" i="26"/>
  <c r="L329" i="26" s="1"/>
  <c r="L325" i="26" s="1"/>
  <c r="U328" i="26"/>
  <c r="U327" i="26"/>
  <c r="P327" i="26"/>
  <c r="Q327" i="26" s="1"/>
  <c r="O327" i="26"/>
  <c r="N327" i="26"/>
  <c r="K327" i="26"/>
  <c r="G327" i="26"/>
  <c r="M327" i="26" s="1"/>
  <c r="F327" i="26"/>
  <c r="L327" i="26" s="1"/>
  <c r="U326" i="26"/>
  <c r="U324" i="26"/>
  <c r="Q324" i="26"/>
  <c r="O324" i="26"/>
  <c r="N324" i="26"/>
  <c r="K324" i="26"/>
  <c r="G324" i="26"/>
  <c r="M324" i="26" s="1"/>
  <c r="F324" i="26"/>
  <c r="L324" i="26" s="1"/>
  <c r="O323" i="26"/>
  <c r="N323" i="26"/>
  <c r="K323" i="26"/>
  <c r="U323" i="26" s="1"/>
  <c r="G323" i="26"/>
  <c r="M323" i="26" s="1"/>
  <c r="F323" i="26"/>
  <c r="L323" i="26" s="1"/>
  <c r="U322" i="26"/>
  <c r="O322" i="26"/>
  <c r="N322" i="26"/>
  <c r="K322" i="26"/>
  <c r="G322" i="26"/>
  <c r="M322" i="26" s="1"/>
  <c r="F322" i="26"/>
  <c r="L322" i="26" s="1"/>
  <c r="U321" i="26"/>
  <c r="Q320" i="26"/>
  <c r="N320" i="26"/>
  <c r="M320" i="26"/>
  <c r="L320" i="26"/>
  <c r="G320" i="26"/>
  <c r="F320" i="26"/>
  <c r="N319" i="26"/>
  <c r="Q319" i="26" s="1"/>
  <c r="M319" i="26"/>
  <c r="L319" i="26"/>
  <c r="G319" i="26"/>
  <c r="F319" i="26"/>
  <c r="O318" i="26"/>
  <c r="N318" i="26"/>
  <c r="K318" i="26"/>
  <c r="U318" i="26" s="1"/>
  <c r="G318" i="26"/>
  <c r="M318" i="26" s="1"/>
  <c r="F318" i="26"/>
  <c r="L318" i="26" s="1"/>
  <c r="O317" i="26"/>
  <c r="N317" i="26"/>
  <c r="M317" i="26"/>
  <c r="K317" i="26"/>
  <c r="U317" i="26" s="1"/>
  <c r="G317" i="26"/>
  <c r="F317" i="26"/>
  <c r="L317" i="26" s="1"/>
  <c r="U316" i="26"/>
  <c r="U315" i="26"/>
  <c r="Q315" i="26"/>
  <c r="O315" i="26"/>
  <c r="N315" i="26"/>
  <c r="K315" i="26"/>
  <c r="G315" i="26"/>
  <c r="M315" i="26" s="1"/>
  <c r="F315" i="26"/>
  <c r="L315" i="26" s="1"/>
  <c r="U314" i="26"/>
  <c r="O314" i="26"/>
  <c r="N314" i="26"/>
  <c r="K314" i="26"/>
  <c r="P314" i="26"/>
  <c r="Q314" i="26" s="1"/>
  <c r="G314" i="26"/>
  <c r="M314" i="26" s="1"/>
  <c r="F314" i="26"/>
  <c r="L314" i="26" s="1"/>
  <c r="U313" i="26"/>
  <c r="U312" i="26"/>
  <c r="O312" i="26"/>
  <c r="N312" i="26"/>
  <c r="L312" i="26"/>
  <c r="K312" i="26"/>
  <c r="P312" i="26"/>
  <c r="Q312" i="26" s="1"/>
  <c r="G312" i="26"/>
  <c r="M312" i="26" s="1"/>
  <c r="F312" i="26"/>
  <c r="O311" i="26"/>
  <c r="N311" i="26"/>
  <c r="K311" i="26"/>
  <c r="U311" i="26" s="1"/>
  <c r="P311" i="26"/>
  <c r="G311" i="26"/>
  <c r="M311" i="26" s="1"/>
  <c r="F311" i="26"/>
  <c r="L311" i="26" s="1"/>
  <c r="U310" i="26"/>
  <c r="U309" i="26"/>
  <c r="O309" i="26"/>
  <c r="N309" i="26"/>
  <c r="M309" i="26"/>
  <c r="L309" i="26"/>
  <c r="K309" i="26"/>
  <c r="P309" i="26"/>
  <c r="Q309" i="26" s="1"/>
  <c r="G309" i="26"/>
  <c r="F309" i="26"/>
  <c r="U308" i="26"/>
  <c r="O307" i="26"/>
  <c r="O306" i="26"/>
  <c r="O305" i="26"/>
  <c r="N305" i="26"/>
  <c r="M305" i="26"/>
  <c r="G305" i="26"/>
  <c r="F305" i="26"/>
  <c r="L305" i="26" s="1"/>
  <c r="U304" i="26"/>
  <c r="O304" i="26"/>
  <c r="N304" i="26"/>
  <c r="M304" i="26"/>
  <c r="L304" i="26"/>
  <c r="K304" i="26"/>
  <c r="G304" i="26"/>
  <c r="F304" i="26"/>
  <c r="O303" i="26"/>
  <c r="N303" i="26"/>
  <c r="M303" i="26"/>
  <c r="L303" i="26"/>
  <c r="K303" i="26"/>
  <c r="U303" i="26" s="1"/>
  <c r="G303" i="26"/>
  <c r="F303" i="26"/>
  <c r="U302" i="26"/>
  <c r="N302" i="26"/>
  <c r="K302" i="26"/>
  <c r="G302" i="26"/>
  <c r="M302" i="26" s="1"/>
  <c r="F302" i="26"/>
  <c r="L302" i="26" s="1"/>
  <c r="N301" i="26"/>
  <c r="K301" i="26"/>
  <c r="U301" i="26" s="1"/>
  <c r="G301" i="26"/>
  <c r="M301" i="26" s="1"/>
  <c r="F301" i="26"/>
  <c r="L301" i="26" s="1"/>
  <c r="U300" i="26"/>
  <c r="N300" i="26"/>
  <c r="M300" i="26"/>
  <c r="L300" i="26"/>
  <c r="K300" i="26"/>
  <c r="O300" i="26"/>
  <c r="G300" i="26"/>
  <c r="F300" i="26"/>
  <c r="O299" i="26"/>
  <c r="N299" i="26"/>
  <c r="L299" i="26"/>
  <c r="K299" i="26"/>
  <c r="U299" i="26" s="1"/>
  <c r="G299" i="26"/>
  <c r="M299" i="26" s="1"/>
  <c r="F299" i="26"/>
  <c r="O298" i="26"/>
  <c r="N298" i="26"/>
  <c r="M298" i="26"/>
  <c r="L298" i="26"/>
  <c r="K298" i="26"/>
  <c r="U298" i="26" s="1"/>
  <c r="G298" i="26"/>
  <c r="F298" i="26"/>
  <c r="O297" i="26"/>
  <c r="N297" i="26"/>
  <c r="M297" i="26"/>
  <c r="L297" i="26"/>
  <c r="K297" i="26"/>
  <c r="U297" i="26" s="1"/>
  <c r="G297" i="26"/>
  <c r="F297" i="26"/>
  <c r="U296" i="26"/>
  <c r="Q296" i="26"/>
  <c r="O296" i="26"/>
  <c r="N296" i="26"/>
  <c r="M296" i="26"/>
  <c r="L296" i="26"/>
  <c r="K296" i="26"/>
  <c r="G296" i="26"/>
  <c r="F296" i="26"/>
  <c r="U295" i="26"/>
  <c r="O295" i="26"/>
  <c r="N295" i="26"/>
  <c r="K295" i="26"/>
  <c r="G295" i="26"/>
  <c r="M295" i="26" s="1"/>
  <c r="F295" i="26"/>
  <c r="L295" i="26" s="1"/>
  <c r="U294" i="26"/>
  <c r="U293" i="26"/>
  <c r="P293" i="26"/>
  <c r="O293" i="26"/>
  <c r="N293" i="26"/>
  <c r="K293" i="26"/>
  <c r="G293" i="26"/>
  <c r="M293" i="26" s="1"/>
  <c r="F293" i="26"/>
  <c r="L293" i="26" s="1"/>
  <c r="U292" i="26"/>
  <c r="U290" i="26"/>
  <c r="Q290" i="26"/>
  <c r="O290" i="26"/>
  <c r="N290" i="26"/>
  <c r="M290" i="26"/>
  <c r="L290" i="26"/>
  <c r="K290" i="26"/>
  <c r="G290" i="26"/>
  <c r="F290" i="26"/>
  <c r="O289" i="26"/>
  <c r="N289" i="26"/>
  <c r="L289" i="26"/>
  <c r="K289" i="26"/>
  <c r="U289" i="26" s="1"/>
  <c r="Q289" i="26"/>
  <c r="G289" i="26"/>
  <c r="M289" i="26" s="1"/>
  <c r="F289" i="26"/>
  <c r="P288" i="26"/>
  <c r="Q288" i="26" s="1"/>
  <c r="O288" i="26"/>
  <c r="N288" i="26"/>
  <c r="L288" i="26"/>
  <c r="K288" i="26"/>
  <c r="U288" i="26" s="1"/>
  <c r="G288" i="26"/>
  <c r="M288" i="26" s="1"/>
  <c r="F288" i="26"/>
  <c r="U287" i="26"/>
  <c r="N286" i="26"/>
  <c r="Q286" i="26" s="1"/>
  <c r="G286" i="26"/>
  <c r="M286" i="26" s="1"/>
  <c r="F286" i="26"/>
  <c r="L286" i="26" s="1"/>
  <c r="Q285" i="26"/>
  <c r="N285" i="26"/>
  <c r="L285" i="26"/>
  <c r="G285" i="26"/>
  <c r="M285" i="26" s="1"/>
  <c r="F285" i="26"/>
  <c r="U284" i="26"/>
  <c r="Q284" i="26"/>
  <c r="O284" i="26"/>
  <c r="N284" i="26"/>
  <c r="K284" i="26"/>
  <c r="G284" i="26"/>
  <c r="M284" i="26" s="1"/>
  <c r="F284" i="26"/>
  <c r="L284" i="26" s="1"/>
  <c r="O283" i="26"/>
  <c r="N283" i="26"/>
  <c r="L283" i="26"/>
  <c r="K283" i="26"/>
  <c r="U283" i="26" s="1"/>
  <c r="G283" i="26"/>
  <c r="M283" i="26" s="1"/>
  <c r="F283" i="26"/>
  <c r="U282" i="26"/>
  <c r="U281" i="26"/>
  <c r="Q281" i="26"/>
  <c r="O281" i="26"/>
  <c r="N281" i="26"/>
  <c r="K281" i="26"/>
  <c r="G281" i="26"/>
  <c r="M281" i="26" s="1"/>
  <c r="F281" i="26"/>
  <c r="L281" i="26" s="1"/>
  <c r="P280" i="26"/>
  <c r="Q280" i="26" s="1"/>
  <c r="O280" i="26"/>
  <c r="N280" i="26"/>
  <c r="L280" i="26"/>
  <c r="K280" i="26"/>
  <c r="U280" i="26" s="1"/>
  <c r="G280" i="26"/>
  <c r="M280" i="26" s="1"/>
  <c r="F280" i="26"/>
  <c r="U279" i="26"/>
  <c r="O278" i="26"/>
  <c r="N278" i="26"/>
  <c r="M278" i="26"/>
  <c r="K278" i="26"/>
  <c r="U278" i="26" s="1"/>
  <c r="G278" i="26"/>
  <c r="F278" i="26"/>
  <c r="L278" i="26" s="1"/>
  <c r="U277" i="26"/>
  <c r="O277" i="26"/>
  <c r="N277" i="26"/>
  <c r="M277" i="26"/>
  <c r="L277" i="26"/>
  <c r="K277" i="26"/>
  <c r="G277" i="26"/>
  <c r="F277" i="26"/>
  <c r="U276" i="26"/>
  <c r="U275" i="26"/>
  <c r="P275" i="26"/>
  <c r="Q275" i="26" s="1"/>
  <c r="O275" i="26"/>
  <c r="N275" i="26"/>
  <c r="L275" i="26"/>
  <c r="K275" i="26"/>
  <c r="G275" i="26"/>
  <c r="M275" i="26" s="1"/>
  <c r="F275" i="26"/>
  <c r="U274" i="26"/>
  <c r="O273" i="26"/>
  <c r="N273" i="26"/>
  <c r="M273" i="26"/>
  <c r="G273" i="26"/>
  <c r="F273" i="26"/>
  <c r="L273" i="26" s="1"/>
  <c r="B272" i="26"/>
  <c r="N271" i="26"/>
  <c r="G271" i="26"/>
  <c r="F271" i="26"/>
  <c r="D271" i="26"/>
  <c r="U270" i="26"/>
  <c r="O270" i="26"/>
  <c r="N270" i="26"/>
  <c r="M270" i="26"/>
  <c r="K270" i="26"/>
  <c r="G270" i="26"/>
  <c r="F270" i="26"/>
  <c r="L270" i="26" s="1"/>
  <c r="N269" i="26"/>
  <c r="K269" i="26"/>
  <c r="U269" i="26" s="1"/>
  <c r="O269" i="26"/>
  <c r="G269" i="26"/>
  <c r="M269" i="26" s="1"/>
  <c r="F269" i="26"/>
  <c r="L269" i="26" s="1"/>
  <c r="U268" i="26"/>
  <c r="N268" i="26"/>
  <c r="M268" i="26"/>
  <c r="L268" i="26"/>
  <c r="K268" i="26"/>
  <c r="G268" i="26"/>
  <c r="F268" i="26"/>
  <c r="N267" i="26"/>
  <c r="M267" i="26"/>
  <c r="K267" i="26"/>
  <c r="U267" i="26" s="1"/>
  <c r="G267" i="26"/>
  <c r="F267" i="26"/>
  <c r="L267" i="26" s="1"/>
  <c r="U266" i="26"/>
  <c r="O266" i="26"/>
  <c r="N266" i="26"/>
  <c r="K266" i="26"/>
  <c r="G266" i="26"/>
  <c r="M266" i="26" s="1"/>
  <c r="F266" i="26"/>
  <c r="L266" i="26" s="1"/>
  <c r="N265" i="26"/>
  <c r="K265" i="26"/>
  <c r="U265" i="26" s="1"/>
  <c r="G265" i="26"/>
  <c r="M265" i="26" s="1"/>
  <c r="F265" i="26"/>
  <c r="L265" i="26" s="1"/>
  <c r="U264" i="26"/>
  <c r="N264" i="26"/>
  <c r="L264" i="26"/>
  <c r="K264" i="26"/>
  <c r="O264" i="26"/>
  <c r="G264" i="26"/>
  <c r="M264" i="26" s="1"/>
  <c r="F264" i="26"/>
  <c r="O263" i="26"/>
  <c r="N263" i="26"/>
  <c r="L263" i="26"/>
  <c r="K263" i="26"/>
  <c r="U263" i="26" s="1"/>
  <c r="G263" i="26"/>
  <c r="M263" i="26" s="1"/>
  <c r="F263" i="26"/>
  <c r="O262" i="26"/>
  <c r="N262" i="26"/>
  <c r="K262" i="26"/>
  <c r="U262" i="26" s="1"/>
  <c r="G262" i="26"/>
  <c r="M262" i="26" s="1"/>
  <c r="F262" i="26"/>
  <c r="L262" i="26" s="1"/>
  <c r="O261" i="26"/>
  <c r="N261" i="26"/>
  <c r="K261" i="26"/>
  <c r="U261" i="26" s="1"/>
  <c r="G261" i="26"/>
  <c r="M261" i="26" s="1"/>
  <c r="F261" i="26"/>
  <c r="L261" i="26" s="1"/>
  <c r="U260" i="26"/>
  <c r="U259" i="26"/>
  <c r="P259" i="26"/>
  <c r="O259" i="26"/>
  <c r="N259" i="26"/>
  <c r="K259" i="26"/>
  <c r="G259" i="26"/>
  <c r="M259" i="26" s="1"/>
  <c r="F259" i="26"/>
  <c r="L259" i="26" s="1"/>
  <c r="U258" i="26"/>
  <c r="U256" i="26"/>
  <c r="U255" i="26"/>
  <c r="Q255" i="26"/>
  <c r="O255" i="26"/>
  <c r="N255" i="26"/>
  <c r="M255" i="26"/>
  <c r="K255" i="26"/>
  <c r="G255" i="26"/>
  <c r="F255" i="26"/>
  <c r="L255" i="26" s="1"/>
  <c r="O254" i="26"/>
  <c r="N254" i="26"/>
  <c r="K254" i="26"/>
  <c r="U254" i="26" s="1"/>
  <c r="Q254" i="26"/>
  <c r="G254" i="26"/>
  <c r="M254" i="26" s="1"/>
  <c r="F254" i="26"/>
  <c r="L254" i="26" s="1"/>
  <c r="U253" i="26"/>
  <c r="Q253" i="26"/>
  <c r="O253" i="26"/>
  <c r="N253" i="26"/>
  <c r="M253" i="26"/>
  <c r="L253" i="26"/>
  <c r="K253" i="26"/>
  <c r="G253" i="26"/>
  <c r="F253" i="26"/>
  <c r="O252" i="26"/>
  <c r="N252" i="26"/>
  <c r="K252" i="26"/>
  <c r="U252" i="26" s="1"/>
  <c r="Q252" i="26"/>
  <c r="G252" i="26"/>
  <c r="M252" i="26" s="1"/>
  <c r="F252" i="26"/>
  <c r="L252" i="26" s="1"/>
  <c r="U251" i="26"/>
  <c r="O251" i="26"/>
  <c r="N251" i="26"/>
  <c r="M251" i="26"/>
  <c r="L251" i="26"/>
  <c r="K251" i="26"/>
  <c r="Q251" i="26"/>
  <c r="G251" i="26"/>
  <c r="F251" i="26"/>
  <c r="O250" i="26"/>
  <c r="N250" i="26"/>
  <c r="K250" i="26"/>
  <c r="U250" i="26" s="1"/>
  <c r="Q250" i="26"/>
  <c r="G250" i="26"/>
  <c r="M250" i="26" s="1"/>
  <c r="F250" i="26"/>
  <c r="L250" i="26" s="1"/>
  <c r="Q249" i="26"/>
  <c r="O249" i="26"/>
  <c r="N249" i="26"/>
  <c r="M249" i="26"/>
  <c r="L249" i="26"/>
  <c r="K249" i="26"/>
  <c r="U249" i="26" s="1"/>
  <c r="G249" i="26"/>
  <c r="F249" i="26"/>
  <c r="O248" i="26"/>
  <c r="N248" i="26"/>
  <c r="M248" i="26"/>
  <c r="K248" i="26"/>
  <c r="U248" i="26" s="1"/>
  <c r="P248" i="26"/>
  <c r="Q248" i="26" s="1"/>
  <c r="G248" i="26"/>
  <c r="F248" i="26"/>
  <c r="L248" i="26" s="1"/>
  <c r="U247" i="26"/>
  <c r="O246" i="26"/>
  <c r="N246" i="26"/>
  <c r="K246" i="26"/>
  <c r="U246" i="26" s="1"/>
  <c r="Q246" i="26"/>
  <c r="G246" i="26"/>
  <c r="M246" i="26" s="1"/>
  <c r="F246" i="26"/>
  <c r="L246" i="26" s="1"/>
  <c r="O245" i="26"/>
  <c r="N245" i="26"/>
  <c r="M245" i="26"/>
  <c r="K245" i="26"/>
  <c r="U245" i="26" s="1"/>
  <c r="Q245" i="26"/>
  <c r="G245" i="26"/>
  <c r="F245" i="26"/>
  <c r="L245" i="26" s="1"/>
  <c r="O244" i="26"/>
  <c r="N244" i="26"/>
  <c r="L244" i="26"/>
  <c r="K244" i="26"/>
  <c r="U244" i="26" s="1"/>
  <c r="Q244" i="26"/>
  <c r="G244" i="26"/>
  <c r="M244" i="26" s="1"/>
  <c r="F244" i="26"/>
  <c r="O243" i="26"/>
  <c r="N243" i="26"/>
  <c r="M243" i="26"/>
  <c r="L243" i="26"/>
  <c r="K243" i="26"/>
  <c r="U243" i="26" s="1"/>
  <c r="Q243" i="26"/>
  <c r="G243" i="26"/>
  <c r="F243" i="26"/>
  <c r="O242" i="26"/>
  <c r="N242" i="26"/>
  <c r="K242" i="26"/>
  <c r="U242" i="26" s="1"/>
  <c r="Q242" i="26"/>
  <c r="G242" i="26"/>
  <c r="M242" i="26" s="1"/>
  <c r="F242" i="26"/>
  <c r="L242" i="26" s="1"/>
  <c r="U241" i="26"/>
  <c r="O241" i="26"/>
  <c r="N241" i="26"/>
  <c r="M241" i="26"/>
  <c r="L241" i="26"/>
  <c r="K241" i="26"/>
  <c r="P241" i="26"/>
  <c r="Q241" i="26" s="1"/>
  <c r="G241" i="26"/>
  <c r="F241" i="26"/>
  <c r="U240" i="26"/>
  <c r="O239" i="26"/>
  <c r="N239" i="26"/>
  <c r="M239" i="26"/>
  <c r="L239" i="26"/>
  <c r="K239" i="26"/>
  <c r="U239" i="26" s="1"/>
  <c r="Q239" i="26"/>
  <c r="G239" i="26"/>
  <c r="F239" i="26"/>
  <c r="U238" i="26"/>
  <c r="Q238" i="26"/>
  <c r="O238" i="26"/>
  <c r="N238" i="26"/>
  <c r="M238" i="26"/>
  <c r="K238" i="26"/>
  <c r="G238" i="26"/>
  <c r="F238" i="26"/>
  <c r="L238" i="26" s="1"/>
  <c r="P237" i="26"/>
  <c r="Q237" i="26" s="1"/>
  <c r="O237" i="26"/>
  <c r="N237" i="26"/>
  <c r="M237" i="26"/>
  <c r="L237" i="26"/>
  <c r="K237" i="26"/>
  <c r="U237" i="26" s="1"/>
  <c r="G237" i="26"/>
  <c r="F237" i="26"/>
  <c r="U236" i="26"/>
  <c r="O235" i="26"/>
  <c r="N235" i="26"/>
  <c r="L235" i="26"/>
  <c r="K235" i="26"/>
  <c r="U235" i="26" s="1"/>
  <c r="Q235" i="26"/>
  <c r="G235" i="26"/>
  <c r="M235" i="26" s="1"/>
  <c r="F235" i="26"/>
  <c r="Q234" i="26"/>
  <c r="O234" i="26"/>
  <c r="N234" i="26"/>
  <c r="L234" i="26"/>
  <c r="K234" i="26"/>
  <c r="U234" i="26" s="1"/>
  <c r="G234" i="26"/>
  <c r="M234" i="26" s="1"/>
  <c r="F234" i="26"/>
  <c r="O233" i="26"/>
  <c r="N233" i="26"/>
  <c r="L233" i="26"/>
  <c r="K233" i="26"/>
  <c r="U233" i="26" s="1"/>
  <c r="Q233" i="26"/>
  <c r="G233" i="26"/>
  <c r="M233" i="26" s="1"/>
  <c r="F233" i="26"/>
  <c r="U232" i="26"/>
  <c r="O232" i="26"/>
  <c r="N232" i="26"/>
  <c r="M232" i="26"/>
  <c r="L232" i="26"/>
  <c r="K232" i="26"/>
  <c r="G232" i="26"/>
  <c r="F232" i="26"/>
  <c r="O231" i="26"/>
  <c r="N231" i="26"/>
  <c r="K231" i="26"/>
  <c r="U231" i="26" s="1"/>
  <c r="G231" i="26"/>
  <c r="M231" i="26" s="1"/>
  <c r="F231" i="26"/>
  <c r="L231" i="26" s="1"/>
  <c r="U230" i="26"/>
  <c r="Q229" i="26"/>
  <c r="O229" i="26"/>
  <c r="N229" i="26"/>
  <c r="M229" i="26"/>
  <c r="L229" i="26"/>
  <c r="K229" i="26"/>
  <c r="U229" i="26" s="1"/>
  <c r="G229" i="26"/>
  <c r="F229" i="26"/>
  <c r="O228" i="26"/>
  <c r="N228" i="26"/>
  <c r="M228" i="26"/>
  <c r="K228" i="26"/>
  <c r="U228" i="26" s="1"/>
  <c r="Q228" i="26"/>
  <c r="G228" i="26"/>
  <c r="F228" i="26"/>
  <c r="L228" i="26" s="1"/>
  <c r="U227" i="26"/>
  <c r="P227" i="26"/>
  <c r="Q227" i="26" s="1"/>
  <c r="O227" i="26"/>
  <c r="N227" i="26"/>
  <c r="K227" i="26"/>
  <c r="G227" i="26"/>
  <c r="M227" i="26" s="1"/>
  <c r="F227" i="26"/>
  <c r="L227" i="26" s="1"/>
  <c r="U226" i="26"/>
  <c r="O225" i="26"/>
  <c r="N225" i="26"/>
  <c r="G225" i="26"/>
  <c r="M225" i="26" s="1"/>
  <c r="F225" i="26"/>
  <c r="L225" i="26" s="1"/>
  <c r="U224" i="26"/>
  <c r="O224" i="26"/>
  <c r="N224" i="26"/>
  <c r="K224" i="26"/>
  <c r="G224" i="26"/>
  <c r="M224" i="26" s="1"/>
  <c r="F224" i="26"/>
  <c r="L224" i="26" s="1"/>
  <c r="N223" i="26"/>
  <c r="K223" i="26"/>
  <c r="U223" i="26" s="1"/>
  <c r="G223" i="26"/>
  <c r="M223" i="26" s="1"/>
  <c r="F223" i="26"/>
  <c r="L223" i="26" s="1"/>
  <c r="N222" i="26"/>
  <c r="L222" i="26"/>
  <c r="K222" i="26"/>
  <c r="U222" i="26" s="1"/>
  <c r="G222" i="26"/>
  <c r="M222" i="26" s="1"/>
  <c r="F222" i="26"/>
  <c r="U221" i="26"/>
  <c r="Q220" i="26"/>
  <c r="O220" i="26"/>
  <c r="N220" i="26"/>
  <c r="M220" i="26"/>
  <c r="L220" i="26"/>
  <c r="K220" i="26"/>
  <c r="U220" i="26" s="1"/>
  <c r="G220" i="26"/>
  <c r="F220" i="26"/>
  <c r="N219" i="26"/>
  <c r="M219" i="26"/>
  <c r="L219" i="26"/>
  <c r="K219" i="26"/>
  <c r="U219" i="26" s="1"/>
  <c r="G219" i="26"/>
  <c r="F219" i="26"/>
  <c r="Q218" i="26"/>
  <c r="O218" i="26"/>
  <c r="N218" i="26"/>
  <c r="M218" i="26"/>
  <c r="K218" i="26"/>
  <c r="U218" i="26" s="1"/>
  <c r="G218" i="26"/>
  <c r="F218" i="26"/>
  <c r="L218" i="26" s="1"/>
  <c r="O217" i="26"/>
  <c r="N217" i="26"/>
  <c r="M217" i="26"/>
  <c r="L217" i="26"/>
  <c r="K217" i="26"/>
  <c r="U217" i="26" s="1"/>
  <c r="G217" i="26"/>
  <c r="F217" i="26"/>
  <c r="U216" i="26"/>
  <c r="O216" i="26"/>
  <c r="N216" i="26"/>
  <c r="M216" i="26"/>
  <c r="K216" i="26"/>
  <c r="P216" i="26"/>
  <c r="Q216" i="26" s="1"/>
  <c r="G216" i="26"/>
  <c r="F216" i="26"/>
  <c r="L216" i="26" s="1"/>
  <c r="U215" i="26"/>
  <c r="G214" i="26"/>
  <c r="F214" i="26"/>
  <c r="G213" i="26"/>
  <c r="F213" i="26"/>
  <c r="G212" i="26"/>
  <c r="F212" i="26"/>
  <c r="O211" i="26"/>
  <c r="N211" i="26"/>
  <c r="K211" i="26"/>
  <c r="U211" i="26" s="1"/>
  <c r="G211" i="26"/>
  <c r="M211" i="26" s="1"/>
  <c r="F211" i="26"/>
  <c r="L211" i="26" s="1"/>
  <c r="O210" i="26"/>
  <c r="N210" i="26"/>
  <c r="M210" i="26"/>
  <c r="K210" i="26"/>
  <c r="U210" i="26" s="1"/>
  <c r="G210" i="26"/>
  <c r="F210" i="26"/>
  <c r="L210" i="26" s="1"/>
  <c r="O209" i="26"/>
  <c r="N209" i="26"/>
  <c r="K209" i="26"/>
  <c r="U209" i="26" s="1"/>
  <c r="G209" i="26"/>
  <c r="M209" i="26" s="1"/>
  <c r="F209" i="26"/>
  <c r="L209" i="26" s="1"/>
  <c r="U208" i="26"/>
  <c r="O208" i="26"/>
  <c r="N208" i="26"/>
  <c r="M208" i="26"/>
  <c r="L208" i="26"/>
  <c r="K208" i="26"/>
  <c r="G208" i="26"/>
  <c r="F208" i="26"/>
  <c r="O207" i="26"/>
  <c r="N207" i="26"/>
  <c r="K207" i="26"/>
  <c r="U207" i="26" s="1"/>
  <c r="G207" i="26"/>
  <c r="M207" i="26" s="1"/>
  <c r="F207" i="26"/>
  <c r="L207" i="26" s="1"/>
  <c r="O206" i="26"/>
  <c r="N206" i="26"/>
  <c r="M206" i="26"/>
  <c r="L206" i="26"/>
  <c r="K206" i="26"/>
  <c r="U206" i="26" s="1"/>
  <c r="G206" i="26"/>
  <c r="F206" i="26"/>
  <c r="O205" i="26"/>
  <c r="N205" i="26"/>
  <c r="L205" i="26"/>
  <c r="K205" i="26"/>
  <c r="U205" i="26" s="1"/>
  <c r="G205" i="26"/>
  <c r="M205" i="26" s="1"/>
  <c r="F205" i="26"/>
  <c r="N204" i="26"/>
  <c r="M204" i="26"/>
  <c r="L204" i="26"/>
  <c r="K204" i="26"/>
  <c r="U204" i="26" s="1"/>
  <c r="G204" i="26"/>
  <c r="F204" i="26"/>
  <c r="O203" i="26"/>
  <c r="N203" i="26"/>
  <c r="M203" i="26"/>
  <c r="L203" i="26"/>
  <c r="K203" i="26"/>
  <c r="U203" i="26" s="1"/>
  <c r="Q203" i="26"/>
  <c r="G203" i="26"/>
  <c r="F203" i="26"/>
  <c r="Q202" i="26"/>
  <c r="O202" i="26"/>
  <c r="N202" i="26"/>
  <c r="K202" i="26"/>
  <c r="U202" i="26" s="1"/>
  <c r="G202" i="26"/>
  <c r="M202" i="26" s="1"/>
  <c r="F202" i="26"/>
  <c r="L202" i="26" s="1"/>
  <c r="U201" i="26"/>
  <c r="O201" i="26"/>
  <c r="N201" i="26"/>
  <c r="M201" i="26"/>
  <c r="L201" i="26"/>
  <c r="K201" i="26"/>
  <c r="G201" i="26"/>
  <c r="F201" i="26"/>
  <c r="U200" i="26"/>
  <c r="U199" i="26"/>
  <c r="O199" i="26"/>
  <c r="N199" i="26"/>
  <c r="Q199" i="26" s="1"/>
  <c r="M199" i="26"/>
  <c r="L199" i="26"/>
  <c r="K199" i="26"/>
  <c r="P199" i="26"/>
  <c r="G199" i="26"/>
  <c r="F199" i="26"/>
  <c r="U198" i="26"/>
  <c r="U196" i="26"/>
  <c r="O196" i="26"/>
  <c r="N196" i="26"/>
  <c r="M196" i="26"/>
  <c r="L196" i="26"/>
  <c r="K196" i="26"/>
  <c r="Q196" i="26"/>
  <c r="G196" i="26"/>
  <c r="F196" i="26"/>
  <c r="O195" i="26"/>
  <c r="N195" i="26"/>
  <c r="K195" i="26"/>
  <c r="U195" i="26" s="1"/>
  <c r="Q195" i="26"/>
  <c r="G195" i="26"/>
  <c r="M195" i="26" s="1"/>
  <c r="F195" i="26"/>
  <c r="L195" i="26" s="1"/>
  <c r="O194" i="26"/>
  <c r="N194" i="26"/>
  <c r="M194" i="26"/>
  <c r="L194" i="26"/>
  <c r="K194" i="26"/>
  <c r="U194" i="26" s="1"/>
  <c r="G194" i="26"/>
  <c r="F194" i="26"/>
  <c r="O193" i="26"/>
  <c r="N193" i="26"/>
  <c r="K193" i="26"/>
  <c r="U193" i="26" s="1"/>
  <c r="Q193" i="26"/>
  <c r="G193" i="26"/>
  <c r="M193" i="26" s="1"/>
  <c r="F193" i="26"/>
  <c r="L193" i="26" s="1"/>
  <c r="U192" i="26"/>
  <c r="Q192" i="26"/>
  <c r="O192" i="26"/>
  <c r="N192" i="26"/>
  <c r="M192" i="26"/>
  <c r="L192" i="26"/>
  <c r="K192" i="26"/>
  <c r="G192" i="26"/>
  <c r="F192" i="26"/>
  <c r="O191" i="26"/>
  <c r="N191" i="26"/>
  <c r="K191" i="26"/>
  <c r="U191" i="26" s="1"/>
  <c r="G191" i="26"/>
  <c r="M191" i="26" s="1"/>
  <c r="F191" i="26"/>
  <c r="L191" i="26" s="1"/>
  <c r="U190" i="26"/>
  <c r="Q190" i="26"/>
  <c r="O190" i="26"/>
  <c r="N190" i="26"/>
  <c r="K190" i="26"/>
  <c r="G190" i="26"/>
  <c r="M190" i="26" s="1"/>
  <c r="F190" i="26"/>
  <c r="L190" i="26" s="1"/>
  <c r="O189" i="26"/>
  <c r="N189" i="26"/>
  <c r="M189" i="26"/>
  <c r="K189" i="26"/>
  <c r="U189" i="26" s="1"/>
  <c r="P189" i="26"/>
  <c r="Q189" i="26" s="1"/>
  <c r="G189" i="26"/>
  <c r="F189" i="26"/>
  <c r="L189" i="26" s="1"/>
  <c r="U188" i="26"/>
  <c r="U187" i="26"/>
  <c r="O187" i="26"/>
  <c r="N187" i="26"/>
  <c r="K187" i="26"/>
  <c r="Q187" i="26"/>
  <c r="G187" i="26"/>
  <c r="M187" i="26" s="1"/>
  <c r="F187" i="26"/>
  <c r="L187" i="26" s="1"/>
  <c r="U186" i="26"/>
  <c r="O186" i="26"/>
  <c r="N186" i="26"/>
  <c r="M186" i="26"/>
  <c r="K186" i="26"/>
  <c r="Q186" i="26"/>
  <c r="G186" i="26"/>
  <c r="F186" i="26"/>
  <c r="L186" i="26" s="1"/>
  <c r="O185" i="26"/>
  <c r="N185" i="26"/>
  <c r="K185" i="26"/>
  <c r="U185" i="26" s="1"/>
  <c r="Q185" i="26"/>
  <c r="G185" i="26"/>
  <c r="M185" i="26" s="1"/>
  <c r="F185" i="26"/>
  <c r="L185" i="26" s="1"/>
  <c r="U184" i="26"/>
  <c r="Q184" i="26"/>
  <c r="O184" i="26"/>
  <c r="N184" i="26"/>
  <c r="M184" i="26"/>
  <c r="L184" i="26"/>
  <c r="K184" i="26"/>
  <c r="G184" i="26"/>
  <c r="F184" i="26"/>
  <c r="O183" i="26"/>
  <c r="N183" i="26"/>
  <c r="K183" i="26"/>
  <c r="U183" i="26" s="1"/>
  <c r="Q183" i="26"/>
  <c r="G183" i="26"/>
  <c r="M183" i="26" s="1"/>
  <c r="F183" i="26"/>
  <c r="L183" i="26" s="1"/>
  <c r="U182" i="26"/>
  <c r="P182" i="26"/>
  <c r="O182" i="26"/>
  <c r="N182" i="26"/>
  <c r="Q182" i="26" s="1"/>
  <c r="M182" i="26"/>
  <c r="L182" i="26"/>
  <c r="K182" i="26"/>
  <c r="G182" i="26"/>
  <c r="F182" i="26"/>
  <c r="U181" i="26"/>
  <c r="O180" i="26"/>
  <c r="N180" i="26"/>
  <c r="M180" i="26"/>
  <c r="K180" i="26"/>
  <c r="U180" i="26" s="1"/>
  <c r="Q180" i="26"/>
  <c r="G180" i="26"/>
  <c r="F180" i="26"/>
  <c r="L180" i="26" s="1"/>
  <c r="U179" i="26"/>
  <c r="Q179" i="26"/>
  <c r="O179" i="26"/>
  <c r="N179" i="26"/>
  <c r="K179" i="26"/>
  <c r="G179" i="26"/>
  <c r="M179" i="26" s="1"/>
  <c r="F179" i="26"/>
  <c r="L179" i="26" s="1"/>
  <c r="O178" i="26"/>
  <c r="N178" i="26"/>
  <c r="M178" i="26"/>
  <c r="L178" i="26"/>
  <c r="K178" i="26"/>
  <c r="U178" i="26" s="1"/>
  <c r="G178" i="26"/>
  <c r="F178" i="26"/>
  <c r="U177" i="26"/>
  <c r="U176" i="26"/>
  <c r="O176" i="26"/>
  <c r="N176" i="26"/>
  <c r="K176" i="26"/>
  <c r="Q176" i="26"/>
  <c r="G176" i="26"/>
  <c r="M176" i="26" s="1"/>
  <c r="F176" i="26"/>
  <c r="L176" i="26" s="1"/>
  <c r="O175" i="26"/>
  <c r="N175" i="26"/>
  <c r="L175" i="26"/>
  <c r="K175" i="26"/>
  <c r="U175" i="26" s="1"/>
  <c r="Q175" i="26"/>
  <c r="G175" i="26"/>
  <c r="M175" i="26" s="1"/>
  <c r="F175" i="26"/>
  <c r="O174" i="26"/>
  <c r="N174" i="26"/>
  <c r="L174" i="26"/>
  <c r="K174" i="26"/>
  <c r="U174" i="26" s="1"/>
  <c r="Q174" i="26"/>
  <c r="G174" i="26"/>
  <c r="M174" i="26" s="1"/>
  <c r="F174" i="26"/>
  <c r="Q173" i="26"/>
  <c r="O173" i="26"/>
  <c r="N173" i="26"/>
  <c r="M173" i="26"/>
  <c r="L173" i="26"/>
  <c r="K173" i="26"/>
  <c r="U173" i="26" s="1"/>
  <c r="G173" i="26"/>
  <c r="F173" i="26"/>
  <c r="O172" i="26"/>
  <c r="N172" i="26"/>
  <c r="M172" i="26"/>
  <c r="L172" i="26"/>
  <c r="K172" i="26"/>
  <c r="U172" i="26" s="1"/>
  <c r="P172" i="26"/>
  <c r="Q172" i="26" s="1"/>
  <c r="G172" i="26"/>
  <c r="F172" i="26"/>
  <c r="U171" i="26"/>
  <c r="U170" i="26"/>
  <c r="Q170" i="26"/>
  <c r="O170" i="26"/>
  <c r="N170" i="26"/>
  <c r="K170" i="26"/>
  <c r="G170" i="26"/>
  <c r="M170" i="26" s="1"/>
  <c r="F170" i="26"/>
  <c r="L170" i="26" s="1"/>
  <c r="O169" i="26"/>
  <c r="N169" i="26"/>
  <c r="L169" i="26"/>
  <c r="K169" i="26"/>
  <c r="U169" i="26" s="1"/>
  <c r="Q169" i="26"/>
  <c r="G169" i="26"/>
  <c r="M169" i="26" s="1"/>
  <c r="F169" i="26"/>
  <c r="U168" i="26"/>
  <c r="P168" i="26"/>
  <c r="Q168" i="26" s="1"/>
  <c r="O168" i="26"/>
  <c r="N168" i="26"/>
  <c r="K168" i="26"/>
  <c r="G168" i="26"/>
  <c r="M168" i="26" s="1"/>
  <c r="F168" i="26"/>
  <c r="L168" i="26" s="1"/>
  <c r="U167" i="26"/>
  <c r="O166" i="26"/>
  <c r="N166" i="26"/>
  <c r="M166" i="26"/>
  <c r="L166" i="26"/>
  <c r="K166" i="26"/>
  <c r="U166" i="26" s="1"/>
  <c r="G166" i="26"/>
  <c r="F166" i="26"/>
  <c r="N165" i="26"/>
  <c r="K165" i="26"/>
  <c r="U165" i="26" s="1"/>
  <c r="O165" i="26"/>
  <c r="G165" i="26"/>
  <c r="M165" i="26" s="1"/>
  <c r="F165" i="26"/>
  <c r="L165" i="26" s="1"/>
  <c r="O164" i="26"/>
  <c r="N164" i="26"/>
  <c r="M164" i="26"/>
  <c r="L164" i="26"/>
  <c r="K164" i="26"/>
  <c r="U164" i="26" s="1"/>
  <c r="G164" i="26"/>
  <c r="F164" i="26"/>
  <c r="U163" i="26"/>
  <c r="Q162" i="26"/>
  <c r="O162" i="26"/>
  <c r="N162" i="26"/>
  <c r="L162" i="26"/>
  <c r="K162" i="26"/>
  <c r="U162" i="26" s="1"/>
  <c r="G162" i="26"/>
  <c r="M162" i="26" s="1"/>
  <c r="F162" i="26"/>
  <c r="U161" i="26"/>
  <c r="O161" i="26"/>
  <c r="N161" i="26"/>
  <c r="K161" i="26"/>
  <c r="G161" i="26"/>
  <c r="M161" i="26" s="1"/>
  <c r="F161" i="26"/>
  <c r="L161" i="26" s="1"/>
  <c r="O160" i="26"/>
  <c r="N160" i="26"/>
  <c r="M160" i="26"/>
  <c r="K160" i="26"/>
  <c r="U160" i="26" s="1"/>
  <c r="G160" i="26"/>
  <c r="F160" i="26"/>
  <c r="L160" i="26" s="1"/>
  <c r="U159" i="26"/>
  <c r="O159" i="26"/>
  <c r="N159" i="26"/>
  <c r="K159" i="26"/>
  <c r="G159" i="26"/>
  <c r="M159" i="26" s="1"/>
  <c r="F159" i="26"/>
  <c r="L159" i="26" s="1"/>
  <c r="U158" i="26"/>
  <c r="P158" i="26"/>
  <c r="Q158" i="26" s="1"/>
  <c r="O158" i="26"/>
  <c r="N158" i="26"/>
  <c r="M158" i="26"/>
  <c r="L158" i="26"/>
  <c r="K158" i="26"/>
  <c r="G158" i="26"/>
  <c r="F158" i="26"/>
  <c r="U157" i="26"/>
  <c r="U156" i="26"/>
  <c r="O156" i="26"/>
  <c r="N156" i="26"/>
  <c r="K156" i="26"/>
  <c r="Q156" i="26"/>
  <c r="G156" i="26"/>
  <c r="M156" i="26" s="1"/>
  <c r="F156" i="26"/>
  <c r="L156" i="26" s="1"/>
  <c r="U155" i="26"/>
  <c r="Q155" i="26"/>
  <c r="O155" i="26"/>
  <c r="N155" i="26"/>
  <c r="M155" i="26"/>
  <c r="L155" i="26"/>
  <c r="K155" i="26"/>
  <c r="G155" i="26"/>
  <c r="F155" i="26"/>
  <c r="O154" i="26"/>
  <c r="N154" i="26"/>
  <c r="K154" i="26"/>
  <c r="U154" i="26" s="1"/>
  <c r="Q154" i="26"/>
  <c r="G154" i="26"/>
  <c r="M154" i="26" s="1"/>
  <c r="F154" i="26"/>
  <c r="L154" i="26" s="1"/>
  <c r="Q153" i="26"/>
  <c r="O153" i="26"/>
  <c r="N153" i="26"/>
  <c r="M153" i="26"/>
  <c r="L153" i="26"/>
  <c r="K153" i="26"/>
  <c r="U153" i="26" s="1"/>
  <c r="G153" i="26"/>
  <c r="F153" i="26"/>
  <c r="O152" i="26"/>
  <c r="N152" i="26"/>
  <c r="K152" i="26"/>
  <c r="U152" i="26" s="1"/>
  <c r="G152" i="26"/>
  <c r="M152" i="26" s="1"/>
  <c r="F152" i="26"/>
  <c r="L152" i="26" s="1"/>
  <c r="U151" i="26"/>
  <c r="O151" i="26"/>
  <c r="N151" i="26"/>
  <c r="M151" i="26"/>
  <c r="K151" i="26"/>
  <c r="G151" i="26"/>
  <c r="F151" i="26"/>
  <c r="L151" i="26" s="1"/>
  <c r="U150" i="26"/>
  <c r="G149" i="26"/>
  <c r="F149" i="26"/>
  <c r="D149" i="26"/>
  <c r="Q148" i="26"/>
  <c r="O148" i="26"/>
  <c r="N148" i="26"/>
  <c r="G148" i="26"/>
  <c r="F148" i="26"/>
  <c r="D148" i="26"/>
  <c r="M148" i="26" s="1"/>
  <c r="Q147" i="26"/>
  <c r="O147" i="26"/>
  <c r="N147" i="26"/>
  <c r="L147" i="26"/>
  <c r="K147" i="26"/>
  <c r="U147" i="26" s="1"/>
  <c r="G147" i="26"/>
  <c r="M147" i="26" s="1"/>
  <c r="F147" i="26"/>
  <c r="Q146" i="26"/>
  <c r="O146" i="26"/>
  <c r="N146" i="26"/>
  <c r="K146" i="26"/>
  <c r="U146" i="26" s="1"/>
  <c r="G146" i="26"/>
  <c r="M146" i="26" s="1"/>
  <c r="F146" i="26"/>
  <c r="L146" i="26" s="1"/>
  <c r="U145" i="26"/>
  <c r="O145" i="26"/>
  <c r="N145" i="26"/>
  <c r="L145" i="26"/>
  <c r="K145" i="26"/>
  <c r="G145" i="26"/>
  <c r="M145" i="26" s="1"/>
  <c r="F145" i="26"/>
  <c r="U144" i="26"/>
  <c r="O144" i="26"/>
  <c r="N144" i="26"/>
  <c r="M144" i="26"/>
  <c r="K144" i="26"/>
  <c r="G144" i="26"/>
  <c r="F144" i="26"/>
  <c r="L144" i="26" s="1"/>
  <c r="U143" i="26"/>
  <c r="O143" i="26"/>
  <c r="N143" i="26"/>
  <c r="L143" i="26"/>
  <c r="K143" i="26"/>
  <c r="G143" i="26"/>
  <c r="M143" i="26" s="1"/>
  <c r="F143" i="26"/>
  <c r="N142" i="26"/>
  <c r="K142" i="26"/>
  <c r="U142" i="26" s="1"/>
  <c r="G142" i="26"/>
  <c r="M142" i="26" s="1"/>
  <c r="F142" i="26"/>
  <c r="L142" i="26" s="1"/>
  <c r="U141" i="26"/>
  <c r="O141" i="26"/>
  <c r="N141" i="26"/>
  <c r="M141" i="26"/>
  <c r="L141" i="26"/>
  <c r="K141" i="26"/>
  <c r="G141" i="26"/>
  <c r="F141" i="26"/>
  <c r="O140" i="26"/>
  <c r="N140" i="26"/>
  <c r="K140" i="26"/>
  <c r="U140" i="26" s="1"/>
  <c r="Q140" i="26"/>
  <c r="G140" i="26"/>
  <c r="M140" i="26" s="1"/>
  <c r="F140" i="26"/>
  <c r="L140" i="26" s="1"/>
  <c r="U139" i="26"/>
  <c r="O139" i="26"/>
  <c r="N139" i="26"/>
  <c r="M139" i="26"/>
  <c r="L139" i="26"/>
  <c r="K139" i="26"/>
  <c r="G139" i="26"/>
  <c r="F139" i="26"/>
  <c r="O138" i="26"/>
  <c r="N138" i="26"/>
  <c r="K138" i="26"/>
  <c r="U138" i="26" s="1"/>
  <c r="G138" i="26"/>
  <c r="M138" i="26" s="1"/>
  <c r="F138" i="26"/>
  <c r="L138" i="26" s="1"/>
  <c r="U137" i="26"/>
  <c r="U136" i="26"/>
  <c r="P136" i="26"/>
  <c r="Q136" i="26" s="1"/>
  <c r="O136" i="26"/>
  <c r="N136" i="26"/>
  <c r="K136" i="26"/>
  <c r="G136" i="26"/>
  <c r="M136" i="26" s="1"/>
  <c r="F136" i="26"/>
  <c r="L136" i="26" s="1"/>
  <c r="U135" i="26"/>
  <c r="U133" i="26"/>
  <c r="O132" i="26"/>
  <c r="N132" i="26"/>
  <c r="K132" i="26"/>
  <c r="U132" i="26" s="1"/>
  <c r="G132" i="26"/>
  <c r="M132" i="26" s="1"/>
  <c r="F132" i="26"/>
  <c r="L132" i="26" s="1"/>
  <c r="U131" i="26"/>
  <c r="O130" i="26"/>
  <c r="N130" i="26"/>
  <c r="L130" i="26"/>
  <c r="K130" i="26"/>
  <c r="U130" i="26" s="1"/>
  <c r="P130" i="26"/>
  <c r="Q130" i="26" s="1"/>
  <c r="G130" i="26"/>
  <c r="M130" i="26" s="1"/>
  <c r="F130" i="26"/>
  <c r="U129" i="26"/>
  <c r="O128" i="26"/>
  <c r="N128" i="26"/>
  <c r="L128" i="26"/>
  <c r="K128" i="26"/>
  <c r="U128" i="26" s="1"/>
  <c r="Q128" i="26"/>
  <c r="G128" i="26"/>
  <c r="M128" i="26" s="1"/>
  <c r="F128" i="26"/>
  <c r="Q127" i="26"/>
  <c r="O127" i="26"/>
  <c r="N127" i="26"/>
  <c r="M127" i="26"/>
  <c r="L127" i="26"/>
  <c r="K127" i="26"/>
  <c r="U127" i="26" s="1"/>
  <c r="G127" i="26"/>
  <c r="F127" i="26"/>
  <c r="O126" i="26"/>
  <c r="N126" i="26"/>
  <c r="M126" i="26"/>
  <c r="L126" i="26"/>
  <c r="K126" i="26"/>
  <c r="U126" i="26" s="1"/>
  <c r="G126" i="26"/>
  <c r="F126" i="26"/>
  <c r="U125" i="26"/>
  <c r="U124" i="26"/>
  <c r="O124" i="26"/>
  <c r="N124" i="26"/>
  <c r="K124" i="26"/>
  <c r="G124" i="26"/>
  <c r="M124" i="26" s="1"/>
  <c r="F124" i="26"/>
  <c r="L124" i="26" s="1"/>
  <c r="U123" i="26"/>
  <c r="U122" i="26"/>
  <c r="P122" i="26"/>
  <c r="O122" i="26"/>
  <c r="N122" i="26"/>
  <c r="M122" i="26"/>
  <c r="L122" i="26"/>
  <c r="K122" i="26"/>
  <c r="G122" i="26"/>
  <c r="F122" i="26"/>
  <c r="U121" i="26"/>
  <c r="O119" i="26"/>
  <c r="N119" i="26"/>
  <c r="M119" i="26"/>
  <c r="L119" i="26"/>
  <c r="K119" i="26"/>
  <c r="U119" i="26" s="1"/>
  <c r="G119" i="26"/>
  <c r="F119" i="26"/>
  <c r="U118" i="26"/>
  <c r="O118" i="26"/>
  <c r="N118" i="26"/>
  <c r="K118" i="26"/>
  <c r="Q118" i="26"/>
  <c r="G118" i="26"/>
  <c r="M118" i="26" s="1"/>
  <c r="F118" i="26"/>
  <c r="L118" i="26" s="1"/>
  <c r="O117" i="26"/>
  <c r="N117" i="26"/>
  <c r="K117" i="26"/>
  <c r="U117" i="26" s="1"/>
  <c r="G117" i="26"/>
  <c r="M117" i="26" s="1"/>
  <c r="F117" i="26"/>
  <c r="L117" i="26" s="1"/>
  <c r="O116" i="26"/>
  <c r="N116" i="26"/>
  <c r="K116" i="26"/>
  <c r="U116" i="26" s="1"/>
  <c r="G116" i="26"/>
  <c r="M116" i="26" s="1"/>
  <c r="F116" i="26"/>
  <c r="L116" i="26" s="1"/>
  <c r="O115" i="26"/>
  <c r="N115" i="26"/>
  <c r="M115" i="26"/>
  <c r="L115" i="26"/>
  <c r="K115" i="26"/>
  <c r="U115" i="26" s="1"/>
  <c r="Q115" i="26"/>
  <c r="G115" i="26"/>
  <c r="F115" i="26"/>
  <c r="O114" i="26"/>
  <c r="N114" i="26"/>
  <c r="M114" i="26"/>
  <c r="L114" i="26"/>
  <c r="K114" i="26"/>
  <c r="U114" i="26" s="1"/>
  <c r="G114" i="26"/>
  <c r="F114" i="26"/>
  <c r="U113" i="26"/>
  <c r="U112" i="26"/>
  <c r="O112" i="26"/>
  <c r="N112" i="26"/>
  <c r="Q112" i="26" s="1"/>
  <c r="M112" i="26"/>
  <c r="K112" i="26"/>
  <c r="G112" i="26"/>
  <c r="F112" i="26"/>
  <c r="L112" i="26" s="1"/>
  <c r="O111" i="26"/>
  <c r="O108" i="26" s="1"/>
  <c r="N111" i="26"/>
  <c r="N108" i="26" s="1"/>
  <c r="M111" i="26"/>
  <c r="L111" i="26"/>
  <c r="K111" i="26"/>
  <c r="U111" i="26" s="1"/>
  <c r="G111" i="26"/>
  <c r="F111" i="26"/>
  <c r="U110" i="26"/>
  <c r="O110" i="26"/>
  <c r="N110" i="26"/>
  <c r="K110" i="26"/>
  <c r="P110" i="26"/>
  <c r="Q110" i="26" s="1"/>
  <c r="G110" i="26"/>
  <c r="M110" i="26" s="1"/>
  <c r="F110" i="26"/>
  <c r="L110" i="26" s="1"/>
  <c r="U109" i="26"/>
  <c r="U107" i="26"/>
  <c r="O107" i="26"/>
  <c r="N107" i="26"/>
  <c r="K107" i="26"/>
  <c r="Q107" i="26"/>
  <c r="G107" i="26"/>
  <c r="M107" i="26" s="1"/>
  <c r="F107" i="26"/>
  <c r="L107" i="26" s="1"/>
  <c r="O106" i="26"/>
  <c r="N106" i="26"/>
  <c r="M106" i="26"/>
  <c r="L106" i="26"/>
  <c r="K106" i="26"/>
  <c r="U106" i="26" s="1"/>
  <c r="Q106" i="26"/>
  <c r="G106" i="26"/>
  <c r="F106" i="26"/>
  <c r="U105" i="26"/>
  <c r="O105" i="26"/>
  <c r="N105" i="26"/>
  <c r="K105" i="26"/>
  <c r="Q105" i="26"/>
  <c r="G105" i="26"/>
  <c r="M105" i="26" s="1"/>
  <c r="F105" i="26"/>
  <c r="L105" i="26" s="1"/>
  <c r="O104" i="26"/>
  <c r="N104" i="26"/>
  <c r="M104" i="26"/>
  <c r="L104" i="26"/>
  <c r="K104" i="26"/>
  <c r="U104" i="26" s="1"/>
  <c r="Q104" i="26"/>
  <c r="G104" i="26"/>
  <c r="F104" i="26"/>
  <c r="O103" i="26"/>
  <c r="N103" i="26"/>
  <c r="K103" i="26"/>
  <c r="U103" i="26" s="1"/>
  <c r="G103" i="26"/>
  <c r="M103" i="26" s="1"/>
  <c r="F103" i="26"/>
  <c r="L103" i="26" s="1"/>
  <c r="O102" i="26"/>
  <c r="N102" i="26"/>
  <c r="M102" i="26"/>
  <c r="L102" i="26"/>
  <c r="K102" i="26"/>
  <c r="U102" i="26" s="1"/>
  <c r="G102" i="26"/>
  <c r="F102" i="26"/>
  <c r="U101" i="26"/>
  <c r="O100" i="26"/>
  <c r="N100" i="26"/>
  <c r="M100" i="26"/>
  <c r="K100" i="26"/>
  <c r="U100" i="26" s="1"/>
  <c r="Q100" i="26"/>
  <c r="G100" i="26"/>
  <c r="F100" i="26"/>
  <c r="L100" i="26" s="1"/>
  <c r="U99" i="26"/>
  <c r="O99" i="26"/>
  <c r="N99" i="26"/>
  <c r="M99" i="26"/>
  <c r="K99" i="26"/>
  <c r="G99" i="26"/>
  <c r="F99" i="26"/>
  <c r="L99" i="26" s="1"/>
  <c r="P98" i="26"/>
  <c r="Q98" i="26" s="1"/>
  <c r="O98" i="26"/>
  <c r="N98" i="26"/>
  <c r="L98" i="26"/>
  <c r="K98" i="26"/>
  <c r="U98" i="26" s="1"/>
  <c r="G98" i="26"/>
  <c r="M98" i="26" s="1"/>
  <c r="F98" i="26"/>
  <c r="U97" i="26"/>
  <c r="U96" i="26"/>
  <c r="O96" i="26"/>
  <c r="N96" i="26"/>
  <c r="K96" i="26"/>
  <c r="G96" i="26"/>
  <c r="M96" i="26" s="1"/>
  <c r="F96" i="26"/>
  <c r="L96" i="26" s="1"/>
  <c r="U95" i="26"/>
  <c r="O95" i="26"/>
  <c r="N95" i="26"/>
  <c r="K95" i="26"/>
  <c r="G95" i="26"/>
  <c r="M95" i="26" s="1"/>
  <c r="F95" i="26"/>
  <c r="L95" i="26" s="1"/>
  <c r="U94" i="26"/>
  <c r="O94" i="26"/>
  <c r="N94" i="26"/>
  <c r="M94" i="26"/>
  <c r="K94" i="26"/>
  <c r="G94" i="26"/>
  <c r="F94" i="26"/>
  <c r="L94" i="26" s="1"/>
  <c r="U93" i="26"/>
  <c r="O93" i="26"/>
  <c r="N93" i="26"/>
  <c r="M93" i="26"/>
  <c r="L93" i="26"/>
  <c r="K93" i="26"/>
  <c r="G93" i="26"/>
  <c r="F93" i="26"/>
  <c r="O92" i="26"/>
  <c r="N92" i="26"/>
  <c r="L92" i="26"/>
  <c r="K92" i="26"/>
  <c r="U92" i="26" s="1"/>
  <c r="G92" i="26"/>
  <c r="M92" i="26" s="1"/>
  <c r="F92" i="26"/>
  <c r="U91" i="26"/>
  <c r="U90" i="26"/>
  <c r="O90" i="26"/>
  <c r="N90" i="26"/>
  <c r="M90" i="26"/>
  <c r="K90" i="26"/>
  <c r="G90" i="26"/>
  <c r="F90" i="26"/>
  <c r="L90" i="26" s="1"/>
  <c r="O89" i="26"/>
  <c r="N89" i="26"/>
  <c r="L89" i="26"/>
  <c r="K89" i="26"/>
  <c r="U89" i="26" s="1"/>
  <c r="G89" i="26"/>
  <c r="M89" i="26" s="1"/>
  <c r="F89" i="26"/>
  <c r="U88" i="26"/>
  <c r="P88" i="26"/>
  <c r="Q88" i="26" s="1"/>
  <c r="O88" i="26"/>
  <c r="N88" i="26"/>
  <c r="K88" i="26"/>
  <c r="G88" i="26"/>
  <c r="M88" i="26" s="1"/>
  <c r="F88" i="26"/>
  <c r="L88" i="26" s="1"/>
  <c r="U87" i="26"/>
  <c r="O86" i="26"/>
  <c r="N86" i="26"/>
  <c r="L86" i="26"/>
  <c r="K86" i="26"/>
  <c r="U86" i="26" s="1"/>
  <c r="G86" i="26"/>
  <c r="M86" i="26" s="1"/>
  <c r="F86" i="26"/>
  <c r="U85" i="26"/>
  <c r="O85" i="26"/>
  <c r="N85" i="26"/>
  <c r="M85" i="26"/>
  <c r="K85" i="26"/>
  <c r="G85" i="26"/>
  <c r="F85" i="26"/>
  <c r="L85" i="26" s="1"/>
  <c r="O84" i="26"/>
  <c r="N84" i="26"/>
  <c r="L84" i="26"/>
  <c r="K84" i="26"/>
  <c r="U84" i="26" s="1"/>
  <c r="G84" i="26"/>
  <c r="M84" i="26" s="1"/>
  <c r="F84" i="26"/>
  <c r="O83" i="26"/>
  <c r="N83" i="26"/>
  <c r="K83" i="26"/>
  <c r="U83" i="26" s="1"/>
  <c r="G83" i="26"/>
  <c r="M83" i="26" s="1"/>
  <c r="F83" i="26"/>
  <c r="L83" i="26" s="1"/>
  <c r="O82" i="26"/>
  <c r="N82" i="26"/>
  <c r="M82" i="26"/>
  <c r="K82" i="26"/>
  <c r="U82" i="26" s="1"/>
  <c r="G82" i="26"/>
  <c r="F82" i="26"/>
  <c r="L82" i="26" s="1"/>
  <c r="U81" i="26"/>
  <c r="O81" i="26"/>
  <c r="N81" i="26"/>
  <c r="K81" i="26"/>
  <c r="G81" i="26"/>
  <c r="M81" i="26" s="1"/>
  <c r="F81" i="26"/>
  <c r="L81" i="26" s="1"/>
  <c r="U80" i="26"/>
  <c r="P79" i="26"/>
  <c r="Q79" i="26" s="1"/>
  <c r="O79" i="26"/>
  <c r="N79" i="26"/>
  <c r="M79" i="26"/>
  <c r="K79" i="26"/>
  <c r="U79" i="26" s="1"/>
  <c r="G79" i="26"/>
  <c r="F79" i="26"/>
  <c r="L79" i="26" s="1"/>
  <c r="U78" i="26"/>
  <c r="U77" i="26"/>
  <c r="O77" i="26"/>
  <c r="N77" i="26"/>
  <c r="K77" i="26"/>
  <c r="G77" i="26"/>
  <c r="M77" i="26" s="1"/>
  <c r="F77" i="26"/>
  <c r="L77" i="26" s="1"/>
  <c r="U76" i="26"/>
  <c r="O76" i="26"/>
  <c r="N76" i="26"/>
  <c r="K76" i="26"/>
  <c r="G76" i="26"/>
  <c r="M76" i="26" s="1"/>
  <c r="F76" i="26"/>
  <c r="L76" i="26" s="1"/>
  <c r="U75" i="26"/>
  <c r="Q75" i="26"/>
  <c r="O75" i="26"/>
  <c r="N75" i="26"/>
  <c r="M75" i="26"/>
  <c r="L75" i="26"/>
  <c r="K75" i="26"/>
  <c r="G75" i="26"/>
  <c r="F75" i="26"/>
  <c r="O74" i="26"/>
  <c r="N74" i="26"/>
  <c r="K74" i="26"/>
  <c r="U74" i="26" s="1"/>
  <c r="G74" i="26"/>
  <c r="M74" i="26" s="1"/>
  <c r="F74" i="26"/>
  <c r="L74" i="26" s="1"/>
  <c r="U73" i="26"/>
  <c r="O73" i="26"/>
  <c r="N73" i="26"/>
  <c r="M73" i="26"/>
  <c r="L73" i="26"/>
  <c r="K73" i="26"/>
  <c r="Q73" i="26"/>
  <c r="G73" i="26"/>
  <c r="F73" i="26"/>
  <c r="O72" i="26"/>
  <c r="N72" i="26"/>
  <c r="K72" i="26"/>
  <c r="U72" i="26" s="1"/>
  <c r="Q72" i="26"/>
  <c r="G72" i="26"/>
  <c r="M72" i="26" s="1"/>
  <c r="F72" i="26"/>
  <c r="L72" i="26" s="1"/>
  <c r="U71" i="26"/>
  <c r="O71" i="26"/>
  <c r="N71" i="26"/>
  <c r="M71" i="26"/>
  <c r="K71" i="26"/>
  <c r="G71" i="26"/>
  <c r="F71" i="26"/>
  <c r="L71" i="26" s="1"/>
  <c r="U70" i="26"/>
  <c r="N69" i="26"/>
  <c r="M69" i="26"/>
  <c r="G69" i="26"/>
  <c r="F69" i="26"/>
  <c r="D69" i="26"/>
  <c r="O69" i="26" s="1"/>
  <c r="O68" i="26"/>
  <c r="N68" i="26"/>
  <c r="M68" i="26"/>
  <c r="G68" i="26"/>
  <c r="F68" i="26"/>
  <c r="D68" i="26"/>
  <c r="O67" i="26"/>
  <c r="N67" i="26"/>
  <c r="L67" i="26"/>
  <c r="K67" i="26"/>
  <c r="U67" i="26" s="1"/>
  <c r="Q67" i="26"/>
  <c r="G67" i="26"/>
  <c r="M67" i="26" s="1"/>
  <c r="F67" i="26"/>
  <c r="Q66" i="26"/>
  <c r="O66" i="26"/>
  <c r="N66" i="26"/>
  <c r="K66" i="26"/>
  <c r="U66" i="26" s="1"/>
  <c r="G66" i="26"/>
  <c r="M66" i="26" s="1"/>
  <c r="F66" i="26"/>
  <c r="L66" i="26" s="1"/>
  <c r="O65" i="26"/>
  <c r="N65" i="26"/>
  <c r="K65" i="26"/>
  <c r="U65" i="26" s="1"/>
  <c r="Q65" i="26"/>
  <c r="G65" i="26"/>
  <c r="M65" i="26" s="1"/>
  <c r="F65" i="26"/>
  <c r="L65" i="26" s="1"/>
  <c r="U64" i="26"/>
  <c r="O64" i="26"/>
  <c r="N64" i="26"/>
  <c r="M64" i="26"/>
  <c r="K64" i="26"/>
  <c r="G64" i="26"/>
  <c r="F64" i="26"/>
  <c r="L64" i="26" s="1"/>
  <c r="O63" i="26"/>
  <c r="N63" i="26"/>
  <c r="K63" i="26"/>
  <c r="U63" i="26" s="1"/>
  <c r="G63" i="26"/>
  <c r="M63" i="26" s="1"/>
  <c r="F63" i="26"/>
  <c r="L63" i="26" s="1"/>
  <c r="O62" i="26"/>
  <c r="N62" i="26"/>
  <c r="K62" i="26"/>
  <c r="U62" i="26" s="1"/>
  <c r="G62" i="26"/>
  <c r="M62" i="26" s="1"/>
  <c r="F62" i="26"/>
  <c r="L62" i="26" s="1"/>
  <c r="O61" i="26"/>
  <c r="N61" i="26"/>
  <c r="M61" i="26"/>
  <c r="L61" i="26"/>
  <c r="K61" i="26"/>
  <c r="U61" i="26" s="1"/>
  <c r="G61" i="26"/>
  <c r="F61" i="26"/>
  <c r="O60" i="26"/>
  <c r="N60" i="26"/>
  <c r="M60" i="26"/>
  <c r="L60" i="26"/>
  <c r="K60" i="26"/>
  <c r="U60" i="26" s="1"/>
  <c r="G60" i="26"/>
  <c r="F60" i="26"/>
  <c r="U59" i="26"/>
  <c r="Q59" i="26"/>
  <c r="O59" i="26"/>
  <c r="N59" i="26"/>
  <c r="M59" i="26"/>
  <c r="K59" i="26"/>
  <c r="G59" i="26"/>
  <c r="F59" i="26"/>
  <c r="L59" i="26" s="1"/>
  <c r="O58" i="26"/>
  <c r="N58" i="26"/>
  <c r="M58" i="26"/>
  <c r="L58" i="26"/>
  <c r="K58" i="26"/>
  <c r="U58" i="26" s="1"/>
  <c r="G58" i="26"/>
  <c r="F58" i="26"/>
  <c r="U57" i="26"/>
  <c r="O57" i="26"/>
  <c r="N57" i="26"/>
  <c r="K57" i="26"/>
  <c r="P57" i="26"/>
  <c r="Q57" i="26" s="1"/>
  <c r="G57" i="26"/>
  <c r="M57" i="26" s="1"/>
  <c r="F57" i="26"/>
  <c r="L57" i="26" s="1"/>
  <c r="U56" i="26"/>
  <c r="P55" i="26"/>
  <c r="O55" i="26"/>
  <c r="N55" i="26"/>
  <c r="M55" i="26"/>
  <c r="L55" i="26"/>
  <c r="K55" i="26"/>
  <c r="G55" i="26"/>
  <c r="F55" i="26"/>
  <c r="U54" i="26"/>
  <c r="O52" i="26"/>
  <c r="N52" i="26"/>
  <c r="K52" i="26"/>
  <c r="U52" i="26" s="1"/>
  <c r="Q52" i="26"/>
  <c r="G52" i="26"/>
  <c r="M52" i="26" s="1"/>
  <c r="F52" i="26"/>
  <c r="L52" i="26" s="1"/>
  <c r="U51" i="26"/>
  <c r="O51" i="26"/>
  <c r="N51" i="26"/>
  <c r="L51" i="26"/>
  <c r="K51" i="26"/>
  <c r="G51" i="26"/>
  <c r="M51" i="26" s="1"/>
  <c r="F51" i="26"/>
  <c r="O50" i="26"/>
  <c r="N50" i="26"/>
  <c r="K50" i="26"/>
  <c r="U50" i="26" s="1"/>
  <c r="G50" i="26"/>
  <c r="M50" i="26" s="1"/>
  <c r="F50" i="26"/>
  <c r="L50" i="26" s="1"/>
  <c r="O49" i="26"/>
  <c r="N49" i="26"/>
  <c r="K49" i="26"/>
  <c r="U49" i="26" s="1"/>
  <c r="G49" i="26"/>
  <c r="M49" i="26" s="1"/>
  <c r="F49" i="26"/>
  <c r="L49" i="26" s="1"/>
  <c r="O48" i="26"/>
  <c r="N48" i="26"/>
  <c r="M48" i="26"/>
  <c r="L48" i="26"/>
  <c r="K48" i="26"/>
  <c r="U48" i="26" s="1"/>
  <c r="G48" i="26"/>
  <c r="F48" i="26"/>
  <c r="O47" i="26"/>
  <c r="N47" i="26"/>
  <c r="M47" i="26"/>
  <c r="K47" i="26"/>
  <c r="U47" i="26" s="1"/>
  <c r="G47" i="26"/>
  <c r="F47" i="26"/>
  <c r="L47" i="26" s="1"/>
  <c r="U46" i="26"/>
  <c r="U45" i="26"/>
  <c r="O45" i="26"/>
  <c r="N45" i="26"/>
  <c r="M45" i="26"/>
  <c r="K45" i="26"/>
  <c r="G45" i="26"/>
  <c r="F45" i="26"/>
  <c r="L45" i="26" s="1"/>
  <c r="U44" i="26"/>
  <c r="O43" i="26"/>
  <c r="N43" i="26"/>
  <c r="L43" i="26"/>
  <c r="K43" i="26"/>
  <c r="U43" i="26" s="1"/>
  <c r="G43" i="26"/>
  <c r="M43" i="26" s="1"/>
  <c r="F43" i="26"/>
  <c r="O42" i="26"/>
  <c r="N42" i="26"/>
  <c r="M42" i="26"/>
  <c r="L42" i="26"/>
  <c r="K42" i="26"/>
  <c r="U42" i="26" s="1"/>
  <c r="G42" i="26"/>
  <c r="F42" i="26"/>
  <c r="U41" i="26"/>
  <c r="O41" i="26"/>
  <c r="N41" i="26"/>
  <c r="K41" i="26"/>
  <c r="G41" i="26"/>
  <c r="M41" i="26" s="1"/>
  <c r="F41" i="26"/>
  <c r="L41" i="26" s="1"/>
  <c r="U40" i="26"/>
  <c r="O40" i="26"/>
  <c r="N40" i="26"/>
  <c r="K40" i="26"/>
  <c r="G40" i="26"/>
  <c r="M40" i="26" s="1"/>
  <c r="F40" i="26"/>
  <c r="L40" i="26" s="1"/>
  <c r="U39" i="26"/>
  <c r="O39" i="26"/>
  <c r="N39" i="26"/>
  <c r="M39" i="26"/>
  <c r="L39" i="26"/>
  <c r="K39" i="26"/>
  <c r="G39" i="26"/>
  <c r="F39" i="26"/>
  <c r="O38" i="26"/>
  <c r="N38" i="26"/>
  <c r="K38" i="26"/>
  <c r="U38" i="26" s="1"/>
  <c r="G38" i="26"/>
  <c r="M38" i="26" s="1"/>
  <c r="F38" i="26"/>
  <c r="L38" i="26" s="1"/>
  <c r="U37" i="26"/>
  <c r="P37" i="26"/>
  <c r="Q37" i="26" s="1"/>
  <c r="O37" i="26"/>
  <c r="N37" i="26"/>
  <c r="M37" i="26"/>
  <c r="L37" i="26"/>
  <c r="K37" i="26"/>
  <c r="G37" i="26"/>
  <c r="F37" i="26"/>
  <c r="U36" i="26"/>
  <c r="O35" i="26"/>
  <c r="N35" i="26"/>
  <c r="K35" i="26"/>
  <c r="U35" i="26" s="1"/>
  <c r="Q35" i="26"/>
  <c r="G35" i="26"/>
  <c r="M35" i="26" s="1"/>
  <c r="F35" i="26"/>
  <c r="L35" i="26" s="1"/>
  <c r="U34" i="26"/>
  <c r="O34" i="26"/>
  <c r="N34" i="26"/>
  <c r="K34" i="26"/>
  <c r="G34" i="26"/>
  <c r="M34" i="26" s="1"/>
  <c r="F34" i="26"/>
  <c r="L34" i="26" s="1"/>
  <c r="O33" i="26"/>
  <c r="N33" i="26"/>
  <c r="K33" i="26"/>
  <c r="U33" i="26" s="1"/>
  <c r="G33" i="26"/>
  <c r="M33" i="26" s="1"/>
  <c r="F33" i="26"/>
  <c r="L33" i="26" s="1"/>
  <c r="U32" i="26"/>
  <c r="Q32" i="26"/>
  <c r="O32" i="26"/>
  <c r="N32" i="26"/>
  <c r="M32" i="26"/>
  <c r="L32" i="26"/>
  <c r="K32" i="26"/>
  <c r="G32" i="26"/>
  <c r="F32" i="26"/>
  <c r="O31" i="26"/>
  <c r="N31" i="26"/>
  <c r="K31" i="26"/>
  <c r="U31" i="26" s="1"/>
  <c r="Q31" i="26"/>
  <c r="G31" i="26"/>
  <c r="M31" i="26" s="1"/>
  <c r="F31" i="26"/>
  <c r="L31" i="26" s="1"/>
  <c r="U30" i="26"/>
  <c r="O30" i="26"/>
  <c r="N30" i="26"/>
  <c r="K30" i="26"/>
  <c r="Q30" i="26"/>
  <c r="G30" i="26"/>
  <c r="M30" i="26" s="1"/>
  <c r="F30" i="26"/>
  <c r="L30" i="26" s="1"/>
  <c r="O29" i="26"/>
  <c r="N29" i="26"/>
  <c r="L29" i="26"/>
  <c r="K29" i="26"/>
  <c r="U29" i="26" s="1"/>
  <c r="Q29" i="26"/>
  <c r="G29" i="26"/>
  <c r="M29" i="26" s="1"/>
  <c r="F29" i="26"/>
  <c r="O28" i="26"/>
  <c r="N28" i="26"/>
  <c r="K28" i="26"/>
  <c r="U28" i="26" s="1"/>
  <c r="Q28" i="26"/>
  <c r="G28" i="26"/>
  <c r="M28" i="26" s="1"/>
  <c r="F28" i="26"/>
  <c r="L28" i="26" s="1"/>
  <c r="Q27" i="26"/>
  <c r="O27" i="26"/>
  <c r="N27" i="26"/>
  <c r="M27" i="26"/>
  <c r="L27" i="26"/>
  <c r="K27" i="26"/>
  <c r="U27" i="26" s="1"/>
  <c r="G27" i="26"/>
  <c r="F27" i="26"/>
  <c r="O26" i="26"/>
  <c r="N26" i="26"/>
  <c r="K26" i="26"/>
  <c r="U26" i="26" s="1"/>
  <c r="Q26" i="26"/>
  <c r="G26" i="26"/>
  <c r="M26" i="26" s="1"/>
  <c r="F26" i="26"/>
  <c r="L26" i="26" s="1"/>
  <c r="U25" i="26"/>
  <c r="O25" i="26"/>
  <c r="N25" i="26"/>
  <c r="K25" i="26"/>
  <c r="G25" i="26"/>
  <c r="M25" i="26" s="1"/>
  <c r="F25" i="26"/>
  <c r="L25" i="26" s="1"/>
  <c r="U24" i="26"/>
  <c r="O23" i="26"/>
  <c r="N23" i="26"/>
  <c r="L23" i="26"/>
  <c r="K23" i="26"/>
  <c r="U23" i="26" s="1"/>
  <c r="G23" i="26"/>
  <c r="M23" i="26" s="1"/>
  <c r="F23" i="26"/>
  <c r="Q22" i="26"/>
  <c r="O22" i="26"/>
  <c r="N22" i="26"/>
  <c r="M22" i="26"/>
  <c r="K22" i="26"/>
  <c r="U22" i="26" s="1"/>
  <c r="G22" i="26"/>
  <c r="F22" i="26"/>
  <c r="L22" i="26" s="1"/>
  <c r="U21" i="26"/>
  <c r="O21" i="26"/>
  <c r="N21" i="26"/>
  <c r="K21" i="26"/>
  <c r="G21" i="26"/>
  <c r="M21" i="26" s="1"/>
  <c r="F21" i="26"/>
  <c r="L21" i="26" s="1"/>
  <c r="L18" i="26" s="1"/>
  <c r="U20" i="26"/>
  <c r="O20" i="26"/>
  <c r="N20" i="26"/>
  <c r="N18" i="26" s="1"/>
  <c r="M20" i="26"/>
  <c r="K20" i="26"/>
  <c r="P20" i="26"/>
  <c r="G20" i="26"/>
  <c r="F20" i="26"/>
  <c r="L20" i="26" s="1"/>
  <c r="T17" i="26"/>
  <c r="V17" i="26" s="1"/>
  <c r="D213" i="26" s="1"/>
  <c r="S17" i="26"/>
  <c r="J352" i="26" l="1"/>
  <c r="P352" i="26" s="1"/>
  <c r="Q352" i="26" s="1"/>
  <c r="O352" i="26"/>
  <c r="J353" i="26"/>
  <c r="Q353" i="26" s="1"/>
  <c r="O353" i="26"/>
  <c r="Q323" i="26"/>
  <c r="O120" i="26"/>
  <c r="Q41" i="26"/>
  <c r="Q21" i="26"/>
  <c r="Q446" i="26"/>
  <c r="Q342" i="26"/>
  <c r="Q232" i="26"/>
  <c r="Q95" i="26"/>
  <c r="Q201" i="26"/>
  <c r="M325" i="26"/>
  <c r="M108" i="26"/>
  <c r="Q160" i="26"/>
  <c r="K197" i="26"/>
  <c r="U197" i="26" s="1"/>
  <c r="O452" i="26"/>
  <c r="O424" i="26" s="1"/>
  <c r="L476" i="26"/>
  <c r="N149" i="26"/>
  <c r="N134" i="26" s="1"/>
  <c r="O149" i="26"/>
  <c r="M149" i="26"/>
  <c r="M134" i="26" s="1"/>
  <c r="L149" i="26"/>
  <c r="K53" i="26"/>
  <c r="U53" i="26" s="1"/>
  <c r="U55" i="26"/>
  <c r="O271" i="26"/>
  <c r="Q519" i="26"/>
  <c r="M213" i="26"/>
  <c r="L213" i="26"/>
  <c r="O213" i="26"/>
  <c r="N213" i="26"/>
  <c r="K424" i="26"/>
  <c r="U424" i="26" s="1"/>
  <c r="U426" i="26"/>
  <c r="O18" i="26"/>
  <c r="M424" i="26"/>
  <c r="Q20" i="26"/>
  <c r="P18" i="26"/>
  <c r="Q555" i="26"/>
  <c r="P549" i="26"/>
  <c r="Q549" i="26" s="1"/>
  <c r="O403" i="26"/>
  <c r="M18" i="26"/>
  <c r="O549" i="26"/>
  <c r="P497" i="26"/>
  <c r="Q541" i="26"/>
  <c r="P537" i="26"/>
  <c r="Q537" i="26" s="1"/>
  <c r="Q553" i="26"/>
  <c r="O53" i="26"/>
  <c r="D212" i="26"/>
  <c r="D214" i="26"/>
  <c r="N120" i="26"/>
  <c r="K134" i="26"/>
  <c r="U134" i="26" s="1"/>
  <c r="Q213" i="26"/>
  <c r="O301" i="26"/>
  <c r="Q466" i="26"/>
  <c r="L120" i="26"/>
  <c r="L374" i="26"/>
  <c r="Q512" i="26"/>
  <c r="Q526" i="26"/>
  <c r="Q45" i="26"/>
  <c r="M53" i="26"/>
  <c r="Q149" i="26"/>
  <c r="Q194" i="26"/>
  <c r="M374" i="26"/>
  <c r="Q426" i="26"/>
  <c r="N53" i="26"/>
  <c r="O222" i="26"/>
  <c r="K257" i="26"/>
  <c r="U257" i="26" s="1"/>
  <c r="Q376" i="26"/>
  <c r="Q485" i="26"/>
  <c r="Q517" i="26"/>
  <c r="Q111" i="26"/>
  <c r="O267" i="26"/>
  <c r="Q55" i="26"/>
  <c r="P108" i="26"/>
  <c r="Q108" i="26" s="1"/>
  <c r="Q293" i="26"/>
  <c r="Q298" i="26"/>
  <c r="Q422" i="26"/>
  <c r="M476" i="26"/>
  <c r="K18" i="26"/>
  <c r="O302" i="26"/>
  <c r="K497" i="26"/>
  <c r="U497" i="26" s="1"/>
  <c r="U504" i="26"/>
  <c r="L108" i="26"/>
  <c r="M120" i="26"/>
  <c r="P120" i="26"/>
  <c r="Q69" i="26"/>
  <c r="Q122" i="26"/>
  <c r="Q48" i="26"/>
  <c r="L69" i="26"/>
  <c r="Q385" i="26"/>
  <c r="K476" i="26"/>
  <c r="U476" i="26" s="1"/>
  <c r="Q62" i="26"/>
  <c r="M271" i="26"/>
  <c r="L271" i="26"/>
  <c r="K291" i="26"/>
  <c r="U291" i="26" s="1"/>
  <c r="P483" i="26"/>
  <c r="U542" i="26"/>
  <c r="K537" i="26"/>
  <c r="U537" i="26" s="1"/>
  <c r="N476" i="26"/>
  <c r="Q152" i="26"/>
  <c r="Q191" i="26"/>
  <c r="Q259" i="26"/>
  <c r="Q311" i="26"/>
  <c r="N374" i="26"/>
  <c r="Q435" i="26"/>
  <c r="G488" i="26"/>
  <c r="M488" i="26" s="1"/>
  <c r="M483" i="26" s="1"/>
  <c r="F488" i="26"/>
  <c r="L488" i="26" s="1"/>
  <c r="L483" i="26" s="1"/>
  <c r="Q339" i="26"/>
  <c r="Q350" i="26"/>
  <c r="O374" i="26"/>
  <c r="Q488" i="26"/>
  <c r="Q103" i="26"/>
  <c r="M549" i="26"/>
  <c r="L68" i="26"/>
  <c r="L53" i="26" s="1"/>
  <c r="Q372" i="26"/>
  <c r="Q523" i="26"/>
  <c r="N537" i="26"/>
  <c r="Q49" i="26"/>
  <c r="O265" i="26"/>
  <c r="Q407" i="26"/>
  <c r="L424" i="26"/>
  <c r="N488" i="26"/>
  <c r="O489" i="26"/>
  <c r="O497" i="26"/>
  <c r="K108" i="26"/>
  <c r="U108" i="26" s="1"/>
  <c r="Q116" i="26"/>
  <c r="Q500" i="26"/>
  <c r="Q540" i="26"/>
  <c r="K120" i="26"/>
  <c r="U120" i="26" s="1"/>
  <c r="Q277" i="26"/>
  <c r="Q393" i="26"/>
  <c r="Q297" i="26"/>
  <c r="Q511" i="26"/>
  <c r="K325" i="26"/>
  <c r="U325" i="26" s="1"/>
  <c r="K374" i="26"/>
  <c r="U374" i="26" s="1"/>
  <c r="P489" i="26"/>
  <c r="Q489" i="26" s="1"/>
  <c r="Q491" i="26"/>
  <c r="M537" i="26"/>
  <c r="Q396" i="26"/>
  <c r="K489" i="26"/>
  <c r="U489" i="26" s="1"/>
  <c r="U491" i="26"/>
  <c r="N549" i="26"/>
  <c r="Q278" i="26"/>
  <c r="L497" i="26"/>
  <c r="Q514" i="26"/>
  <c r="L148" i="26"/>
  <c r="L134" i="26" s="1"/>
  <c r="Q418" i="26"/>
  <c r="N486" i="26"/>
  <c r="Q486" i="26" s="1"/>
  <c r="G486" i="26"/>
  <c r="M486" i="26" s="1"/>
  <c r="F486" i="26"/>
  <c r="L486" i="26" s="1"/>
  <c r="M497" i="26"/>
  <c r="Q520" i="26"/>
  <c r="L537" i="26"/>
  <c r="O346" i="26"/>
  <c r="O325" i="26" s="1"/>
  <c r="N497" i="26"/>
  <c r="Q543" i="26"/>
  <c r="E796" i="19"/>
  <c r="E794" i="19"/>
  <c r="L1372" i="19"/>
  <c r="K1370" i="19"/>
  <c r="L1370" i="19" s="1"/>
  <c r="M1369" i="19" s="1"/>
  <c r="K1368" i="19"/>
  <c r="L1368" i="19" s="1"/>
  <c r="M1367" i="19" s="1"/>
  <c r="K1209" i="19"/>
  <c r="L1209" i="19" s="1"/>
  <c r="K635" i="19"/>
  <c r="L635" i="19" s="1"/>
  <c r="K449" i="19"/>
  <c r="L449" i="19" s="1"/>
  <c r="K203" i="19"/>
  <c r="L203" i="19" s="1"/>
  <c r="M202" i="19" s="1"/>
  <c r="O291" i="26" l="1"/>
  <c r="N214" i="26"/>
  <c r="M214" i="26"/>
  <c r="L214" i="26"/>
  <c r="O212" i="26"/>
  <c r="L212" i="26"/>
  <c r="L197" i="26" s="1"/>
  <c r="N212" i="26"/>
  <c r="N197" i="26" s="1"/>
  <c r="M212" i="26"/>
  <c r="M197" i="26" s="1"/>
  <c r="N483" i="26"/>
  <c r="Q483" i="26" s="1"/>
  <c r="Q18" i="26"/>
  <c r="Q120" i="26"/>
  <c r="Q497" i="26"/>
  <c r="O223" i="26"/>
  <c r="O268" i="26"/>
  <c r="O257" i="26" s="1"/>
  <c r="O272" i="26"/>
  <c r="K567" i="26"/>
  <c r="K575" i="26" s="1"/>
  <c r="D788" i="19"/>
  <c r="K787" i="19"/>
  <c r="L787" i="19" s="1"/>
  <c r="K786" i="19"/>
  <c r="L786" i="19" s="1"/>
  <c r="K785" i="19"/>
  <c r="L785" i="19" s="1"/>
  <c r="E764" i="19"/>
  <c r="E760" i="19"/>
  <c r="K788" i="19" l="1"/>
  <c r="L788" i="19" s="1"/>
  <c r="D901" i="19"/>
  <c r="D906" i="19" s="1"/>
  <c r="Q212" i="26"/>
  <c r="M810" i="19"/>
  <c r="L807" i="19"/>
  <c r="L808" i="19"/>
  <c r="L806" i="19"/>
  <c r="D783" i="19"/>
  <c r="K783" i="19" s="1"/>
  <c r="E803" i="19"/>
  <c r="G801" i="19"/>
  <c r="D776" i="19"/>
  <c r="D774" i="19" s="1"/>
  <c r="M805" i="19" l="1"/>
  <c r="E800" i="19"/>
  <c r="J565" i="25" l="1"/>
  <c r="J563" i="25"/>
  <c r="J562" i="25"/>
  <c r="J560" i="25"/>
  <c r="J558" i="25"/>
  <c r="P558" i="25" s="1"/>
  <c r="J554" i="25"/>
  <c r="J555" i="25"/>
  <c r="J556" i="25"/>
  <c r="J553" i="25"/>
  <c r="J551" i="25"/>
  <c r="P551" i="25" s="1"/>
  <c r="Q551" i="25" s="1"/>
  <c r="J540" i="25"/>
  <c r="P540" i="25" s="1"/>
  <c r="Q540" i="25" s="1"/>
  <c r="J541" i="25"/>
  <c r="P541" i="25" s="1"/>
  <c r="Q541" i="25" s="1"/>
  <c r="J542" i="25"/>
  <c r="J543" i="25"/>
  <c r="P543" i="25" s="1"/>
  <c r="Q543" i="25" s="1"/>
  <c r="J544" i="25"/>
  <c r="P544" i="25" s="1"/>
  <c r="Q544" i="25" s="1"/>
  <c r="J545" i="25"/>
  <c r="J546" i="25"/>
  <c r="P546" i="25" s="1"/>
  <c r="Q546" i="25" s="1"/>
  <c r="J547" i="25"/>
  <c r="P547" i="25" s="1"/>
  <c r="Q547" i="25" s="1"/>
  <c r="J548" i="25"/>
  <c r="P548" i="25" s="1"/>
  <c r="Q548" i="25" s="1"/>
  <c r="J539" i="25"/>
  <c r="P539" i="25" s="1"/>
  <c r="Q539" i="25" s="1"/>
  <c r="J500" i="25"/>
  <c r="J501" i="25"/>
  <c r="J502" i="25"/>
  <c r="J503" i="25"/>
  <c r="J504" i="25"/>
  <c r="J505" i="25"/>
  <c r="J506" i="25"/>
  <c r="J507" i="25"/>
  <c r="P507" i="25" s="1"/>
  <c r="Q507" i="25" s="1"/>
  <c r="J508" i="25"/>
  <c r="J509" i="25"/>
  <c r="P509" i="25" s="1"/>
  <c r="J510" i="25"/>
  <c r="P510" i="25" s="1"/>
  <c r="Q510" i="25" s="1"/>
  <c r="J511" i="25"/>
  <c r="P511" i="25" s="1"/>
  <c r="J512" i="25"/>
  <c r="P512" i="25" s="1"/>
  <c r="J513" i="25"/>
  <c r="P513" i="25" s="1"/>
  <c r="Q513" i="25" s="1"/>
  <c r="J514" i="25"/>
  <c r="J515" i="25"/>
  <c r="P515" i="25" s="1"/>
  <c r="J516" i="25"/>
  <c r="P516" i="25" s="1"/>
  <c r="Q516" i="25" s="1"/>
  <c r="J517" i="25"/>
  <c r="P517" i="25" s="1"/>
  <c r="Q517" i="25" s="1"/>
  <c r="J518" i="25"/>
  <c r="P518" i="25" s="1"/>
  <c r="Q518" i="25" s="1"/>
  <c r="J519" i="25"/>
  <c r="P519" i="25" s="1"/>
  <c r="Q519" i="25" s="1"/>
  <c r="J520" i="25"/>
  <c r="J521" i="25"/>
  <c r="P521" i="25" s="1"/>
  <c r="J522" i="25"/>
  <c r="P522" i="25" s="1"/>
  <c r="J523" i="25"/>
  <c r="J524" i="25"/>
  <c r="J525" i="25"/>
  <c r="J526" i="25"/>
  <c r="J527" i="25"/>
  <c r="J528" i="25"/>
  <c r="P528" i="25" s="1"/>
  <c r="Q528" i="25" s="1"/>
  <c r="J529" i="25"/>
  <c r="P529" i="25" s="1"/>
  <c r="J530" i="25"/>
  <c r="P530" i="25" s="1"/>
  <c r="Q530" i="25" s="1"/>
  <c r="J531" i="25"/>
  <c r="P531" i="25" s="1"/>
  <c r="J532" i="25"/>
  <c r="P532" i="25" s="1"/>
  <c r="J533" i="25"/>
  <c r="P533" i="25" s="1"/>
  <c r="Q533" i="25" s="1"/>
  <c r="J534" i="25"/>
  <c r="P534" i="25" s="1"/>
  <c r="J535" i="25"/>
  <c r="P535" i="25" s="1"/>
  <c r="Q535" i="25" s="1"/>
  <c r="J536" i="25"/>
  <c r="P536" i="25" s="1"/>
  <c r="Q536" i="25" s="1"/>
  <c r="J499" i="25"/>
  <c r="P499" i="25" s="1"/>
  <c r="J492" i="25"/>
  <c r="P492" i="25" s="1"/>
  <c r="Q492" i="25" s="1"/>
  <c r="J493" i="25"/>
  <c r="P493" i="25" s="1"/>
  <c r="Q493" i="25" s="1"/>
  <c r="J494" i="25"/>
  <c r="J495" i="25"/>
  <c r="J496" i="25"/>
  <c r="J491" i="25"/>
  <c r="J486" i="25"/>
  <c r="J487" i="25"/>
  <c r="J488" i="25"/>
  <c r="J485" i="25"/>
  <c r="J479" i="25"/>
  <c r="J480" i="25"/>
  <c r="J481" i="25"/>
  <c r="P481" i="25" s="1"/>
  <c r="J482" i="25"/>
  <c r="J478" i="25"/>
  <c r="P478" i="25" s="1"/>
  <c r="J474" i="25"/>
  <c r="J475" i="25"/>
  <c r="J473" i="25"/>
  <c r="P473" i="25" s="1"/>
  <c r="Q473" i="25" s="1"/>
  <c r="J470" i="25"/>
  <c r="P470" i="25" s="1"/>
  <c r="Q470" i="25" s="1"/>
  <c r="J471" i="25"/>
  <c r="P471" i="25" s="1"/>
  <c r="Q471" i="25" s="1"/>
  <c r="J469" i="25"/>
  <c r="P469" i="25" s="1"/>
  <c r="Q469" i="25" s="1"/>
  <c r="J464" i="25"/>
  <c r="P464" i="25" s="1"/>
  <c r="Q464" i="25" s="1"/>
  <c r="J465" i="25"/>
  <c r="J466" i="25"/>
  <c r="J467" i="25"/>
  <c r="J463" i="25"/>
  <c r="J460" i="25"/>
  <c r="J461" i="25"/>
  <c r="J459" i="25"/>
  <c r="J457" i="25"/>
  <c r="P457" i="25" s="1"/>
  <c r="Q457" i="25" s="1"/>
  <c r="J456" i="25"/>
  <c r="J453" i="25"/>
  <c r="J452" i="25"/>
  <c r="J452" i="26" s="1"/>
  <c r="P452" i="26" s="1"/>
  <c r="J450" i="25"/>
  <c r="P450" i="25" s="1"/>
  <c r="Q450" i="25" s="1"/>
  <c r="J443" i="25"/>
  <c r="P443" i="25" s="1"/>
  <c r="Q443" i="25" s="1"/>
  <c r="J444" i="25"/>
  <c r="P444" i="25" s="1"/>
  <c r="Q444" i="25" s="1"/>
  <c r="J445" i="25"/>
  <c r="J446" i="25"/>
  <c r="P446" i="25" s="1"/>
  <c r="Q446" i="25" s="1"/>
  <c r="J447" i="25"/>
  <c r="P447" i="25" s="1"/>
  <c r="J448" i="25"/>
  <c r="P448" i="25" s="1"/>
  <c r="J442" i="25"/>
  <c r="P442" i="25" s="1"/>
  <c r="Q442" i="25" s="1"/>
  <c r="J429" i="25"/>
  <c r="J430" i="25"/>
  <c r="J431" i="25"/>
  <c r="J432" i="25"/>
  <c r="J433" i="25"/>
  <c r="J434" i="25"/>
  <c r="P434" i="25" s="1"/>
  <c r="J435" i="25"/>
  <c r="J436" i="25"/>
  <c r="J437" i="25"/>
  <c r="P437" i="25" s="1"/>
  <c r="Q437" i="25" s="1"/>
  <c r="J438" i="25"/>
  <c r="J439" i="25"/>
  <c r="P439" i="25" s="1"/>
  <c r="Q439" i="25" s="1"/>
  <c r="J440" i="25"/>
  <c r="P440" i="25" s="1"/>
  <c r="Q440" i="25" s="1"/>
  <c r="J428" i="25"/>
  <c r="P428" i="25" s="1"/>
  <c r="J426" i="25"/>
  <c r="J422" i="25"/>
  <c r="P422" i="25" s="1"/>
  <c r="J423" i="25"/>
  <c r="P423" i="25" s="1"/>
  <c r="Q423" i="25" s="1"/>
  <c r="J421" i="25"/>
  <c r="P421" i="25" s="1"/>
  <c r="Q421" i="25" s="1"/>
  <c r="J417" i="25"/>
  <c r="P417" i="25" s="1"/>
  <c r="Q417" i="25" s="1"/>
  <c r="J418" i="25"/>
  <c r="P418" i="25" s="1"/>
  <c r="Q418" i="25" s="1"/>
  <c r="J419" i="25"/>
  <c r="P419" i="25" s="1"/>
  <c r="Q419" i="25" s="1"/>
  <c r="J416" i="25"/>
  <c r="J411" i="25"/>
  <c r="J412" i="25"/>
  <c r="J413" i="25"/>
  <c r="J414" i="25"/>
  <c r="J410" i="25"/>
  <c r="J408" i="25"/>
  <c r="J407" i="25"/>
  <c r="J404" i="25"/>
  <c r="J404" i="26" s="1"/>
  <c r="Q404" i="26" s="1"/>
  <c r="J405" i="25"/>
  <c r="J400" i="25"/>
  <c r="J393" i="25"/>
  <c r="P393" i="25" s="1"/>
  <c r="Q393" i="25" s="1"/>
  <c r="J394" i="25"/>
  <c r="J395" i="25"/>
  <c r="P395" i="25" s="1"/>
  <c r="Q395" i="25" s="1"/>
  <c r="J396" i="25"/>
  <c r="P396" i="25" s="1"/>
  <c r="Q396" i="25" s="1"/>
  <c r="J397" i="25"/>
  <c r="P397" i="25" s="1"/>
  <c r="Q397" i="25" s="1"/>
  <c r="J398" i="25"/>
  <c r="P398" i="25" s="1"/>
  <c r="J392" i="25"/>
  <c r="P392" i="25" s="1"/>
  <c r="J379" i="25"/>
  <c r="J380" i="25"/>
  <c r="J381" i="25"/>
  <c r="J382" i="25"/>
  <c r="P382" i="25" s="1"/>
  <c r="J383" i="25"/>
  <c r="J384" i="25"/>
  <c r="P384" i="25" s="1"/>
  <c r="J385" i="25"/>
  <c r="J386" i="25"/>
  <c r="J387" i="25"/>
  <c r="P387" i="25" s="1"/>
  <c r="Q387" i="25" s="1"/>
  <c r="J388" i="25"/>
  <c r="J389" i="25"/>
  <c r="P389" i="25" s="1"/>
  <c r="Q389" i="25" s="1"/>
  <c r="J390" i="25"/>
  <c r="P390" i="25" s="1"/>
  <c r="J378" i="25"/>
  <c r="P378" i="25" s="1"/>
  <c r="Q378" i="25" s="1"/>
  <c r="J376" i="25"/>
  <c r="P376" i="25" s="1"/>
  <c r="Q376" i="25" s="1"/>
  <c r="J372" i="25"/>
  <c r="P372" i="25" s="1"/>
  <c r="Q372" i="25" s="1"/>
  <c r="J373" i="25"/>
  <c r="P373" i="25" s="1"/>
  <c r="Q373" i="25" s="1"/>
  <c r="J371" i="25"/>
  <c r="P371" i="25" s="1"/>
  <c r="Q371" i="25" s="1"/>
  <c r="J367" i="25"/>
  <c r="J368" i="25"/>
  <c r="P368" i="25" s="1"/>
  <c r="Q368" i="25" s="1"/>
  <c r="J369" i="25"/>
  <c r="P369" i="25" s="1"/>
  <c r="J366" i="25"/>
  <c r="J362" i="25"/>
  <c r="J363" i="25"/>
  <c r="J364" i="25"/>
  <c r="J361" i="25"/>
  <c r="J358" i="25"/>
  <c r="J359" i="25"/>
  <c r="J357" i="25"/>
  <c r="J353" i="25"/>
  <c r="J354" i="25"/>
  <c r="P354" i="25" s="1"/>
  <c r="Q354" i="25" s="1"/>
  <c r="J355" i="25"/>
  <c r="J352" i="25"/>
  <c r="P352" i="25" s="1"/>
  <c r="J350" i="25"/>
  <c r="J343" i="25"/>
  <c r="J344" i="25"/>
  <c r="P344" i="25" s="1"/>
  <c r="Q344" i="25" s="1"/>
  <c r="J345" i="25"/>
  <c r="P345" i="25" s="1"/>
  <c r="Q345" i="25" s="1"/>
  <c r="J346" i="25"/>
  <c r="J346" i="26" s="1"/>
  <c r="J347" i="25"/>
  <c r="P347" i="25" s="1"/>
  <c r="Q347" i="25" s="1"/>
  <c r="J348" i="25"/>
  <c r="P348" i="25" s="1"/>
  <c r="J342" i="25"/>
  <c r="P342" i="25" s="1"/>
  <c r="Q342" i="25" s="1"/>
  <c r="J330" i="25"/>
  <c r="J331" i="25"/>
  <c r="J332" i="25"/>
  <c r="J333" i="25"/>
  <c r="J334" i="25"/>
  <c r="J335" i="25"/>
  <c r="J336" i="25"/>
  <c r="J337" i="25"/>
  <c r="J338" i="25"/>
  <c r="J339" i="25"/>
  <c r="P339" i="25" s="1"/>
  <c r="J340" i="25"/>
  <c r="P340" i="25" s="1"/>
  <c r="J329" i="25"/>
  <c r="J327" i="25"/>
  <c r="P327" i="25" s="1"/>
  <c r="J323" i="25"/>
  <c r="J324" i="25"/>
  <c r="P324" i="25" s="1"/>
  <c r="Q324" i="25" s="1"/>
  <c r="J322" i="25"/>
  <c r="P322" i="25" s="1"/>
  <c r="Q322" i="25" s="1"/>
  <c r="J318" i="25"/>
  <c r="P318" i="25" s="1"/>
  <c r="J319" i="25"/>
  <c r="J320" i="25"/>
  <c r="J317" i="25"/>
  <c r="P317" i="25" s="1"/>
  <c r="Q317" i="25" s="1"/>
  <c r="J315" i="25"/>
  <c r="J314" i="25"/>
  <c r="J312" i="25"/>
  <c r="J311" i="25"/>
  <c r="J309" i="25"/>
  <c r="J296" i="25"/>
  <c r="P296" i="25" s="1"/>
  <c r="J297" i="25"/>
  <c r="J298" i="25"/>
  <c r="J299" i="25"/>
  <c r="P299" i="25" s="1"/>
  <c r="J300" i="25"/>
  <c r="J300" i="26" s="1"/>
  <c r="Q300" i="26" s="1"/>
  <c r="J304" i="25"/>
  <c r="J305" i="25"/>
  <c r="J306" i="25"/>
  <c r="J306" i="26" s="1"/>
  <c r="J295" i="25"/>
  <c r="P295" i="25" s="1"/>
  <c r="Q295" i="25" s="1"/>
  <c r="J293" i="25"/>
  <c r="P293" i="25" s="1"/>
  <c r="J289" i="25"/>
  <c r="P289" i="25" s="1"/>
  <c r="J290" i="25"/>
  <c r="J288" i="25"/>
  <c r="J284" i="25"/>
  <c r="J285" i="25"/>
  <c r="J286" i="25"/>
  <c r="J283" i="25"/>
  <c r="J281" i="25"/>
  <c r="J280" i="25"/>
  <c r="J278" i="25"/>
  <c r="J277" i="25"/>
  <c r="P277" i="25" s="1"/>
  <c r="J275" i="25"/>
  <c r="J266" i="25"/>
  <c r="J273" i="25"/>
  <c r="J273" i="26" s="1"/>
  <c r="Q273" i="26" s="1"/>
  <c r="J259" i="25"/>
  <c r="J249" i="25"/>
  <c r="J250" i="25"/>
  <c r="J251" i="25"/>
  <c r="J252" i="25"/>
  <c r="P252" i="25" s="1"/>
  <c r="Q252" i="25" s="1"/>
  <c r="J253" i="25"/>
  <c r="J254" i="25"/>
  <c r="P254" i="25" s="1"/>
  <c r="Q254" i="25" s="1"/>
  <c r="J255" i="25"/>
  <c r="P255" i="25" s="1"/>
  <c r="Q255" i="25" s="1"/>
  <c r="J248" i="25"/>
  <c r="J242" i="25"/>
  <c r="J243" i="25"/>
  <c r="P243" i="25" s="1"/>
  <c r="Q243" i="25" s="1"/>
  <c r="J244" i="25"/>
  <c r="P244" i="25" s="1"/>
  <c r="Q244" i="25" s="1"/>
  <c r="J245" i="25"/>
  <c r="P245" i="25" s="1"/>
  <c r="Q245" i="25" s="1"/>
  <c r="J246" i="25"/>
  <c r="P246" i="25" s="1"/>
  <c r="Q246" i="25" s="1"/>
  <c r="J241" i="25"/>
  <c r="P241" i="25" s="1"/>
  <c r="Q241" i="25" s="1"/>
  <c r="J238" i="25"/>
  <c r="P238" i="25" s="1"/>
  <c r="J239" i="25"/>
  <c r="J237" i="25"/>
  <c r="J232" i="25"/>
  <c r="J233" i="25"/>
  <c r="J234" i="25"/>
  <c r="J235" i="25"/>
  <c r="J231" i="25"/>
  <c r="J228" i="25"/>
  <c r="J229" i="25"/>
  <c r="J227" i="25"/>
  <c r="P227" i="25" s="1"/>
  <c r="Q227" i="25" s="1"/>
  <c r="J224" i="25"/>
  <c r="J225" i="25"/>
  <c r="J225" i="26" s="1"/>
  <c r="Q225" i="26" s="1"/>
  <c r="J217" i="25"/>
  <c r="P217" i="25" s="1"/>
  <c r="J218" i="25"/>
  <c r="J219" i="25"/>
  <c r="P219" i="25" s="1"/>
  <c r="J220" i="25"/>
  <c r="P220" i="25" s="1"/>
  <c r="Q220" i="25" s="1"/>
  <c r="J216" i="25"/>
  <c r="P216" i="25" s="1"/>
  <c r="Q216" i="25" s="1"/>
  <c r="J202" i="25"/>
  <c r="P202" i="25" s="1"/>
  <c r="Q202" i="25" s="1"/>
  <c r="J203" i="25"/>
  <c r="J204" i="25"/>
  <c r="P204" i="25" s="1"/>
  <c r="J205" i="25"/>
  <c r="J206" i="25"/>
  <c r="J207" i="25"/>
  <c r="J208" i="25"/>
  <c r="J209" i="25"/>
  <c r="J210" i="25"/>
  <c r="J211" i="25"/>
  <c r="P211" i="25" s="1"/>
  <c r="Q211" i="25" s="1"/>
  <c r="J212" i="25"/>
  <c r="J213" i="25"/>
  <c r="J214" i="25"/>
  <c r="J201" i="25"/>
  <c r="J199" i="25"/>
  <c r="P199" i="25" s="1"/>
  <c r="J190" i="25"/>
  <c r="P190" i="25" s="1"/>
  <c r="Q190" i="25" s="1"/>
  <c r="J191" i="25"/>
  <c r="P191" i="25" s="1"/>
  <c r="Q191" i="25" s="1"/>
  <c r="J192" i="25"/>
  <c r="J193" i="25"/>
  <c r="P193" i="25" s="1"/>
  <c r="Q193" i="25" s="1"/>
  <c r="J194" i="25"/>
  <c r="P194" i="25" s="1"/>
  <c r="Q194" i="25" s="1"/>
  <c r="J195" i="25"/>
  <c r="P195" i="25" s="1"/>
  <c r="Q195" i="25" s="1"/>
  <c r="J196" i="25"/>
  <c r="J189" i="25"/>
  <c r="J183" i="25"/>
  <c r="J184" i="25"/>
  <c r="J185" i="25"/>
  <c r="J186" i="25"/>
  <c r="J187" i="25"/>
  <c r="J182" i="25"/>
  <c r="J179" i="25"/>
  <c r="J180" i="25"/>
  <c r="P180" i="25" s="1"/>
  <c r="Q180" i="25" s="1"/>
  <c r="J178" i="25"/>
  <c r="J173" i="25"/>
  <c r="P173" i="25" s="1"/>
  <c r="Q173" i="25" s="1"/>
  <c r="J174" i="25"/>
  <c r="J175" i="25"/>
  <c r="J176" i="25"/>
  <c r="P176" i="25" s="1"/>
  <c r="J172" i="25"/>
  <c r="J169" i="25"/>
  <c r="P169" i="25" s="1"/>
  <c r="Q169" i="25" s="1"/>
  <c r="J170" i="25"/>
  <c r="P170" i="25" s="1"/>
  <c r="Q170" i="25" s="1"/>
  <c r="J168" i="25"/>
  <c r="P168" i="25" s="1"/>
  <c r="Q168" i="25" s="1"/>
  <c r="J166" i="25"/>
  <c r="J166" i="26" s="1"/>
  <c r="Q166" i="26" s="1"/>
  <c r="J159" i="25"/>
  <c r="J160" i="25"/>
  <c r="J161" i="25"/>
  <c r="J162" i="25"/>
  <c r="J158" i="25"/>
  <c r="J152" i="25"/>
  <c r="J153" i="25"/>
  <c r="P153" i="25" s="1"/>
  <c r="Q153" i="25" s="1"/>
  <c r="J154" i="25"/>
  <c r="J155" i="25"/>
  <c r="P155" i="25" s="1"/>
  <c r="J156" i="25"/>
  <c r="P156" i="25" s="1"/>
  <c r="Q156" i="25" s="1"/>
  <c r="J151" i="25"/>
  <c r="P151" i="25" s="1"/>
  <c r="J139" i="25"/>
  <c r="J140" i="25"/>
  <c r="P140" i="25" s="1"/>
  <c r="Q140" i="25" s="1"/>
  <c r="J141" i="25"/>
  <c r="P141" i="25" s="1"/>
  <c r="Q141" i="25" s="1"/>
  <c r="J142" i="25"/>
  <c r="P142" i="25" s="1"/>
  <c r="J143" i="25"/>
  <c r="P143" i="25" s="1"/>
  <c r="Q143" i="25" s="1"/>
  <c r="J144" i="25"/>
  <c r="P144" i="25" s="1"/>
  <c r="J145" i="25"/>
  <c r="P145" i="25" s="1"/>
  <c r="Q145" i="25" s="1"/>
  <c r="J146" i="25"/>
  <c r="J147" i="25"/>
  <c r="P147" i="25" s="1"/>
  <c r="J148" i="25"/>
  <c r="J149" i="25"/>
  <c r="J138" i="25"/>
  <c r="J136" i="25"/>
  <c r="J132" i="25"/>
  <c r="J130" i="25"/>
  <c r="J127" i="25"/>
  <c r="J128" i="25"/>
  <c r="J126" i="25"/>
  <c r="P126" i="25" s="1"/>
  <c r="Q126" i="25" s="1"/>
  <c r="J124" i="25"/>
  <c r="J122" i="25"/>
  <c r="P122" i="25" s="1"/>
  <c r="J115" i="25"/>
  <c r="P115" i="25" s="1"/>
  <c r="J116" i="25"/>
  <c r="P116" i="25" s="1"/>
  <c r="Q116" i="25" s="1"/>
  <c r="J117" i="25"/>
  <c r="P117" i="25" s="1"/>
  <c r="Q117" i="25" s="1"/>
  <c r="J118" i="25"/>
  <c r="J119" i="25"/>
  <c r="P119" i="25" s="1"/>
  <c r="Q119" i="25" s="1"/>
  <c r="J114" i="25"/>
  <c r="P114" i="25" s="1"/>
  <c r="Q114" i="25" s="1"/>
  <c r="J111" i="25"/>
  <c r="P111" i="25" s="1"/>
  <c r="Q111" i="25" s="1"/>
  <c r="J112" i="25"/>
  <c r="J110" i="25"/>
  <c r="J103" i="25"/>
  <c r="J104" i="25"/>
  <c r="J105" i="25"/>
  <c r="J106" i="25"/>
  <c r="J107" i="25"/>
  <c r="J102" i="25"/>
  <c r="J99" i="25"/>
  <c r="J100" i="25"/>
  <c r="P100" i="25" s="1"/>
  <c r="J98" i="25"/>
  <c r="J93" i="25"/>
  <c r="P93" i="25" s="1"/>
  <c r="Q93" i="25" s="1"/>
  <c r="J94" i="25"/>
  <c r="J95" i="25"/>
  <c r="P95" i="25" s="1"/>
  <c r="Q95" i="25" s="1"/>
  <c r="J96" i="25"/>
  <c r="P96" i="25" s="1"/>
  <c r="Q96" i="25" s="1"/>
  <c r="J92" i="25"/>
  <c r="P92" i="25" s="1"/>
  <c r="Q92" i="25" s="1"/>
  <c r="J89" i="25"/>
  <c r="P89" i="25" s="1"/>
  <c r="Q89" i="25" s="1"/>
  <c r="J90" i="25"/>
  <c r="P90" i="25" s="1"/>
  <c r="Q90" i="25" s="1"/>
  <c r="J88" i="25"/>
  <c r="P88" i="25" s="1"/>
  <c r="Q88" i="25" s="1"/>
  <c r="J83" i="25"/>
  <c r="J83" i="26" s="1"/>
  <c r="Q83" i="26" s="1"/>
  <c r="J84" i="25"/>
  <c r="J84" i="26" s="1"/>
  <c r="Q84" i="26" s="1"/>
  <c r="J85" i="25"/>
  <c r="J85" i="26" s="1"/>
  <c r="Q85" i="26" s="1"/>
  <c r="J86" i="25"/>
  <c r="J86" i="26" s="1"/>
  <c r="Q86" i="26" s="1"/>
  <c r="J79" i="25"/>
  <c r="J72" i="25"/>
  <c r="J73" i="25"/>
  <c r="J74" i="25"/>
  <c r="J75" i="25"/>
  <c r="P75" i="25" s="1"/>
  <c r="J76" i="25"/>
  <c r="J77" i="25"/>
  <c r="P77" i="25" s="1"/>
  <c r="J71" i="25"/>
  <c r="P71" i="25" s="1"/>
  <c r="Q71" i="25" s="1"/>
  <c r="J58" i="25"/>
  <c r="P58" i="25" s="1"/>
  <c r="Q58" i="25" s="1"/>
  <c r="J59" i="25"/>
  <c r="J60" i="25"/>
  <c r="P60" i="25" s="1"/>
  <c r="J61" i="25"/>
  <c r="P61" i="25" s="1"/>
  <c r="Q61" i="25" s="1"/>
  <c r="J62" i="25"/>
  <c r="P62" i="25" s="1"/>
  <c r="J63" i="25"/>
  <c r="P63" i="25" s="1"/>
  <c r="Q63" i="25" s="1"/>
  <c r="J64" i="25"/>
  <c r="P64" i="25" s="1"/>
  <c r="Q64" i="25" s="1"/>
  <c r="J65" i="25"/>
  <c r="P65" i="25" s="1"/>
  <c r="J66" i="25"/>
  <c r="P66" i="25" s="1"/>
  <c r="J67" i="25"/>
  <c r="J68" i="25"/>
  <c r="J69" i="25"/>
  <c r="J57" i="25"/>
  <c r="J55" i="25"/>
  <c r="J48" i="25"/>
  <c r="J49" i="25"/>
  <c r="J50" i="25"/>
  <c r="P50" i="25" s="1"/>
  <c r="Q50" i="25" s="1"/>
  <c r="J51" i="25"/>
  <c r="J52" i="25"/>
  <c r="P52" i="25" s="1"/>
  <c r="Q52" i="25" s="1"/>
  <c r="J47" i="25"/>
  <c r="P47" i="25" s="1"/>
  <c r="Q47" i="25" s="1"/>
  <c r="J45" i="25"/>
  <c r="P45" i="25" s="1"/>
  <c r="Q45" i="25" s="1"/>
  <c r="J38" i="25"/>
  <c r="P38" i="25" s="1"/>
  <c r="Q38" i="25" s="1"/>
  <c r="J39" i="25"/>
  <c r="P39" i="25" s="1"/>
  <c r="Q39" i="25" s="1"/>
  <c r="J40" i="25"/>
  <c r="P40" i="25" s="1"/>
  <c r="Q40" i="25" s="1"/>
  <c r="J41" i="25"/>
  <c r="P41" i="25" s="1"/>
  <c r="Q41" i="25" s="1"/>
  <c r="J42" i="25"/>
  <c r="P42" i="25" s="1"/>
  <c r="Q42" i="25" s="1"/>
  <c r="J43" i="25"/>
  <c r="P43" i="25" s="1"/>
  <c r="Q43" i="25" s="1"/>
  <c r="J37" i="25"/>
  <c r="J26" i="25"/>
  <c r="J27" i="25"/>
  <c r="J28" i="25"/>
  <c r="J29" i="25"/>
  <c r="J30" i="25"/>
  <c r="J31" i="25"/>
  <c r="J32" i="25"/>
  <c r="J33" i="25"/>
  <c r="P33" i="25" s="1"/>
  <c r="Q33" i="25" s="1"/>
  <c r="J34" i="25"/>
  <c r="P34" i="25" s="1"/>
  <c r="J35" i="25"/>
  <c r="P35" i="25" s="1"/>
  <c r="Q35" i="25" s="1"/>
  <c r="J25" i="25"/>
  <c r="P25" i="25" s="1"/>
  <c r="J21" i="25"/>
  <c r="P21" i="25" s="1"/>
  <c r="Q21" i="25" s="1"/>
  <c r="J22" i="25"/>
  <c r="J23" i="25"/>
  <c r="P23" i="25" s="1"/>
  <c r="Q23" i="25" s="1"/>
  <c r="J20" i="25"/>
  <c r="P20" i="25" s="1"/>
  <c r="K469" i="25"/>
  <c r="U469" i="25" s="1"/>
  <c r="L469" i="25"/>
  <c r="M469" i="25"/>
  <c r="N469" i="25"/>
  <c r="O469" i="25"/>
  <c r="K470" i="25"/>
  <c r="U470" i="25" s="1"/>
  <c r="N470" i="25"/>
  <c r="O470" i="25"/>
  <c r="K471" i="25"/>
  <c r="U471" i="25" s="1"/>
  <c r="N471" i="25"/>
  <c r="O471" i="25"/>
  <c r="O565" i="25"/>
  <c r="N565" i="25"/>
  <c r="M565" i="25"/>
  <c r="L565" i="25"/>
  <c r="K565" i="25"/>
  <c r="U565" i="25" s="1"/>
  <c r="P565" i="25"/>
  <c r="G565" i="25"/>
  <c r="F565" i="25"/>
  <c r="U564" i="25"/>
  <c r="O563" i="25"/>
  <c r="N563" i="25"/>
  <c r="K563" i="25"/>
  <c r="U563" i="25" s="1"/>
  <c r="P563" i="25"/>
  <c r="Q563" i="25" s="1"/>
  <c r="G563" i="25"/>
  <c r="M563" i="25" s="1"/>
  <c r="F563" i="25"/>
  <c r="L563" i="25" s="1"/>
  <c r="P562" i="25"/>
  <c r="O562" i="25"/>
  <c r="N562" i="25"/>
  <c r="Q562" i="25" s="1"/>
  <c r="K562" i="25"/>
  <c r="U562" i="25" s="1"/>
  <c r="G562" i="25"/>
  <c r="M562" i="25" s="1"/>
  <c r="F562" i="25"/>
  <c r="L562" i="25" s="1"/>
  <c r="U561" i="25"/>
  <c r="O560" i="25"/>
  <c r="N560" i="25"/>
  <c r="K560" i="25"/>
  <c r="U560" i="25" s="1"/>
  <c r="P560" i="25"/>
  <c r="G560" i="25"/>
  <c r="M560" i="25" s="1"/>
  <c r="F560" i="25"/>
  <c r="L560" i="25" s="1"/>
  <c r="U559" i="25"/>
  <c r="O558" i="25"/>
  <c r="N558" i="25"/>
  <c r="K558" i="25"/>
  <c r="U558" i="25" s="1"/>
  <c r="G558" i="25"/>
  <c r="M558" i="25" s="1"/>
  <c r="F558" i="25"/>
  <c r="L558" i="25" s="1"/>
  <c r="U557" i="25"/>
  <c r="O556" i="25"/>
  <c r="N556" i="25"/>
  <c r="L556" i="25"/>
  <c r="K556" i="25"/>
  <c r="U556" i="25" s="1"/>
  <c r="P556" i="25"/>
  <c r="Q556" i="25" s="1"/>
  <c r="G556" i="25"/>
  <c r="M556" i="25" s="1"/>
  <c r="F556" i="25"/>
  <c r="U555" i="25"/>
  <c r="O555" i="25"/>
  <c r="N555" i="25"/>
  <c r="K555" i="25"/>
  <c r="P555" i="25"/>
  <c r="G555" i="25"/>
  <c r="M555" i="25" s="1"/>
  <c r="F555" i="25"/>
  <c r="L555" i="25" s="1"/>
  <c r="P554" i="25"/>
  <c r="O554" i="25"/>
  <c r="N554" i="25"/>
  <c r="K554" i="25"/>
  <c r="U554" i="25" s="1"/>
  <c r="G554" i="25"/>
  <c r="M554" i="25" s="1"/>
  <c r="F554" i="25"/>
  <c r="L554" i="25" s="1"/>
  <c r="O553" i="25"/>
  <c r="N553" i="25"/>
  <c r="M553" i="25"/>
  <c r="K553" i="25"/>
  <c r="P553" i="25"/>
  <c r="G553" i="25"/>
  <c r="F553" i="25"/>
  <c r="L553" i="25" s="1"/>
  <c r="U552" i="25"/>
  <c r="O551" i="25"/>
  <c r="N551" i="25"/>
  <c r="K551" i="25"/>
  <c r="U551" i="25" s="1"/>
  <c r="G551" i="25"/>
  <c r="M551" i="25" s="1"/>
  <c r="F551" i="25"/>
  <c r="L551" i="25" s="1"/>
  <c r="U550" i="25"/>
  <c r="O548" i="25"/>
  <c r="N548" i="25"/>
  <c r="K548" i="25"/>
  <c r="U548" i="25" s="1"/>
  <c r="G548" i="25"/>
  <c r="M548" i="25" s="1"/>
  <c r="F548" i="25"/>
  <c r="L548" i="25" s="1"/>
  <c r="O547" i="25"/>
  <c r="N547" i="25"/>
  <c r="K547" i="25"/>
  <c r="U547" i="25" s="1"/>
  <c r="G547" i="25"/>
  <c r="M547" i="25" s="1"/>
  <c r="F547" i="25"/>
  <c r="L547" i="25" s="1"/>
  <c r="O546" i="25"/>
  <c r="N546" i="25"/>
  <c r="K546" i="25"/>
  <c r="U546" i="25" s="1"/>
  <c r="G546" i="25"/>
  <c r="M546" i="25" s="1"/>
  <c r="F546" i="25"/>
  <c r="L546" i="25" s="1"/>
  <c r="O545" i="25"/>
  <c r="N545" i="25"/>
  <c r="K545" i="25"/>
  <c r="U545" i="25" s="1"/>
  <c r="P545" i="25"/>
  <c r="Q545" i="25" s="1"/>
  <c r="G545" i="25"/>
  <c r="M545" i="25" s="1"/>
  <c r="F545" i="25"/>
  <c r="L545" i="25" s="1"/>
  <c r="O544" i="25"/>
  <c r="N544" i="25"/>
  <c r="K544" i="25"/>
  <c r="U544" i="25" s="1"/>
  <c r="G544" i="25"/>
  <c r="M544" i="25" s="1"/>
  <c r="F544" i="25"/>
  <c r="L544" i="25" s="1"/>
  <c r="O543" i="25"/>
  <c r="N543" i="25"/>
  <c r="K543" i="25"/>
  <c r="U543" i="25" s="1"/>
  <c r="G543" i="25"/>
  <c r="M543" i="25" s="1"/>
  <c r="F543" i="25"/>
  <c r="L543" i="25" s="1"/>
  <c r="O542" i="25"/>
  <c r="N542" i="25"/>
  <c r="K542" i="25"/>
  <c r="U542" i="25" s="1"/>
  <c r="P542" i="25"/>
  <c r="Q542" i="25" s="1"/>
  <c r="G542" i="25"/>
  <c r="M542" i="25" s="1"/>
  <c r="F542" i="25"/>
  <c r="L542" i="25" s="1"/>
  <c r="U541" i="25"/>
  <c r="O541" i="25"/>
  <c r="O537" i="25" s="1"/>
  <c r="N541" i="25"/>
  <c r="K541" i="25"/>
  <c r="G541" i="25"/>
  <c r="M541" i="25" s="1"/>
  <c r="F541" i="25"/>
  <c r="L541" i="25" s="1"/>
  <c r="O540" i="25"/>
  <c r="N540" i="25"/>
  <c r="K540" i="25"/>
  <c r="U540" i="25" s="1"/>
  <c r="G540" i="25"/>
  <c r="M540" i="25" s="1"/>
  <c r="F540" i="25"/>
  <c r="L540" i="25" s="1"/>
  <c r="O539" i="25"/>
  <c r="N539" i="25"/>
  <c r="K539" i="25"/>
  <c r="U539" i="25" s="1"/>
  <c r="G539" i="25"/>
  <c r="M539" i="25" s="1"/>
  <c r="F539" i="25"/>
  <c r="L539" i="25" s="1"/>
  <c r="U538" i="25"/>
  <c r="O536" i="25"/>
  <c r="N536" i="25"/>
  <c r="L536" i="25"/>
  <c r="K536" i="25"/>
  <c r="U536" i="25" s="1"/>
  <c r="G536" i="25"/>
  <c r="M536" i="25" s="1"/>
  <c r="F536" i="25"/>
  <c r="O535" i="25"/>
  <c r="N535" i="25"/>
  <c r="K535" i="25"/>
  <c r="U535" i="25" s="1"/>
  <c r="G535" i="25"/>
  <c r="M535" i="25" s="1"/>
  <c r="F535" i="25"/>
  <c r="L535" i="25" s="1"/>
  <c r="O534" i="25"/>
  <c r="N534" i="25"/>
  <c r="L534" i="25"/>
  <c r="K534" i="25"/>
  <c r="U534" i="25" s="1"/>
  <c r="G534" i="25"/>
  <c r="M534" i="25" s="1"/>
  <c r="F534" i="25"/>
  <c r="O533" i="25"/>
  <c r="N533" i="25"/>
  <c r="K533" i="25"/>
  <c r="U533" i="25" s="1"/>
  <c r="G533" i="25"/>
  <c r="M533" i="25" s="1"/>
  <c r="F533" i="25"/>
  <c r="L533" i="25" s="1"/>
  <c r="O532" i="25"/>
  <c r="N532" i="25"/>
  <c r="K532" i="25"/>
  <c r="U532" i="25" s="1"/>
  <c r="G532" i="25"/>
  <c r="M532" i="25" s="1"/>
  <c r="F532" i="25"/>
  <c r="L532" i="25" s="1"/>
  <c r="U531" i="25"/>
  <c r="O531" i="25"/>
  <c r="N531" i="25"/>
  <c r="M531" i="25"/>
  <c r="L531" i="25"/>
  <c r="K531" i="25"/>
  <c r="G531" i="25"/>
  <c r="F531" i="25"/>
  <c r="O530" i="25"/>
  <c r="N530" i="25"/>
  <c r="K530" i="25"/>
  <c r="U530" i="25" s="1"/>
  <c r="G530" i="25"/>
  <c r="M530" i="25" s="1"/>
  <c r="F530" i="25"/>
  <c r="L530" i="25" s="1"/>
  <c r="O529" i="25"/>
  <c r="N529" i="25"/>
  <c r="K529" i="25"/>
  <c r="U529" i="25" s="1"/>
  <c r="G529" i="25"/>
  <c r="M529" i="25" s="1"/>
  <c r="F529" i="25"/>
  <c r="L529" i="25" s="1"/>
  <c r="U528" i="25"/>
  <c r="O528" i="25"/>
  <c r="N528" i="25"/>
  <c r="M528" i="25"/>
  <c r="L528" i="25"/>
  <c r="K528" i="25"/>
  <c r="G528" i="25"/>
  <c r="F528" i="25"/>
  <c r="O527" i="25"/>
  <c r="N527" i="25"/>
  <c r="K527" i="25"/>
  <c r="U527" i="25" s="1"/>
  <c r="P527" i="25"/>
  <c r="Q527" i="25" s="1"/>
  <c r="G527" i="25"/>
  <c r="M527" i="25" s="1"/>
  <c r="F527" i="25"/>
  <c r="L527" i="25" s="1"/>
  <c r="O526" i="25"/>
  <c r="N526" i="25"/>
  <c r="K526" i="25"/>
  <c r="U526" i="25" s="1"/>
  <c r="P526" i="25"/>
  <c r="Q526" i="25" s="1"/>
  <c r="G526" i="25"/>
  <c r="M526" i="25" s="1"/>
  <c r="F526" i="25"/>
  <c r="L526" i="25" s="1"/>
  <c r="O525" i="25"/>
  <c r="N525" i="25"/>
  <c r="K525" i="25"/>
  <c r="U525" i="25" s="1"/>
  <c r="P525" i="25"/>
  <c r="G525" i="25"/>
  <c r="M525" i="25" s="1"/>
  <c r="F525" i="25"/>
  <c r="L525" i="25" s="1"/>
  <c r="O524" i="25"/>
  <c r="N524" i="25"/>
  <c r="K524" i="25"/>
  <c r="U524" i="25" s="1"/>
  <c r="P524" i="25"/>
  <c r="Q524" i="25" s="1"/>
  <c r="G524" i="25"/>
  <c r="M524" i="25" s="1"/>
  <c r="F524" i="25"/>
  <c r="L524" i="25" s="1"/>
  <c r="O523" i="25"/>
  <c r="N523" i="25"/>
  <c r="K523" i="25"/>
  <c r="U523" i="25" s="1"/>
  <c r="P523" i="25"/>
  <c r="G523" i="25"/>
  <c r="M523" i="25" s="1"/>
  <c r="F523" i="25"/>
  <c r="L523" i="25" s="1"/>
  <c r="U522" i="25"/>
  <c r="O522" i="25"/>
  <c r="N522" i="25"/>
  <c r="K522" i="25"/>
  <c r="G522" i="25"/>
  <c r="M522" i="25" s="1"/>
  <c r="F522" i="25"/>
  <c r="L522" i="25" s="1"/>
  <c r="O521" i="25"/>
  <c r="N521" i="25"/>
  <c r="K521" i="25"/>
  <c r="U521" i="25" s="1"/>
  <c r="G521" i="25"/>
  <c r="M521" i="25" s="1"/>
  <c r="F521" i="25"/>
  <c r="L521" i="25" s="1"/>
  <c r="O520" i="25"/>
  <c r="N520" i="25"/>
  <c r="M520" i="25"/>
  <c r="K520" i="25"/>
  <c r="U520" i="25" s="1"/>
  <c r="P520" i="25"/>
  <c r="Q520" i="25" s="1"/>
  <c r="G520" i="25"/>
  <c r="F520" i="25"/>
  <c r="L520" i="25" s="1"/>
  <c r="U519" i="25"/>
  <c r="O519" i="25"/>
  <c r="N519" i="25"/>
  <c r="K519" i="25"/>
  <c r="G519" i="25"/>
  <c r="M519" i="25" s="1"/>
  <c r="F519" i="25"/>
  <c r="L519" i="25" s="1"/>
  <c r="O518" i="25"/>
  <c r="N518" i="25"/>
  <c r="K518" i="25"/>
  <c r="U518" i="25" s="1"/>
  <c r="G518" i="25"/>
  <c r="M518" i="25" s="1"/>
  <c r="F518" i="25"/>
  <c r="L518" i="25" s="1"/>
  <c r="O517" i="25"/>
  <c r="N517" i="25"/>
  <c r="K517" i="25"/>
  <c r="U517" i="25" s="1"/>
  <c r="G517" i="25"/>
  <c r="M517" i="25" s="1"/>
  <c r="F517" i="25"/>
  <c r="L517" i="25" s="1"/>
  <c r="O516" i="25"/>
  <c r="N516" i="25"/>
  <c r="L516" i="25"/>
  <c r="K516" i="25"/>
  <c r="U516" i="25" s="1"/>
  <c r="G516" i="25"/>
  <c r="M516" i="25" s="1"/>
  <c r="F516" i="25"/>
  <c r="O515" i="25"/>
  <c r="N515" i="25"/>
  <c r="K515" i="25"/>
  <c r="U515" i="25" s="1"/>
  <c r="G515" i="25"/>
  <c r="M515" i="25" s="1"/>
  <c r="F515" i="25"/>
  <c r="L515" i="25" s="1"/>
  <c r="O514" i="25"/>
  <c r="N514" i="25"/>
  <c r="L514" i="25"/>
  <c r="K514" i="25"/>
  <c r="U514" i="25" s="1"/>
  <c r="P514" i="25"/>
  <c r="G514" i="25"/>
  <c r="M514" i="25" s="1"/>
  <c r="F514" i="25"/>
  <c r="O513" i="25"/>
  <c r="N513" i="25"/>
  <c r="K513" i="25"/>
  <c r="U513" i="25" s="1"/>
  <c r="G513" i="25"/>
  <c r="M513" i="25" s="1"/>
  <c r="F513" i="25"/>
  <c r="L513" i="25" s="1"/>
  <c r="O512" i="25"/>
  <c r="N512" i="25"/>
  <c r="K512" i="25"/>
  <c r="U512" i="25" s="1"/>
  <c r="G512" i="25"/>
  <c r="M512" i="25" s="1"/>
  <c r="F512" i="25"/>
  <c r="L512" i="25" s="1"/>
  <c r="O511" i="25"/>
  <c r="N511" i="25"/>
  <c r="M511" i="25"/>
  <c r="L511" i="25"/>
  <c r="K511" i="25"/>
  <c r="U511" i="25" s="1"/>
  <c r="G511" i="25"/>
  <c r="F511" i="25"/>
  <c r="O510" i="25"/>
  <c r="N510" i="25"/>
  <c r="K510" i="25"/>
  <c r="U510" i="25" s="1"/>
  <c r="G510" i="25"/>
  <c r="M510" i="25" s="1"/>
  <c r="F510" i="25"/>
  <c r="L510" i="25" s="1"/>
  <c r="O509" i="25"/>
  <c r="N509" i="25"/>
  <c r="K509" i="25"/>
  <c r="U509" i="25" s="1"/>
  <c r="G509" i="25"/>
  <c r="M509" i="25" s="1"/>
  <c r="F509" i="25"/>
  <c r="L509" i="25" s="1"/>
  <c r="O508" i="25"/>
  <c r="N508" i="25"/>
  <c r="K508" i="25"/>
  <c r="U508" i="25" s="1"/>
  <c r="P508" i="25"/>
  <c r="Q508" i="25" s="1"/>
  <c r="G508" i="25"/>
  <c r="M508" i="25" s="1"/>
  <c r="F508" i="25"/>
  <c r="L508" i="25" s="1"/>
  <c r="O507" i="25"/>
  <c r="N507" i="25"/>
  <c r="K507" i="25"/>
  <c r="U507" i="25" s="1"/>
  <c r="G507" i="25"/>
  <c r="M507" i="25" s="1"/>
  <c r="F507" i="25"/>
  <c r="L507" i="25" s="1"/>
  <c r="O506" i="25"/>
  <c r="N506" i="25"/>
  <c r="K506" i="25"/>
  <c r="U506" i="25" s="1"/>
  <c r="P506" i="25"/>
  <c r="Q506" i="25" s="1"/>
  <c r="G506" i="25"/>
  <c r="M506" i="25" s="1"/>
  <c r="F506" i="25"/>
  <c r="L506" i="25" s="1"/>
  <c r="O505" i="25"/>
  <c r="N505" i="25"/>
  <c r="K505" i="25"/>
  <c r="U505" i="25" s="1"/>
  <c r="P505" i="25"/>
  <c r="Q505" i="25" s="1"/>
  <c r="G505" i="25"/>
  <c r="M505" i="25" s="1"/>
  <c r="F505" i="25"/>
  <c r="L505" i="25" s="1"/>
  <c r="O504" i="25"/>
  <c r="N504" i="25"/>
  <c r="M504" i="25"/>
  <c r="L504" i="25"/>
  <c r="K504" i="25"/>
  <c r="U504" i="25" s="1"/>
  <c r="P504" i="25"/>
  <c r="G504" i="25"/>
  <c r="F504" i="25"/>
  <c r="O503" i="25"/>
  <c r="N503" i="25"/>
  <c r="K503" i="25"/>
  <c r="U503" i="25" s="1"/>
  <c r="P503" i="25"/>
  <c r="Q503" i="25" s="1"/>
  <c r="G503" i="25"/>
  <c r="M503" i="25" s="1"/>
  <c r="F503" i="25"/>
  <c r="L503" i="25" s="1"/>
  <c r="O502" i="25"/>
  <c r="N502" i="25"/>
  <c r="M502" i="25"/>
  <c r="L502" i="25"/>
  <c r="K502" i="25"/>
  <c r="U502" i="25" s="1"/>
  <c r="P502" i="25"/>
  <c r="Q502" i="25" s="1"/>
  <c r="G502" i="25"/>
  <c r="F502" i="25"/>
  <c r="O501" i="25"/>
  <c r="N501" i="25"/>
  <c r="K501" i="25"/>
  <c r="U501" i="25" s="1"/>
  <c r="P501" i="25"/>
  <c r="G501" i="25"/>
  <c r="M501" i="25" s="1"/>
  <c r="F501" i="25"/>
  <c r="L501" i="25" s="1"/>
  <c r="O500" i="25"/>
  <c r="N500" i="25"/>
  <c r="K500" i="25"/>
  <c r="U500" i="25" s="1"/>
  <c r="P500" i="25"/>
  <c r="Q500" i="25" s="1"/>
  <c r="G500" i="25"/>
  <c r="M500" i="25" s="1"/>
  <c r="F500" i="25"/>
  <c r="L500" i="25" s="1"/>
  <c r="O499" i="25"/>
  <c r="N499" i="25"/>
  <c r="K499" i="25"/>
  <c r="G499" i="25"/>
  <c r="M499" i="25" s="1"/>
  <c r="F499" i="25"/>
  <c r="L499" i="25" s="1"/>
  <c r="U498" i="25"/>
  <c r="O496" i="25"/>
  <c r="N496" i="25"/>
  <c r="K496" i="25"/>
  <c r="U496" i="25" s="1"/>
  <c r="P496" i="25"/>
  <c r="G496" i="25"/>
  <c r="M496" i="25" s="1"/>
  <c r="F496" i="25"/>
  <c r="L496" i="25" s="1"/>
  <c r="O495" i="25"/>
  <c r="N495" i="25"/>
  <c r="K495" i="25"/>
  <c r="U495" i="25" s="1"/>
  <c r="P495" i="25"/>
  <c r="Q495" i="25" s="1"/>
  <c r="G495" i="25"/>
  <c r="M495" i="25" s="1"/>
  <c r="F495" i="25"/>
  <c r="L495" i="25" s="1"/>
  <c r="O494" i="25"/>
  <c r="N494" i="25"/>
  <c r="K494" i="25"/>
  <c r="U494" i="25" s="1"/>
  <c r="P494" i="25"/>
  <c r="Q494" i="25" s="1"/>
  <c r="G494" i="25"/>
  <c r="M494" i="25" s="1"/>
  <c r="F494" i="25"/>
  <c r="L494" i="25" s="1"/>
  <c r="U493" i="25"/>
  <c r="O493" i="25"/>
  <c r="N493" i="25"/>
  <c r="K493" i="25"/>
  <c r="G493" i="25"/>
  <c r="M493" i="25" s="1"/>
  <c r="F493" i="25"/>
  <c r="L493" i="25" s="1"/>
  <c r="O492" i="25"/>
  <c r="N492" i="25"/>
  <c r="K492" i="25"/>
  <c r="U492" i="25" s="1"/>
  <c r="G492" i="25"/>
  <c r="M492" i="25" s="1"/>
  <c r="F492" i="25"/>
  <c r="L492" i="25" s="1"/>
  <c r="O491" i="25"/>
  <c r="N491" i="25"/>
  <c r="M491" i="25"/>
  <c r="L491" i="25"/>
  <c r="K491" i="25"/>
  <c r="P491" i="25"/>
  <c r="G491" i="25"/>
  <c r="F491" i="25"/>
  <c r="U490" i="25"/>
  <c r="O488" i="25"/>
  <c r="K488" i="25"/>
  <c r="U488" i="25" s="1"/>
  <c r="P488" i="25"/>
  <c r="H488" i="25"/>
  <c r="F488" i="25"/>
  <c r="L488" i="25" s="1"/>
  <c r="O487" i="25"/>
  <c r="K487" i="25"/>
  <c r="U487" i="25" s="1"/>
  <c r="P487" i="25"/>
  <c r="Q487" i="25" s="1"/>
  <c r="H487" i="25"/>
  <c r="N487" i="25" s="1"/>
  <c r="O486" i="25"/>
  <c r="K486" i="25"/>
  <c r="P486" i="25"/>
  <c r="Q486" i="25" s="1"/>
  <c r="H486" i="25"/>
  <c r="N486" i="25" s="1"/>
  <c r="G486" i="25"/>
  <c r="M486" i="25" s="1"/>
  <c r="P485" i="25"/>
  <c r="O485" i="25"/>
  <c r="K485" i="25"/>
  <c r="U485" i="25" s="1"/>
  <c r="H485" i="25"/>
  <c r="N485" i="25" s="1"/>
  <c r="G485" i="25"/>
  <c r="M485" i="25" s="1"/>
  <c r="F485" i="25"/>
  <c r="L485" i="25" s="1"/>
  <c r="U484" i="25"/>
  <c r="O482" i="25"/>
  <c r="N482" i="25"/>
  <c r="K482" i="25"/>
  <c r="U482" i="25" s="1"/>
  <c r="P482" i="25"/>
  <c r="G482" i="25"/>
  <c r="M482" i="25" s="1"/>
  <c r="F482" i="25"/>
  <c r="L482" i="25" s="1"/>
  <c r="O481" i="25"/>
  <c r="N481" i="25"/>
  <c r="M481" i="25"/>
  <c r="K481" i="25"/>
  <c r="U481" i="25" s="1"/>
  <c r="G481" i="25"/>
  <c r="F481" i="25"/>
  <c r="L481" i="25" s="1"/>
  <c r="O480" i="25"/>
  <c r="N480" i="25"/>
  <c r="K480" i="25"/>
  <c r="U480" i="25" s="1"/>
  <c r="P480" i="25"/>
  <c r="G480" i="25"/>
  <c r="M480" i="25" s="1"/>
  <c r="F480" i="25"/>
  <c r="L480" i="25" s="1"/>
  <c r="O479" i="25"/>
  <c r="N479" i="25"/>
  <c r="K479" i="25"/>
  <c r="P479" i="25"/>
  <c r="G479" i="25"/>
  <c r="M479" i="25" s="1"/>
  <c r="F479" i="25"/>
  <c r="L479" i="25" s="1"/>
  <c r="O478" i="25"/>
  <c r="N478" i="25"/>
  <c r="K478" i="25"/>
  <c r="U478" i="25" s="1"/>
  <c r="G478" i="25"/>
  <c r="M478" i="25" s="1"/>
  <c r="F478" i="25"/>
  <c r="L478" i="25" s="1"/>
  <c r="U477" i="25"/>
  <c r="O475" i="25"/>
  <c r="N475" i="25"/>
  <c r="K475" i="25"/>
  <c r="U475" i="25" s="1"/>
  <c r="P475" i="25"/>
  <c r="Q475" i="25" s="1"/>
  <c r="G475" i="25"/>
  <c r="M475" i="25" s="1"/>
  <c r="F475" i="25"/>
  <c r="L475" i="25" s="1"/>
  <c r="U474" i="25"/>
  <c r="P474" i="25"/>
  <c r="Q474" i="25" s="1"/>
  <c r="O474" i="25"/>
  <c r="N474" i="25"/>
  <c r="M474" i="25"/>
  <c r="K474" i="25"/>
  <c r="G474" i="25"/>
  <c r="F474" i="25"/>
  <c r="L474" i="25" s="1"/>
  <c r="O473" i="25"/>
  <c r="N473" i="25"/>
  <c r="K473" i="25"/>
  <c r="U473" i="25" s="1"/>
  <c r="G473" i="25"/>
  <c r="M473" i="25" s="1"/>
  <c r="F473" i="25"/>
  <c r="L473" i="25" s="1"/>
  <c r="U472" i="25"/>
  <c r="G471" i="25"/>
  <c r="M471" i="25" s="1"/>
  <c r="F471" i="25"/>
  <c r="L471" i="25" s="1"/>
  <c r="G470" i="25"/>
  <c r="M470" i="25" s="1"/>
  <c r="F470" i="25"/>
  <c r="L470" i="25" s="1"/>
  <c r="G469" i="25"/>
  <c r="F469" i="25"/>
  <c r="U468" i="25"/>
  <c r="U467" i="25"/>
  <c r="O467" i="25"/>
  <c r="N467" i="25"/>
  <c r="K467" i="25"/>
  <c r="P467" i="25"/>
  <c r="Q467" i="25" s="1"/>
  <c r="G467" i="25"/>
  <c r="M467" i="25" s="1"/>
  <c r="F467" i="25"/>
  <c r="L467" i="25" s="1"/>
  <c r="O466" i="25"/>
  <c r="N466" i="25"/>
  <c r="K466" i="25"/>
  <c r="U466" i="25" s="1"/>
  <c r="P466" i="25"/>
  <c r="Q466" i="25" s="1"/>
  <c r="G466" i="25"/>
  <c r="M466" i="25" s="1"/>
  <c r="F466" i="25"/>
  <c r="L466" i="25" s="1"/>
  <c r="O465" i="25"/>
  <c r="N465" i="25"/>
  <c r="K465" i="25"/>
  <c r="U465" i="25" s="1"/>
  <c r="P465" i="25"/>
  <c r="Q465" i="25" s="1"/>
  <c r="G465" i="25"/>
  <c r="M465" i="25" s="1"/>
  <c r="F465" i="25"/>
  <c r="L465" i="25" s="1"/>
  <c r="O464" i="25"/>
  <c r="N464" i="25"/>
  <c r="K464" i="25"/>
  <c r="U464" i="25" s="1"/>
  <c r="G464" i="25"/>
  <c r="M464" i="25" s="1"/>
  <c r="F464" i="25"/>
  <c r="L464" i="25" s="1"/>
  <c r="O463" i="25"/>
  <c r="N463" i="25"/>
  <c r="K463" i="25"/>
  <c r="U463" i="25" s="1"/>
  <c r="P463" i="25"/>
  <c r="Q463" i="25" s="1"/>
  <c r="G463" i="25"/>
  <c r="M463" i="25" s="1"/>
  <c r="F463" i="25"/>
  <c r="L463" i="25" s="1"/>
  <c r="U462" i="25"/>
  <c r="O461" i="25"/>
  <c r="N461" i="25"/>
  <c r="M461" i="25"/>
  <c r="L461" i="25"/>
  <c r="K461" i="25"/>
  <c r="U461" i="25" s="1"/>
  <c r="P461" i="25"/>
  <c r="G461" i="25"/>
  <c r="F461" i="25"/>
  <c r="O460" i="25"/>
  <c r="N460" i="25"/>
  <c r="K460" i="25"/>
  <c r="U460" i="25" s="1"/>
  <c r="P460" i="25"/>
  <c r="Q460" i="25" s="1"/>
  <c r="G460" i="25"/>
  <c r="M460" i="25" s="1"/>
  <c r="F460" i="25"/>
  <c r="L460" i="25" s="1"/>
  <c r="O459" i="25"/>
  <c r="N459" i="25"/>
  <c r="K459" i="25"/>
  <c r="U459" i="25" s="1"/>
  <c r="P459" i="25"/>
  <c r="Q459" i="25" s="1"/>
  <c r="G459" i="25"/>
  <c r="M459" i="25" s="1"/>
  <c r="F459" i="25"/>
  <c r="L459" i="25" s="1"/>
  <c r="U458" i="25"/>
  <c r="U457" i="25"/>
  <c r="O457" i="25"/>
  <c r="N457" i="25"/>
  <c r="K457" i="25"/>
  <c r="G457" i="25"/>
  <c r="M457" i="25" s="1"/>
  <c r="F457" i="25"/>
  <c r="L457" i="25" s="1"/>
  <c r="P456" i="25"/>
  <c r="O456" i="25"/>
  <c r="N456" i="25"/>
  <c r="K456" i="25"/>
  <c r="U456" i="25" s="1"/>
  <c r="G456" i="25"/>
  <c r="M456" i="25" s="1"/>
  <c r="F456" i="25"/>
  <c r="L456" i="25" s="1"/>
  <c r="U455" i="25"/>
  <c r="U454" i="25"/>
  <c r="N454" i="25"/>
  <c r="K454" i="25"/>
  <c r="G454" i="25"/>
  <c r="M454" i="25" s="1"/>
  <c r="F454" i="25"/>
  <c r="L454" i="25" s="1"/>
  <c r="O453" i="25"/>
  <c r="N453" i="25"/>
  <c r="K453" i="25"/>
  <c r="U453" i="25" s="1"/>
  <c r="G453" i="25"/>
  <c r="M453" i="25" s="1"/>
  <c r="F453" i="25"/>
  <c r="L453" i="25" s="1"/>
  <c r="O452" i="25"/>
  <c r="N452" i="25"/>
  <c r="K452" i="25"/>
  <c r="U452" i="25" s="1"/>
  <c r="G452" i="25"/>
  <c r="M452" i="25" s="1"/>
  <c r="F452" i="25"/>
  <c r="L452" i="25" s="1"/>
  <c r="U451" i="25"/>
  <c r="O450" i="25"/>
  <c r="N450" i="25"/>
  <c r="M450" i="25"/>
  <c r="L450" i="25"/>
  <c r="K450" i="25"/>
  <c r="U450" i="25" s="1"/>
  <c r="G450" i="25"/>
  <c r="F450" i="25"/>
  <c r="U449" i="25"/>
  <c r="O448" i="25"/>
  <c r="N448" i="25"/>
  <c r="K448" i="25"/>
  <c r="U448" i="25" s="1"/>
  <c r="G448" i="25"/>
  <c r="M448" i="25" s="1"/>
  <c r="F448" i="25"/>
  <c r="L448" i="25" s="1"/>
  <c r="U447" i="25"/>
  <c r="O447" i="25"/>
  <c r="N447" i="25"/>
  <c r="M447" i="25"/>
  <c r="K447" i="25"/>
  <c r="G447" i="25"/>
  <c r="F447" i="25"/>
  <c r="L447" i="25" s="1"/>
  <c r="O446" i="25"/>
  <c r="N446" i="25"/>
  <c r="K446" i="25"/>
  <c r="U446" i="25" s="1"/>
  <c r="G446" i="25"/>
  <c r="M446" i="25" s="1"/>
  <c r="F446" i="25"/>
  <c r="L446" i="25" s="1"/>
  <c r="O445" i="25"/>
  <c r="N445" i="25"/>
  <c r="K445" i="25"/>
  <c r="U445" i="25" s="1"/>
  <c r="P445" i="25"/>
  <c r="Q445" i="25" s="1"/>
  <c r="G445" i="25"/>
  <c r="M445" i="25" s="1"/>
  <c r="F445" i="25"/>
  <c r="L445" i="25" s="1"/>
  <c r="O444" i="25"/>
  <c r="N444" i="25"/>
  <c r="L444" i="25"/>
  <c r="K444" i="25"/>
  <c r="U444" i="25" s="1"/>
  <c r="G444" i="25"/>
  <c r="M444" i="25" s="1"/>
  <c r="F444" i="25"/>
  <c r="O443" i="25"/>
  <c r="N443" i="25"/>
  <c r="K443" i="25"/>
  <c r="U443" i="25" s="1"/>
  <c r="G443" i="25"/>
  <c r="M443" i="25" s="1"/>
  <c r="F443" i="25"/>
  <c r="L443" i="25" s="1"/>
  <c r="O442" i="25"/>
  <c r="N442" i="25"/>
  <c r="K442" i="25"/>
  <c r="U442" i="25" s="1"/>
  <c r="G442" i="25"/>
  <c r="M442" i="25" s="1"/>
  <c r="F442" i="25"/>
  <c r="L442" i="25" s="1"/>
  <c r="U441" i="25"/>
  <c r="N440" i="25"/>
  <c r="L440" i="25"/>
  <c r="O440" i="25"/>
  <c r="G440" i="25"/>
  <c r="M440" i="25" s="1"/>
  <c r="F440" i="25"/>
  <c r="N439" i="25"/>
  <c r="O439" i="25"/>
  <c r="G439" i="25"/>
  <c r="M439" i="25" s="1"/>
  <c r="F439" i="25"/>
  <c r="L439" i="25" s="1"/>
  <c r="O438" i="25"/>
  <c r="N438" i="25"/>
  <c r="K438" i="25"/>
  <c r="U438" i="25" s="1"/>
  <c r="P438" i="25"/>
  <c r="Q438" i="25" s="1"/>
  <c r="G438" i="25"/>
  <c r="M438" i="25" s="1"/>
  <c r="F438" i="25"/>
  <c r="L438" i="25" s="1"/>
  <c r="O437" i="25"/>
  <c r="N437" i="25"/>
  <c r="M437" i="25"/>
  <c r="L437" i="25"/>
  <c r="K437" i="25"/>
  <c r="U437" i="25" s="1"/>
  <c r="G437" i="25"/>
  <c r="F437" i="25"/>
  <c r="O436" i="25"/>
  <c r="N436" i="25"/>
  <c r="K436" i="25"/>
  <c r="U436" i="25" s="1"/>
  <c r="P436" i="25"/>
  <c r="Q436" i="25" s="1"/>
  <c r="G436" i="25"/>
  <c r="M436" i="25" s="1"/>
  <c r="F436" i="25"/>
  <c r="L436" i="25" s="1"/>
  <c r="P435" i="25"/>
  <c r="O435" i="25"/>
  <c r="N435" i="25"/>
  <c r="M435" i="25"/>
  <c r="L435" i="25"/>
  <c r="K435" i="25"/>
  <c r="U435" i="25" s="1"/>
  <c r="G435" i="25"/>
  <c r="F435" i="25"/>
  <c r="U434" i="25"/>
  <c r="O434" i="25"/>
  <c r="N434" i="25"/>
  <c r="K434" i="25"/>
  <c r="G434" i="25"/>
  <c r="M434" i="25" s="1"/>
  <c r="F434" i="25"/>
  <c r="L434" i="25" s="1"/>
  <c r="O433" i="25"/>
  <c r="N433" i="25"/>
  <c r="K433" i="25"/>
  <c r="U433" i="25" s="1"/>
  <c r="P433" i="25"/>
  <c r="Q433" i="25" s="1"/>
  <c r="G433" i="25"/>
  <c r="M433" i="25" s="1"/>
  <c r="F433" i="25"/>
  <c r="L433" i="25" s="1"/>
  <c r="O432" i="25"/>
  <c r="N432" i="25"/>
  <c r="L432" i="25"/>
  <c r="K432" i="25"/>
  <c r="U432" i="25" s="1"/>
  <c r="P432" i="25"/>
  <c r="Q432" i="25" s="1"/>
  <c r="G432" i="25"/>
  <c r="M432" i="25" s="1"/>
  <c r="F432" i="25"/>
  <c r="U431" i="25"/>
  <c r="O431" i="25"/>
  <c r="N431" i="25"/>
  <c r="K431" i="25"/>
  <c r="P431" i="25"/>
  <c r="G431" i="25"/>
  <c r="M431" i="25" s="1"/>
  <c r="F431" i="25"/>
  <c r="L431" i="25" s="1"/>
  <c r="O430" i="25"/>
  <c r="N430" i="25"/>
  <c r="K430" i="25"/>
  <c r="U430" i="25" s="1"/>
  <c r="P430" i="25"/>
  <c r="G430" i="25"/>
  <c r="M430" i="25" s="1"/>
  <c r="F430" i="25"/>
  <c r="L430" i="25" s="1"/>
  <c r="U429" i="25"/>
  <c r="O429" i="25"/>
  <c r="N429" i="25"/>
  <c r="K429" i="25"/>
  <c r="P429" i="25"/>
  <c r="G429" i="25"/>
  <c r="M429" i="25" s="1"/>
  <c r="F429" i="25"/>
  <c r="L429" i="25" s="1"/>
  <c r="O428" i="25"/>
  <c r="N428" i="25"/>
  <c r="K428" i="25"/>
  <c r="U428" i="25" s="1"/>
  <c r="G428" i="25"/>
  <c r="M428" i="25" s="1"/>
  <c r="F428" i="25"/>
  <c r="L428" i="25" s="1"/>
  <c r="U427" i="25"/>
  <c r="O426" i="25"/>
  <c r="N426" i="25"/>
  <c r="K426" i="25"/>
  <c r="P426" i="25"/>
  <c r="G426" i="25"/>
  <c r="M426" i="25" s="1"/>
  <c r="F426" i="25"/>
  <c r="L426" i="25" s="1"/>
  <c r="U425" i="25"/>
  <c r="O423" i="25"/>
  <c r="N423" i="25"/>
  <c r="M423" i="25"/>
  <c r="K423" i="25"/>
  <c r="U423" i="25" s="1"/>
  <c r="G423" i="25"/>
  <c r="F423" i="25"/>
  <c r="L423" i="25" s="1"/>
  <c r="O422" i="25"/>
  <c r="N422" i="25"/>
  <c r="K422" i="25"/>
  <c r="U422" i="25" s="1"/>
  <c r="G422" i="25"/>
  <c r="M422" i="25" s="1"/>
  <c r="F422" i="25"/>
  <c r="L422" i="25" s="1"/>
  <c r="U421" i="25"/>
  <c r="O421" i="25"/>
  <c r="N421" i="25"/>
  <c r="L421" i="25"/>
  <c r="K421" i="25"/>
  <c r="G421" i="25"/>
  <c r="M421" i="25" s="1"/>
  <c r="F421" i="25"/>
  <c r="U420" i="25"/>
  <c r="O419" i="25"/>
  <c r="N419" i="25"/>
  <c r="K419" i="25"/>
  <c r="U419" i="25" s="1"/>
  <c r="G419" i="25"/>
  <c r="M419" i="25" s="1"/>
  <c r="F419" i="25"/>
  <c r="L419" i="25" s="1"/>
  <c r="O418" i="25"/>
  <c r="N418" i="25"/>
  <c r="L418" i="25"/>
  <c r="K418" i="25"/>
  <c r="U418" i="25" s="1"/>
  <c r="G418" i="25"/>
  <c r="M418" i="25" s="1"/>
  <c r="F418" i="25"/>
  <c r="O417" i="25"/>
  <c r="N417" i="25"/>
  <c r="K417" i="25"/>
  <c r="U417" i="25" s="1"/>
  <c r="G417" i="25"/>
  <c r="M417" i="25" s="1"/>
  <c r="F417" i="25"/>
  <c r="L417" i="25" s="1"/>
  <c r="O416" i="25"/>
  <c r="N416" i="25"/>
  <c r="K416" i="25"/>
  <c r="U416" i="25" s="1"/>
  <c r="P416" i="25"/>
  <c r="Q416" i="25" s="1"/>
  <c r="G416" i="25"/>
  <c r="M416" i="25" s="1"/>
  <c r="F416" i="25"/>
  <c r="L416" i="25" s="1"/>
  <c r="U415" i="25"/>
  <c r="O414" i="25"/>
  <c r="N414" i="25"/>
  <c r="L414" i="25"/>
  <c r="K414" i="25"/>
  <c r="U414" i="25" s="1"/>
  <c r="P414" i="25"/>
  <c r="Q414" i="25" s="1"/>
  <c r="G414" i="25"/>
  <c r="M414" i="25" s="1"/>
  <c r="F414" i="25"/>
  <c r="O413" i="25"/>
  <c r="N413" i="25"/>
  <c r="K413" i="25"/>
  <c r="U413" i="25" s="1"/>
  <c r="P413" i="25"/>
  <c r="G413" i="25"/>
  <c r="M413" i="25" s="1"/>
  <c r="F413" i="25"/>
  <c r="L413" i="25" s="1"/>
  <c r="O412" i="25"/>
  <c r="N412" i="25"/>
  <c r="K412" i="25"/>
  <c r="U412" i="25" s="1"/>
  <c r="P412" i="25"/>
  <c r="G412" i="25"/>
  <c r="M412" i="25" s="1"/>
  <c r="F412" i="25"/>
  <c r="L412" i="25" s="1"/>
  <c r="U411" i="25"/>
  <c r="O411" i="25"/>
  <c r="N411" i="25"/>
  <c r="M411" i="25"/>
  <c r="L411" i="25"/>
  <c r="K411" i="25"/>
  <c r="P411" i="25"/>
  <c r="G411" i="25"/>
  <c r="F411" i="25"/>
  <c r="O410" i="25"/>
  <c r="N410" i="25"/>
  <c r="K410" i="25"/>
  <c r="U410" i="25" s="1"/>
  <c r="P410" i="25"/>
  <c r="Q410" i="25" s="1"/>
  <c r="G410" i="25"/>
  <c r="M410" i="25" s="1"/>
  <c r="F410" i="25"/>
  <c r="L410" i="25" s="1"/>
  <c r="U409" i="25"/>
  <c r="O408" i="25"/>
  <c r="N408" i="25"/>
  <c r="K408" i="25"/>
  <c r="U408" i="25" s="1"/>
  <c r="P408" i="25"/>
  <c r="Q408" i="25" s="1"/>
  <c r="G408" i="25"/>
  <c r="M408" i="25" s="1"/>
  <c r="F408" i="25"/>
  <c r="L408" i="25" s="1"/>
  <c r="O407" i="25"/>
  <c r="N407" i="25"/>
  <c r="K407" i="25"/>
  <c r="U407" i="25" s="1"/>
  <c r="P407" i="25"/>
  <c r="Q407" i="25" s="1"/>
  <c r="G407" i="25"/>
  <c r="M407" i="25" s="1"/>
  <c r="F407" i="25"/>
  <c r="L407" i="25" s="1"/>
  <c r="U406" i="25"/>
  <c r="O405" i="25"/>
  <c r="N405" i="25"/>
  <c r="K405" i="25"/>
  <c r="U405" i="25" s="1"/>
  <c r="G405" i="25"/>
  <c r="M405" i="25" s="1"/>
  <c r="F405" i="25"/>
  <c r="L405" i="25" s="1"/>
  <c r="O404" i="25"/>
  <c r="N404" i="25"/>
  <c r="K404" i="25"/>
  <c r="U404" i="25" s="1"/>
  <c r="P404" i="25"/>
  <c r="Q404" i="25" s="1"/>
  <c r="G404" i="25"/>
  <c r="M404" i="25" s="1"/>
  <c r="F404" i="25"/>
  <c r="L404" i="25" s="1"/>
  <c r="N403" i="25"/>
  <c r="L403" i="25"/>
  <c r="K403" i="25"/>
  <c r="U403" i="25" s="1"/>
  <c r="G403" i="25"/>
  <c r="M403" i="25" s="1"/>
  <c r="F403" i="25"/>
  <c r="N402" i="25"/>
  <c r="K402" i="25"/>
  <c r="U402" i="25" s="1"/>
  <c r="G402" i="25"/>
  <c r="M402" i="25" s="1"/>
  <c r="F402" i="25"/>
  <c r="L402" i="25" s="1"/>
  <c r="U401" i="25"/>
  <c r="U400" i="25"/>
  <c r="P400" i="25"/>
  <c r="Q400" i="25" s="1"/>
  <c r="O400" i="25"/>
  <c r="N400" i="25"/>
  <c r="M400" i="25"/>
  <c r="K400" i="25"/>
  <c r="G400" i="25"/>
  <c r="F400" i="25"/>
  <c r="L400" i="25" s="1"/>
  <c r="U399" i="25"/>
  <c r="O398" i="25"/>
  <c r="N398" i="25"/>
  <c r="K398" i="25"/>
  <c r="U398" i="25" s="1"/>
  <c r="G398" i="25"/>
  <c r="M398" i="25" s="1"/>
  <c r="F398" i="25"/>
  <c r="L398" i="25" s="1"/>
  <c r="O397" i="25"/>
  <c r="N397" i="25"/>
  <c r="M397" i="25"/>
  <c r="L397" i="25"/>
  <c r="K397" i="25"/>
  <c r="U397" i="25" s="1"/>
  <c r="G397" i="25"/>
  <c r="F397" i="25"/>
  <c r="O396" i="25"/>
  <c r="N396" i="25"/>
  <c r="K396" i="25"/>
  <c r="U396" i="25" s="1"/>
  <c r="G396" i="25"/>
  <c r="M396" i="25" s="1"/>
  <c r="F396" i="25"/>
  <c r="L396" i="25" s="1"/>
  <c r="O395" i="25"/>
  <c r="N395" i="25"/>
  <c r="K395" i="25"/>
  <c r="U395" i="25" s="1"/>
  <c r="G395" i="25"/>
  <c r="M395" i="25" s="1"/>
  <c r="F395" i="25"/>
  <c r="L395" i="25" s="1"/>
  <c r="O394" i="25"/>
  <c r="N394" i="25"/>
  <c r="K394" i="25"/>
  <c r="U394" i="25" s="1"/>
  <c r="P394" i="25"/>
  <c r="Q394" i="25" s="1"/>
  <c r="G394" i="25"/>
  <c r="M394" i="25" s="1"/>
  <c r="F394" i="25"/>
  <c r="L394" i="25" s="1"/>
  <c r="O393" i="25"/>
  <c r="N393" i="25"/>
  <c r="K393" i="25"/>
  <c r="U393" i="25" s="1"/>
  <c r="G393" i="25"/>
  <c r="M393" i="25" s="1"/>
  <c r="F393" i="25"/>
  <c r="L393" i="25" s="1"/>
  <c r="O392" i="25"/>
  <c r="N392" i="25"/>
  <c r="K392" i="25"/>
  <c r="U392" i="25" s="1"/>
  <c r="G392" i="25"/>
  <c r="M392" i="25" s="1"/>
  <c r="F392" i="25"/>
  <c r="L392" i="25" s="1"/>
  <c r="U391" i="25"/>
  <c r="O390" i="25"/>
  <c r="N390" i="25"/>
  <c r="G390" i="25"/>
  <c r="M390" i="25" s="1"/>
  <c r="F390" i="25"/>
  <c r="L390" i="25" s="1"/>
  <c r="O389" i="25"/>
  <c r="N389" i="25"/>
  <c r="G389" i="25"/>
  <c r="M389" i="25" s="1"/>
  <c r="F389" i="25"/>
  <c r="L389" i="25" s="1"/>
  <c r="O388" i="25"/>
  <c r="N388" i="25"/>
  <c r="K388" i="25"/>
  <c r="U388" i="25" s="1"/>
  <c r="P388" i="25"/>
  <c r="Q388" i="25" s="1"/>
  <c r="G388" i="25"/>
  <c r="M388" i="25" s="1"/>
  <c r="F388" i="25"/>
  <c r="L388" i="25" s="1"/>
  <c r="O387" i="25"/>
  <c r="N387" i="25"/>
  <c r="K387" i="25"/>
  <c r="U387" i="25" s="1"/>
  <c r="G387" i="25"/>
  <c r="M387" i="25" s="1"/>
  <c r="F387" i="25"/>
  <c r="L387" i="25" s="1"/>
  <c r="O386" i="25"/>
  <c r="N386" i="25"/>
  <c r="K386" i="25"/>
  <c r="U386" i="25" s="1"/>
  <c r="P386" i="25"/>
  <c r="Q386" i="25" s="1"/>
  <c r="G386" i="25"/>
  <c r="M386" i="25" s="1"/>
  <c r="F386" i="25"/>
  <c r="L386" i="25" s="1"/>
  <c r="P385" i="25"/>
  <c r="O385" i="25"/>
  <c r="N385" i="25"/>
  <c r="K385" i="25"/>
  <c r="U385" i="25" s="1"/>
  <c r="G385" i="25"/>
  <c r="M385" i="25" s="1"/>
  <c r="F385" i="25"/>
  <c r="L385" i="25" s="1"/>
  <c r="O384" i="25"/>
  <c r="N384" i="25"/>
  <c r="K384" i="25"/>
  <c r="U384" i="25" s="1"/>
  <c r="G384" i="25"/>
  <c r="M384" i="25" s="1"/>
  <c r="F384" i="25"/>
  <c r="L384" i="25" s="1"/>
  <c r="O383" i="25"/>
  <c r="N383" i="25"/>
  <c r="K383" i="25"/>
  <c r="U383" i="25" s="1"/>
  <c r="P383" i="25"/>
  <c r="Q383" i="25" s="1"/>
  <c r="G383" i="25"/>
  <c r="M383" i="25" s="1"/>
  <c r="F383" i="25"/>
  <c r="L383" i="25" s="1"/>
  <c r="O382" i="25"/>
  <c r="N382" i="25"/>
  <c r="K382" i="25"/>
  <c r="G382" i="25"/>
  <c r="M382" i="25" s="1"/>
  <c r="F382" i="25"/>
  <c r="L382" i="25" s="1"/>
  <c r="O381" i="25"/>
  <c r="N381" i="25"/>
  <c r="M381" i="25"/>
  <c r="L381" i="25"/>
  <c r="K381" i="25"/>
  <c r="U381" i="25" s="1"/>
  <c r="P381" i="25"/>
  <c r="G381" i="25"/>
  <c r="F381" i="25"/>
  <c r="O380" i="25"/>
  <c r="N380" i="25"/>
  <c r="K380" i="25"/>
  <c r="U380" i="25" s="1"/>
  <c r="P380" i="25"/>
  <c r="Q380" i="25" s="1"/>
  <c r="G380" i="25"/>
  <c r="M380" i="25" s="1"/>
  <c r="F380" i="25"/>
  <c r="L380" i="25" s="1"/>
  <c r="O379" i="25"/>
  <c r="N379" i="25"/>
  <c r="L379" i="25"/>
  <c r="K379" i="25"/>
  <c r="U379" i="25" s="1"/>
  <c r="P379" i="25"/>
  <c r="Q379" i="25" s="1"/>
  <c r="G379" i="25"/>
  <c r="M379" i="25" s="1"/>
  <c r="F379" i="25"/>
  <c r="U378" i="25"/>
  <c r="O378" i="25"/>
  <c r="N378" i="25"/>
  <c r="K378" i="25"/>
  <c r="G378" i="25"/>
  <c r="M378" i="25" s="1"/>
  <c r="F378" i="25"/>
  <c r="L378" i="25" s="1"/>
  <c r="U377" i="25"/>
  <c r="O376" i="25"/>
  <c r="N376" i="25"/>
  <c r="K376" i="25"/>
  <c r="U376" i="25" s="1"/>
  <c r="G376" i="25"/>
  <c r="M376" i="25" s="1"/>
  <c r="F376" i="25"/>
  <c r="L376" i="25" s="1"/>
  <c r="U375" i="25"/>
  <c r="U373" i="25"/>
  <c r="O373" i="25"/>
  <c r="N373" i="25"/>
  <c r="K373" i="25"/>
  <c r="G373" i="25"/>
  <c r="M373" i="25" s="1"/>
  <c r="F373" i="25"/>
  <c r="L373" i="25" s="1"/>
  <c r="O372" i="25"/>
  <c r="N372" i="25"/>
  <c r="K372" i="25"/>
  <c r="U372" i="25" s="1"/>
  <c r="G372" i="25"/>
  <c r="M372" i="25" s="1"/>
  <c r="F372" i="25"/>
  <c r="L372" i="25" s="1"/>
  <c r="O371" i="25"/>
  <c r="N371" i="25"/>
  <c r="K371" i="25"/>
  <c r="U371" i="25" s="1"/>
  <c r="G371" i="25"/>
  <c r="M371" i="25" s="1"/>
  <c r="F371" i="25"/>
  <c r="L371" i="25" s="1"/>
  <c r="U370" i="25"/>
  <c r="U369" i="25"/>
  <c r="O369" i="25"/>
  <c r="N369" i="25"/>
  <c r="K369" i="25"/>
  <c r="G369" i="25"/>
  <c r="M369" i="25" s="1"/>
  <c r="F369" i="25"/>
  <c r="L369" i="25" s="1"/>
  <c r="O368" i="25"/>
  <c r="N368" i="25"/>
  <c r="K368" i="25"/>
  <c r="U368" i="25" s="1"/>
  <c r="G368" i="25"/>
  <c r="M368" i="25" s="1"/>
  <c r="F368" i="25"/>
  <c r="L368" i="25" s="1"/>
  <c r="O367" i="25"/>
  <c r="N367" i="25"/>
  <c r="M367" i="25"/>
  <c r="L367" i="25"/>
  <c r="K367" i="25"/>
  <c r="U367" i="25" s="1"/>
  <c r="P367" i="25"/>
  <c r="Q367" i="25" s="1"/>
  <c r="G367" i="25"/>
  <c r="F367" i="25"/>
  <c r="O366" i="25"/>
  <c r="N366" i="25"/>
  <c r="K366" i="25"/>
  <c r="U366" i="25" s="1"/>
  <c r="P366" i="25"/>
  <c r="Q366" i="25" s="1"/>
  <c r="G366" i="25"/>
  <c r="M366" i="25" s="1"/>
  <c r="F366" i="25"/>
  <c r="L366" i="25" s="1"/>
  <c r="U365" i="25"/>
  <c r="O364" i="25"/>
  <c r="N364" i="25"/>
  <c r="K364" i="25"/>
  <c r="U364" i="25" s="1"/>
  <c r="P364" i="25"/>
  <c r="Q364" i="25" s="1"/>
  <c r="G364" i="25"/>
  <c r="M364" i="25" s="1"/>
  <c r="F364" i="25"/>
  <c r="L364" i="25" s="1"/>
  <c r="O363" i="25"/>
  <c r="N363" i="25"/>
  <c r="K363" i="25"/>
  <c r="U363" i="25" s="1"/>
  <c r="P363" i="25"/>
  <c r="Q363" i="25" s="1"/>
  <c r="G363" i="25"/>
  <c r="M363" i="25" s="1"/>
  <c r="F363" i="25"/>
  <c r="L363" i="25" s="1"/>
  <c r="O362" i="25"/>
  <c r="N362" i="25"/>
  <c r="K362" i="25"/>
  <c r="U362" i="25" s="1"/>
  <c r="P362" i="25"/>
  <c r="G362" i="25"/>
  <c r="M362" i="25" s="1"/>
  <c r="F362" i="25"/>
  <c r="L362" i="25" s="1"/>
  <c r="O361" i="25"/>
  <c r="N361" i="25"/>
  <c r="K361" i="25"/>
  <c r="U361" i="25" s="1"/>
  <c r="P361" i="25"/>
  <c r="Q361" i="25" s="1"/>
  <c r="G361" i="25"/>
  <c r="M361" i="25" s="1"/>
  <c r="F361" i="25"/>
  <c r="L361" i="25" s="1"/>
  <c r="U360" i="25"/>
  <c r="O359" i="25"/>
  <c r="N359" i="25"/>
  <c r="M359" i="25"/>
  <c r="L359" i="25"/>
  <c r="K359" i="25"/>
  <c r="U359" i="25" s="1"/>
  <c r="P359" i="25"/>
  <c r="G359" i="25"/>
  <c r="F359" i="25"/>
  <c r="O358" i="25"/>
  <c r="N358" i="25"/>
  <c r="K358" i="25"/>
  <c r="U358" i="25" s="1"/>
  <c r="P358" i="25"/>
  <c r="Q358" i="25" s="1"/>
  <c r="G358" i="25"/>
  <c r="M358" i="25" s="1"/>
  <c r="F358" i="25"/>
  <c r="L358" i="25" s="1"/>
  <c r="O357" i="25"/>
  <c r="N357" i="25"/>
  <c r="K357" i="25"/>
  <c r="U357" i="25" s="1"/>
  <c r="P357" i="25"/>
  <c r="Q357" i="25" s="1"/>
  <c r="G357" i="25"/>
  <c r="M357" i="25" s="1"/>
  <c r="F357" i="25"/>
  <c r="L357" i="25" s="1"/>
  <c r="U356" i="25"/>
  <c r="U355" i="25"/>
  <c r="G355" i="25"/>
  <c r="M355" i="25" s="1"/>
  <c r="F355" i="25"/>
  <c r="L355" i="25" s="1"/>
  <c r="O354" i="25"/>
  <c r="N354" i="25"/>
  <c r="K354" i="25"/>
  <c r="U354" i="25" s="1"/>
  <c r="G354" i="25"/>
  <c r="M354" i="25" s="1"/>
  <c r="F354" i="25"/>
  <c r="L354" i="25" s="1"/>
  <c r="O353" i="25"/>
  <c r="N353" i="25"/>
  <c r="K353" i="25"/>
  <c r="U353" i="25" s="1"/>
  <c r="P353" i="25"/>
  <c r="G353" i="25"/>
  <c r="M353" i="25" s="1"/>
  <c r="F353" i="25"/>
  <c r="L353" i="25" s="1"/>
  <c r="O352" i="25"/>
  <c r="N352" i="25"/>
  <c r="K352" i="25"/>
  <c r="U352" i="25" s="1"/>
  <c r="G352" i="25"/>
  <c r="M352" i="25" s="1"/>
  <c r="F352" i="25"/>
  <c r="L352" i="25" s="1"/>
  <c r="U351" i="25"/>
  <c r="O350" i="25"/>
  <c r="N350" i="25"/>
  <c r="K350" i="25"/>
  <c r="U350" i="25" s="1"/>
  <c r="P350" i="25"/>
  <c r="Q350" i="25" s="1"/>
  <c r="G350" i="25"/>
  <c r="M350" i="25" s="1"/>
  <c r="F350" i="25"/>
  <c r="L350" i="25" s="1"/>
  <c r="U349" i="25"/>
  <c r="U348" i="25"/>
  <c r="O348" i="25"/>
  <c r="N348" i="25"/>
  <c r="K348" i="25"/>
  <c r="G348" i="25"/>
  <c r="M348" i="25" s="1"/>
  <c r="F348" i="25"/>
  <c r="L348" i="25" s="1"/>
  <c r="O347" i="25"/>
  <c r="N347" i="25"/>
  <c r="K347" i="25"/>
  <c r="U347" i="25" s="1"/>
  <c r="G347" i="25"/>
  <c r="M347" i="25" s="1"/>
  <c r="F347" i="25"/>
  <c r="L347" i="25" s="1"/>
  <c r="O346" i="25"/>
  <c r="N346" i="25"/>
  <c r="K346" i="25"/>
  <c r="U346" i="25" s="1"/>
  <c r="P346" i="25"/>
  <c r="G346" i="25"/>
  <c r="M346" i="25" s="1"/>
  <c r="F346" i="25"/>
  <c r="L346" i="25" s="1"/>
  <c r="U345" i="25"/>
  <c r="O345" i="25"/>
  <c r="N345" i="25"/>
  <c r="K345" i="25"/>
  <c r="G345" i="25"/>
  <c r="M345" i="25" s="1"/>
  <c r="F345" i="25"/>
  <c r="L345" i="25" s="1"/>
  <c r="O344" i="25"/>
  <c r="N344" i="25"/>
  <c r="K344" i="25"/>
  <c r="U344" i="25" s="1"/>
  <c r="G344" i="25"/>
  <c r="M344" i="25" s="1"/>
  <c r="F344" i="25"/>
  <c r="L344" i="25" s="1"/>
  <c r="O343" i="25"/>
  <c r="N343" i="25"/>
  <c r="L343" i="25"/>
  <c r="K343" i="25"/>
  <c r="U343" i="25" s="1"/>
  <c r="P343" i="25"/>
  <c r="Q343" i="25" s="1"/>
  <c r="G343" i="25"/>
  <c r="M343" i="25" s="1"/>
  <c r="F343" i="25"/>
  <c r="O342" i="25"/>
  <c r="N342" i="25"/>
  <c r="K342" i="25"/>
  <c r="U342" i="25" s="1"/>
  <c r="G342" i="25"/>
  <c r="M342" i="25" s="1"/>
  <c r="F342" i="25"/>
  <c r="L342" i="25" s="1"/>
  <c r="U341" i="25"/>
  <c r="N340" i="25"/>
  <c r="O340" i="25"/>
  <c r="G340" i="25"/>
  <c r="M340" i="25" s="1"/>
  <c r="F340" i="25"/>
  <c r="L340" i="25" s="1"/>
  <c r="O339" i="25"/>
  <c r="N339" i="25"/>
  <c r="M339" i="25"/>
  <c r="L339" i="25"/>
  <c r="K339" i="25"/>
  <c r="U339" i="25" s="1"/>
  <c r="G339" i="25"/>
  <c r="F339" i="25"/>
  <c r="O338" i="25"/>
  <c r="N338" i="25"/>
  <c r="K338" i="25"/>
  <c r="U338" i="25" s="1"/>
  <c r="P338" i="25"/>
  <c r="G338" i="25"/>
  <c r="M338" i="25" s="1"/>
  <c r="F338" i="25"/>
  <c r="L338" i="25" s="1"/>
  <c r="O337" i="25"/>
  <c r="N337" i="25"/>
  <c r="K337" i="25"/>
  <c r="U337" i="25" s="1"/>
  <c r="P337" i="25"/>
  <c r="G337" i="25"/>
  <c r="M337" i="25" s="1"/>
  <c r="F337" i="25"/>
  <c r="L337" i="25" s="1"/>
  <c r="O336" i="25"/>
  <c r="N336" i="25"/>
  <c r="M336" i="25"/>
  <c r="K336" i="25"/>
  <c r="U336" i="25" s="1"/>
  <c r="P336" i="25"/>
  <c r="Q336" i="25" s="1"/>
  <c r="G336" i="25"/>
  <c r="F336" i="25"/>
  <c r="L336" i="25" s="1"/>
  <c r="P335" i="25"/>
  <c r="O335" i="25"/>
  <c r="N335" i="25"/>
  <c r="K335" i="25"/>
  <c r="U335" i="25" s="1"/>
  <c r="G335" i="25"/>
  <c r="M335" i="25" s="1"/>
  <c r="F335" i="25"/>
  <c r="L335" i="25" s="1"/>
  <c r="O334" i="25"/>
  <c r="N334" i="25"/>
  <c r="L334" i="25"/>
  <c r="K334" i="25"/>
  <c r="U334" i="25" s="1"/>
  <c r="P334" i="25"/>
  <c r="G334" i="25"/>
  <c r="M334" i="25" s="1"/>
  <c r="F334" i="25"/>
  <c r="O333" i="25"/>
  <c r="N333" i="25"/>
  <c r="K333" i="25"/>
  <c r="U333" i="25" s="1"/>
  <c r="P333" i="25"/>
  <c r="G333" i="25"/>
  <c r="M333" i="25" s="1"/>
  <c r="F333" i="25"/>
  <c r="L333" i="25" s="1"/>
  <c r="O332" i="25"/>
  <c r="N332" i="25"/>
  <c r="K332" i="25"/>
  <c r="U332" i="25" s="1"/>
  <c r="P332" i="25"/>
  <c r="G332" i="25"/>
  <c r="M332" i="25" s="1"/>
  <c r="F332" i="25"/>
  <c r="L332" i="25" s="1"/>
  <c r="O331" i="25"/>
  <c r="N331" i="25"/>
  <c r="K331" i="25"/>
  <c r="U331" i="25" s="1"/>
  <c r="P331" i="25"/>
  <c r="Q331" i="25" s="1"/>
  <c r="G331" i="25"/>
  <c r="M331" i="25" s="1"/>
  <c r="F331" i="25"/>
  <c r="L331" i="25" s="1"/>
  <c r="O330" i="25"/>
  <c r="N330" i="25"/>
  <c r="L330" i="25"/>
  <c r="K330" i="25"/>
  <c r="P330" i="25"/>
  <c r="Q330" i="25" s="1"/>
  <c r="G330" i="25"/>
  <c r="M330" i="25" s="1"/>
  <c r="F330" i="25"/>
  <c r="O329" i="25"/>
  <c r="N329" i="25"/>
  <c r="K329" i="25"/>
  <c r="U329" i="25" s="1"/>
  <c r="P329" i="25"/>
  <c r="G329" i="25"/>
  <c r="M329" i="25" s="1"/>
  <c r="F329" i="25"/>
  <c r="L329" i="25" s="1"/>
  <c r="U328" i="25"/>
  <c r="O327" i="25"/>
  <c r="N327" i="25"/>
  <c r="M327" i="25"/>
  <c r="K327" i="25"/>
  <c r="U327" i="25" s="1"/>
  <c r="G327" i="25"/>
  <c r="F327" i="25"/>
  <c r="L327" i="25" s="1"/>
  <c r="U326" i="25"/>
  <c r="O324" i="25"/>
  <c r="N324" i="25"/>
  <c r="K324" i="25"/>
  <c r="U324" i="25" s="1"/>
  <c r="G324" i="25"/>
  <c r="M324" i="25" s="1"/>
  <c r="F324" i="25"/>
  <c r="L324" i="25" s="1"/>
  <c r="O323" i="25"/>
  <c r="N323" i="25"/>
  <c r="K323" i="25"/>
  <c r="U323" i="25" s="1"/>
  <c r="P323" i="25"/>
  <c r="Q323" i="25" s="1"/>
  <c r="G323" i="25"/>
  <c r="M323" i="25" s="1"/>
  <c r="F323" i="25"/>
  <c r="L323" i="25" s="1"/>
  <c r="O322" i="25"/>
  <c r="N322" i="25"/>
  <c r="K322" i="25"/>
  <c r="U322" i="25" s="1"/>
  <c r="G322" i="25"/>
  <c r="M322" i="25" s="1"/>
  <c r="F322" i="25"/>
  <c r="L322" i="25" s="1"/>
  <c r="U321" i="25"/>
  <c r="N320" i="25"/>
  <c r="Q320" i="25" s="1"/>
  <c r="G320" i="25"/>
  <c r="M320" i="25" s="1"/>
  <c r="F320" i="25"/>
  <c r="L320" i="25" s="1"/>
  <c r="N319" i="25"/>
  <c r="Q319" i="25" s="1"/>
  <c r="G319" i="25"/>
  <c r="M319" i="25" s="1"/>
  <c r="F319" i="25"/>
  <c r="L319" i="25" s="1"/>
  <c r="O318" i="25"/>
  <c r="N318" i="25"/>
  <c r="M318" i="25"/>
  <c r="K318" i="25"/>
  <c r="U318" i="25" s="1"/>
  <c r="G318" i="25"/>
  <c r="F318" i="25"/>
  <c r="L318" i="25" s="1"/>
  <c r="O317" i="25"/>
  <c r="N317" i="25"/>
  <c r="K317" i="25"/>
  <c r="U317" i="25" s="1"/>
  <c r="G317" i="25"/>
  <c r="M317" i="25" s="1"/>
  <c r="F317" i="25"/>
  <c r="L317" i="25" s="1"/>
  <c r="U316" i="25"/>
  <c r="O315" i="25"/>
  <c r="N315" i="25"/>
  <c r="K315" i="25"/>
  <c r="U315" i="25" s="1"/>
  <c r="P315" i="25"/>
  <c r="Q315" i="25" s="1"/>
  <c r="G315" i="25"/>
  <c r="M315" i="25" s="1"/>
  <c r="F315" i="25"/>
  <c r="L315" i="25" s="1"/>
  <c r="O314" i="25"/>
  <c r="N314" i="25"/>
  <c r="K314" i="25"/>
  <c r="U314" i="25" s="1"/>
  <c r="P314" i="25"/>
  <c r="G314" i="25"/>
  <c r="M314" i="25" s="1"/>
  <c r="F314" i="25"/>
  <c r="L314" i="25" s="1"/>
  <c r="U313" i="25"/>
  <c r="O312" i="25"/>
  <c r="N312" i="25"/>
  <c r="K312" i="25"/>
  <c r="U312" i="25" s="1"/>
  <c r="P312" i="25"/>
  <c r="Q312" i="25" s="1"/>
  <c r="G312" i="25"/>
  <c r="M312" i="25" s="1"/>
  <c r="F312" i="25"/>
  <c r="L312" i="25" s="1"/>
  <c r="O311" i="25"/>
  <c r="N311" i="25"/>
  <c r="K311" i="25"/>
  <c r="U311" i="25" s="1"/>
  <c r="P311" i="25"/>
  <c r="Q311" i="25" s="1"/>
  <c r="G311" i="25"/>
  <c r="M311" i="25" s="1"/>
  <c r="F311" i="25"/>
  <c r="L311" i="25" s="1"/>
  <c r="U310" i="25"/>
  <c r="O309" i="25"/>
  <c r="N309" i="25"/>
  <c r="K309" i="25"/>
  <c r="U309" i="25" s="1"/>
  <c r="P309" i="25"/>
  <c r="G309" i="25"/>
  <c r="M309" i="25" s="1"/>
  <c r="F309" i="25"/>
  <c r="L309" i="25" s="1"/>
  <c r="U308" i="25"/>
  <c r="O307" i="25"/>
  <c r="O306" i="25"/>
  <c r="P306" i="25"/>
  <c r="O305" i="25"/>
  <c r="N305" i="25"/>
  <c r="G305" i="25"/>
  <c r="M305" i="25" s="1"/>
  <c r="F305" i="25"/>
  <c r="L305" i="25" s="1"/>
  <c r="O304" i="25"/>
  <c r="N304" i="25"/>
  <c r="K304" i="25"/>
  <c r="U304" i="25" s="1"/>
  <c r="G304" i="25"/>
  <c r="M304" i="25" s="1"/>
  <c r="F304" i="25"/>
  <c r="L304" i="25" s="1"/>
  <c r="N303" i="25"/>
  <c r="K303" i="25"/>
  <c r="U303" i="25" s="1"/>
  <c r="G303" i="25"/>
  <c r="M303" i="25" s="1"/>
  <c r="F303" i="25"/>
  <c r="L303" i="25" s="1"/>
  <c r="U302" i="25"/>
  <c r="N302" i="25"/>
  <c r="K302" i="25"/>
  <c r="G302" i="25"/>
  <c r="M302" i="25" s="1"/>
  <c r="F302" i="25"/>
  <c r="L302" i="25" s="1"/>
  <c r="N301" i="25"/>
  <c r="K301" i="25"/>
  <c r="U301" i="25" s="1"/>
  <c r="G301" i="25"/>
  <c r="M301" i="25" s="1"/>
  <c r="F301" i="25"/>
  <c r="L301" i="25" s="1"/>
  <c r="O300" i="25"/>
  <c r="N300" i="25"/>
  <c r="K300" i="25"/>
  <c r="U300" i="25" s="1"/>
  <c r="P300" i="25"/>
  <c r="Q300" i="25" s="1"/>
  <c r="G300" i="25"/>
  <c r="M300" i="25" s="1"/>
  <c r="F300" i="25"/>
  <c r="L300" i="25" s="1"/>
  <c r="O299" i="25"/>
  <c r="N299" i="25"/>
  <c r="K299" i="25"/>
  <c r="U299" i="25" s="1"/>
  <c r="G299" i="25"/>
  <c r="M299" i="25" s="1"/>
  <c r="F299" i="25"/>
  <c r="L299" i="25" s="1"/>
  <c r="O298" i="25"/>
  <c r="N298" i="25"/>
  <c r="K298" i="25"/>
  <c r="U298" i="25" s="1"/>
  <c r="P298" i="25"/>
  <c r="Q298" i="25" s="1"/>
  <c r="G298" i="25"/>
  <c r="M298" i="25" s="1"/>
  <c r="F298" i="25"/>
  <c r="L298" i="25" s="1"/>
  <c r="O297" i="25"/>
  <c r="N297" i="25"/>
  <c r="M297" i="25"/>
  <c r="L297" i="25"/>
  <c r="K297" i="25"/>
  <c r="U297" i="25" s="1"/>
  <c r="P297" i="25"/>
  <c r="G297" i="25"/>
  <c r="F297" i="25"/>
  <c r="O296" i="25"/>
  <c r="N296" i="25"/>
  <c r="K296" i="25"/>
  <c r="U296" i="25" s="1"/>
  <c r="G296" i="25"/>
  <c r="M296" i="25" s="1"/>
  <c r="F296" i="25"/>
  <c r="L296" i="25" s="1"/>
  <c r="O295" i="25"/>
  <c r="N295" i="25"/>
  <c r="K295" i="25"/>
  <c r="G295" i="25"/>
  <c r="M295" i="25" s="1"/>
  <c r="F295" i="25"/>
  <c r="L295" i="25" s="1"/>
  <c r="U294" i="25"/>
  <c r="O293" i="25"/>
  <c r="N293" i="25"/>
  <c r="K293" i="25"/>
  <c r="U293" i="25" s="1"/>
  <c r="G293" i="25"/>
  <c r="M293" i="25" s="1"/>
  <c r="F293" i="25"/>
  <c r="L293" i="25" s="1"/>
  <c r="U292" i="25"/>
  <c r="O290" i="25"/>
  <c r="N290" i="25"/>
  <c r="K290" i="25"/>
  <c r="U290" i="25" s="1"/>
  <c r="P290" i="25"/>
  <c r="Q290" i="25" s="1"/>
  <c r="G290" i="25"/>
  <c r="M290" i="25" s="1"/>
  <c r="F290" i="25"/>
  <c r="L290" i="25" s="1"/>
  <c r="O289" i="25"/>
  <c r="N289" i="25"/>
  <c r="M289" i="25"/>
  <c r="K289" i="25"/>
  <c r="U289" i="25" s="1"/>
  <c r="G289" i="25"/>
  <c r="F289" i="25"/>
  <c r="L289" i="25" s="1"/>
  <c r="O288" i="25"/>
  <c r="N288" i="25"/>
  <c r="K288" i="25"/>
  <c r="U288" i="25" s="1"/>
  <c r="P288" i="25"/>
  <c r="G288" i="25"/>
  <c r="M288" i="25" s="1"/>
  <c r="F288" i="25"/>
  <c r="L288" i="25" s="1"/>
  <c r="U287" i="25"/>
  <c r="N286" i="25"/>
  <c r="Q286" i="25" s="1"/>
  <c r="G286" i="25"/>
  <c r="M286" i="25" s="1"/>
  <c r="F286" i="25"/>
  <c r="L286" i="25" s="1"/>
  <c r="N285" i="25"/>
  <c r="Q285" i="25" s="1"/>
  <c r="G285" i="25"/>
  <c r="M285" i="25" s="1"/>
  <c r="F285" i="25"/>
  <c r="L285" i="25" s="1"/>
  <c r="O284" i="25"/>
  <c r="N284" i="25"/>
  <c r="M284" i="25"/>
  <c r="K284" i="25"/>
  <c r="U284" i="25" s="1"/>
  <c r="P284" i="25"/>
  <c r="G284" i="25"/>
  <c r="F284" i="25"/>
  <c r="L284" i="25" s="1"/>
  <c r="O283" i="25"/>
  <c r="N283" i="25"/>
  <c r="K283" i="25"/>
  <c r="U283" i="25" s="1"/>
  <c r="P283" i="25"/>
  <c r="Q283" i="25" s="1"/>
  <c r="G283" i="25"/>
  <c r="M283" i="25" s="1"/>
  <c r="F283" i="25"/>
  <c r="L283" i="25" s="1"/>
  <c r="U282" i="25"/>
  <c r="O281" i="25"/>
  <c r="N281" i="25"/>
  <c r="M281" i="25"/>
  <c r="K281" i="25"/>
  <c r="U281" i="25" s="1"/>
  <c r="P281" i="25"/>
  <c r="G281" i="25"/>
  <c r="F281" i="25"/>
  <c r="L281" i="25" s="1"/>
  <c r="U280" i="25"/>
  <c r="O280" i="25"/>
  <c r="N280" i="25"/>
  <c r="K280" i="25"/>
  <c r="P280" i="25"/>
  <c r="Q280" i="25" s="1"/>
  <c r="G280" i="25"/>
  <c r="M280" i="25" s="1"/>
  <c r="F280" i="25"/>
  <c r="L280" i="25" s="1"/>
  <c r="U279" i="25"/>
  <c r="O278" i="25"/>
  <c r="N278" i="25"/>
  <c r="K278" i="25"/>
  <c r="U278" i="25" s="1"/>
  <c r="P278" i="25"/>
  <c r="Q278" i="25" s="1"/>
  <c r="G278" i="25"/>
  <c r="M278" i="25" s="1"/>
  <c r="F278" i="25"/>
  <c r="L278" i="25" s="1"/>
  <c r="U277" i="25"/>
  <c r="O277" i="25"/>
  <c r="N277" i="25"/>
  <c r="M277" i="25"/>
  <c r="K277" i="25"/>
  <c r="G277" i="25"/>
  <c r="F277" i="25"/>
  <c r="L277" i="25" s="1"/>
  <c r="U276" i="25"/>
  <c r="O275" i="25"/>
  <c r="N275" i="25"/>
  <c r="K275" i="25"/>
  <c r="U275" i="25" s="1"/>
  <c r="P275" i="25"/>
  <c r="Q275" i="25" s="1"/>
  <c r="G275" i="25"/>
  <c r="M275" i="25" s="1"/>
  <c r="F275" i="25"/>
  <c r="L275" i="25" s="1"/>
  <c r="U274" i="25"/>
  <c r="O273" i="25"/>
  <c r="N273" i="25"/>
  <c r="M273" i="25"/>
  <c r="L273" i="25"/>
  <c r="P273" i="25"/>
  <c r="Q273" i="25" s="1"/>
  <c r="G273" i="25"/>
  <c r="F273" i="25"/>
  <c r="B272" i="25"/>
  <c r="G271" i="25"/>
  <c r="F271" i="25"/>
  <c r="D271" i="25"/>
  <c r="L271" i="25" s="1"/>
  <c r="N270" i="25"/>
  <c r="K270" i="25"/>
  <c r="U270" i="25" s="1"/>
  <c r="G270" i="25"/>
  <c r="M270" i="25" s="1"/>
  <c r="F270" i="25"/>
  <c r="L270" i="25" s="1"/>
  <c r="N269" i="25"/>
  <c r="K269" i="25"/>
  <c r="U269" i="25" s="1"/>
  <c r="G269" i="25"/>
  <c r="M269" i="25" s="1"/>
  <c r="F269" i="25"/>
  <c r="L269" i="25" s="1"/>
  <c r="N268" i="25"/>
  <c r="K268" i="25"/>
  <c r="U268" i="25" s="1"/>
  <c r="G268" i="25"/>
  <c r="M268" i="25" s="1"/>
  <c r="F268" i="25"/>
  <c r="L268" i="25" s="1"/>
  <c r="N267" i="25"/>
  <c r="K267" i="25"/>
  <c r="U267" i="25" s="1"/>
  <c r="G267" i="25"/>
  <c r="M267" i="25" s="1"/>
  <c r="F267" i="25"/>
  <c r="L267" i="25" s="1"/>
  <c r="U266" i="25"/>
  <c r="O266" i="25"/>
  <c r="N266" i="25"/>
  <c r="K266" i="25"/>
  <c r="G266" i="25"/>
  <c r="M266" i="25" s="1"/>
  <c r="F266" i="25"/>
  <c r="L266" i="25" s="1"/>
  <c r="N265" i="25"/>
  <c r="K265" i="25"/>
  <c r="U265" i="25" s="1"/>
  <c r="G265" i="25"/>
  <c r="M265" i="25" s="1"/>
  <c r="F265" i="25"/>
  <c r="L265" i="25" s="1"/>
  <c r="N264" i="25"/>
  <c r="K264" i="25"/>
  <c r="U264" i="25" s="1"/>
  <c r="G264" i="25"/>
  <c r="M264" i="25" s="1"/>
  <c r="F264" i="25"/>
  <c r="L264" i="25" s="1"/>
  <c r="N263" i="25"/>
  <c r="M263" i="25"/>
  <c r="K263" i="25"/>
  <c r="U263" i="25" s="1"/>
  <c r="G263" i="25"/>
  <c r="F263" i="25"/>
  <c r="L263" i="25" s="1"/>
  <c r="N262" i="25"/>
  <c r="K262" i="25"/>
  <c r="U262" i="25" s="1"/>
  <c r="G262" i="25"/>
  <c r="M262" i="25" s="1"/>
  <c r="F262" i="25"/>
  <c r="L262" i="25" s="1"/>
  <c r="U261" i="25"/>
  <c r="N261" i="25"/>
  <c r="K261" i="25"/>
  <c r="G261" i="25"/>
  <c r="M261" i="25" s="1"/>
  <c r="F261" i="25"/>
  <c r="L261" i="25" s="1"/>
  <c r="U260" i="25"/>
  <c r="O259" i="25"/>
  <c r="N259" i="25"/>
  <c r="K259" i="25"/>
  <c r="U259" i="25" s="1"/>
  <c r="P259" i="25"/>
  <c r="Q259" i="25" s="1"/>
  <c r="G259" i="25"/>
  <c r="M259" i="25" s="1"/>
  <c r="F259" i="25"/>
  <c r="L259" i="25" s="1"/>
  <c r="U258" i="25"/>
  <c r="U256" i="25"/>
  <c r="O255" i="25"/>
  <c r="N255" i="25"/>
  <c r="K255" i="25"/>
  <c r="U255" i="25" s="1"/>
  <c r="G255" i="25"/>
  <c r="M255" i="25" s="1"/>
  <c r="F255" i="25"/>
  <c r="L255" i="25" s="1"/>
  <c r="O254" i="25"/>
  <c r="N254" i="25"/>
  <c r="K254" i="25"/>
  <c r="U254" i="25" s="1"/>
  <c r="G254" i="25"/>
  <c r="M254" i="25" s="1"/>
  <c r="F254" i="25"/>
  <c r="L254" i="25" s="1"/>
  <c r="O253" i="25"/>
  <c r="N253" i="25"/>
  <c r="K253" i="25"/>
  <c r="U253" i="25" s="1"/>
  <c r="P253" i="25"/>
  <c r="Q253" i="25" s="1"/>
  <c r="G253" i="25"/>
  <c r="M253" i="25" s="1"/>
  <c r="F253" i="25"/>
  <c r="L253" i="25" s="1"/>
  <c r="O252" i="25"/>
  <c r="N252" i="25"/>
  <c r="L252" i="25"/>
  <c r="K252" i="25"/>
  <c r="U252" i="25" s="1"/>
  <c r="G252" i="25"/>
  <c r="M252" i="25" s="1"/>
  <c r="F252" i="25"/>
  <c r="O251" i="25"/>
  <c r="N251" i="25"/>
  <c r="K251" i="25"/>
  <c r="U251" i="25" s="1"/>
  <c r="P251" i="25"/>
  <c r="Q251" i="25" s="1"/>
  <c r="G251" i="25"/>
  <c r="M251" i="25" s="1"/>
  <c r="F251" i="25"/>
  <c r="L251" i="25" s="1"/>
  <c r="O250" i="25"/>
  <c r="N250" i="25"/>
  <c r="M250" i="25"/>
  <c r="L250" i="25"/>
  <c r="K250" i="25"/>
  <c r="U250" i="25" s="1"/>
  <c r="P250" i="25"/>
  <c r="G250" i="25"/>
  <c r="F250" i="25"/>
  <c r="O249" i="25"/>
  <c r="N249" i="25"/>
  <c r="K249" i="25"/>
  <c r="U249" i="25" s="1"/>
  <c r="P249" i="25"/>
  <c r="Q249" i="25" s="1"/>
  <c r="G249" i="25"/>
  <c r="M249" i="25" s="1"/>
  <c r="F249" i="25"/>
  <c r="L249" i="25" s="1"/>
  <c r="O248" i="25"/>
  <c r="N248" i="25"/>
  <c r="K248" i="25"/>
  <c r="U248" i="25" s="1"/>
  <c r="P248" i="25"/>
  <c r="G248" i="25"/>
  <c r="M248" i="25" s="1"/>
  <c r="F248" i="25"/>
  <c r="L248" i="25" s="1"/>
  <c r="U247" i="25"/>
  <c r="O246" i="25"/>
  <c r="N246" i="25"/>
  <c r="K246" i="25"/>
  <c r="U246" i="25" s="1"/>
  <c r="G246" i="25"/>
  <c r="M246" i="25" s="1"/>
  <c r="F246" i="25"/>
  <c r="L246" i="25" s="1"/>
  <c r="O245" i="25"/>
  <c r="N245" i="25"/>
  <c r="K245" i="25"/>
  <c r="U245" i="25" s="1"/>
  <c r="G245" i="25"/>
  <c r="M245" i="25" s="1"/>
  <c r="F245" i="25"/>
  <c r="L245" i="25" s="1"/>
  <c r="U244" i="25"/>
  <c r="O244" i="25"/>
  <c r="N244" i="25"/>
  <c r="M244" i="25"/>
  <c r="L244" i="25"/>
  <c r="K244" i="25"/>
  <c r="G244" i="25"/>
  <c r="F244" i="25"/>
  <c r="O243" i="25"/>
  <c r="N243" i="25"/>
  <c r="K243" i="25"/>
  <c r="U243" i="25" s="1"/>
  <c r="G243" i="25"/>
  <c r="M243" i="25" s="1"/>
  <c r="F243" i="25"/>
  <c r="L243" i="25" s="1"/>
  <c r="O242" i="25"/>
  <c r="N242" i="25"/>
  <c r="K242" i="25"/>
  <c r="U242" i="25" s="1"/>
  <c r="P242" i="25"/>
  <c r="G242" i="25"/>
  <c r="M242" i="25" s="1"/>
  <c r="F242" i="25"/>
  <c r="L242" i="25" s="1"/>
  <c r="O241" i="25"/>
  <c r="N241" i="25"/>
  <c r="K241" i="25"/>
  <c r="U241" i="25" s="1"/>
  <c r="G241" i="25"/>
  <c r="M241" i="25" s="1"/>
  <c r="F241" i="25"/>
  <c r="L241" i="25" s="1"/>
  <c r="U240" i="25"/>
  <c r="P239" i="25"/>
  <c r="O239" i="25"/>
  <c r="N239" i="25"/>
  <c r="K239" i="25"/>
  <c r="U239" i="25" s="1"/>
  <c r="G239" i="25"/>
  <c r="M239" i="25" s="1"/>
  <c r="F239" i="25"/>
  <c r="L239" i="25" s="1"/>
  <c r="O238" i="25"/>
  <c r="N238" i="25"/>
  <c r="K238" i="25"/>
  <c r="U238" i="25" s="1"/>
  <c r="G238" i="25"/>
  <c r="M238" i="25" s="1"/>
  <c r="F238" i="25"/>
  <c r="L238" i="25" s="1"/>
  <c r="O237" i="25"/>
  <c r="N237" i="25"/>
  <c r="K237" i="25"/>
  <c r="U237" i="25" s="1"/>
  <c r="P237" i="25"/>
  <c r="Q237" i="25" s="1"/>
  <c r="G237" i="25"/>
  <c r="M237" i="25" s="1"/>
  <c r="F237" i="25"/>
  <c r="L237" i="25" s="1"/>
  <c r="U236" i="25"/>
  <c r="O235" i="25"/>
  <c r="N235" i="25"/>
  <c r="K235" i="25"/>
  <c r="U235" i="25" s="1"/>
  <c r="P235" i="25"/>
  <c r="Q235" i="25" s="1"/>
  <c r="G235" i="25"/>
  <c r="M235" i="25" s="1"/>
  <c r="F235" i="25"/>
  <c r="L235" i="25" s="1"/>
  <c r="U234" i="25"/>
  <c r="O234" i="25"/>
  <c r="N234" i="25"/>
  <c r="K234" i="25"/>
  <c r="P234" i="25"/>
  <c r="Q234" i="25" s="1"/>
  <c r="G234" i="25"/>
  <c r="M234" i="25" s="1"/>
  <c r="F234" i="25"/>
  <c r="L234" i="25" s="1"/>
  <c r="O233" i="25"/>
  <c r="N233" i="25"/>
  <c r="K233" i="25"/>
  <c r="U233" i="25" s="1"/>
  <c r="P233" i="25"/>
  <c r="Q233" i="25" s="1"/>
  <c r="G233" i="25"/>
  <c r="M233" i="25" s="1"/>
  <c r="F233" i="25"/>
  <c r="L233" i="25" s="1"/>
  <c r="O232" i="25"/>
  <c r="N232" i="25"/>
  <c r="K232" i="25"/>
  <c r="U232" i="25" s="1"/>
  <c r="P232" i="25"/>
  <c r="G232" i="25"/>
  <c r="M232" i="25" s="1"/>
  <c r="F232" i="25"/>
  <c r="L232" i="25" s="1"/>
  <c r="O231" i="25"/>
  <c r="N231" i="25"/>
  <c r="K231" i="25"/>
  <c r="U231" i="25" s="1"/>
  <c r="P231" i="25"/>
  <c r="Q231" i="25" s="1"/>
  <c r="G231" i="25"/>
  <c r="M231" i="25" s="1"/>
  <c r="F231" i="25"/>
  <c r="L231" i="25" s="1"/>
  <c r="U230" i="25"/>
  <c r="O229" i="25"/>
  <c r="N229" i="25"/>
  <c r="K229" i="25"/>
  <c r="U229" i="25" s="1"/>
  <c r="P229" i="25"/>
  <c r="G229" i="25"/>
  <c r="M229" i="25" s="1"/>
  <c r="F229" i="25"/>
  <c r="L229" i="25" s="1"/>
  <c r="O228" i="25"/>
  <c r="N228" i="25"/>
  <c r="M228" i="25"/>
  <c r="K228" i="25"/>
  <c r="U228" i="25" s="1"/>
  <c r="P228" i="25"/>
  <c r="G228" i="25"/>
  <c r="F228" i="25"/>
  <c r="L228" i="25" s="1"/>
  <c r="O227" i="25"/>
  <c r="N227" i="25"/>
  <c r="K227" i="25"/>
  <c r="U227" i="25" s="1"/>
  <c r="G227" i="25"/>
  <c r="M227" i="25" s="1"/>
  <c r="F227" i="25"/>
  <c r="L227" i="25" s="1"/>
  <c r="U226" i="25"/>
  <c r="O225" i="25"/>
  <c r="N225" i="25"/>
  <c r="G225" i="25"/>
  <c r="M225" i="25" s="1"/>
  <c r="F225" i="25"/>
  <c r="L225" i="25" s="1"/>
  <c r="U224" i="25"/>
  <c r="O224" i="25"/>
  <c r="N224" i="25"/>
  <c r="K224" i="25"/>
  <c r="G224" i="25"/>
  <c r="M224" i="25" s="1"/>
  <c r="F224" i="25"/>
  <c r="L224" i="25" s="1"/>
  <c r="N223" i="25"/>
  <c r="K223" i="25"/>
  <c r="U223" i="25" s="1"/>
  <c r="G223" i="25"/>
  <c r="M223" i="25" s="1"/>
  <c r="F223" i="25"/>
  <c r="L223" i="25" s="1"/>
  <c r="N222" i="25"/>
  <c r="K222" i="25"/>
  <c r="U222" i="25" s="1"/>
  <c r="G222" i="25"/>
  <c r="M222" i="25" s="1"/>
  <c r="F222" i="25"/>
  <c r="L222" i="25" s="1"/>
  <c r="U221" i="25"/>
  <c r="U220" i="25"/>
  <c r="O220" i="25"/>
  <c r="N220" i="25"/>
  <c r="K220" i="25"/>
  <c r="G220" i="25"/>
  <c r="M220" i="25" s="1"/>
  <c r="F220" i="25"/>
  <c r="L220" i="25" s="1"/>
  <c r="O219" i="25"/>
  <c r="N219" i="25"/>
  <c r="K219" i="25"/>
  <c r="U219" i="25" s="1"/>
  <c r="G219" i="25"/>
  <c r="M219" i="25" s="1"/>
  <c r="F219" i="25"/>
  <c r="L219" i="25" s="1"/>
  <c r="O218" i="25"/>
  <c r="N218" i="25"/>
  <c r="L218" i="25"/>
  <c r="K218" i="25"/>
  <c r="U218" i="25" s="1"/>
  <c r="P218" i="25"/>
  <c r="Q218" i="25" s="1"/>
  <c r="G218" i="25"/>
  <c r="M218" i="25" s="1"/>
  <c r="F218" i="25"/>
  <c r="O217" i="25"/>
  <c r="N217" i="25"/>
  <c r="K217" i="25"/>
  <c r="U217" i="25" s="1"/>
  <c r="G217" i="25"/>
  <c r="M217" i="25" s="1"/>
  <c r="F217" i="25"/>
  <c r="L217" i="25" s="1"/>
  <c r="O216" i="25"/>
  <c r="N216" i="25"/>
  <c r="K216" i="25"/>
  <c r="U216" i="25" s="1"/>
  <c r="G216" i="25"/>
  <c r="M216" i="25" s="1"/>
  <c r="F216" i="25"/>
  <c r="L216" i="25" s="1"/>
  <c r="U215" i="25"/>
  <c r="G214" i="25"/>
  <c r="F214" i="25"/>
  <c r="G213" i="25"/>
  <c r="F213" i="25"/>
  <c r="G212" i="25"/>
  <c r="F212" i="25"/>
  <c r="O211" i="25"/>
  <c r="N211" i="25"/>
  <c r="K211" i="25"/>
  <c r="U211" i="25" s="1"/>
  <c r="G211" i="25"/>
  <c r="M211" i="25" s="1"/>
  <c r="F211" i="25"/>
  <c r="L211" i="25" s="1"/>
  <c r="O210" i="25"/>
  <c r="N210" i="25"/>
  <c r="K210" i="25"/>
  <c r="U210" i="25" s="1"/>
  <c r="P210" i="25"/>
  <c r="Q210" i="25" s="1"/>
  <c r="G210" i="25"/>
  <c r="M210" i="25" s="1"/>
  <c r="F210" i="25"/>
  <c r="L210" i="25" s="1"/>
  <c r="O209" i="25"/>
  <c r="N209" i="25"/>
  <c r="K209" i="25"/>
  <c r="U209" i="25" s="1"/>
  <c r="P209" i="25"/>
  <c r="Q209" i="25" s="1"/>
  <c r="G209" i="25"/>
  <c r="M209" i="25" s="1"/>
  <c r="F209" i="25"/>
  <c r="L209" i="25" s="1"/>
  <c r="O208" i="25"/>
  <c r="N208" i="25"/>
  <c r="K208" i="25"/>
  <c r="U208" i="25" s="1"/>
  <c r="P208" i="25"/>
  <c r="Q208" i="25" s="1"/>
  <c r="G208" i="25"/>
  <c r="M208" i="25" s="1"/>
  <c r="F208" i="25"/>
  <c r="L208" i="25" s="1"/>
  <c r="O207" i="25"/>
  <c r="N207" i="25"/>
  <c r="K207" i="25"/>
  <c r="U207" i="25" s="1"/>
  <c r="P207" i="25"/>
  <c r="Q207" i="25" s="1"/>
  <c r="G207" i="25"/>
  <c r="M207" i="25" s="1"/>
  <c r="F207" i="25"/>
  <c r="L207" i="25" s="1"/>
  <c r="O206" i="25"/>
  <c r="N206" i="25"/>
  <c r="K206" i="25"/>
  <c r="U206" i="25" s="1"/>
  <c r="P206" i="25"/>
  <c r="Q206" i="25" s="1"/>
  <c r="G206" i="25"/>
  <c r="M206" i="25" s="1"/>
  <c r="F206" i="25"/>
  <c r="L206" i="25" s="1"/>
  <c r="O205" i="25"/>
  <c r="N205" i="25"/>
  <c r="K205" i="25"/>
  <c r="U205" i="25" s="1"/>
  <c r="P205" i="25"/>
  <c r="G205" i="25"/>
  <c r="M205" i="25" s="1"/>
  <c r="F205" i="25"/>
  <c r="L205" i="25" s="1"/>
  <c r="O204" i="25"/>
  <c r="N204" i="25"/>
  <c r="K204" i="25"/>
  <c r="U204" i="25" s="1"/>
  <c r="G204" i="25"/>
  <c r="M204" i="25" s="1"/>
  <c r="F204" i="25"/>
  <c r="L204" i="25" s="1"/>
  <c r="U203" i="25"/>
  <c r="O203" i="25"/>
  <c r="N203" i="25"/>
  <c r="M203" i="25"/>
  <c r="L203" i="25"/>
  <c r="K203" i="25"/>
  <c r="P203" i="25"/>
  <c r="G203" i="25"/>
  <c r="F203" i="25"/>
  <c r="O202" i="25"/>
  <c r="N202" i="25"/>
  <c r="K202" i="25"/>
  <c r="U202" i="25" s="1"/>
  <c r="G202" i="25"/>
  <c r="M202" i="25" s="1"/>
  <c r="F202" i="25"/>
  <c r="L202" i="25" s="1"/>
  <c r="O201" i="25"/>
  <c r="N201" i="25"/>
  <c r="K201" i="25"/>
  <c r="U201" i="25" s="1"/>
  <c r="P201" i="25"/>
  <c r="Q201" i="25" s="1"/>
  <c r="G201" i="25"/>
  <c r="M201" i="25" s="1"/>
  <c r="F201" i="25"/>
  <c r="L201" i="25" s="1"/>
  <c r="U200" i="25"/>
  <c r="O199" i="25"/>
  <c r="N199" i="25"/>
  <c r="K199" i="25"/>
  <c r="G199" i="25"/>
  <c r="M199" i="25" s="1"/>
  <c r="F199" i="25"/>
  <c r="L199" i="25" s="1"/>
  <c r="U198" i="25"/>
  <c r="O196" i="25"/>
  <c r="N196" i="25"/>
  <c r="K196" i="25"/>
  <c r="U196" i="25" s="1"/>
  <c r="P196" i="25"/>
  <c r="Q196" i="25" s="1"/>
  <c r="G196" i="25"/>
  <c r="M196" i="25" s="1"/>
  <c r="F196" i="25"/>
  <c r="L196" i="25" s="1"/>
  <c r="O195" i="25"/>
  <c r="N195" i="25"/>
  <c r="K195" i="25"/>
  <c r="U195" i="25" s="1"/>
  <c r="G195" i="25"/>
  <c r="M195" i="25" s="1"/>
  <c r="F195" i="25"/>
  <c r="L195" i="25" s="1"/>
  <c r="O194" i="25"/>
  <c r="N194" i="25"/>
  <c r="K194" i="25"/>
  <c r="U194" i="25" s="1"/>
  <c r="G194" i="25"/>
  <c r="M194" i="25" s="1"/>
  <c r="F194" i="25"/>
  <c r="L194" i="25" s="1"/>
  <c r="O193" i="25"/>
  <c r="N193" i="25"/>
  <c r="K193" i="25"/>
  <c r="U193" i="25" s="1"/>
  <c r="G193" i="25"/>
  <c r="M193" i="25" s="1"/>
  <c r="F193" i="25"/>
  <c r="L193" i="25" s="1"/>
  <c r="O192" i="25"/>
  <c r="N192" i="25"/>
  <c r="K192" i="25"/>
  <c r="U192" i="25" s="1"/>
  <c r="P192" i="25"/>
  <c r="Q192" i="25" s="1"/>
  <c r="G192" i="25"/>
  <c r="M192" i="25" s="1"/>
  <c r="F192" i="25"/>
  <c r="L192" i="25" s="1"/>
  <c r="O191" i="25"/>
  <c r="N191" i="25"/>
  <c r="K191" i="25"/>
  <c r="U191" i="25" s="1"/>
  <c r="G191" i="25"/>
  <c r="M191" i="25" s="1"/>
  <c r="F191" i="25"/>
  <c r="L191" i="25" s="1"/>
  <c r="O190" i="25"/>
  <c r="N190" i="25"/>
  <c r="K190" i="25"/>
  <c r="U190" i="25" s="1"/>
  <c r="G190" i="25"/>
  <c r="M190" i="25" s="1"/>
  <c r="F190" i="25"/>
  <c r="L190" i="25" s="1"/>
  <c r="O189" i="25"/>
  <c r="N189" i="25"/>
  <c r="K189" i="25"/>
  <c r="U189" i="25" s="1"/>
  <c r="P189" i="25"/>
  <c r="Q189" i="25" s="1"/>
  <c r="G189" i="25"/>
  <c r="M189" i="25" s="1"/>
  <c r="F189" i="25"/>
  <c r="L189" i="25" s="1"/>
  <c r="U188" i="25"/>
  <c r="P187" i="25"/>
  <c r="Q187" i="25" s="1"/>
  <c r="O187" i="25"/>
  <c r="N187" i="25"/>
  <c r="K187" i="25"/>
  <c r="U187" i="25" s="1"/>
  <c r="G187" i="25"/>
  <c r="M187" i="25" s="1"/>
  <c r="F187" i="25"/>
  <c r="L187" i="25" s="1"/>
  <c r="P186" i="25"/>
  <c r="O186" i="25"/>
  <c r="N186" i="25"/>
  <c r="K186" i="25"/>
  <c r="U186" i="25" s="1"/>
  <c r="G186" i="25"/>
  <c r="M186" i="25" s="1"/>
  <c r="F186" i="25"/>
  <c r="L186" i="25" s="1"/>
  <c r="O185" i="25"/>
  <c r="N185" i="25"/>
  <c r="K185" i="25"/>
  <c r="U185" i="25" s="1"/>
  <c r="P185" i="25"/>
  <c r="Q185" i="25" s="1"/>
  <c r="G185" i="25"/>
  <c r="M185" i="25" s="1"/>
  <c r="F185" i="25"/>
  <c r="L185" i="25" s="1"/>
  <c r="O184" i="25"/>
  <c r="N184" i="25"/>
  <c r="K184" i="25"/>
  <c r="U184" i="25" s="1"/>
  <c r="P184" i="25"/>
  <c r="G184" i="25"/>
  <c r="M184" i="25" s="1"/>
  <c r="F184" i="25"/>
  <c r="L184" i="25" s="1"/>
  <c r="O183" i="25"/>
  <c r="N183" i="25"/>
  <c r="K183" i="25"/>
  <c r="U183" i="25" s="1"/>
  <c r="P183" i="25"/>
  <c r="Q183" i="25" s="1"/>
  <c r="G183" i="25"/>
  <c r="M183" i="25" s="1"/>
  <c r="F183" i="25"/>
  <c r="L183" i="25" s="1"/>
  <c r="O182" i="25"/>
  <c r="N182" i="25"/>
  <c r="K182" i="25"/>
  <c r="U182" i="25" s="1"/>
  <c r="P182" i="25"/>
  <c r="Q182" i="25" s="1"/>
  <c r="G182" i="25"/>
  <c r="M182" i="25" s="1"/>
  <c r="F182" i="25"/>
  <c r="L182" i="25" s="1"/>
  <c r="U181" i="25"/>
  <c r="O180" i="25"/>
  <c r="N180" i="25"/>
  <c r="K180" i="25"/>
  <c r="U180" i="25" s="1"/>
  <c r="G180" i="25"/>
  <c r="M180" i="25" s="1"/>
  <c r="F180" i="25"/>
  <c r="L180" i="25" s="1"/>
  <c r="O179" i="25"/>
  <c r="N179" i="25"/>
  <c r="K179" i="25"/>
  <c r="U179" i="25" s="1"/>
  <c r="P179" i="25"/>
  <c r="Q179" i="25" s="1"/>
  <c r="G179" i="25"/>
  <c r="M179" i="25" s="1"/>
  <c r="F179" i="25"/>
  <c r="L179" i="25" s="1"/>
  <c r="O178" i="25"/>
  <c r="N178" i="25"/>
  <c r="K178" i="25"/>
  <c r="U178" i="25" s="1"/>
  <c r="P178" i="25"/>
  <c r="G178" i="25"/>
  <c r="M178" i="25" s="1"/>
  <c r="F178" i="25"/>
  <c r="L178" i="25" s="1"/>
  <c r="U177" i="25"/>
  <c r="O176" i="25"/>
  <c r="N176" i="25"/>
  <c r="K176" i="25"/>
  <c r="U176" i="25" s="1"/>
  <c r="G176" i="25"/>
  <c r="M176" i="25" s="1"/>
  <c r="F176" i="25"/>
  <c r="L176" i="25" s="1"/>
  <c r="O175" i="25"/>
  <c r="N175" i="25"/>
  <c r="K175" i="25"/>
  <c r="U175" i="25" s="1"/>
  <c r="P175" i="25"/>
  <c r="Q175" i="25" s="1"/>
  <c r="G175" i="25"/>
  <c r="M175" i="25" s="1"/>
  <c r="F175" i="25"/>
  <c r="L175" i="25" s="1"/>
  <c r="U174" i="25"/>
  <c r="P174" i="25"/>
  <c r="Q174" i="25" s="1"/>
  <c r="O174" i="25"/>
  <c r="N174" i="25"/>
  <c r="K174" i="25"/>
  <c r="G174" i="25"/>
  <c r="M174" i="25" s="1"/>
  <c r="F174" i="25"/>
  <c r="L174" i="25" s="1"/>
  <c r="O173" i="25"/>
  <c r="N173" i="25"/>
  <c r="K173" i="25"/>
  <c r="U173" i="25" s="1"/>
  <c r="G173" i="25"/>
  <c r="M173" i="25" s="1"/>
  <c r="F173" i="25"/>
  <c r="L173" i="25" s="1"/>
  <c r="O172" i="25"/>
  <c r="N172" i="25"/>
  <c r="K172" i="25"/>
  <c r="U172" i="25" s="1"/>
  <c r="P172" i="25"/>
  <c r="Q172" i="25" s="1"/>
  <c r="G172" i="25"/>
  <c r="M172" i="25" s="1"/>
  <c r="F172" i="25"/>
  <c r="L172" i="25" s="1"/>
  <c r="U171" i="25"/>
  <c r="U170" i="25"/>
  <c r="O170" i="25"/>
  <c r="N170" i="25"/>
  <c r="K170" i="25"/>
  <c r="G170" i="25"/>
  <c r="M170" i="25" s="1"/>
  <c r="F170" i="25"/>
  <c r="L170" i="25" s="1"/>
  <c r="O169" i="25"/>
  <c r="N169" i="25"/>
  <c r="K169" i="25"/>
  <c r="U169" i="25" s="1"/>
  <c r="G169" i="25"/>
  <c r="M169" i="25" s="1"/>
  <c r="F169" i="25"/>
  <c r="L169" i="25" s="1"/>
  <c r="O168" i="25"/>
  <c r="N168" i="25"/>
  <c r="L168" i="25"/>
  <c r="K168" i="25"/>
  <c r="U168" i="25" s="1"/>
  <c r="G168" i="25"/>
  <c r="M168" i="25" s="1"/>
  <c r="F168" i="25"/>
  <c r="U167" i="25"/>
  <c r="O166" i="25"/>
  <c r="N166" i="25"/>
  <c r="K166" i="25"/>
  <c r="U166" i="25" s="1"/>
  <c r="G166" i="25"/>
  <c r="M166" i="25" s="1"/>
  <c r="F166" i="25"/>
  <c r="L166" i="25" s="1"/>
  <c r="N165" i="25"/>
  <c r="K165" i="25"/>
  <c r="U165" i="25" s="1"/>
  <c r="G165" i="25"/>
  <c r="M165" i="25" s="1"/>
  <c r="F165" i="25"/>
  <c r="L165" i="25" s="1"/>
  <c r="N164" i="25"/>
  <c r="K164" i="25"/>
  <c r="U164" i="25" s="1"/>
  <c r="G164" i="25"/>
  <c r="M164" i="25" s="1"/>
  <c r="F164" i="25"/>
  <c r="L164" i="25" s="1"/>
  <c r="U163" i="25"/>
  <c r="O162" i="25"/>
  <c r="N162" i="25"/>
  <c r="K162" i="25"/>
  <c r="U162" i="25" s="1"/>
  <c r="P162" i="25"/>
  <c r="G162" i="25"/>
  <c r="M162" i="25" s="1"/>
  <c r="F162" i="25"/>
  <c r="L162" i="25" s="1"/>
  <c r="O161" i="25"/>
  <c r="N161" i="25"/>
  <c r="K161" i="25"/>
  <c r="U161" i="25" s="1"/>
  <c r="P161" i="25"/>
  <c r="G161" i="25"/>
  <c r="M161" i="25" s="1"/>
  <c r="F161" i="25"/>
  <c r="L161" i="25" s="1"/>
  <c r="O160" i="25"/>
  <c r="N160" i="25"/>
  <c r="K160" i="25"/>
  <c r="U160" i="25" s="1"/>
  <c r="P160" i="25"/>
  <c r="Q160" i="25" s="1"/>
  <c r="G160" i="25"/>
  <c r="M160" i="25" s="1"/>
  <c r="F160" i="25"/>
  <c r="L160" i="25" s="1"/>
  <c r="O159" i="25"/>
  <c r="N159" i="25"/>
  <c r="K159" i="25"/>
  <c r="U159" i="25" s="1"/>
  <c r="P159" i="25"/>
  <c r="G159" i="25"/>
  <c r="M159" i="25" s="1"/>
  <c r="F159" i="25"/>
  <c r="L159" i="25" s="1"/>
  <c r="O158" i="25"/>
  <c r="N158" i="25"/>
  <c r="K158" i="25"/>
  <c r="U158" i="25" s="1"/>
  <c r="P158" i="25"/>
  <c r="Q158" i="25" s="1"/>
  <c r="G158" i="25"/>
  <c r="M158" i="25" s="1"/>
  <c r="F158" i="25"/>
  <c r="L158" i="25" s="1"/>
  <c r="U157" i="25"/>
  <c r="O156" i="25"/>
  <c r="N156" i="25"/>
  <c r="M156" i="25"/>
  <c r="K156" i="25"/>
  <c r="U156" i="25" s="1"/>
  <c r="G156" i="25"/>
  <c r="F156" i="25"/>
  <c r="L156" i="25" s="1"/>
  <c r="O155" i="25"/>
  <c r="N155" i="25"/>
  <c r="K155" i="25"/>
  <c r="U155" i="25" s="1"/>
  <c r="G155" i="25"/>
  <c r="M155" i="25" s="1"/>
  <c r="F155" i="25"/>
  <c r="L155" i="25" s="1"/>
  <c r="O154" i="25"/>
  <c r="N154" i="25"/>
  <c r="L154" i="25"/>
  <c r="K154" i="25"/>
  <c r="U154" i="25" s="1"/>
  <c r="P154" i="25"/>
  <c r="Q154" i="25" s="1"/>
  <c r="G154" i="25"/>
  <c r="M154" i="25" s="1"/>
  <c r="F154" i="25"/>
  <c r="O153" i="25"/>
  <c r="N153" i="25"/>
  <c r="K153" i="25"/>
  <c r="U153" i="25" s="1"/>
  <c r="G153" i="25"/>
  <c r="M153" i="25" s="1"/>
  <c r="F153" i="25"/>
  <c r="L153" i="25" s="1"/>
  <c r="O152" i="25"/>
  <c r="N152" i="25"/>
  <c r="K152" i="25"/>
  <c r="U152" i="25" s="1"/>
  <c r="P152" i="25"/>
  <c r="Q152" i="25" s="1"/>
  <c r="G152" i="25"/>
  <c r="M152" i="25" s="1"/>
  <c r="F152" i="25"/>
  <c r="L152" i="25" s="1"/>
  <c r="O151" i="25"/>
  <c r="N151" i="25"/>
  <c r="M151" i="25"/>
  <c r="L151" i="25"/>
  <c r="K151" i="25"/>
  <c r="U151" i="25" s="1"/>
  <c r="G151" i="25"/>
  <c r="F151" i="25"/>
  <c r="U150" i="25"/>
  <c r="G149" i="25"/>
  <c r="F149" i="25"/>
  <c r="D149" i="25"/>
  <c r="G148" i="25"/>
  <c r="F148" i="25"/>
  <c r="D148" i="25"/>
  <c r="N148" i="25" s="1"/>
  <c r="O147" i="25"/>
  <c r="N147" i="25"/>
  <c r="K147" i="25"/>
  <c r="U147" i="25" s="1"/>
  <c r="G147" i="25"/>
  <c r="M147" i="25" s="1"/>
  <c r="F147" i="25"/>
  <c r="L147" i="25" s="1"/>
  <c r="O146" i="25"/>
  <c r="N146" i="25"/>
  <c r="L146" i="25"/>
  <c r="K146" i="25"/>
  <c r="U146" i="25" s="1"/>
  <c r="P146" i="25"/>
  <c r="Q146" i="25" s="1"/>
  <c r="G146" i="25"/>
  <c r="M146" i="25" s="1"/>
  <c r="F146" i="25"/>
  <c r="O145" i="25"/>
  <c r="N145" i="25"/>
  <c r="K145" i="25"/>
  <c r="U145" i="25" s="1"/>
  <c r="G145" i="25"/>
  <c r="M145" i="25" s="1"/>
  <c r="F145" i="25"/>
  <c r="L145" i="25" s="1"/>
  <c r="O144" i="25"/>
  <c r="N144" i="25"/>
  <c r="M144" i="25"/>
  <c r="L144" i="25"/>
  <c r="K144" i="25"/>
  <c r="U144" i="25" s="1"/>
  <c r="G144" i="25"/>
  <c r="F144" i="25"/>
  <c r="O143" i="25"/>
  <c r="N143" i="25"/>
  <c r="K143" i="25"/>
  <c r="U143" i="25" s="1"/>
  <c r="G143" i="25"/>
  <c r="M143" i="25" s="1"/>
  <c r="F143" i="25"/>
  <c r="L143" i="25" s="1"/>
  <c r="O142" i="25"/>
  <c r="N142" i="25"/>
  <c r="K142" i="25"/>
  <c r="U142" i="25" s="1"/>
  <c r="G142" i="25"/>
  <c r="M142" i="25" s="1"/>
  <c r="F142" i="25"/>
  <c r="L142" i="25" s="1"/>
  <c r="O141" i="25"/>
  <c r="N141" i="25"/>
  <c r="K141" i="25"/>
  <c r="U141" i="25" s="1"/>
  <c r="G141" i="25"/>
  <c r="M141" i="25" s="1"/>
  <c r="F141" i="25"/>
  <c r="L141" i="25" s="1"/>
  <c r="U140" i="25"/>
  <c r="O140" i="25"/>
  <c r="N140" i="25"/>
  <c r="K140" i="25"/>
  <c r="G140" i="25"/>
  <c r="M140" i="25" s="1"/>
  <c r="F140" i="25"/>
  <c r="L140" i="25" s="1"/>
  <c r="O139" i="25"/>
  <c r="N139" i="25"/>
  <c r="K139" i="25"/>
  <c r="U139" i="25" s="1"/>
  <c r="P139" i="25"/>
  <c r="Q139" i="25" s="1"/>
  <c r="G139" i="25"/>
  <c r="M139" i="25" s="1"/>
  <c r="F139" i="25"/>
  <c r="L139" i="25" s="1"/>
  <c r="O138" i="25"/>
  <c r="N138" i="25"/>
  <c r="K138" i="25"/>
  <c r="U138" i="25" s="1"/>
  <c r="P138" i="25"/>
  <c r="G138" i="25"/>
  <c r="M138" i="25" s="1"/>
  <c r="F138" i="25"/>
  <c r="L138" i="25" s="1"/>
  <c r="U137" i="25"/>
  <c r="O136" i="25"/>
  <c r="N136" i="25"/>
  <c r="K136" i="25"/>
  <c r="U136" i="25" s="1"/>
  <c r="P136" i="25"/>
  <c r="Q136" i="25" s="1"/>
  <c r="G136" i="25"/>
  <c r="M136" i="25" s="1"/>
  <c r="F136" i="25"/>
  <c r="L136" i="25" s="1"/>
  <c r="U135" i="25"/>
  <c r="U133" i="25"/>
  <c r="P132" i="25"/>
  <c r="O132" i="25"/>
  <c r="N132" i="25"/>
  <c r="M132" i="25"/>
  <c r="L132" i="25"/>
  <c r="K132" i="25"/>
  <c r="U132" i="25" s="1"/>
  <c r="G132" i="25"/>
  <c r="F132" i="25"/>
  <c r="U131" i="25"/>
  <c r="O130" i="25"/>
  <c r="N130" i="25"/>
  <c r="K130" i="25"/>
  <c r="U130" i="25" s="1"/>
  <c r="P130" i="25"/>
  <c r="Q130" i="25" s="1"/>
  <c r="G130" i="25"/>
  <c r="M130" i="25" s="1"/>
  <c r="F130" i="25"/>
  <c r="L130" i="25" s="1"/>
  <c r="U129" i="25"/>
  <c r="P128" i="25"/>
  <c r="O128" i="25"/>
  <c r="N128" i="25"/>
  <c r="K128" i="25"/>
  <c r="U128" i="25" s="1"/>
  <c r="G128" i="25"/>
  <c r="M128" i="25" s="1"/>
  <c r="F128" i="25"/>
  <c r="L128" i="25" s="1"/>
  <c r="O127" i="25"/>
  <c r="N127" i="25"/>
  <c r="K127" i="25"/>
  <c r="U127" i="25" s="1"/>
  <c r="P127" i="25"/>
  <c r="Q127" i="25" s="1"/>
  <c r="G127" i="25"/>
  <c r="M127" i="25" s="1"/>
  <c r="F127" i="25"/>
  <c r="L127" i="25" s="1"/>
  <c r="O126" i="25"/>
  <c r="N126" i="25"/>
  <c r="K126" i="25"/>
  <c r="U126" i="25" s="1"/>
  <c r="G126" i="25"/>
  <c r="M126" i="25" s="1"/>
  <c r="F126" i="25"/>
  <c r="L126" i="25" s="1"/>
  <c r="U125" i="25"/>
  <c r="O124" i="25"/>
  <c r="N124" i="25"/>
  <c r="K124" i="25"/>
  <c r="U124" i="25" s="1"/>
  <c r="P124" i="25"/>
  <c r="Q124" i="25" s="1"/>
  <c r="G124" i="25"/>
  <c r="M124" i="25" s="1"/>
  <c r="F124" i="25"/>
  <c r="L124" i="25" s="1"/>
  <c r="U123" i="25"/>
  <c r="O122" i="25"/>
  <c r="N122" i="25"/>
  <c r="M122" i="25"/>
  <c r="K122" i="25"/>
  <c r="G122" i="25"/>
  <c r="F122" i="25"/>
  <c r="L122" i="25" s="1"/>
  <c r="U121" i="25"/>
  <c r="O119" i="25"/>
  <c r="N119" i="25"/>
  <c r="K119" i="25"/>
  <c r="U119" i="25" s="1"/>
  <c r="G119" i="25"/>
  <c r="M119" i="25" s="1"/>
  <c r="F119" i="25"/>
  <c r="L119" i="25" s="1"/>
  <c r="O118" i="25"/>
  <c r="N118" i="25"/>
  <c r="L118" i="25"/>
  <c r="K118" i="25"/>
  <c r="U118" i="25" s="1"/>
  <c r="P118" i="25"/>
  <c r="Q118" i="25" s="1"/>
  <c r="G118" i="25"/>
  <c r="M118" i="25" s="1"/>
  <c r="F118" i="25"/>
  <c r="O117" i="25"/>
  <c r="N117" i="25"/>
  <c r="M117" i="25"/>
  <c r="K117" i="25"/>
  <c r="U117" i="25" s="1"/>
  <c r="G117" i="25"/>
  <c r="F117" i="25"/>
  <c r="L117" i="25" s="1"/>
  <c r="O116" i="25"/>
  <c r="N116" i="25"/>
  <c r="K116" i="25"/>
  <c r="U116" i="25" s="1"/>
  <c r="G116" i="25"/>
  <c r="M116" i="25" s="1"/>
  <c r="F116" i="25"/>
  <c r="L116" i="25" s="1"/>
  <c r="O115" i="25"/>
  <c r="N115" i="25"/>
  <c r="N108" i="25" s="1"/>
  <c r="M115" i="25"/>
  <c r="L115" i="25"/>
  <c r="K115" i="25"/>
  <c r="U115" i="25" s="1"/>
  <c r="G115" i="25"/>
  <c r="F115" i="25"/>
  <c r="O114" i="25"/>
  <c r="N114" i="25"/>
  <c r="K114" i="25"/>
  <c r="U114" i="25" s="1"/>
  <c r="G114" i="25"/>
  <c r="M114" i="25" s="1"/>
  <c r="F114" i="25"/>
  <c r="L114" i="25" s="1"/>
  <c r="U113" i="25"/>
  <c r="O112" i="25"/>
  <c r="N112" i="25"/>
  <c r="K112" i="25"/>
  <c r="U112" i="25" s="1"/>
  <c r="P112" i="25"/>
  <c r="Q112" i="25" s="1"/>
  <c r="G112" i="25"/>
  <c r="M112" i="25" s="1"/>
  <c r="F112" i="25"/>
  <c r="L112" i="25" s="1"/>
  <c r="U111" i="25"/>
  <c r="O111" i="25"/>
  <c r="N111" i="25"/>
  <c r="K111" i="25"/>
  <c r="G111" i="25"/>
  <c r="M111" i="25" s="1"/>
  <c r="F111" i="25"/>
  <c r="L111" i="25" s="1"/>
  <c r="O110" i="25"/>
  <c r="N110" i="25"/>
  <c r="K110" i="25"/>
  <c r="P110" i="25"/>
  <c r="G110" i="25"/>
  <c r="M110" i="25" s="1"/>
  <c r="F110" i="25"/>
  <c r="L110" i="25" s="1"/>
  <c r="U109" i="25"/>
  <c r="O107" i="25"/>
  <c r="N107" i="25"/>
  <c r="L107" i="25"/>
  <c r="K107" i="25"/>
  <c r="U107" i="25" s="1"/>
  <c r="P107" i="25"/>
  <c r="G107" i="25"/>
  <c r="M107" i="25" s="1"/>
  <c r="F107" i="25"/>
  <c r="O106" i="25"/>
  <c r="N106" i="25"/>
  <c r="K106" i="25"/>
  <c r="U106" i="25" s="1"/>
  <c r="P106" i="25"/>
  <c r="Q106" i="25" s="1"/>
  <c r="G106" i="25"/>
  <c r="M106" i="25" s="1"/>
  <c r="F106" i="25"/>
  <c r="L106" i="25" s="1"/>
  <c r="P105" i="25"/>
  <c r="O105" i="25"/>
  <c r="N105" i="25"/>
  <c r="Q105" i="25" s="1"/>
  <c r="K105" i="25"/>
  <c r="U105" i="25" s="1"/>
  <c r="G105" i="25"/>
  <c r="M105" i="25" s="1"/>
  <c r="F105" i="25"/>
  <c r="L105" i="25" s="1"/>
  <c r="O104" i="25"/>
  <c r="N104" i="25"/>
  <c r="K104" i="25"/>
  <c r="U104" i="25" s="1"/>
  <c r="P104" i="25"/>
  <c r="Q104" i="25" s="1"/>
  <c r="G104" i="25"/>
  <c r="M104" i="25" s="1"/>
  <c r="F104" i="25"/>
  <c r="L104" i="25" s="1"/>
  <c r="P103" i="25"/>
  <c r="O103" i="25"/>
  <c r="N103" i="25"/>
  <c r="Q103" i="25" s="1"/>
  <c r="K103" i="25"/>
  <c r="U103" i="25" s="1"/>
  <c r="G103" i="25"/>
  <c r="M103" i="25" s="1"/>
  <c r="F103" i="25"/>
  <c r="L103" i="25" s="1"/>
  <c r="O102" i="25"/>
  <c r="N102" i="25"/>
  <c r="K102" i="25"/>
  <c r="U102" i="25" s="1"/>
  <c r="P102" i="25"/>
  <c r="Q102" i="25" s="1"/>
  <c r="G102" i="25"/>
  <c r="M102" i="25" s="1"/>
  <c r="F102" i="25"/>
  <c r="L102" i="25" s="1"/>
  <c r="U101" i="25"/>
  <c r="U100" i="25"/>
  <c r="O100" i="25"/>
  <c r="N100" i="25"/>
  <c r="K100" i="25"/>
  <c r="G100" i="25"/>
  <c r="M100" i="25" s="1"/>
  <c r="F100" i="25"/>
  <c r="L100" i="25" s="1"/>
  <c r="O99" i="25"/>
  <c r="N99" i="25"/>
  <c r="K99" i="25"/>
  <c r="U99" i="25" s="1"/>
  <c r="P99" i="25"/>
  <c r="Q99" i="25" s="1"/>
  <c r="G99" i="25"/>
  <c r="M99" i="25" s="1"/>
  <c r="F99" i="25"/>
  <c r="L99" i="25" s="1"/>
  <c r="O98" i="25"/>
  <c r="N98" i="25"/>
  <c r="K98" i="25"/>
  <c r="U98" i="25" s="1"/>
  <c r="P98" i="25"/>
  <c r="Q98" i="25" s="1"/>
  <c r="G98" i="25"/>
  <c r="M98" i="25" s="1"/>
  <c r="F98" i="25"/>
  <c r="L98" i="25" s="1"/>
  <c r="U97" i="25"/>
  <c r="U96" i="25"/>
  <c r="O96" i="25"/>
  <c r="N96" i="25"/>
  <c r="L96" i="25"/>
  <c r="K96" i="25"/>
  <c r="G96" i="25"/>
  <c r="M96" i="25" s="1"/>
  <c r="F96" i="25"/>
  <c r="O95" i="25"/>
  <c r="N95" i="25"/>
  <c r="K95" i="25"/>
  <c r="U95" i="25" s="1"/>
  <c r="G95" i="25"/>
  <c r="M95" i="25" s="1"/>
  <c r="F95" i="25"/>
  <c r="L95" i="25" s="1"/>
  <c r="O94" i="25"/>
  <c r="N94" i="25"/>
  <c r="M94" i="25"/>
  <c r="L94" i="25"/>
  <c r="K94" i="25"/>
  <c r="U94" i="25" s="1"/>
  <c r="P94" i="25"/>
  <c r="G94" i="25"/>
  <c r="F94" i="25"/>
  <c r="O93" i="25"/>
  <c r="N93" i="25"/>
  <c r="K93" i="25"/>
  <c r="U93" i="25" s="1"/>
  <c r="G93" i="25"/>
  <c r="M93" i="25" s="1"/>
  <c r="F93" i="25"/>
  <c r="L93" i="25" s="1"/>
  <c r="O92" i="25"/>
  <c r="N92" i="25"/>
  <c r="K92" i="25"/>
  <c r="U92" i="25" s="1"/>
  <c r="G92" i="25"/>
  <c r="M92" i="25" s="1"/>
  <c r="F92" i="25"/>
  <c r="L92" i="25" s="1"/>
  <c r="U91" i="25"/>
  <c r="O90" i="25"/>
  <c r="N90" i="25"/>
  <c r="K90" i="25"/>
  <c r="U90" i="25" s="1"/>
  <c r="G90" i="25"/>
  <c r="M90" i="25" s="1"/>
  <c r="F90" i="25"/>
  <c r="L90" i="25" s="1"/>
  <c r="O89" i="25"/>
  <c r="N89" i="25"/>
  <c r="K89" i="25"/>
  <c r="U89" i="25" s="1"/>
  <c r="G89" i="25"/>
  <c r="M89" i="25" s="1"/>
  <c r="F89" i="25"/>
  <c r="L89" i="25" s="1"/>
  <c r="O88" i="25"/>
  <c r="N88" i="25"/>
  <c r="K88" i="25"/>
  <c r="U88" i="25" s="1"/>
  <c r="G88" i="25"/>
  <c r="M88" i="25" s="1"/>
  <c r="F88" i="25"/>
  <c r="L88" i="25" s="1"/>
  <c r="U87" i="25"/>
  <c r="O86" i="25"/>
  <c r="N86" i="25"/>
  <c r="K86" i="25"/>
  <c r="U86" i="25" s="1"/>
  <c r="P86" i="25"/>
  <c r="Q86" i="25" s="1"/>
  <c r="G86" i="25"/>
  <c r="M86" i="25" s="1"/>
  <c r="F86" i="25"/>
  <c r="L86" i="25" s="1"/>
  <c r="O85" i="25"/>
  <c r="N85" i="25"/>
  <c r="K85" i="25"/>
  <c r="U85" i="25" s="1"/>
  <c r="G85" i="25"/>
  <c r="M85" i="25" s="1"/>
  <c r="F85" i="25"/>
  <c r="L85" i="25" s="1"/>
  <c r="O84" i="25"/>
  <c r="N84" i="25"/>
  <c r="K84" i="25"/>
  <c r="U84" i="25" s="1"/>
  <c r="G84" i="25"/>
  <c r="M84" i="25" s="1"/>
  <c r="F84" i="25"/>
  <c r="L84" i="25" s="1"/>
  <c r="U83" i="25"/>
  <c r="O83" i="25"/>
  <c r="N83" i="25"/>
  <c r="M83" i="25"/>
  <c r="K83" i="25"/>
  <c r="G83" i="25"/>
  <c r="F83" i="25"/>
  <c r="L83" i="25" s="1"/>
  <c r="N82" i="25"/>
  <c r="K82" i="25"/>
  <c r="U82" i="25" s="1"/>
  <c r="G82" i="25"/>
  <c r="M82" i="25" s="1"/>
  <c r="F82" i="25"/>
  <c r="L82" i="25" s="1"/>
  <c r="N81" i="25"/>
  <c r="K81" i="25"/>
  <c r="U81" i="25" s="1"/>
  <c r="G81" i="25"/>
  <c r="M81" i="25" s="1"/>
  <c r="F81" i="25"/>
  <c r="L81" i="25" s="1"/>
  <c r="U80" i="25"/>
  <c r="O79" i="25"/>
  <c r="N79" i="25"/>
  <c r="K79" i="25"/>
  <c r="U79" i="25" s="1"/>
  <c r="P79" i="25"/>
  <c r="G79" i="25"/>
  <c r="M79" i="25" s="1"/>
  <c r="F79" i="25"/>
  <c r="L79" i="25" s="1"/>
  <c r="U78" i="25"/>
  <c r="O77" i="25"/>
  <c r="N77" i="25"/>
  <c r="K77" i="25"/>
  <c r="U77" i="25" s="1"/>
  <c r="G77" i="25"/>
  <c r="M77" i="25" s="1"/>
  <c r="F77" i="25"/>
  <c r="L77" i="25" s="1"/>
  <c r="O76" i="25"/>
  <c r="N76" i="25"/>
  <c r="K76" i="25"/>
  <c r="U76" i="25" s="1"/>
  <c r="P76" i="25"/>
  <c r="Q76" i="25" s="1"/>
  <c r="G76" i="25"/>
  <c r="M76" i="25" s="1"/>
  <c r="F76" i="25"/>
  <c r="L76" i="25" s="1"/>
  <c r="O75" i="25"/>
  <c r="N75" i="25"/>
  <c r="M75" i="25"/>
  <c r="K75" i="25"/>
  <c r="U75" i="25" s="1"/>
  <c r="G75" i="25"/>
  <c r="F75" i="25"/>
  <c r="L75" i="25" s="1"/>
  <c r="O74" i="25"/>
  <c r="N74" i="25"/>
  <c r="K74" i="25"/>
  <c r="U74" i="25" s="1"/>
  <c r="P74" i="25"/>
  <c r="G74" i="25"/>
  <c r="M74" i="25" s="1"/>
  <c r="F74" i="25"/>
  <c r="L74" i="25" s="1"/>
  <c r="O73" i="25"/>
  <c r="N73" i="25"/>
  <c r="L73" i="25"/>
  <c r="K73" i="25"/>
  <c r="U73" i="25" s="1"/>
  <c r="P73" i="25"/>
  <c r="G73" i="25"/>
  <c r="M73" i="25" s="1"/>
  <c r="F73" i="25"/>
  <c r="U72" i="25"/>
  <c r="O72" i="25"/>
  <c r="N72" i="25"/>
  <c r="K72" i="25"/>
  <c r="P72" i="25"/>
  <c r="G72" i="25"/>
  <c r="M72" i="25" s="1"/>
  <c r="F72" i="25"/>
  <c r="L72" i="25" s="1"/>
  <c r="O71" i="25"/>
  <c r="N71" i="25"/>
  <c r="K71" i="25"/>
  <c r="U71" i="25" s="1"/>
  <c r="G71" i="25"/>
  <c r="M71" i="25" s="1"/>
  <c r="F71" i="25"/>
  <c r="L71" i="25" s="1"/>
  <c r="U70" i="25"/>
  <c r="G69" i="25"/>
  <c r="F69" i="25"/>
  <c r="D69" i="25"/>
  <c r="N68" i="25"/>
  <c r="G68" i="25"/>
  <c r="M68" i="25" s="1"/>
  <c r="F68" i="25"/>
  <c r="L68" i="25" s="1"/>
  <c r="D68" i="25"/>
  <c r="O67" i="25"/>
  <c r="N67" i="25"/>
  <c r="K67" i="25"/>
  <c r="U67" i="25" s="1"/>
  <c r="P67" i="25"/>
  <c r="Q67" i="25" s="1"/>
  <c r="G67" i="25"/>
  <c r="M67" i="25" s="1"/>
  <c r="F67" i="25"/>
  <c r="L67" i="25" s="1"/>
  <c r="O66" i="25"/>
  <c r="N66" i="25"/>
  <c r="K66" i="25"/>
  <c r="U66" i="25" s="1"/>
  <c r="G66" i="25"/>
  <c r="M66" i="25" s="1"/>
  <c r="F66" i="25"/>
  <c r="L66" i="25" s="1"/>
  <c r="O65" i="25"/>
  <c r="N65" i="25"/>
  <c r="K65" i="25"/>
  <c r="U65" i="25" s="1"/>
  <c r="G65" i="25"/>
  <c r="M65" i="25" s="1"/>
  <c r="F65" i="25"/>
  <c r="L65" i="25" s="1"/>
  <c r="O64" i="25"/>
  <c r="N64" i="25"/>
  <c r="K64" i="25"/>
  <c r="G64" i="25"/>
  <c r="M64" i="25" s="1"/>
  <c r="F64" i="25"/>
  <c r="L64" i="25" s="1"/>
  <c r="O63" i="25"/>
  <c r="N63" i="25"/>
  <c r="K63" i="25"/>
  <c r="U63" i="25" s="1"/>
  <c r="G63" i="25"/>
  <c r="M63" i="25" s="1"/>
  <c r="F63" i="25"/>
  <c r="L63" i="25" s="1"/>
  <c r="U62" i="25"/>
  <c r="O62" i="25"/>
  <c r="N62" i="25"/>
  <c r="M62" i="25"/>
  <c r="K62" i="25"/>
  <c r="G62" i="25"/>
  <c r="F62" i="25"/>
  <c r="L62" i="25" s="1"/>
  <c r="O61" i="25"/>
  <c r="N61" i="25"/>
  <c r="K61" i="25"/>
  <c r="U61" i="25" s="1"/>
  <c r="G61" i="25"/>
  <c r="M61" i="25" s="1"/>
  <c r="F61" i="25"/>
  <c r="L61" i="25" s="1"/>
  <c r="O60" i="25"/>
  <c r="N60" i="25"/>
  <c r="K60" i="25"/>
  <c r="U60" i="25" s="1"/>
  <c r="G60" i="25"/>
  <c r="M60" i="25" s="1"/>
  <c r="F60" i="25"/>
  <c r="L60" i="25" s="1"/>
  <c r="U59" i="25"/>
  <c r="P59" i="25"/>
  <c r="Q59" i="25" s="1"/>
  <c r="O59" i="25"/>
  <c r="N59" i="25"/>
  <c r="K59" i="25"/>
  <c r="G59" i="25"/>
  <c r="M59" i="25" s="1"/>
  <c r="F59" i="25"/>
  <c r="L59" i="25" s="1"/>
  <c r="O58" i="25"/>
  <c r="N58" i="25"/>
  <c r="K58" i="25"/>
  <c r="U58" i="25" s="1"/>
  <c r="G58" i="25"/>
  <c r="M58" i="25" s="1"/>
  <c r="F58" i="25"/>
  <c r="L58" i="25" s="1"/>
  <c r="P57" i="25"/>
  <c r="O57" i="25"/>
  <c r="N57" i="25"/>
  <c r="K57" i="25"/>
  <c r="U57" i="25" s="1"/>
  <c r="G57" i="25"/>
  <c r="M57" i="25" s="1"/>
  <c r="F57" i="25"/>
  <c r="L57" i="25" s="1"/>
  <c r="U56" i="25"/>
  <c r="O55" i="25"/>
  <c r="N55" i="25"/>
  <c r="K55" i="25"/>
  <c r="U55" i="25" s="1"/>
  <c r="P55" i="25"/>
  <c r="Q55" i="25" s="1"/>
  <c r="G55" i="25"/>
  <c r="M55" i="25" s="1"/>
  <c r="F55" i="25"/>
  <c r="L55" i="25" s="1"/>
  <c r="U54" i="25"/>
  <c r="O52" i="25"/>
  <c r="N52" i="25"/>
  <c r="K52" i="25"/>
  <c r="U52" i="25" s="1"/>
  <c r="G52" i="25"/>
  <c r="M52" i="25" s="1"/>
  <c r="F52" i="25"/>
  <c r="L52" i="25" s="1"/>
  <c r="O51" i="25"/>
  <c r="N51" i="25"/>
  <c r="K51" i="25"/>
  <c r="U51" i="25" s="1"/>
  <c r="P51" i="25"/>
  <c r="Q51" i="25" s="1"/>
  <c r="G51" i="25"/>
  <c r="M51" i="25" s="1"/>
  <c r="F51" i="25"/>
  <c r="L51" i="25" s="1"/>
  <c r="O50" i="25"/>
  <c r="N50" i="25"/>
  <c r="K50" i="25"/>
  <c r="U50" i="25" s="1"/>
  <c r="G50" i="25"/>
  <c r="M50" i="25" s="1"/>
  <c r="F50" i="25"/>
  <c r="L50" i="25" s="1"/>
  <c r="O49" i="25"/>
  <c r="N49" i="25"/>
  <c r="K49" i="25"/>
  <c r="U49" i="25" s="1"/>
  <c r="P49" i="25"/>
  <c r="Q49" i="25" s="1"/>
  <c r="G49" i="25"/>
  <c r="M49" i="25" s="1"/>
  <c r="F49" i="25"/>
  <c r="L49" i="25" s="1"/>
  <c r="O48" i="25"/>
  <c r="N48" i="25"/>
  <c r="K48" i="25"/>
  <c r="U48" i="25" s="1"/>
  <c r="P48" i="25"/>
  <c r="Q48" i="25" s="1"/>
  <c r="G48" i="25"/>
  <c r="M48" i="25" s="1"/>
  <c r="F48" i="25"/>
  <c r="L48" i="25" s="1"/>
  <c r="O47" i="25"/>
  <c r="N47" i="25"/>
  <c r="K47" i="25"/>
  <c r="U47" i="25" s="1"/>
  <c r="G47" i="25"/>
  <c r="M47" i="25" s="1"/>
  <c r="F47" i="25"/>
  <c r="L47" i="25" s="1"/>
  <c r="U46" i="25"/>
  <c r="O45" i="25"/>
  <c r="N45" i="25"/>
  <c r="K45" i="25"/>
  <c r="U45" i="25" s="1"/>
  <c r="G45" i="25"/>
  <c r="M45" i="25" s="1"/>
  <c r="F45" i="25"/>
  <c r="L45" i="25" s="1"/>
  <c r="U44" i="25"/>
  <c r="U43" i="25"/>
  <c r="O43" i="25"/>
  <c r="N43" i="25"/>
  <c r="L43" i="25"/>
  <c r="K43" i="25"/>
  <c r="G43" i="25"/>
  <c r="M43" i="25" s="1"/>
  <c r="F43" i="25"/>
  <c r="O42" i="25"/>
  <c r="N42" i="25"/>
  <c r="K42" i="25"/>
  <c r="U42" i="25" s="1"/>
  <c r="G42" i="25"/>
  <c r="M42" i="25" s="1"/>
  <c r="F42" i="25"/>
  <c r="L42" i="25" s="1"/>
  <c r="O41" i="25"/>
  <c r="N41" i="25"/>
  <c r="K41" i="25"/>
  <c r="U41" i="25" s="1"/>
  <c r="G41" i="25"/>
  <c r="M41" i="25" s="1"/>
  <c r="F41" i="25"/>
  <c r="L41" i="25" s="1"/>
  <c r="U40" i="25"/>
  <c r="O40" i="25"/>
  <c r="N40" i="25"/>
  <c r="M40" i="25"/>
  <c r="K40" i="25"/>
  <c r="G40" i="25"/>
  <c r="F40" i="25"/>
  <c r="L40" i="25" s="1"/>
  <c r="O39" i="25"/>
  <c r="N39" i="25"/>
  <c r="K39" i="25"/>
  <c r="U39" i="25" s="1"/>
  <c r="G39" i="25"/>
  <c r="M39" i="25" s="1"/>
  <c r="F39" i="25"/>
  <c r="L39" i="25" s="1"/>
  <c r="O38" i="25"/>
  <c r="N38" i="25"/>
  <c r="M38" i="25"/>
  <c r="K38" i="25"/>
  <c r="U38" i="25" s="1"/>
  <c r="G38" i="25"/>
  <c r="F38" i="25"/>
  <c r="L38" i="25" s="1"/>
  <c r="O37" i="25"/>
  <c r="N37" i="25"/>
  <c r="K37" i="25"/>
  <c r="U37" i="25" s="1"/>
  <c r="P37" i="25"/>
  <c r="G37" i="25"/>
  <c r="M37" i="25" s="1"/>
  <c r="F37" i="25"/>
  <c r="L37" i="25" s="1"/>
  <c r="U36" i="25"/>
  <c r="O35" i="25"/>
  <c r="N35" i="25"/>
  <c r="K35" i="25"/>
  <c r="U35" i="25" s="1"/>
  <c r="G35" i="25"/>
  <c r="M35" i="25" s="1"/>
  <c r="F35" i="25"/>
  <c r="L35" i="25" s="1"/>
  <c r="O34" i="25"/>
  <c r="N34" i="25"/>
  <c r="K34" i="25"/>
  <c r="U34" i="25" s="1"/>
  <c r="G34" i="25"/>
  <c r="M34" i="25" s="1"/>
  <c r="F34" i="25"/>
  <c r="L34" i="25" s="1"/>
  <c r="U33" i="25"/>
  <c r="O33" i="25"/>
  <c r="N33" i="25"/>
  <c r="K33" i="25"/>
  <c r="G33" i="25"/>
  <c r="M33" i="25" s="1"/>
  <c r="F33" i="25"/>
  <c r="L33" i="25" s="1"/>
  <c r="O32" i="25"/>
  <c r="N32" i="25"/>
  <c r="K32" i="25"/>
  <c r="U32" i="25" s="1"/>
  <c r="P32" i="25"/>
  <c r="Q32" i="25" s="1"/>
  <c r="G32" i="25"/>
  <c r="M32" i="25" s="1"/>
  <c r="F32" i="25"/>
  <c r="L32" i="25" s="1"/>
  <c r="O31" i="25"/>
  <c r="N31" i="25"/>
  <c r="K31" i="25"/>
  <c r="U31" i="25" s="1"/>
  <c r="P31" i="25"/>
  <c r="G31" i="25"/>
  <c r="M31" i="25" s="1"/>
  <c r="F31" i="25"/>
  <c r="L31" i="25" s="1"/>
  <c r="O30" i="25"/>
  <c r="N30" i="25"/>
  <c r="L30" i="25"/>
  <c r="K30" i="25"/>
  <c r="U30" i="25" s="1"/>
  <c r="P30" i="25"/>
  <c r="Q30" i="25" s="1"/>
  <c r="G30" i="25"/>
  <c r="M30" i="25" s="1"/>
  <c r="F30" i="25"/>
  <c r="P29" i="25"/>
  <c r="O29" i="25"/>
  <c r="N29" i="25"/>
  <c r="K29" i="25"/>
  <c r="U29" i="25" s="1"/>
  <c r="G29" i="25"/>
  <c r="M29" i="25" s="1"/>
  <c r="F29" i="25"/>
  <c r="L29" i="25" s="1"/>
  <c r="O28" i="25"/>
  <c r="N28" i="25"/>
  <c r="M28" i="25"/>
  <c r="L28" i="25"/>
  <c r="K28" i="25"/>
  <c r="U28" i="25" s="1"/>
  <c r="P28" i="25"/>
  <c r="G28" i="25"/>
  <c r="F28" i="25"/>
  <c r="U27" i="25"/>
  <c r="O27" i="25"/>
  <c r="N27" i="25"/>
  <c r="K27" i="25"/>
  <c r="P27" i="25"/>
  <c r="G27" i="25"/>
  <c r="M27" i="25" s="1"/>
  <c r="F27" i="25"/>
  <c r="L27" i="25" s="1"/>
  <c r="O26" i="25"/>
  <c r="N26" i="25"/>
  <c r="K26" i="25"/>
  <c r="U26" i="25" s="1"/>
  <c r="P26" i="25"/>
  <c r="Q26" i="25" s="1"/>
  <c r="G26" i="25"/>
  <c r="M26" i="25" s="1"/>
  <c r="F26" i="25"/>
  <c r="L26" i="25" s="1"/>
  <c r="O25" i="25"/>
  <c r="N25" i="25"/>
  <c r="M25" i="25"/>
  <c r="K25" i="25"/>
  <c r="U25" i="25" s="1"/>
  <c r="G25" i="25"/>
  <c r="F25" i="25"/>
  <c r="L25" i="25" s="1"/>
  <c r="U24" i="25"/>
  <c r="O23" i="25"/>
  <c r="N23" i="25"/>
  <c r="K23" i="25"/>
  <c r="U23" i="25" s="1"/>
  <c r="G23" i="25"/>
  <c r="M23" i="25" s="1"/>
  <c r="F23" i="25"/>
  <c r="L23" i="25" s="1"/>
  <c r="O22" i="25"/>
  <c r="N22" i="25"/>
  <c r="K22" i="25"/>
  <c r="U22" i="25" s="1"/>
  <c r="P22" i="25"/>
  <c r="Q22" i="25" s="1"/>
  <c r="G22" i="25"/>
  <c r="M22" i="25" s="1"/>
  <c r="F22" i="25"/>
  <c r="L22" i="25" s="1"/>
  <c r="O21" i="25"/>
  <c r="N21" i="25"/>
  <c r="K21" i="25"/>
  <c r="U21" i="25" s="1"/>
  <c r="G21" i="25"/>
  <c r="M21" i="25" s="1"/>
  <c r="F21" i="25"/>
  <c r="L21" i="25" s="1"/>
  <c r="O20" i="25"/>
  <c r="N20" i="25"/>
  <c r="K20" i="25"/>
  <c r="G20" i="25"/>
  <c r="M20" i="25" s="1"/>
  <c r="F20" i="25"/>
  <c r="L20" i="25" s="1"/>
  <c r="T17" i="25"/>
  <c r="S17" i="25"/>
  <c r="V17" i="25" s="1"/>
  <c r="P405" i="25" l="1"/>
  <c r="Q405" i="25" s="1"/>
  <c r="J405" i="26"/>
  <c r="Q405" i="26" s="1"/>
  <c r="Q346" i="26"/>
  <c r="P325" i="26"/>
  <c r="Q325" i="26" s="1"/>
  <c r="P305" i="25"/>
  <c r="Q305" i="25" s="1"/>
  <c r="J305" i="26"/>
  <c r="Q305" i="26" s="1"/>
  <c r="P304" i="25"/>
  <c r="J304" i="26"/>
  <c r="Q304" i="26" s="1"/>
  <c r="P266" i="25"/>
  <c r="J266" i="26"/>
  <c r="P225" i="25"/>
  <c r="P224" i="25"/>
  <c r="Q224" i="25" s="1"/>
  <c r="J224" i="26"/>
  <c r="Q224" i="26" s="1"/>
  <c r="P166" i="25"/>
  <c r="Q166" i="25" s="1"/>
  <c r="P85" i="25"/>
  <c r="Q85" i="25" s="1"/>
  <c r="P83" i="25"/>
  <c r="Q83" i="25" s="1"/>
  <c r="P84" i="25"/>
  <c r="Q84" i="25" s="1"/>
  <c r="P452" i="25"/>
  <c r="Q452" i="25" s="1"/>
  <c r="P453" i="25"/>
  <c r="Q453" i="25" s="1"/>
  <c r="J453" i="26"/>
  <c r="Q453" i="26" s="1"/>
  <c r="Q452" i="26"/>
  <c r="Q100" i="25"/>
  <c r="Q138" i="25"/>
  <c r="F487" i="25"/>
  <c r="L487" i="25" s="1"/>
  <c r="Q107" i="25"/>
  <c r="Q178" i="25"/>
  <c r="G487" i="25"/>
  <c r="M487" i="25" s="1"/>
  <c r="N537" i="25"/>
  <c r="Q514" i="25"/>
  <c r="L537" i="25"/>
  <c r="Q289" i="25"/>
  <c r="Q151" i="25"/>
  <c r="N489" i="25"/>
  <c r="Q447" i="25"/>
  <c r="Q25" i="25"/>
  <c r="N120" i="25"/>
  <c r="N476" i="25"/>
  <c r="Q435" i="25"/>
  <c r="M537" i="25"/>
  <c r="Q239" i="25"/>
  <c r="N271" i="25"/>
  <c r="Q335" i="25"/>
  <c r="Q485" i="25"/>
  <c r="M148" i="25"/>
  <c r="Q186" i="25"/>
  <c r="Q509" i="25"/>
  <c r="Q162" i="25"/>
  <c r="Q205" i="25"/>
  <c r="Q288" i="25"/>
  <c r="Q362" i="25"/>
  <c r="Q431" i="25"/>
  <c r="Q555" i="25"/>
  <c r="Q531" i="25"/>
  <c r="M271" i="25"/>
  <c r="F486" i="25"/>
  <c r="L486" i="25" s="1"/>
  <c r="Q501" i="25"/>
  <c r="Q296" i="25"/>
  <c r="Q384" i="25"/>
  <c r="Q434" i="25"/>
  <c r="Q132" i="25"/>
  <c r="Q422" i="25"/>
  <c r="P148" i="25"/>
  <c r="Q148" i="25" s="1"/>
  <c r="Q314" i="25"/>
  <c r="Q333" i="25"/>
  <c r="Q558" i="25"/>
  <c r="Q385" i="25"/>
  <c r="Q390" i="25"/>
  <c r="Q529" i="25"/>
  <c r="Q29" i="25"/>
  <c r="Q37" i="25"/>
  <c r="Q504" i="25"/>
  <c r="P68" i="25"/>
  <c r="Q68" i="25" s="1"/>
  <c r="Q382" i="25"/>
  <c r="O148" i="25"/>
  <c r="Q381" i="25"/>
  <c r="Q525" i="25"/>
  <c r="Q560" i="25"/>
  <c r="N424" i="25"/>
  <c r="L148" i="25"/>
  <c r="Q128" i="25"/>
  <c r="Q203" i="25"/>
  <c r="Q359" i="25"/>
  <c r="Q429" i="25"/>
  <c r="K483" i="25"/>
  <c r="U483" i="25" s="1"/>
  <c r="Q66" i="25"/>
  <c r="Q147" i="25"/>
  <c r="Q204" i="25"/>
  <c r="Q521" i="25"/>
  <c r="Q34" i="25"/>
  <c r="Q28" i="25"/>
  <c r="Q250" i="25"/>
  <c r="Q461" i="25"/>
  <c r="Q565" i="25"/>
  <c r="Q65" i="25"/>
  <c r="Q346" i="25"/>
  <c r="Q304" i="25"/>
  <c r="Q242" i="25"/>
  <c r="Q229" i="25"/>
  <c r="Q553" i="25"/>
  <c r="O549" i="25"/>
  <c r="P549" i="25"/>
  <c r="Q522" i="25"/>
  <c r="Q511" i="25"/>
  <c r="O489" i="25"/>
  <c r="O476" i="25"/>
  <c r="Q413" i="25"/>
  <c r="Q411" i="25"/>
  <c r="Q339" i="25"/>
  <c r="Q337" i="25"/>
  <c r="Q277" i="25"/>
  <c r="Q228" i="25"/>
  <c r="Q225" i="25"/>
  <c r="Q184" i="25"/>
  <c r="O120" i="25"/>
  <c r="O108" i="25"/>
  <c r="Q72" i="25"/>
  <c r="Q27" i="25"/>
  <c r="P325" i="25"/>
  <c r="Q334" i="25"/>
  <c r="M108" i="25"/>
  <c r="K18" i="25"/>
  <c r="M497" i="25"/>
  <c r="Q122" i="25"/>
  <c r="P120" i="25"/>
  <c r="Q199" i="25"/>
  <c r="Q57" i="25"/>
  <c r="Q62" i="25"/>
  <c r="Q60" i="25"/>
  <c r="M18" i="25"/>
  <c r="M120" i="25"/>
  <c r="L108" i="25"/>
  <c r="L374" i="25"/>
  <c r="K291" i="25"/>
  <c r="U291" i="25" s="1"/>
  <c r="U295" i="25"/>
  <c r="Q332" i="25"/>
  <c r="Q456" i="25"/>
  <c r="M489" i="25"/>
  <c r="Q309" i="25"/>
  <c r="K120" i="25"/>
  <c r="U120" i="25" s="1"/>
  <c r="U122" i="25"/>
  <c r="K497" i="25"/>
  <c r="U497" i="25" s="1"/>
  <c r="U499" i="25"/>
  <c r="O18" i="25"/>
  <c r="L549" i="25"/>
  <c r="O68" i="25"/>
  <c r="P483" i="25"/>
  <c r="L134" i="25"/>
  <c r="Q369" i="25"/>
  <c r="P476" i="25"/>
  <c r="L483" i="25"/>
  <c r="L18" i="25"/>
  <c r="Q94" i="25"/>
  <c r="P18" i="25"/>
  <c r="U20" i="25"/>
  <c r="L120" i="25"/>
  <c r="Q338" i="25"/>
  <c r="K53" i="25"/>
  <c r="U53" i="25" s="1"/>
  <c r="U64" i="25"/>
  <c r="N374" i="25"/>
  <c r="K489" i="25"/>
  <c r="U489" i="25" s="1"/>
  <c r="U491" i="25"/>
  <c r="L497" i="25"/>
  <c r="Q554" i="25"/>
  <c r="P497" i="25"/>
  <c r="Q499" i="25"/>
  <c r="Q79" i="25"/>
  <c r="K134" i="25"/>
  <c r="U134" i="25" s="1"/>
  <c r="Q532" i="25"/>
  <c r="P108" i="25"/>
  <c r="Q108" i="25" s="1"/>
  <c r="Q110" i="25"/>
  <c r="L489" i="25"/>
  <c r="Q428" i="25"/>
  <c r="N18" i="25"/>
  <c r="U382" i="25"/>
  <c r="K374" i="25"/>
  <c r="U374" i="25" s="1"/>
  <c r="Q20" i="25"/>
  <c r="M69" i="25"/>
  <c r="M53" i="25" s="1"/>
  <c r="L69" i="25"/>
  <c r="L53" i="25" s="1"/>
  <c r="P69" i="25"/>
  <c r="O69" i="25"/>
  <c r="N69" i="25"/>
  <c r="N53" i="25" s="1"/>
  <c r="Q176" i="25"/>
  <c r="L424" i="25"/>
  <c r="Q491" i="25"/>
  <c r="P489" i="25"/>
  <c r="K197" i="25"/>
  <c r="U197" i="25" s="1"/>
  <c r="U199" i="25"/>
  <c r="K108" i="25"/>
  <c r="U108" i="25" s="1"/>
  <c r="U110" i="25"/>
  <c r="Q297" i="25"/>
  <c r="Q144" i="25"/>
  <c r="U553" i="25"/>
  <c r="K549" i="25"/>
  <c r="U549" i="25" s="1"/>
  <c r="D214" i="25"/>
  <c r="P214" i="25" s="1"/>
  <c r="D212" i="25"/>
  <c r="D213" i="25"/>
  <c r="P213" i="25" s="1"/>
  <c r="Q73" i="25"/>
  <c r="Q115" i="25"/>
  <c r="M424" i="25"/>
  <c r="Q430" i="25"/>
  <c r="U479" i="25"/>
  <c r="K476" i="25"/>
  <c r="U476" i="25" s="1"/>
  <c r="O483" i="25"/>
  <c r="P537" i="25"/>
  <c r="Q537" i="25" s="1"/>
  <c r="U330" i="25"/>
  <c r="K325" i="25"/>
  <c r="U325" i="25" s="1"/>
  <c r="O497" i="25"/>
  <c r="Q353" i="25"/>
  <c r="M325" i="25"/>
  <c r="M374" i="25"/>
  <c r="L476" i="25"/>
  <c r="Q248" i="25"/>
  <c r="O149" i="25"/>
  <c r="P149" i="25"/>
  <c r="N325" i="25"/>
  <c r="M476" i="25"/>
  <c r="Q515" i="25"/>
  <c r="N149" i="25"/>
  <c r="N134" i="25" s="1"/>
  <c r="M149" i="25"/>
  <c r="L149" i="25"/>
  <c r="Q281" i="25"/>
  <c r="G488" i="25"/>
  <c r="M488" i="25" s="1"/>
  <c r="M483" i="25" s="1"/>
  <c r="N488" i="25"/>
  <c r="N483" i="25" s="1"/>
  <c r="Q488" i="25"/>
  <c r="K257" i="25"/>
  <c r="U257" i="25" s="1"/>
  <c r="O325" i="25"/>
  <c r="U486" i="25"/>
  <c r="Q284" i="25"/>
  <c r="L325" i="25"/>
  <c r="N497" i="25"/>
  <c r="Q31" i="25"/>
  <c r="Q318" i="25"/>
  <c r="Q327" i="25"/>
  <c r="Q534" i="25"/>
  <c r="Q340" i="25"/>
  <c r="Q75" i="25"/>
  <c r="Q155" i="25"/>
  <c r="Q293" i="25"/>
  <c r="Q352" i="25"/>
  <c r="Q496" i="25"/>
  <c r="K537" i="25"/>
  <c r="U537" i="25" s="1"/>
  <c r="Q238" i="25"/>
  <c r="M549" i="25"/>
  <c r="Q512" i="25"/>
  <c r="Q329" i="25"/>
  <c r="Q523" i="25"/>
  <c r="Q232" i="25"/>
  <c r="Q392" i="25"/>
  <c r="Q426" i="25"/>
  <c r="Q412" i="25"/>
  <c r="K424" i="25"/>
  <c r="U424" i="25" s="1"/>
  <c r="U426" i="25"/>
  <c r="N549" i="25"/>
  <c r="J440" i="24"/>
  <c r="J439" i="24"/>
  <c r="J390" i="24"/>
  <c r="J389" i="24"/>
  <c r="J340" i="24"/>
  <c r="J320" i="24"/>
  <c r="J319" i="24"/>
  <c r="J306" i="24"/>
  <c r="J305" i="24"/>
  <c r="J286" i="24"/>
  <c r="J285" i="24"/>
  <c r="J273" i="24"/>
  <c r="J272" i="24"/>
  <c r="J271" i="24"/>
  <c r="J225" i="24"/>
  <c r="J213" i="24"/>
  <c r="J214" i="24"/>
  <c r="J212" i="24"/>
  <c r="J149" i="24"/>
  <c r="J148" i="24"/>
  <c r="J69" i="24"/>
  <c r="J68" i="24"/>
  <c r="I440" i="24"/>
  <c r="I439" i="24"/>
  <c r="I390" i="24"/>
  <c r="I389" i="24"/>
  <c r="I340" i="24"/>
  <c r="I305" i="24"/>
  <c r="I273" i="24"/>
  <c r="I271" i="24"/>
  <c r="I213" i="24"/>
  <c r="I212" i="24"/>
  <c r="I149" i="24"/>
  <c r="I148" i="24"/>
  <c r="I69" i="24"/>
  <c r="I68" i="24"/>
  <c r="Q120" i="25" l="1"/>
  <c r="M134" i="25"/>
  <c r="Q497" i="25"/>
  <c r="Q489" i="25"/>
  <c r="Q483" i="25"/>
  <c r="Q549" i="25"/>
  <c r="L212" i="25"/>
  <c r="N212" i="25"/>
  <c r="M212" i="25"/>
  <c r="P212" i="25"/>
  <c r="O212" i="25"/>
  <c r="Q149" i="25"/>
  <c r="O214" i="25"/>
  <c r="N214" i="25"/>
  <c r="Q214" i="25" s="1"/>
  <c r="L214" i="25"/>
  <c r="M214" i="25"/>
  <c r="Q69" i="25"/>
  <c r="K567" i="25"/>
  <c r="K575" i="25" s="1"/>
  <c r="N213" i="25"/>
  <c r="Q213" i="25" s="1"/>
  <c r="M213" i="25"/>
  <c r="L213" i="25"/>
  <c r="O213" i="25"/>
  <c r="Q18" i="25"/>
  <c r="Q325" i="25"/>
  <c r="Q127" i="24"/>
  <c r="Q128" i="24"/>
  <c r="P315" i="24"/>
  <c r="P255" i="24"/>
  <c r="M549" i="24"/>
  <c r="L549" i="24"/>
  <c r="M537" i="24"/>
  <c r="L537" i="24"/>
  <c r="M497" i="24"/>
  <c r="L497" i="24"/>
  <c r="M489" i="24"/>
  <c r="L489" i="24"/>
  <c r="M483" i="24"/>
  <c r="L483" i="24"/>
  <c r="M476" i="24"/>
  <c r="L476" i="24"/>
  <c r="M424" i="24"/>
  <c r="L424" i="24"/>
  <c r="M374" i="24"/>
  <c r="L374" i="24"/>
  <c r="M325" i="24"/>
  <c r="L325" i="24"/>
  <c r="M197" i="24"/>
  <c r="L197" i="24"/>
  <c r="M120" i="24"/>
  <c r="L120" i="24"/>
  <c r="M108" i="24"/>
  <c r="L108" i="24"/>
  <c r="Q212" i="25" l="1"/>
  <c r="M197" i="25"/>
  <c r="N197" i="25"/>
  <c r="L197" i="25"/>
  <c r="M53" i="24"/>
  <c r="L53" i="24"/>
  <c r="M18" i="24"/>
  <c r="L18" i="24"/>
  <c r="M565" i="24"/>
  <c r="L565" i="24"/>
  <c r="L563" i="24"/>
  <c r="M563" i="24"/>
  <c r="M562" i="24"/>
  <c r="L562" i="24"/>
  <c r="M560" i="24"/>
  <c r="L560" i="24"/>
  <c r="M558" i="24"/>
  <c r="L558" i="24"/>
  <c r="L554" i="24"/>
  <c r="M554" i="24"/>
  <c r="L555" i="24"/>
  <c r="M555" i="24"/>
  <c r="L556" i="24"/>
  <c r="M556" i="24"/>
  <c r="M553" i="24"/>
  <c r="L553" i="24"/>
  <c r="M551" i="24"/>
  <c r="L551" i="24"/>
  <c r="L545" i="24"/>
  <c r="M545" i="24"/>
  <c r="L546" i="24"/>
  <c r="M546" i="24"/>
  <c r="L547" i="24"/>
  <c r="M547" i="24"/>
  <c r="L548" i="24"/>
  <c r="M548" i="24"/>
  <c r="M544" i="24"/>
  <c r="L544" i="24"/>
  <c r="M543" i="24"/>
  <c r="L543" i="24"/>
  <c r="M542" i="24"/>
  <c r="L542" i="24"/>
  <c r="M541" i="24"/>
  <c r="L541" i="24"/>
  <c r="M540" i="24"/>
  <c r="L540" i="24"/>
  <c r="M539" i="24"/>
  <c r="L539" i="24"/>
  <c r="L505" i="24"/>
  <c r="M505" i="24"/>
  <c r="L506" i="24"/>
  <c r="M506" i="24"/>
  <c r="L507" i="24"/>
  <c r="M507" i="24"/>
  <c r="L508" i="24"/>
  <c r="M508" i="24"/>
  <c r="L509" i="24"/>
  <c r="M509" i="24"/>
  <c r="L510" i="24"/>
  <c r="M510" i="24"/>
  <c r="L511" i="24"/>
  <c r="M511" i="24"/>
  <c r="L512" i="24"/>
  <c r="M512" i="24"/>
  <c r="L513" i="24"/>
  <c r="M513" i="24"/>
  <c r="L514" i="24"/>
  <c r="M514" i="24"/>
  <c r="L515" i="24"/>
  <c r="M515" i="24"/>
  <c r="L516" i="24"/>
  <c r="M516" i="24"/>
  <c r="L517" i="24"/>
  <c r="M517" i="24"/>
  <c r="L518" i="24"/>
  <c r="M518" i="24"/>
  <c r="L519" i="24"/>
  <c r="M519" i="24"/>
  <c r="L520" i="24"/>
  <c r="M520" i="24"/>
  <c r="L521" i="24"/>
  <c r="M521" i="24"/>
  <c r="L522" i="24"/>
  <c r="M522" i="24"/>
  <c r="L523" i="24"/>
  <c r="M523" i="24"/>
  <c r="L524" i="24"/>
  <c r="M524" i="24"/>
  <c r="L525" i="24"/>
  <c r="M525" i="24"/>
  <c r="L526" i="24"/>
  <c r="M526" i="24"/>
  <c r="L527" i="24"/>
  <c r="M527" i="24"/>
  <c r="L528" i="24"/>
  <c r="M528" i="24"/>
  <c r="L529" i="24"/>
  <c r="M529" i="24"/>
  <c r="L530" i="24"/>
  <c r="M530" i="24"/>
  <c r="L531" i="24"/>
  <c r="M531" i="24"/>
  <c r="L532" i="24"/>
  <c r="M532" i="24"/>
  <c r="L533" i="24"/>
  <c r="M533" i="24"/>
  <c r="L534" i="24"/>
  <c r="M534" i="24"/>
  <c r="L535" i="24"/>
  <c r="M535" i="24"/>
  <c r="L536" i="24"/>
  <c r="M536" i="24"/>
  <c r="M504" i="24"/>
  <c r="L504" i="24"/>
  <c r="M503" i="24"/>
  <c r="L503" i="24"/>
  <c r="M502" i="24"/>
  <c r="L502" i="24"/>
  <c r="M501" i="24"/>
  <c r="L501" i="24"/>
  <c r="M500" i="24"/>
  <c r="L500" i="24"/>
  <c r="M499" i="24"/>
  <c r="L499" i="24"/>
  <c r="L495" i="24"/>
  <c r="M495" i="24"/>
  <c r="L496" i="24"/>
  <c r="M496" i="24"/>
  <c r="M494" i="24"/>
  <c r="L494" i="24"/>
  <c r="M493" i="24"/>
  <c r="L493" i="24"/>
  <c r="M492" i="24"/>
  <c r="L492" i="24"/>
  <c r="M491" i="24"/>
  <c r="L491" i="24"/>
  <c r="L488" i="24"/>
  <c r="M488" i="24"/>
  <c r="M487" i="24"/>
  <c r="L487" i="24"/>
  <c r="M486" i="24"/>
  <c r="L486" i="24"/>
  <c r="M485" i="24"/>
  <c r="L485" i="24"/>
  <c r="L481" i="24"/>
  <c r="M481" i="24"/>
  <c r="L482" i="24"/>
  <c r="M482" i="24"/>
  <c r="M480" i="24"/>
  <c r="L480" i="24"/>
  <c r="M479" i="24"/>
  <c r="L479" i="24"/>
  <c r="M478" i="24"/>
  <c r="L478" i="24"/>
  <c r="M475" i="24"/>
  <c r="L475" i="24"/>
  <c r="M474" i="24"/>
  <c r="L474" i="24"/>
  <c r="M473" i="24"/>
  <c r="L473" i="24"/>
  <c r="M471" i="24"/>
  <c r="L471" i="24"/>
  <c r="M470" i="24"/>
  <c r="L470" i="24"/>
  <c r="M469" i="24"/>
  <c r="L469" i="24"/>
  <c r="L466" i="24"/>
  <c r="M466" i="24"/>
  <c r="L467" i="24"/>
  <c r="M467" i="24"/>
  <c r="M465" i="24"/>
  <c r="L465" i="24"/>
  <c r="M464" i="24"/>
  <c r="L464" i="24"/>
  <c r="M463" i="24"/>
  <c r="L463" i="24"/>
  <c r="L461" i="24"/>
  <c r="M461" i="24"/>
  <c r="M460" i="24"/>
  <c r="L460" i="24"/>
  <c r="M459" i="24"/>
  <c r="L459" i="24"/>
  <c r="M457" i="24"/>
  <c r="L457" i="24"/>
  <c r="M456" i="24"/>
  <c r="L456" i="24"/>
  <c r="L453" i="24"/>
  <c r="M453" i="24"/>
  <c r="L454" i="24"/>
  <c r="M454" i="24"/>
  <c r="M452" i="24"/>
  <c r="L452" i="24"/>
  <c r="M450" i="24"/>
  <c r="L450" i="24"/>
  <c r="L444" i="24"/>
  <c r="M444" i="24"/>
  <c r="L445" i="24"/>
  <c r="M445" i="24"/>
  <c r="L446" i="24"/>
  <c r="M446" i="24"/>
  <c r="L447" i="24"/>
  <c r="M447" i="24"/>
  <c r="L448" i="24"/>
  <c r="M448" i="24"/>
  <c r="M443" i="24"/>
  <c r="L443" i="24"/>
  <c r="M442" i="24"/>
  <c r="L442" i="24"/>
  <c r="L429" i="24"/>
  <c r="M429" i="24"/>
  <c r="L430" i="24"/>
  <c r="M430" i="24"/>
  <c r="L431" i="24"/>
  <c r="M431" i="24"/>
  <c r="L432" i="24"/>
  <c r="M432" i="24"/>
  <c r="L433" i="24"/>
  <c r="M433" i="24"/>
  <c r="L434" i="24"/>
  <c r="M434" i="24"/>
  <c r="L435" i="24"/>
  <c r="M435" i="24"/>
  <c r="L436" i="24"/>
  <c r="M436" i="24"/>
  <c r="L437" i="24"/>
  <c r="M437" i="24"/>
  <c r="L438" i="24"/>
  <c r="M438" i="24"/>
  <c r="L439" i="24"/>
  <c r="M439" i="24"/>
  <c r="L440" i="24"/>
  <c r="M440" i="24"/>
  <c r="M428" i="24"/>
  <c r="L428" i="24"/>
  <c r="M426" i="24"/>
  <c r="L426" i="24"/>
  <c r="M423" i="24"/>
  <c r="L423" i="24"/>
  <c r="M422" i="24"/>
  <c r="L422" i="24"/>
  <c r="M421" i="24"/>
  <c r="L421" i="24"/>
  <c r="M419" i="24"/>
  <c r="L419" i="24"/>
  <c r="M418" i="24"/>
  <c r="L418" i="24"/>
  <c r="M417" i="24"/>
  <c r="L417" i="24"/>
  <c r="M416" i="24"/>
  <c r="L416" i="24"/>
  <c r="L412" i="24"/>
  <c r="M412" i="24"/>
  <c r="L413" i="24"/>
  <c r="M413" i="24"/>
  <c r="L414" i="24"/>
  <c r="M414" i="24"/>
  <c r="M411" i="24"/>
  <c r="L411" i="24"/>
  <c r="M410" i="24"/>
  <c r="L410" i="24"/>
  <c r="M408" i="24"/>
  <c r="L408" i="24"/>
  <c r="M407" i="24"/>
  <c r="L407" i="24"/>
  <c r="L403" i="24"/>
  <c r="M403" i="24"/>
  <c r="L404" i="24"/>
  <c r="M404" i="24"/>
  <c r="L405" i="24"/>
  <c r="M405" i="24"/>
  <c r="M402" i="24"/>
  <c r="L402" i="24"/>
  <c r="M400" i="24"/>
  <c r="L400" i="24"/>
  <c r="L394" i="24"/>
  <c r="M394" i="24"/>
  <c r="L395" i="24"/>
  <c r="M395" i="24"/>
  <c r="L396" i="24"/>
  <c r="M396" i="24"/>
  <c r="L397" i="24"/>
  <c r="M397" i="24"/>
  <c r="L398" i="24"/>
  <c r="M398" i="24"/>
  <c r="M393" i="24"/>
  <c r="L393" i="24"/>
  <c r="M392" i="24"/>
  <c r="L392" i="24"/>
  <c r="L379" i="24"/>
  <c r="M379" i="24"/>
  <c r="L380" i="24"/>
  <c r="M380" i="24"/>
  <c r="L381" i="24"/>
  <c r="M381" i="24"/>
  <c r="L382" i="24"/>
  <c r="M382" i="24"/>
  <c r="L383" i="24"/>
  <c r="M383" i="24"/>
  <c r="L384" i="24"/>
  <c r="M384" i="24"/>
  <c r="L385" i="24"/>
  <c r="M385" i="24"/>
  <c r="L386" i="24"/>
  <c r="M386" i="24"/>
  <c r="L387" i="24"/>
  <c r="M387" i="24"/>
  <c r="L388" i="24"/>
  <c r="M388" i="24"/>
  <c r="L389" i="24"/>
  <c r="M389" i="24"/>
  <c r="L390" i="24"/>
  <c r="M390" i="24"/>
  <c r="M378" i="24"/>
  <c r="L378" i="24"/>
  <c r="M376" i="24"/>
  <c r="L376" i="24"/>
  <c r="M373" i="24"/>
  <c r="L373" i="24"/>
  <c r="M372" i="24"/>
  <c r="L372" i="24"/>
  <c r="M371" i="24"/>
  <c r="L371" i="24"/>
  <c r="M369" i="24"/>
  <c r="L369" i="24"/>
  <c r="M368" i="24"/>
  <c r="L368" i="24"/>
  <c r="M367" i="24"/>
  <c r="L367" i="24"/>
  <c r="M366" i="24"/>
  <c r="L366" i="24"/>
  <c r="L364" i="24"/>
  <c r="M364" i="24"/>
  <c r="M363" i="24"/>
  <c r="L363" i="24"/>
  <c r="M362" i="24"/>
  <c r="L362" i="24"/>
  <c r="M361" i="24"/>
  <c r="L361" i="24"/>
  <c r="M359" i="24"/>
  <c r="L359" i="24"/>
  <c r="M358" i="24"/>
  <c r="L358" i="24"/>
  <c r="M357" i="24"/>
  <c r="L357" i="24"/>
  <c r="L353" i="24"/>
  <c r="M353" i="24"/>
  <c r="L354" i="24"/>
  <c r="M354" i="24"/>
  <c r="L355" i="24"/>
  <c r="M355" i="24"/>
  <c r="M352" i="24"/>
  <c r="L352" i="24"/>
  <c r="M350" i="24"/>
  <c r="L350" i="24"/>
  <c r="L343" i="24"/>
  <c r="M343" i="24"/>
  <c r="L344" i="24"/>
  <c r="M344" i="24"/>
  <c r="L345" i="24"/>
  <c r="M345" i="24"/>
  <c r="L346" i="24"/>
  <c r="M346" i="24"/>
  <c r="L347" i="24"/>
  <c r="M347" i="24"/>
  <c r="L348" i="24"/>
  <c r="M348" i="24"/>
  <c r="M342" i="24"/>
  <c r="L342" i="24"/>
  <c r="L330" i="24"/>
  <c r="M330" i="24"/>
  <c r="L331" i="24"/>
  <c r="M331" i="24"/>
  <c r="L332" i="24"/>
  <c r="M332" i="24"/>
  <c r="L333" i="24"/>
  <c r="M333" i="24"/>
  <c r="L334" i="24"/>
  <c r="M334" i="24"/>
  <c r="L335" i="24"/>
  <c r="M335" i="24"/>
  <c r="L336" i="24"/>
  <c r="M336" i="24"/>
  <c r="L337" i="24"/>
  <c r="M337" i="24"/>
  <c r="L338" i="24"/>
  <c r="M338" i="24"/>
  <c r="L339" i="24"/>
  <c r="M339" i="24"/>
  <c r="L340" i="24"/>
  <c r="M340" i="24"/>
  <c r="M329" i="24"/>
  <c r="L329" i="24"/>
  <c r="M327" i="24"/>
  <c r="L327" i="24"/>
  <c r="M324" i="24"/>
  <c r="L324" i="24"/>
  <c r="M323" i="24"/>
  <c r="L323" i="24"/>
  <c r="M322" i="24"/>
  <c r="L322" i="24"/>
  <c r="L319" i="24"/>
  <c r="M319" i="24"/>
  <c r="L320" i="24"/>
  <c r="M320" i="24"/>
  <c r="M318" i="24"/>
  <c r="L318" i="24"/>
  <c r="M317" i="24"/>
  <c r="L317" i="24"/>
  <c r="L315" i="24"/>
  <c r="M315" i="24"/>
  <c r="M314" i="24"/>
  <c r="L314" i="24"/>
  <c r="L312" i="24"/>
  <c r="M312" i="24"/>
  <c r="M311" i="24"/>
  <c r="L311" i="24"/>
  <c r="M309" i="24"/>
  <c r="L309" i="24"/>
  <c r="L296" i="24"/>
  <c r="M296" i="24"/>
  <c r="L297" i="24"/>
  <c r="M297" i="24"/>
  <c r="L298" i="24"/>
  <c r="M298" i="24"/>
  <c r="L299" i="24"/>
  <c r="M299" i="24"/>
  <c r="L300" i="24"/>
  <c r="M300" i="24"/>
  <c r="L301" i="24"/>
  <c r="M301" i="24"/>
  <c r="L302" i="24"/>
  <c r="M302" i="24"/>
  <c r="L303" i="24"/>
  <c r="M303" i="24"/>
  <c r="L304" i="24"/>
  <c r="M304" i="24"/>
  <c r="L305" i="24"/>
  <c r="M305" i="24"/>
  <c r="M295" i="24"/>
  <c r="L295" i="24"/>
  <c r="M293" i="24"/>
  <c r="L293" i="24"/>
  <c r="L289" i="24"/>
  <c r="M289" i="24"/>
  <c r="L290" i="24"/>
  <c r="M290" i="24"/>
  <c r="M288" i="24"/>
  <c r="L288" i="24"/>
  <c r="L285" i="24"/>
  <c r="M285" i="24"/>
  <c r="L286" i="24"/>
  <c r="M286" i="24"/>
  <c r="M284" i="24"/>
  <c r="L284" i="24"/>
  <c r="M283" i="24"/>
  <c r="L283" i="24"/>
  <c r="M281" i="24"/>
  <c r="L281" i="24"/>
  <c r="M280" i="24"/>
  <c r="L280" i="24"/>
  <c r="L278" i="24"/>
  <c r="M278" i="24"/>
  <c r="M277" i="24"/>
  <c r="L277" i="24"/>
  <c r="M275" i="24"/>
  <c r="L275" i="24"/>
  <c r="L262" i="24"/>
  <c r="M262" i="24"/>
  <c r="L263" i="24"/>
  <c r="M263" i="24"/>
  <c r="L264" i="24"/>
  <c r="M264" i="24"/>
  <c r="L265" i="24"/>
  <c r="M265" i="24"/>
  <c r="L266" i="24"/>
  <c r="M266" i="24"/>
  <c r="L267" i="24"/>
  <c r="M267" i="24"/>
  <c r="L268" i="24"/>
  <c r="M268" i="24"/>
  <c r="L269" i="24"/>
  <c r="M269" i="24"/>
  <c r="L270" i="24"/>
  <c r="M270" i="24"/>
  <c r="L271" i="24"/>
  <c r="M271" i="24"/>
  <c r="L273" i="24"/>
  <c r="M273" i="24"/>
  <c r="M261" i="24"/>
  <c r="L261" i="24"/>
  <c r="M259" i="24"/>
  <c r="L259" i="24"/>
  <c r="L254" i="24"/>
  <c r="M254" i="24"/>
  <c r="L255" i="24"/>
  <c r="M255" i="24"/>
  <c r="M253" i="24"/>
  <c r="L253" i="24"/>
  <c r="M252" i="24"/>
  <c r="L252" i="24"/>
  <c r="M251" i="24"/>
  <c r="L251" i="24"/>
  <c r="M250" i="24"/>
  <c r="L250" i="24"/>
  <c r="M249" i="24"/>
  <c r="L249" i="24"/>
  <c r="M248" i="24"/>
  <c r="L248" i="24"/>
  <c r="L244" i="24"/>
  <c r="M244" i="24"/>
  <c r="L245" i="24"/>
  <c r="M245" i="24"/>
  <c r="L246" i="24"/>
  <c r="M246" i="24"/>
  <c r="M243" i="24"/>
  <c r="L243" i="24"/>
  <c r="M242" i="24"/>
  <c r="L242" i="24"/>
  <c r="M241" i="24"/>
  <c r="L241" i="24"/>
  <c r="M239" i="24"/>
  <c r="L239" i="24"/>
  <c r="M238" i="24"/>
  <c r="L238" i="24"/>
  <c r="M237" i="24"/>
  <c r="L237" i="24"/>
  <c r="L234" i="24"/>
  <c r="M234" i="24"/>
  <c r="L235" i="24"/>
  <c r="M235" i="24"/>
  <c r="M233" i="24"/>
  <c r="L233" i="24"/>
  <c r="M232" i="24"/>
  <c r="L232" i="24"/>
  <c r="M231" i="24"/>
  <c r="L231" i="24"/>
  <c r="M229" i="24"/>
  <c r="L229" i="24"/>
  <c r="M228" i="24"/>
  <c r="L228" i="24"/>
  <c r="M227" i="24"/>
  <c r="L227" i="24"/>
  <c r="M225" i="24"/>
  <c r="L225" i="24"/>
  <c r="M224" i="24"/>
  <c r="L224" i="24"/>
  <c r="M223" i="24"/>
  <c r="L223" i="24"/>
  <c r="M222" i="24"/>
  <c r="L222" i="24"/>
  <c r="L217" i="24"/>
  <c r="M217" i="24"/>
  <c r="L218" i="24"/>
  <c r="M218" i="24"/>
  <c r="L219" i="24"/>
  <c r="M219" i="24"/>
  <c r="L220" i="24"/>
  <c r="M220" i="24"/>
  <c r="M216" i="24"/>
  <c r="L216" i="24"/>
  <c r="L202" i="24"/>
  <c r="M202" i="24"/>
  <c r="L203" i="24"/>
  <c r="M203" i="24"/>
  <c r="L204" i="24"/>
  <c r="M204" i="24"/>
  <c r="L205" i="24"/>
  <c r="M205" i="24"/>
  <c r="L206" i="24"/>
  <c r="M206" i="24"/>
  <c r="L207" i="24"/>
  <c r="M207" i="24"/>
  <c r="L208" i="24"/>
  <c r="M208" i="24"/>
  <c r="L209" i="24"/>
  <c r="M209" i="24"/>
  <c r="L210" i="24"/>
  <c r="M210" i="24"/>
  <c r="L211" i="24"/>
  <c r="M211" i="24"/>
  <c r="L212" i="24"/>
  <c r="M212" i="24"/>
  <c r="L213" i="24"/>
  <c r="M213" i="24"/>
  <c r="L214" i="24"/>
  <c r="M214" i="24"/>
  <c r="M201" i="24"/>
  <c r="L201" i="24"/>
  <c r="M199" i="24"/>
  <c r="L199" i="24"/>
  <c r="L193" i="24"/>
  <c r="M193" i="24"/>
  <c r="L194" i="24"/>
  <c r="M194" i="24"/>
  <c r="L195" i="24"/>
  <c r="M195" i="24"/>
  <c r="L196" i="24"/>
  <c r="M196" i="24"/>
  <c r="M192" i="24"/>
  <c r="L192" i="24"/>
  <c r="M191" i="24"/>
  <c r="L191" i="24"/>
  <c r="M190" i="24"/>
  <c r="L190" i="24"/>
  <c r="M189" i="24"/>
  <c r="L189" i="24"/>
  <c r="L185" i="24"/>
  <c r="M185" i="24"/>
  <c r="L186" i="24"/>
  <c r="M186" i="24"/>
  <c r="L187" i="24"/>
  <c r="M187" i="24"/>
  <c r="M184" i="24"/>
  <c r="L184" i="24"/>
  <c r="M183" i="24"/>
  <c r="L183" i="24"/>
  <c r="M182" i="24"/>
  <c r="L182" i="24"/>
  <c r="M180" i="24"/>
  <c r="L180" i="24"/>
  <c r="M179" i="24"/>
  <c r="L179" i="24"/>
  <c r="M178" i="24"/>
  <c r="L178" i="24"/>
  <c r="M174" i="24"/>
  <c r="L174" i="24"/>
  <c r="M173" i="24"/>
  <c r="L173" i="24"/>
  <c r="M172" i="24"/>
  <c r="L172" i="24"/>
  <c r="M170" i="24"/>
  <c r="L170" i="24"/>
  <c r="M169" i="24"/>
  <c r="L169" i="24"/>
  <c r="M168" i="24"/>
  <c r="L168" i="24"/>
  <c r="L166" i="24"/>
  <c r="M166" i="24"/>
  <c r="M165" i="24"/>
  <c r="L165" i="24"/>
  <c r="M164" i="24"/>
  <c r="L164" i="24"/>
  <c r="L160" i="24"/>
  <c r="M160" i="24"/>
  <c r="L161" i="24"/>
  <c r="M161" i="24"/>
  <c r="L162" i="24"/>
  <c r="M162" i="24"/>
  <c r="M159" i="24"/>
  <c r="L159" i="24"/>
  <c r="M158" i="24"/>
  <c r="L158" i="24"/>
  <c r="L153" i="24"/>
  <c r="M153" i="24"/>
  <c r="L154" i="24"/>
  <c r="M154" i="24"/>
  <c r="L155" i="24"/>
  <c r="M155" i="24"/>
  <c r="L156" i="24"/>
  <c r="M156" i="24"/>
  <c r="M152" i="24"/>
  <c r="L152" i="24"/>
  <c r="M151" i="24"/>
  <c r="L151" i="24"/>
  <c r="L139" i="24"/>
  <c r="M139" i="24"/>
  <c r="L140" i="24"/>
  <c r="M140" i="24"/>
  <c r="L141" i="24"/>
  <c r="M141" i="24"/>
  <c r="L142" i="24"/>
  <c r="M142" i="24"/>
  <c r="L143" i="24"/>
  <c r="M143" i="24"/>
  <c r="L144" i="24"/>
  <c r="M144" i="24"/>
  <c r="L145" i="24"/>
  <c r="M145" i="24"/>
  <c r="L146" i="24"/>
  <c r="M146" i="24"/>
  <c r="L147" i="24"/>
  <c r="M147" i="24"/>
  <c r="L148" i="24"/>
  <c r="M148" i="24"/>
  <c r="L149" i="24"/>
  <c r="M149" i="24"/>
  <c r="M138" i="24"/>
  <c r="L138" i="24"/>
  <c r="M136" i="24"/>
  <c r="L136" i="24"/>
  <c r="M132" i="24"/>
  <c r="L132" i="24"/>
  <c r="M130" i="24"/>
  <c r="L130" i="24"/>
  <c r="L127" i="24"/>
  <c r="M127" i="24"/>
  <c r="L128" i="24"/>
  <c r="M128" i="24"/>
  <c r="M126" i="24"/>
  <c r="L126" i="24"/>
  <c r="M124" i="24"/>
  <c r="L124" i="24"/>
  <c r="M122" i="24"/>
  <c r="L122" i="24"/>
  <c r="L117" i="24"/>
  <c r="M117" i="24"/>
  <c r="L118" i="24"/>
  <c r="M118" i="24"/>
  <c r="L119" i="24"/>
  <c r="M119" i="24"/>
  <c r="M116" i="24"/>
  <c r="L116" i="24"/>
  <c r="M115" i="24"/>
  <c r="L115" i="24"/>
  <c r="M114" i="24"/>
  <c r="L114" i="24"/>
  <c r="M112" i="24"/>
  <c r="L112" i="24"/>
  <c r="M111" i="24"/>
  <c r="L111" i="24"/>
  <c r="M110" i="24"/>
  <c r="L110" i="24"/>
  <c r="L105" i="24"/>
  <c r="M105" i="24"/>
  <c r="L106" i="24"/>
  <c r="M106" i="24"/>
  <c r="L107" i="24"/>
  <c r="M107" i="24"/>
  <c r="M104" i="24"/>
  <c r="L104" i="24"/>
  <c r="M103" i="24"/>
  <c r="L103" i="24"/>
  <c r="M102" i="24"/>
  <c r="L102" i="24"/>
  <c r="L99" i="24"/>
  <c r="M99" i="24"/>
  <c r="L100" i="24"/>
  <c r="M100" i="24"/>
  <c r="M98" i="24"/>
  <c r="L98" i="24"/>
  <c r="L93" i="24"/>
  <c r="M93" i="24"/>
  <c r="L94" i="24"/>
  <c r="M94" i="24"/>
  <c r="L95" i="24"/>
  <c r="M95" i="24"/>
  <c r="L96" i="24"/>
  <c r="M96" i="24"/>
  <c r="M92" i="24"/>
  <c r="L92" i="24"/>
  <c r="L89" i="24"/>
  <c r="M89" i="24"/>
  <c r="L90" i="24"/>
  <c r="M90" i="24"/>
  <c r="M88" i="24"/>
  <c r="L88" i="24"/>
  <c r="L82" i="24"/>
  <c r="M82" i="24"/>
  <c r="L83" i="24"/>
  <c r="M83" i="24"/>
  <c r="L84" i="24"/>
  <c r="M84" i="24"/>
  <c r="L85" i="24"/>
  <c r="M85" i="24"/>
  <c r="L86" i="24"/>
  <c r="M86" i="24"/>
  <c r="M81" i="24"/>
  <c r="L81" i="24"/>
  <c r="M79" i="24"/>
  <c r="L79" i="24"/>
  <c r="L72" i="24"/>
  <c r="M72" i="24"/>
  <c r="L73" i="24"/>
  <c r="M73" i="24"/>
  <c r="L74" i="24"/>
  <c r="M74" i="24"/>
  <c r="L75" i="24"/>
  <c r="M75" i="24"/>
  <c r="L76" i="24"/>
  <c r="M76" i="24"/>
  <c r="L77" i="24"/>
  <c r="M77" i="24"/>
  <c r="M71" i="24"/>
  <c r="L71" i="24"/>
  <c r="L58" i="24"/>
  <c r="M58" i="24"/>
  <c r="L59" i="24"/>
  <c r="M59" i="24"/>
  <c r="L60" i="24"/>
  <c r="M60" i="24"/>
  <c r="L61" i="24"/>
  <c r="M61" i="24"/>
  <c r="L62" i="24"/>
  <c r="M62" i="24"/>
  <c r="L63" i="24"/>
  <c r="M63" i="24"/>
  <c r="L64" i="24"/>
  <c r="M64" i="24"/>
  <c r="L65" i="24"/>
  <c r="M65" i="24"/>
  <c r="L66" i="24"/>
  <c r="M66" i="24"/>
  <c r="L67" i="24"/>
  <c r="M67" i="24"/>
  <c r="L68" i="24"/>
  <c r="M68" i="24"/>
  <c r="L69" i="24"/>
  <c r="M69" i="24"/>
  <c r="M57" i="24"/>
  <c r="L57" i="24"/>
  <c r="M55" i="24"/>
  <c r="L55" i="24"/>
  <c r="L48" i="24"/>
  <c r="M48" i="24"/>
  <c r="L49" i="24"/>
  <c r="M49" i="24"/>
  <c r="L50" i="24"/>
  <c r="M50" i="24"/>
  <c r="L51" i="24"/>
  <c r="M51" i="24"/>
  <c r="L52" i="24"/>
  <c r="M52" i="24"/>
  <c r="M47" i="24"/>
  <c r="L47" i="24"/>
  <c r="M45" i="24"/>
  <c r="L45" i="24"/>
  <c r="L43" i="24"/>
  <c r="M43" i="24"/>
  <c r="M42" i="24"/>
  <c r="L42" i="24"/>
  <c r="M41" i="24"/>
  <c r="L41" i="24"/>
  <c r="M40" i="24"/>
  <c r="L40" i="24"/>
  <c r="M39" i="24"/>
  <c r="L39" i="24"/>
  <c r="M38" i="24"/>
  <c r="L38" i="24"/>
  <c r="M37" i="24"/>
  <c r="L37" i="24"/>
  <c r="L29" i="24"/>
  <c r="M29" i="24"/>
  <c r="L30" i="24"/>
  <c r="M30" i="24"/>
  <c r="L31" i="24"/>
  <c r="M31" i="24"/>
  <c r="L32" i="24"/>
  <c r="M32" i="24"/>
  <c r="L33" i="24"/>
  <c r="M33" i="24"/>
  <c r="L34" i="24"/>
  <c r="M34" i="24"/>
  <c r="L35" i="24"/>
  <c r="M35" i="24"/>
  <c r="M28" i="24"/>
  <c r="L28" i="24"/>
  <c r="M27" i="24"/>
  <c r="L27" i="24"/>
  <c r="M26" i="24"/>
  <c r="L26" i="24"/>
  <c r="M25" i="24"/>
  <c r="L25" i="24"/>
  <c r="M21" i="24"/>
  <c r="M22" i="24"/>
  <c r="M23" i="24"/>
  <c r="L21" i="24"/>
  <c r="L22" i="24"/>
  <c r="L23" i="24"/>
  <c r="M20" i="24"/>
  <c r="L20" i="24"/>
  <c r="G565" i="24"/>
  <c r="F565" i="24"/>
  <c r="F563" i="24"/>
  <c r="G563" i="24"/>
  <c r="G562" i="24"/>
  <c r="F562" i="24"/>
  <c r="G560" i="24"/>
  <c r="F560" i="24"/>
  <c r="G558" i="24"/>
  <c r="F558" i="24"/>
  <c r="F554" i="24"/>
  <c r="G554" i="24"/>
  <c r="F555" i="24"/>
  <c r="G555" i="24"/>
  <c r="F556" i="24"/>
  <c r="G556" i="24"/>
  <c r="G553" i="24"/>
  <c r="F553" i="24"/>
  <c r="G551" i="24"/>
  <c r="F551" i="24"/>
  <c r="F547" i="24"/>
  <c r="G547" i="24"/>
  <c r="F548" i="24"/>
  <c r="G548" i="24"/>
  <c r="G546" i="24"/>
  <c r="F546" i="24"/>
  <c r="G545" i="24"/>
  <c r="F545" i="24"/>
  <c r="G544" i="24"/>
  <c r="F544" i="24"/>
  <c r="G543" i="24"/>
  <c r="F543" i="24"/>
  <c r="G542" i="24"/>
  <c r="F542" i="24"/>
  <c r="G541" i="24"/>
  <c r="F541" i="24"/>
  <c r="G540" i="24"/>
  <c r="F540" i="24"/>
  <c r="G539" i="24"/>
  <c r="F539" i="24"/>
  <c r="F505" i="24"/>
  <c r="G505" i="24"/>
  <c r="F506" i="24"/>
  <c r="G506" i="24"/>
  <c r="F507" i="24"/>
  <c r="G507" i="24"/>
  <c r="F508" i="24"/>
  <c r="G508" i="24"/>
  <c r="F509" i="24"/>
  <c r="G509" i="24"/>
  <c r="F510" i="24"/>
  <c r="G510" i="24"/>
  <c r="F511" i="24"/>
  <c r="G511" i="24"/>
  <c r="F512" i="24"/>
  <c r="G512" i="24"/>
  <c r="F513" i="24"/>
  <c r="G513" i="24"/>
  <c r="F514" i="24"/>
  <c r="G514" i="24"/>
  <c r="F515" i="24"/>
  <c r="G515" i="24"/>
  <c r="F516" i="24"/>
  <c r="G516" i="24"/>
  <c r="F517" i="24"/>
  <c r="G517" i="24"/>
  <c r="F518" i="24"/>
  <c r="G518" i="24"/>
  <c r="F519" i="24"/>
  <c r="G519" i="24"/>
  <c r="F520" i="24"/>
  <c r="G520" i="24"/>
  <c r="F521" i="24"/>
  <c r="G521" i="24"/>
  <c r="F522" i="24"/>
  <c r="G522" i="24"/>
  <c r="F523" i="24"/>
  <c r="G523" i="24"/>
  <c r="F524" i="24"/>
  <c r="G524" i="24"/>
  <c r="F525" i="24"/>
  <c r="G525" i="24"/>
  <c r="F526" i="24"/>
  <c r="G526" i="24"/>
  <c r="F527" i="24"/>
  <c r="G527" i="24"/>
  <c r="F528" i="24"/>
  <c r="G528" i="24"/>
  <c r="F529" i="24"/>
  <c r="G529" i="24"/>
  <c r="F530" i="24"/>
  <c r="G530" i="24"/>
  <c r="F531" i="24"/>
  <c r="G531" i="24"/>
  <c r="F532" i="24"/>
  <c r="G532" i="24"/>
  <c r="F533" i="24"/>
  <c r="G533" i="24"/>
  <c r="F534" i="24"/>
  <c r="G534" i="24"/>
  <c r="F535" i="24"/>
  <c r="G535" i="24"/>
  <c r="F536" i="24"/>
  <c r="G536" i="24"/>
  <c r="G504" i="24"/>
  <c r="F504" i="24"/>
  <c r="G503" i="24"/>
  <c r="F503" i="24"/>
  <c r="G502" i="24"/>
  <c r="F502" i="24"/>
  <c r="G501" i="24"/>
  <c r="F501" i="24"/>
  <c r="G500" i="24"/>
  <c r="F500" i="24"/>
  <c r="G499" i="24"/>
  <c r="F499" i="24"/>
  <c r="F495" i="24"/>
  <c r="G495" i="24"/>
  <c r="F496" i="24"/>
  <c r="G496" i="24"/>
  <c r="G494" i="24"/>
  <c r="F494" i="24"/>
  <c r="G493" i="24"/>
  <c r="F493" i="24"/>
  <c r="G492" i="24"/>
  <c r="F492" i="24"/>
  <c r="G491" i="24"/>
  <c r="F491" i="24"/>
  <c r="F487" i="24"/>
  <c r="G487" i="24"/>
  <c r="F488" i="24"/>
  <c r="G488" i="24"/>
  <c r="G486" i="24"/>
  <c r="F486" i="24"/>
  <c r="G485" i="24"/>
  <c r="F485" i="24"/>
  <c r="F481" i="24"/>
  <c r="G481" i="24"/>
  <c r="F482" i="24"/>
  <c r="G482" i="24"/>
  <c r="G480" i="24"/>
  <c r="F480" i="24"/>
  <c r="G479" i="24"/>
  <c r="F479" i="24"/>
  <c r="G478" i="24"/>
  <c r="F478" i="24"/>
  <c r="G475" i="24"/>
  <c r="F475" i="24"/>
  <c r="G474" i="24"/>
  <c r="F474" i="24"/>
  <c r="G473" i="24"/>
  <c r="F473" i="24"/>
  <c r="F470" i="24"/>
  <c r="G470" i="24"/>
  <c r="F471" i="24"/>
  <c r="G471" i="24"/>
  <c r="G469" i="24"/>
  <c r="F469" i="24"/>
  <c r="F466" i="24"/>
  <c r="G466" i="24"/>
  <c r="F467" i="24"/>
  <c r="G467" i="24"/>
  <c r="G465" i="24"/>
  <c r="F465" i="24"/>
  <c r="G464" i="24"/>
  <c r="F464" i="24"/>
  <c r="G463" i="24"/>
  <c r="F463" i="24"/>
  <c r="F461" i="24"/>
  <c r="G461" i="24"/>
  <c r="G460" i="24"/>
  <c r="F460" i="24"/>
  <c r="G459" i="24"/>
  <c r="F459" i="24"/>
  <c r="G457" i="24"/>
  <c r="F457" i="24"/>
  <c r="G456" i="24"/>
  <c r="F456" i="24"/>
  <c r="F453" i="24"/>
  <c r="G453" i="24"/>
  <c r="F454" i="24"/>
  <c r="G454" i="24"/>
  <c r="G452" i="24"/>
  <c r="F452" i="24"/>
  <c r="G450" i="24"/>
  <c r="F450" i="24"/>
  <c r="F445" i="24"/>
  <c r="G445" i="24"/>
  <c r="F446" i="24"/>
  <c r="G446" i="24"/>
  <c r="F447" i="24"/>
  <c r="G447" i="24"/>
  <c r="F448" i="24"/>
  <c r="G448" i="24"/>
  <c r="G444" i="24"/>
  <c r="F444" i="24"/>
  <c r="G443" i="24"/>
  <c r="F443" i="24"/>
  <c r="G442" i="24"/>
  <c r="F442" i="24"/>
  <c r="F429" i="24"/>
  <c r="G429" i="24"/>
  <c r="F430" i="24"/>
  <c r="G430" i="24"/>
  <c r="F431" i="24"/>
  <c r="G431" i="24"/>
  <c r="F432" i="24"/>
  <c r="G432" i="24"/>
  <c r="F433" i="24"/>
  <c r="G433" i="24"/>
  <c r="F434" i="24"/>
  <c r="G434" i="24"/>
  <c r="F435" i="24"/>
  <c r="G435" i="24"/>
  <c r="F436" i="24"/>
  <c r="G436" i="24"/>
  <c r="F437" i="24"/>
  <c r="G437" i="24"/>
  <c r="F438" i="24"/>
  <c r="G438" i="24"/>
  <c r="F439" i="24"/>
  <c r="G439" i="24"/>
  <c r="F440" i="24"/>
  <c r="G440" i="24"/>
  <c r="G428" i="24"/>
  <c r="F428" i="24"/>
  <c r="G426" i="24"/>
  <c r="F426" i="24"/>
  <c r="G423" i="24"/>
  <c r="F423" i="24"/>
  <c r="G422" i="24"/>
  <c r="F422" i="24"/>
  <c r="G421" i="24"/>
  <c r="F421" i="24"/>
  <c r="F419" i="24"/>
  <c r="G419" i="24"/>
  <c r="G418" i="24"/>
  <c r="F418" i="24"/>
  <c r="G417" i="24"/>
  <c r="F417" i="24"/>
  <c r="G416" i="24"/>
  <c r="F416" i="24"/>
  <c r="F412" i="24"/>
  <c r="G412" i="24"/>
  <c r="F413" i="24"/>
  <c r="G413" i="24"/>
  <c r="F414" i="24"/>
  <c r="G414" i="24"/>
  <c r="G411" i="24"/>
  <c r="F411" i="24"/>
  <c r="G410" i="24"/>
  <c r="F410" i="24"/>
  <c r="G408" i="24"/>
  <c r="F408" i="24"/>
  <c r="G407" i="24"/>
  <c r="F407" i="24"/>
  <c r="F403" i="24"/>
  <c r="G403" i="24"/>
  <c r="F404" i="24"/>
  <c r="G404" i="24"/>
  <c r="F405" i="24"/>
  <c r="G405" i="24"/>
  <c r="G402" i="24"/>
  <c r="F402" i="24"/>
  <c r="G400" i="24"/>
  <c r="F400" i="24"/>
  <c r="F394" i="24"/>
  <c r="G394" i="24"/>
  <c r="F395" i="24"/>
  <c r="G395" i="24"/>
  <c r="F396" i="24"/>
  <c r="G396" i="24"/>
  <c r="F397" i="24"/>
  <c r="G397" i="24"/>
  <c r="F398" i="24"/>
  <c r="G398" i="24"/>
  <c r="G393" i="24"/>
  <c r="F393" i="24"/>
  <c r="G392" i="24"/>
  <c r="F392" i="24"/>
  <c r="F379" i="24"/>
  <c r="G379" i="24"/>
  <c r="F380" i="24"/>
  <c r="G380" i="24"/>
  <c r="F381" i="24"/>
  <c r="G381" i="24"/>
  <c r="F382" i="24"/>
  <c r="G382" i="24"/>
  <c r="F383" i="24"/>
  <c r="G383" i="24"/>
  <c r="F384" i="24"/>
  <c r="G384" i="24"/>
  <c r="F385" i="24"/>
  <c r="G385" i="24"/>
  <c r="F386" i="24"/>
  <c r="G386" i="24"/>
  <c r="F387" i="24"/>
  <c r="G387" i="24"/>
  <c r="F388" i="24"/>
  <c r="G388" i="24"/>
  <c r="F389" i="24"/>
  <c r="G389" i="24"/>
  <c r="F390" i="24"/>
  <c r="G390" i="24"/>
  <c r="G378" i="24"/>
  <c r="F378" i="24"/>
  <c r="G376" i="24"/>
  <c r="F376" i="24"/>
  <c r="G373" i="24"/>
  <c r="F373" i="24"/>
  <c r="G372" i="24"/>
  <c r="F372" i="24"/>
  <c r="G371" i="24"/>
  <c r="F371" i="24"/>
  <c r="G369" i="24"/>
  <c r="F369" i="24"/>
  <c r="G368" i="24"/>
  <c r="F368" i="24"/>
  <c r="G367" i="24"/>
  <c r="F367" i="24"/>
  <c r="G366" i="24"/>
  <c r="F366" i="24"/>
  <c r="F364" i="24"/>
  <c r="G364" i="24"/>
  <c r="G363" i="24"/>
  <c r="F363" i="24"/>
  <c r="G362" i="24"/>
  <c r="F362" i="24"/>
  <c r="G361" i="24"/>
  <c r="F361" i="24"/>
  <c r="G359" i="24"/>
  <c r="F359" i="24"/>
  <c r="G358" i="24"/>
  <c r="F358" i="24"/>
  <c r="G357" i="24"/>
  <c r="F357" i="24"/>
  <c r="F353" i="24"/>
  <c r="G353" i="24"/>
  <c r="F354" i="24"/>
  <c r="G354" i="24"/>
  <c r="F355" i="24"/>
  <c r="G355" i="24"/>
  <c r="G352" i="24"/>
  <c r="F352" i="24"/>
  <c r="G350" i="24"/>
  <c r="F350" i="24"/>
  <c r="F343" i="24"/>
  <c r="G343" i="24"/>
  <c r="F344" i="24"/>
  <c r="G344" i="24"/>
  <c r="F345" i="24"/>
  <c r="G345" i="24"/>
  <c r="F346" i="24"/>
  <c r="G346" i="24"/>
  <c r="F347" i="24"/>
  <c r="G347" i="24"/>
  <c r="F348" i="24"/>
  <c r="G348" i="24"/>
  <c r="G342" i="24"/>
  <c r="F342" i="24"/>
  <c r="F330" i="24"/>
  <c r="G330" i="24"/>
  <c r="F331" i="24"/>
  <c r="G331" i="24"/>
  <c r="F332" i="24"/>
  <c r="G332" i="24"/>
  <c r="F333" i="24"/>
  <c r="G333" i="24"/>
  <c r="F334" i="24"/>
  <c r="G334" i="24"/>
  <c r="F335" i="24"/>
  <c r="G335" i="24"/>
  <c r="F336" i="24"/>
  <c r="G336" i="24"/>
  <c r="F337" i="24"/>
  <c r="G337" i="24"/>
  <c r="F338" i="24"/>
  <c r="G338" i="24"/>
  <c r="F339" i="24"/>
  <c r="G339" i="24"/>
  <c r="F340" i="24"/>
  <c r="G340" i="24"/>
  <c r="G329" i="24"/>
  <c r="F329" i="24"/>
  <c r="G327" i="24"/>
  <c r="F327" i="24"/>
  <c r="G324" i="24"/>
  <c r="F324" i="24"/>
  <c r="G323" i="24"/>
  <c r="F323" i="24"/>
  <c r="G322" i="24"/>
  <c r="F322" i="24"/>
  <c r="F319" i="24"/>
  <c r="G319" i="24"/>
  <c r="F320" i="24"/>
  <c r="G320" i="24"/>
  <c r="G318" i="24"/>
  <c r="F318" i="24"/>
  <c r="G317" i="24"/>
  <c r="F317" i="24"/>
  <c r="G315" i="24"/>
  <c r="F315" i="24"/>
  <c r="G314" i="24"/>
  <c r="F314" i="24"/>
  <c r="F312" i="24"/>
  <c r="G312" i="24"/>
  <c r="G311" i="24"/>
  <c r="F311" i="24"/>
  <c r="G309" i="24"/>
  <c r="F309" i="24"/>
  <c r="F296" i="24"/>
  <c r="G296" i="24"/>
  <c r="F297" i="24"/>
  <c r="G297" i="24"/>
  <c r="F298" i="24"/>
  <c r="G298" i="24"/>
  <c r="F299" i="24"/>
  <c r="G299" i="24"/>
  <c r="F300" i="24"/>
  <c r="G300" i="24"/>
  <c r="F301" i="24"/>
  <c r="G301" i="24"/>
  <c r="F302" i="24"/>
  <c r="G302" i="24"/>
  <c r="F303" i="24"/>
  <c r="G303" i="24"/>
  <c r="F304" i="24"/>
  <c r="G304" i="24"/>
  <c r="F305" i="24"/>
  <c r="G305" i="24"/>
  <c r="G295" i="24"/>
  <c r="F295" i="24"/>
  <c r="G293" i="24"/>
  <c r="F293" i="24"/>
  <c r="F289" i="24"/>
  <c r="G289" i="24"/>
  <c r="F290" i="24"/>
  <c r="G290" i="24"/>
  <c r="G288" i="24"/>
  <c r="F288" i="24"/>
  <c r="F285" i="24"/>
  <c r="G285" i="24"/>
  <c r="F286" i="24"/>
  <c r="G286" i="24"/>
  <c r="G284" i="24"/>
  <c r="F284" i="24"/>
  <c r="G283" i="24"/>
  <c r="F283" i="24"/>
  <c r="F281" i="24"/>
  <c r="G281" i="24"/>
  <c r="G280" i="24"/>
  <c r="F280" i="24"/>
  <c r="F278" i="24"/>
  <c r="G278" i="24"/>
  <c r="G277" i="24"/>
  <c r="F277" i="24"/>
  <c r="G275" i="24"/>
  <c r="F275" i="24"/>
  <c r="F262" i="24"/>
  <c r="G262" i="24"/>
  <c r="F263" i="24"/>
  <c r="G263" i="24"/>
  <c r="F264" i="24"/>
  <c r="G264" i="24"/>
  <c r="F265" i="24"/>
  <c r="G265" i="24"/>
  <c r="F266" i="24"/>
  <c r="G266" i="24"/>
  <c r="F267" i="24"/>
  <c r="G267" i="24"/>
  <c r="F268" i="24"/>
  <c r="G268" i="24"/>
  <c r="F269" i="24"/>
  <c r="G269" i="24"/>
  <c r="F270" i="24"/>
  <c r="G270" i="24"/>
  <c r="F271" i="24"/>
  <c r="G271" i="24"/>
  <c r="F273" i="24"/>
  <c r="G273" i="24"/>
  <c r="G261" i="24"/>
  <c r="F261" i="24"/>
  <c r="G259" i="24"/>
  <c r="F259" i="24"/>
  <c r="F254" i="24"/>
  <c r="G254" i="24"/>
  <c r="F255" i="24"/>
  <c r="G255" i="24"/>
  <c r="G253" i="24"/>
  <c r="F253" i="24"/>
  <c r="G252" i="24"/>
  <c r="F252" i="24"/>
  <c r="G251" i="24"/>
  <c r="F251" i="24"/>
  <c r="G250" i="24"/>
  <c r="F250" i="24"/>
  <c r="G249" i="24"/>
  <c r="F249" i="24"/>
  <c r="G248" i="24"/>
  <c r="F248" i="24"/>
  <c r="F244" i="24"/>
  <c r="G244" i="24"/>
  <c r="F245" i="24"/>
  <c r="G245" i="24"/>
  <c r="F246" i="24"/>
  <c r="G246" i="24"/>
  <c r="G243" i="24"/>
  <c r="F243" i="24"/>
  <c r="G242" i="24"/>
  <c r="F242" i="24"/>
  <c r="G241" i="24"/>
  <c r="F241" i="24"/>
  <c r="G239" i="24"/>
  <c r="F239" i="24"/>
  <c r="G238" i="24"/>
  <c r="F238" i="24"/>
  <c r="G237" i="24"/>
  <c r="F237" i="24"/>
  <c r="F234" i="24"/>
  <c r="G234" i="24"/>
  <c r="F235" i="24"/>
  <c r="G235" i="24"/>
  <c r="G233" i="24"/>
  <c r="F233" i="24"/>
  <c r="G232" i="24"/>
  <c r="F232" i="24"/>
  <c r="G231" i="24"/>
  <c r="F231" i="24"/>
  <c r="F228" i="24"/>
  <c r="G228" i="24"/>
  <c r="F229" i="24"/>
  <c r="G229" i="24"/>
  <c r="G227" i="24"/>
  <c r="F227" i="24"/>
  <c r="F223" i="24"/>
  <c r="G223" i="24"/>
  <c r="F224" i="24"/>
  <c r="G224" i="24"/>
  <c r="F225" i="24"/>
  <c r="G225" i="24"/>
  <c r="G222" i="24"/>
  <c r="F222" i="24"/>
  <c r="F217" i="24"/>
  <c r="G217" i="24"/>
  <c r="F218" i="24"/>
  <c r="G218" i="24"/>
  <c r="F219" i="24"/>
  <c r="G219" i="24"/>
  <c r="F220" i="24"/>
  <c r="G220" i="24"/>
  <c r="G216" i="24"/>
  <c r="F216" i="24"/>
  <c r="F202" i="24"/>
  <c r="G202" i="24"/>
  <c r="F203" i="24"/>
  <c r="G203" i="24"/>
  <c r="F204" i="24"/>
  <c r="G204" i="24"/>
  <c r="F205" i="24"/>
  <c r="G205" i="24"/>
  <c r="F206" i="24"/>
  <c r="G206" i="24"/>
  <c r="F207" i="24"/>
  <c r="G207" i="24"/>
  <c r="F208" i="24"/>
  <c r="G208" i="24"/>
  <c r="F209" i="24"/>
  <c r="G209" i="24"/>
  <c r="F210" i="24"/>
  <c r="G210" i="24"/>
  <c r="F211" i="24"/>
  <c r="G211" i="24"/>
  <c r="F212" i="24"/>
  <c r="G212" i="24"/>
  <c r="F213" i="24"/>
  <c r="G213" i="24"/>
  <c r="F214" i="24"/>
  <c r="G214" i="24"/>
  <c r="G201" i="24"/>
  <c r="F201" i="24"/>
  <c r="G199" i="24"/>
  <c r="F199" i="24"/>
  <c r="F195" i="24"/>
  <c r="G195" i="24"/>
  <c r="F196" i="24"/>
  <c r="G196" i="24"/>
  <c r="G194" i="24"/>
  <c r="F194" i="24"/>
  <c r="G193" i="24"/>
  <c r="F193" i="24"/>
  <c r="G192" i="24"/>
  <c r="F192" i="24"/>
  <c r="G191" i="24"/>
  <c r="F191" i="24"/>
  <c r="G190" i="24"/>
  <c r="F190" i="24"/>
  <c r="G189" i="24"/>
  <c r="F189" i="24"/>
  <c r="F185" i="24"/>
  <c r="G185" i="24"/>
  <c r="F186" i="24"/>
  <c r="G186" i="24"/>
  <c r="F187" i="24"/>
  <c r="G187" i="24"/>
  <c r="G184" i="24"/>
  <c r="F184" i="24"/>
  <c r="G183" i="24"/>
  <c r="F183" i="24"/>
  <c r="G182" i="24"/>
  <c r="F182" i="24"/>
  <c r="G180" i="24"/>
  <c r="F180" i="24"/>
  <c r="G179" i="24"/>
  <c r="F179" i="24"/>
  <c r="G178" i="24"/>
  <c r="F178" i="24"/>
  <c r="F175" i="24"/>
  <c r="L175" i="24" s="1"/>
  <c r="G175" i="24"/>
  <c r="M175" i="24" s="1"/>
  <c r="F176" i="24"/>
  <c r="L176" i="24" s="1"/>
  <c r="G176" i="24"/>
  <c r="M176" i="24" s="1"/>
  <c r="G174" i="24"/>
  <c r="F174" i="24"/>
  <c r="G173" i="24"/>
  <c r="F173" i="24"/>
  <c r="G172" i="24"/>
  <c r="F172" i="24"/>
  <c r="G170" i="24"/>
  <c r="F170" i="24"/>
  <c r="G169" i="24"/>
  <c r="F169" i="24"/>
  <c r="G168" i="24"/>
  <c r="F168" i="24"/>
  <c r="F165" i="24"/>
  <c r="G165" i="24"/>
  <c r="F166" i="24"/>
  <c r="G166" i="24"/>
  <c r="G164" i="24"/>
  <c r="F164" i="24"/>
  <c r="F159" i="24"/>
  <c r="G159" i="24"/>
  <c r="F160" i="24"/>
  <c r="G160" i="24"/>
  <c r="F161" i="24"/>
  <c r="G161" i="24"/>
  <c r="F162" i="24"/>
  <c r="G162" i="24"/>
  <c r="G158" i="24"/>
  <c r="F158" i="24"/>
  <c r="F152" i="24"/>
  <c r="G152" i="24"/>
  <c r="F153" i="24"/>
  <c r="G153" i="24"/>
  <c r="F154" i="24"/>
  <c r="G154" i="24"/>
  <c r="F155" i="24"/>
  <c r="G155" i="24"/>
  <c r="F156" i="24"/>
  <c r="G156" i="24"/>
  <c r="G151" i="24"/>
  <c r="F151" i="24"/>
  <c r="F139" i="24"/>
  <c r="G139" i="24"/>
  <c r="F140" i="24"/>
  <c r="G140" i="24"/>
  <c r="F141" i="24"/>
  <c r="G141" i="24"/>
  <c r="F142" i="24"/>
  <c r="G142" i="24"/>
  <c r="F143" i="24"/>
  <c r="G143" i="24"/>
  <c r="F144" i="24"/>
  <c r="G144" i="24"/>
  <c r="F145" i="24"/>
  <c r="G145" i="24"/>
  <c r="F146" i="24"/>
  <c r="G146" i="24"/>
  <c r="F147" i="24"/>
  <c r="G147" i="24"/>
  <c r="F148" i="24"/>
  <c r="G148" i="24"/>
  <c r="F149" i="24"/>
  <c r="G149" i="24"/>
  <c r="G138" i="24"/>
  <c r="F138" i="24"/>
  <c r="G136" i="24"/>
  <c r="F136" i="24"/>
  <c r="G132" i="24"/>
  <c r="F132" i="24"/>
  <c r="G130" i="24"/>
  <c r="F130" i="24"/>
  <c r="F127" i="24"/>
  <c r="G127" i="24"/>
  <c r="F128" i="24"/>
  <c r="G128" i="24"/>
  <c r="G126" i="24"/>
  <c r="F126" i="24"/>
  <c r="G124" i="24"/>
  <c r="F124" i="24"/>
  <c r="G122" i="24"/>
  <c r="F122" i="24"/>
  <c r="F117" i="24"/>
  <c r="G117" i="24"/>
  <c r="F118" i="24"/>
  <c r="G118" i="24"/>
  <c r="F119" i="24"/>
  <c r="G119" i="24"/>
  <c r="G116" i="24"/>
  <c r="F116" i="24"/>
  <c r="G115" i="24"/>
  <c r="F115" i="24"/>
  <c r="G114" i="24"/>
  <c r="F114" i="24"/>
  <c r="G112" i="24"/>
  <c r="F112" i="24"/>
  <c r="G111" i="24"/>
  <c r="F111" i="24"/>
  <c r="G110" i="24"/>
  <c r="F110" i="24"/>
  <c r="F105" i="24"/>
  <c r="G105" i="24"/>
  <c r="F106" i="24"/>
  <c r="G106" i="24"/>
  <c r="F107" i="24"/>
  <c r="G107" i="24"/>
  <c r="G104" i="24"/>
  <c r="F104" i="24"/>
  <c r="G103" i="24"/>
  <c r="F103" i="24"/>
  <c r="G102" i="24"/>
  <c r="F102" i="24"/>
  <c r="G100" i="24"/>
  <c r="F100" i="24"/>
  <c r="G99" i="24"/>
  <c r="F99" i="24"/>
  <c r="G98" i="24"/>
  <c r="F98" i="24"/>
  <c r="F93" i="24"/>
  <c r="G93" i="24"/>
  <c r="F94" i="24"/>
  <c r="G94" i="24"/>
  <c r="F95" i="24"/>
  <c r="G95" i="24"/>
  <c r="F96" i="24"/>
  <c r="G96" i="24"/>
  <c r="G92" i="24"/>
  <c r="F92" i="24"/>
  <c r="F89" i="24"/>
  <c r="G89" i="24"/>
  <c r="F90" i="24"/>
  <c r="G90" i="24"/>
  <c r="G88" i="24"/>
  <c r="F88" i="24"/>
  <c r="F82" i="24"/>
  <c r="G82" i="24"/>
  <c r="F83" i="24"/>
  <c r="G83" i="24"/>
  <c r="F84" i="24"/>
  <c r="G84" i="24"/>
  <c r="F85" i="24"/>
  <c r="G85" i="24"/>
  <c r="F86" i="24"/>
  <c r="G86" i="24"/>
  <c r="G81" i="24"/>
  <c r="F81" i="24"/>
  <c r="G79" i="24"/>
  <c r="F79" i="24"/>
  <c r="F72" i="24"/>
  <c r="G72" i="24"/>
  <c r="F73" i="24"/>
  <c r="G73" i="24"/>
  <c r="F74" i="24"/>
  <c r="G74" i="24"/>
  <c r="F75" i="24"/>
  <c r="G75" i="24"/>
  <c r="F76" i="24"/>
  <c r="G76" i="24"/>
  <c r="F77" i="24"/>
  <c r="G77" i="24"/>
  <c r="G71" i="24"/>
  <c r="F71" i="24"/>
  <c r="F58" i="24"/>
  <c r="G58" i="24"/>
  <c r="F59" i="24"/>
  <c r="G59" i="24"/>
  <c r="F60" i="24"/>
  <c r="G60" i="24"/>
  <c r="F61" i="24"/>
  <c r="G61" i="24"/>
  <c r="F62" i="24"/>
  <c r="G62" i="24"/>
  <c r="F63" i="24"/>
  <c r="G63" i="24"/>
  <c r="F64" i="24"/>
  <c r="G64" i="24"/>
  <c r="F65" i="24"/>
  <c r="G65" i="24"/>
  <c r="F66" i="24"/>
  <c r="G66" i="24"/>
  <c r="F67" i="24"/>
  <c r="G67" i="24"/>
  <c r="F68" i="24"/>
  <c r="G68" i="24"/>
  <c r="F69" i="24"/>
  <c r="G69" i="24"/>
  <c r="G57" i="24"/>
  <c r="F57" i="24"/>
  <c r="G55" i="24"/>
  <c r="F55" i="24"/>
  <c r="F48" i="24"/>
  <c r="G48" i="24"/>
  <c r="F49" i="24"/>
  <c r="G49" i="24"/>
  <c r="F50" i="24"/>
  <c r="G50" i="24"/>
  <c r="F51" i="24"/>
  <c r="G51" i="24"/>
  <c r="F52" i="24"/>
  <c r="G52" i="24"/>
  <c r="G47" i="24"/>
  <c r="F47" i="24"/>
  <c r="G45" i="24"/>
  <c r="F45" i="24"/>
  <c r="F43" i="24"/>
  <c r="G43" i="24"/>
  <c r="G42" i="24"/>
  <c r="F42" i="24"/>
  <c r="G41" i="24"/>
  <c r="F41" i="24"/>
  <c r="G40" i="24"/>
  <c r="F40" i="24"/>
  <c r="G39" i="24"/>
  <c r="F39" i="24"/>
  <c r="G38" i="24"/>
  <c r="F38" i="24"/>
  <c r="G37" i="24"/>
  <c r="F37" i="24"/>
  <c r="F35" i="24"/>
  <c r="G35" i="24"/>
  <c r="F29" i="24"/>
  <c r="G29" i="24"/>
  <c r="F30" i="24"/>
  <c r="G30" i="24"/>
  <c r="F31" i="24"/>
  <c r="G31" i="24"/>
  <c r="F32" i="24"/>
  <c r="G32" i="24"/>
  <c r="F33" i="24"/>
  <c r="G33" i="24"/>
  <c r="F34" i="24"/>
  <c r="G34" i="24"/>
  <c r="G28" i="24"/>
  <c r="F28" i="24"/>
  <c r="G27" i="24"/>
  <c r="F27" i="24"/>
  <c r="G26" i="24"/>
  <c r="F26" i="24"/>
  <c r="G25" i="24"/>
  <c r="F25" i="24"/>
  <c r="F21" i="24"/>
  <c r="F22" i="24"/>
  <c r="F23" i="24"/>
  <c r="G21" i="24"/>
  <c r="G22" i="24"/>
  <c r="G23" i="24"/>
  <c r="F20" i="24"/>
  <c r="G20" i="24"/>
  <c r="M134" i="24" l="1"/>
  <c r="L134" i="24"/>
  <c r="H486" i="24" l="1"/>
  <c r="H487" i="24"/>
  <c r="H488" i="24"/>
  <c r="H485" i="24"/>
  <c r="E922" i="19" l="1"/>
  <c r="E924" i="19"/>
  <c r="K924" i="19" s="1"/>
  <c r="L924" i="19" s="1"/>
  <c r="M923" i="19" s="1"/>
  <c r="H307" i="26" s="1"/>
  <c r="K803" i="19"/>
  <c r="L803" i="19" s="1"/>
  <c r="M802" i="19" s="1"/>
  <c r="P273" i="24"/>
  <c r="N273" i="24"/>
  <c r="O273" i="24"/>
  <c r="E801" i="19"/>
  <c r="K801" i="19" s="1"/>
  <c r="N307" i="26" l="1"/>
  <c r="F307" i="26"/>
  <c r="L307" i="26" s="1"/>
  <c r="G307" i="26"/>
  <c r="M307" i="26" s="1"/>
  <c r="H307" i="24"/>
  <c r="I307" i="24" s="1"/>
  <c r="H307" i="25"/>
  <c r="Q273" i="24"/>
  <c r="B838" i="19"/>
  <c r="N320" i="24"/>
  <c r="Q320" i="24" s="1"/>
  <c r="B959" i="19"/>
  <c r="L960" i="19"/>
  <c r="M959" i="19" s="1"/>
  <c r="N286" i="24"/>
  <c r="Q286" i="24" s="1"/>
  <c r="P225" i="24"/>
  <c r="O225" i="24"/>
  <c r="N225" i="24"/>
  <c r="F307" i="24" l="1"/>
  <c r="L307" i="24" s="1"/>
  <c r="G307" i="24"/>
  <c r="M307" i="24" s="1"/>
  <c r="N307" i="24"/>
  <c r="N307" i="25"/>
  <c r="G307" i="25"/>
  <c r="M307" i="25" s="1"/>
  <c r="F307" i="25"/>
  <c r="L307" i="25" s="1"/>
  <c r="J307" i="24"/>
  <c r="O307" i="24"/>
  <c r="Q225" i="24"/>
  <c r="B608" i="19"/>
  <c r="K609" i="19"/>
  <c r="L609" i="19" s="1"/>
  <c r="M608" i="19" s="1"/>
  <c r="S17" i="24"/>
  <c r="J214" i="26" l="1"/>
  <c r="Q214" i="26" s="1"/>
  <c r="O214" i="26"/>
  <c r="J307" i="25"/>
  <c r="P307" i="24"/>
  <c r="Q307" i="24" s="1"/>
  <c r="K132" i="24"/>
  <c r="K25" i="24"/>
  <c r="P307" i="25" l="1"/>
  <c r="Q307" i="25" s="1"/>
  <c r="J307" i="26"/>
  <c r="L958" i="19"/>
  <c r="M957" i="19" s="1"/>
  <c r="N285" i="24"/>
  <c r="Q285" i="24" s="1"/>
  <c r="B957" i="19"/>
  <c r="B836" i="19"/>
  <c r="N319" i="24"/>
  <c r="Q319" i="24" s="1"/>
  <c r="Q307" i="26" l="1"/>
  <c r="K1484" i="19"/>
  <c r="L1484" i="19" s="1"/>
  <c r="M1483" i="19" s="1"/>
  <c r="K1487" i="19"/>
  <c r="L1487" i="19" s="1"/>
  <c r="M1486" i="19" s="1"/>
  <c r="M1371" i="19"/>
  <c r="K1315" i="19"/>
  <c r="K1314" i="19"/>
  <c r="K1191" i="19"/>
  <c r="L1191" i="19" s="1"/>
  <c r="K1190" i="19"/>
  <c r="L1190" i="19" s="1"/>
  <c r="K921" i="19"/>
  <c r="L921" i="19" s="1"/>
  <c r="E920" i="19"/>
  <c r="K920" i="19" s="1"/>
  <c r="L920" i="19" s="1"/>
  <c r="E919" i="19"/>
  <c r="K919" i="19" s="1"/>
  <c r="L919" i="19" s="1"/>
  <c r="D883" i="19"/>
  <c r="D884" i="19"/>
  <c r="P306" i="24"/>
  <c r="O306" i="24"/>
  <c r="P305" i="24"/>
  <c r="L842" i="19"/>
  <c r="B272" i="24"/>
  <c r="O454" i="25" l="1"/>
  <c r="O424" i="25" s="1"/>
  <c r="J454" i="25"/>
  <c r="M1189" i="19"/>
  <c r="O305" i="24"/>
  <c r="P454" i="25" l="1"/>
  <c r="J454" i="26"/>
  <c r="M1013" i="19"/>
  <c r="L1016" i="19"/>
  <c r="Q454" i="26" l="1"/>
  <c r="P424" i="26"/>
  <c r="Q424" i="26" s="1"/>
  <c r="Q454" i="25"/>
  <c r="P424" i="25"/>
  <c r="Q424" i="25" s="1"/>
  <c r="K711" i="19"/>
  <c r="L711" i="19" s="1"/>
  <c r="K710" i="19"/>
  <c r="L710" i="19" s="1"/>
  <c r="K708" i="19"/>
  <c r="L708" i="19" s="1"/>
  <c r="K707" i="19"/>
  <c r="L707" i="19" s="1"/>
  <c r="K705" i="19"/>
  <c r="L705" i="19" s="1"/>
  <c r="K704" i="19"/>
  <c r="L704" i="19" s="1"/>
  <c r="K663" i="19"/>
  <c r="L663" i="19" s="1"/>
  <c r="M662" i="19" s="1"/>
  <c r="K659" i="19"/>
  <c r="L659" i="19" s="1"/>
  <c r="K658" i="19"/>
  <c r="L658" i="19" s="1"/>
  <c r="M657" i="19" s="1"/>
  <c r="K656" i="19"/>
  <c r="L656" i="19" s="1"/>
  <c r="K655" i="19"/>
  <c r="L655" i="19" s="1"/>
  <c r="K653" i="19"/>
  <c r="L653" i="19" s="1"/>
  <c r="K652" i="19"/>
  <c r="L652" i="19" s="1"/>
  <c r="M634" i="19"/>
  <c r="K633" i="19"/>
  <c r="L633" i="19" s="1"/>
  <c r="M632" i="19" s="1"/>
  <c r="M644" i="19"/>
  <c r="M642" i="19"/>
  <c r="K638" i="19"/>
  <c r="L638" i="19" s="1"/>
  <c r="K637" i="19"/>
  <c r="L637" i="19" s="1"/>
  <c r="K451" i="19"/>
  <c r="L451" i="19" s="1"/>
  <c r="K452" i="19"/>
  <c r="L452" i="19" s="1"/>
  <c r="K453" i="19"/>
  <c r="L453" i="19" s="1"/>
  <c r="K441" i="19"/>
  <c r="L441" i="19" s="1"/>
  <c r="K440" i="19"/>
  <c r="L440" i="19" s="1"/>
  <c r="K436" i="19"/>
  <c r="L436" i="19" s="1"/>
  <c r="K435" i="19"/>
  <c r="L435" i="19" s="1"/>
  <c r="E607" i="19"/>
  <c r="L600" i="19"/>
  <c r="M599" i="19" s="1"/>
  <c r="L596" i="19"/>
  <c r="K594" i="19"/>
  <c r="L594" i="19" s="1"/>
  <c r="M593" i="19" s="1"/>
  <c r="M591" i="19"/>
  <c r="L590" i="19"/>
  <c r="M587" i="19"/>
  <c r="B587" i="19"/>
  <c r="B585" i="19"/>
  <c r="K586" i="19"/>
  <c r="L586" i="19" s="1"/>
  <c r="M585" i="19" s="1"/>
  <c r="O222" i="25" l="1"/>
  <c r="J222" i="25"/>
  <c r="M706" i="19"/>
  <c r="M654" i="19"/>
  <c r="M703" i="19"/>
  <c r="M709" i="19"/>
  <c r="M636" i="19"/>
  <c r="M651" i="19"/>
  <c r="K530" i="19"/>
  <c r="L530" i="19" s="1"/>
  <c r="K529" i="19"/>
  <c r="L529" i="19" s="1"/>
  <c r="K528" i="19"/>
  <c r="L528" i="19" s="1"/>
  <c r="K526" i="19"/>
  <c r="L526" i="19" s="1"/>
  <c r="K525" i="19"/>
  <c r="L525" i="19" s="1"/>
  <c r="K524" i="19"/>
  <c r="L524" i="19" s="1"/>
  <c r="K522" i="19"/>
  <c r="L522" i="19" s="1"/>
  <c r="K521" i="19"/>
  <c r="L521" i="19" s="1"/>
  <c r="K520" i="19"/>
  <c r="L520" i="19" s="1"/>
  <c r="K479" i="19"/>
  <c r="K475" i="19"/>
  <c r="L475" i="19" s="1"/>
  <c r="K474" i="19"/>
  <c r="L474" i="19" s="1"/>
  <c r="K473" i="19"/>
  <c r="L473" i="19" s="1"/>
  <c r="K471" i="19"/>
  <c r="L471" i="19" s="1"/>
  <c r="K470" i="19"/>
  <c r="L470" i="19" s="1"/>
  <c r="K469" i="19"/>
  <c r="L469" i="19" s="1"/>
  <c r="K466" i="19"/>
  <c r="L466" i="19" s="1"/>
  <c r="K467" i="19"/>
  <c r="L467" i="19" s="1"/>
  <c r="K465" i="19"/>
  <c r="L465" i="19" s="1"/>
  <c r="M460" i="19"/>
  <c r="M457" i="19"/>
  <c r="M455" i="19"/>
  <c r="M448" i="19"/>
  <c r="K409" i="19"/>
  <c r="L409" i="19" s="1"/>
  <c r="K399" i="19"/>
  <c r="L399" i="19" s="1"/>
  <c r="K447" i="19"/>
  <c r="L447" i="19" s="1"/>
  <c r="M446" i="19" s="1"/>
  <c r="E402" i="19"/>
  <c r="E404" i="19"/>
  <c r="P222" i="25" l="1"/>
  <c r="J222" i="26"/>
  <c r="P222" i="26" s="1"/>
  <c r="Q222" i="26" s="1"/>
  <c r="J164" i="25"/>
  <c r="O164" i="25"/>
  <c r="J223" i="25"/>
  <c r="O223" i="25"/>
  <c r="O197" i="25" s="1"/>
  <c r="M519" i="19"/>
  <c r="M523" i="19"/>
  <c r="M464" i="19"/>
  <c r="M468" i="19"/>
  <c r="M527" i="19"/>
  <c r="M472" i="19"/>
  <c r="M450" i="19"/>
  <c r="E366" i="19"/>
  <c r="O457" i="24"/>
  <c r="N457" i="24"/>
  <c r="K457" i="24"/>
  <c r="P223" i="25" l="1"/>
  <c r="Q223" i="25" s="1"/>
  <c r="J223" i="26"/>
  <c r="Q223" i="26" s="1"/>
  <c r="P164" i="25"/>
  <c r="J164" i="26"/>
  <c r="P164" i="26" s="1"/>
  <c r="Q164" i="26" s="1"/>
  <c r="J165" i="25"/>
  <c r="O165" i="25"/>
  <c r="O134" i="25" s="1"/>
  <c r="Q222" i="25"/>
  <c r="P197" i="25"/>
  <c r="Q197" i="25" s="1"/>
  <c r="N132" i="24"/>
  <c r="N115" i="24"/>
  <c r="N116" i="24"/>
  <c r="N117" i="24"/>
  <c r="N118" i="24"/>
  <c r="N119" i="24"/>
  <c r="N114" i="24"/>
  <c r="N111" i="24"/>
  <c r="N112" i="24"/>
  <c r="N110" i="24"/>
  <c r="N108" i="24" s="1"/>
  <c r="N103" i="24"/>
  <c r="N104" i="24"/>
  <c r="N105" i="24"/>
  <c r="N106" i="24"/>
  <c r="N107" i="24"/>
  <c r="N102" i="24"/>
  <c r="N99" i="24"/>
  <c r="N100" i="24"/>
  <c r="N98" i="24"/>
  <c r="N95" i="24"/>
  <c r="N93" i="24"/>
  <c r="K223" i="19"/>
  <c r="L223" i="19" s="1"/>
  <c r="K222" i="19"/>
  <c r="L222" i="19" s="1"/>
  <c r="N89" i="24"/>
  <c r="N90" i="24"/>
  <c r="N88" i="24"/>
  <c r="N83" i="24"/>
  <c r="N82" i="24"/>
  <c r="N81" i="24"/>
  <c r="K201" i="19"/>
  <c r="L201" i="19" s="1"/>
  <c r="M200" i="19" s="1"/>
  <c r="N79" i="24"/>
  <c r="N76" i="24"/>
  <c r="K184" i="19"/>
  <c r="L184" i="19" s="1"/>
  <c r="L183" i="19"/>
  <c r="N73" i="24"/>
  <c r="N72" i="24"/>
  <c r="N71" i="24"/>
  <c r="N122" i="24"/>
  <c r="N124" i="24"/>
  <c r="N126" i="24"/>
  <c r="N127" i="24"/>
  <c r="N128" i="24"/>
  <c r="N130" i="24"/>
  <c r="N136" i="24"/>
  <c r="N139" i="24"/>
  <c r="N140" i="24"/>
  <c r="N141" i="24"/>
  <c r="N142" i="24"/>
  <c r="N144" i="24"/>
  <c r="N145" i="24"/>
  <c r="N146" i="24"/>
  <c r="N151" i="24"/>
  <c r="N152" i="24"/>
  <c r="N153" i="24"/>
  <c r="N154" i="24"/>
  <c r="N155" i="24"/>
  <c r="N156" i="24"/>
  <c r="N158" i="24"/>
  <c r="N159" i="24"/>
  <c r="N160" i="24"/>
  <c r="N161" i="24"/>
  <c r="N162" i="24"/>
  <c r="N164" i="24"/>
  <c r="N165" i="24"/>
  <c r="N166" i="24"/>
  <c r="N168" i="24"/>
  <c r="N169" i="24"/>
  <c r="N170" i="24"/>
  <c r="N172" i="24"/>
  <c r="N173" i="24"/>
  <c r="N174" i="24"/>
  <c r="N175" i="24"/>
  <c r="N176" i="24"/>
  <c r="N178" i="24"/>
  <c r="N179" i="24"/>
  <c r="N180" i="24"/>
  <c r="N182" i="24"/>
  <c r="N183" i="24"/>
  <c r="N184" i="24"/>
  <c r="N185" i="24"/>
  <c r="N186" i="24"/>
  <c r="N187" i="24"/>
  <c r="N189" i="24"/>
  <c r="N190" i="24"/>
  <c r="N191" i="24"/>
  <c r="N192" i="24"/>
  <c r="N193" i="24"/>
  <c r="N194" i="24"/>
  <c r="N195" i="24"/>
  <c r="N196" i="24"/>
  <c r="N199" i="24"/>
  <c r="N203" i="24"/>
  <c r="N204" i="24"/>
  <c r="N205" i="24"/>
  <c r="N206" i="24"/>
  <c r="N207" i="24"/>
  <c r="N208" i="24"/>
  <c r="N209" i="24"/>
  <c r="N210" i="24"/>
  <c r="N216" i="24"/>
  <c r="N217" i="24"/>
  <c r="N218" i="24"/>
  <c r="N219" i="24"/>
  <c r="N220" i="24"/>
  <c r="N222" i="24"/>
  <c r="N223" i="24"/>
  <c r="N224" i="24"/>
  <c r="N227" i="24"/>
  <c r="N228" i="24"/>
  <c r="N229" i="24"/>
  <c r="N231" i="24"/>
  <c r="N232" i="24"/>
  <c r="N233" i="24"/>
  <c r="N234" i="24"/>
  <c r="N235" i="24"/>
  <c r="N237" i="24"/>
  <c r="N238" i="24"/>
  <c r="N239" i="24"/>
  <c r="N241" i="24"/>
  <c r="N242" i="24"/>
  <c r="N243" i="24"/>
  <c r="N244" i="24"/>
  <c r="N245" i="24"/>
  <c r="N246" i="24"/>
  <c r="N248" i="24"/>
  <c r="N249" i="24"/>
  <c r="N250" i="24"/>
  <c r="N251" i="24"/>
  <c r="N252" i="24"/>
  <c r="N253" i="24"/>
  <c r="N254" i="24"/>
  <c r="N255" i="24"/>
  <c r="N259" i="24"/>
  <c r="N266" i="24"/>
  <c r="N275" i="24"/>
  <c r="N277" i="24"/>
  <c r="N278" i="24"/>
  <c r="N280" i="24"/>
  <c r="N281" i="24"/>
  <c r="N283" i="24"/>
  <c r="N284" i="24"/>
  <c r="N290" i="24"/>
  <c r="N293" i="24"/>
  <c r="N299" i="24"/>
  <c r="N309" i="24"/>
  <c r="N311" i="24"/>
  <c r="N312" i="24"/>
  <c r="N314" i="24"/>
  <c r="N315" i="24"/>
  <c r="N324" i="24"/>
  <c r="N327" i="24"/>
  <c r="N330" i="24"/>
  <c r="N331" i="24"/>
  <c r="N332" i="24"/>
  <c r="N333" i="24"/>
  <c r="N334" i="24"/>
  <c r="N335" i="24"/>
  <c r="N336" i="24"/>
  <c r="N337" i="24"/>
  <c r="N342" i="24"/>
  <c r="N343" i="24"/>
  <c r="N344" i="24"/>
  <c r="N345" i="24"/>
  <c r="N346" i="24"/>
  <c r="N348" i="24"/>
  <c r="N350" i="24"/>
  <c r="N352" i="24"/>
  <c r="N353" i="24"/>
  <c r="N354" i="24"/>
  <c r="N357" i="24"/>
  <c r="N358" i="24"/>
  <c r="N359" i="24"/>
  <c r="N366" i="24"/>
  <c r="N367" i="24"/>
  <c r="N368" i="24"/>
  <c r="N369" i="24"/>
  <c r="N371" i="24"/>
  <c r="N372" i="24"/>
  <c r="N373" i="24"/>
  <c r="N376" i="24"/>
  <c r="N381" i="24"/>
  <c r="N382" i="24"/>
  <c r="N383" i="24"/>
  <c r="N384" i="24"/>
  <c r="N385" i="24"/>
  <c r="N386" i="24"/>
  <c r="N387" i="24"/>
  <c r="N389" i="24"/>
  <c r="N390" i="24"/>
  <c r="N392" i="24"/>
  <c r="N393" i="24"/>
  <c r="N394" i="24"/>
  <c r="N395" i="24"/>
  <c r="N396" i="24"/>
  <c r="N397" i="24"/>
  <c r="N398" i="24"/>
  <c r="N400" i="24"/>
  <c r="N405" i="24"/>
  <c r="N407" i="24"/>
  <c r="N408" i="24"/>
  <c r="N411" i="24"/>
  <c r="N412" i="24"/>
  <c r="N416" i="24"/>
  <c r="N417" i="24"/>
  <c r="N418" i="24"/>
  <c r="N419" i="24"/>
  <c r="N421" i="24"/>
  <c r="N422" i="24"/>
  <c r="N423" i="24"/>
  <c r="N426" i="24"/>
  <c r="N431" i="24"/>
  <c r="N432" i="24"/>
  <c r="N433" i="24"/>
  <c r="N434" i="24"/>
  <c r="N435" i="24"/>
  <c r="N436" i="24"/>
  <c r="N437" i="24"/>
  <c r="N442" i="24"/>
  <c r="N443" i="24"/>
  <c r="N444" i="24"/>
  <c r="N445" i="24"/>
  <c r="N446" i="24"/>
  <c r="N447" i="24"/>
  <c r="N448" i="24"/>
  <c r="N450" i="24"/>
  <c r="N452" i="24"/>
  <c r="N453" i="24"/>
  <c r="N454" i="24"/>
  <c r="N456" i="24"/>
  <c r="N463" i="24"/>
  <c r="N464" i="24"/>
  <c r="N465" i="24"/>
  <c r="N466" i="24"/>
  <c r="N467" i="24"/>
  <c r="N469" i="24"/>
  <c r="N470" i="24"/>
  <c r="N471" i="24"/>
  <c r="N474" i="24"/>
  <c r="N475" i="24"/>
  <c r="N478" i="24"/>
  <c r="N479" i="24"/>
  <c r="N480" i="24"/>
  <c r="N481" i="24"/>
  <c r="N482" i="24"/>
  <c r="N485" i="24"/>
  <c r="N486" i="24"/>
  <c r="N487" i="24"/>
  <c r="N488" i="24"/>
  <c r="N491" i="24"/>
  <c r="N492" i="24"/>
  <c r="N493" i="24"/>
  <c r="N494" i="24"/>
  <c r="N495" i="24"/>
  <c r="N496" i="24"/>
  <c r="N499" i="24"/>
  <c r="N500" i="24"/>
  <c r="N501" i="24"/>
  <c r="N502" i="24"/>
  <c r="N503" i="24"/>
  <c r="N504" i="24"/>
  <c r="N505" i="24"/>
  <c r="N506" i="24"/>
  <c r="N507" i="24"/>
  <c r="N508" i="24"/>
  <c r="N509" i="24"/>
  <c r="N510" i="24"/>
  <c r="N511" i="24"/>
  <c r="N512" i="24"/>
  <c r="N513" i="24"/>
  <c r="N514" i="24"/>
  <c r="N515" i="24"/>
  <c r="N516" i="24"/>
  <c r="N517" i="24"/>
  <c r="N518" i="24"/>
  <c r="N519" i="24"/>
  <c r="N520" i="24"/>
  <c r="N521" i="24"/>
  <c r="N522" i="24"/>
  <c r="N523" i="24"/>
  <c r="N524" i="24"/>
  <c r="N525" i="24"/>
  <c r="N526" i="24"/>
  <c r="N527" i="24"/>
  <c r="N528" i="24"/>
  <c r="N529" i="24"/>
  <c r="N530" i="24"/>
  <c r="N531" i="24"/>
  <c r="N532" i="24"/>
  <c r="N533" i="24"/>
  <c r="N534" i="24"/>
  <c r="N535" i="24"/>
  <c r="N536" i="24"/>
  <c r="N539" i="24"/>
  <c r="N540" i="24"/>
  <c r="N541" i="24"/>
  <c r="N542" i="24"/>
  <c r="N543" i="24"/>
  <c r="N544" i="24"/>
  <c r="N545" i="24"/>
  <c r="N546" i="24"/>
  <c r="N547" i="24"/>
  <c r="N548" i="24"/>
  <c r="N551" i="24"/>
  <c r="N553" i="24"/>
  <c r="N554" i="24"/>
  <c r="N555" i="24"/>
  <c r="N556" i="24"/>
  <c r="N558" i="24"/>
  <c r="N560" i="24"/>
  <c r="N562" i="24"/>
  <c r="N563" i="24"/>
  <c r="N565" i="24"/>
  <c r="N94" i="24"/>
  <c r="N84" i="24"/>
  <c r="N86" i="24"/>
  <c r="N74" i="24"/>
  <c r="N75" i="24"/>
  <c r="N77" i="24"/>
  <c r="N42" i="24"/>
  <c r="N43" i="24"/>
  <c r="N37" i="24"/>
  <c r="N27" i="24"/>
  <c r="N32" i="24"/>
  <c r="N33" i="24"/>
  <c r="N35" i="24"/>
  <c r="I172" i="19"/>
  <c r="K172" i="19" s="1"/>
  <c r="L172" i="19" s="1"/>
  <c r="K170" i="19"/>
  <c r="L170" i="19" s="1"/>
  <c r="K169" i="19"/>
  <c r="L169" i="19" s="1"/>
  <c r="N63" i="24"/>
  <c r="L157" i="19"/>
  <c r="N65" i="24"/>
  <c r="N64" i="24"/>
  <c r="N62" i="24"/>
  <c r="N61" i="24"/>
  <c r="N60" i="24"/>
  <c r="N59" i="24"/>
  <c r="N58" i="24"/>
  <c r="N55" i="24"/>
  <c r="N48" i="24"/>
  <c r="N49" i="24"/>
  <c r="N50" i="24"/>
  <c r="N51" i="24"/>
  <c r="N52" i="24"/>
  <c r="N47" i="24"/>
  <c r="N45" i="24"/>
  <c r="N38" i="24"/>
  <c r="N39" i="24"/>
  <c r="N40" i="24"/>
  <c r="N41" i="24"/>
  <c r="N34" i="24"/>
  <c r="N31" i="24"/>
  <c r="N30" i="24"/>
  <c r="N29" i="24"/>
  <c r="N28" i="24"/>
  <c r="N26" i="24"/>
  <c r="N25" i="24"/>
  <c r="N21" i="24"/>
  <c r="N22" i="24"/>
  <c r="N23" i="24"/>
  <c r="N20" i="24"/>
  <c r="P165" i="25" l="1"/>
  <c r="Q165" i="25" s="1"/>
  <c r="J165" i="26"/>
  <c r="Q165" i="26" s="1"/>
  <c r="Q164" i="25"/>
  <c r="J81" i="25"/>
  <c r="O81" i="25"/>
  <c r="N489" i="24"/>
  <c r="N120" i="24"/>
  <c r="N483" i="24"/>
  <c r="N497" i="24"/>
  <c r="N537" i="24"/>
  <c r="N549" i="24"/>
  <c r="N18" i="24"/>
  <c r="N476" i="24"/>
  <c r="M182" i="19"/>
  <c r="M168" i="19"/>
  <c r="L801" i="19"/>
  <c r="K922" i="19"/>
  <c r="L922" i="19" s="1"/>
  <c r="M918" i="19" s="1"/>
  <c r="H306" i="26" s="1"/>
  <c r="P134" i="25" l="1"/>
  <c r="Q134" i="25" s="1"/>
  <c r="P81" i="25"/>
  <c r="J81" i="26"/>
  <c r="P81" i="26" s="1"/>
  <c r="J82" i="25"/>
  <c r="O82" i="25"/>
  <c r="O53" i="25" s="1"/>
  <c r="G306" i="26"/>
  <c r="M306" i="26" s="1"/>
  <c r="M291" i="26" s="1"/>
  <c r="F306" i="26"/>
  <c r="L306" i="26" s="1"/>
  <c r="L291" i="26" s="1"/>
  <c r="N306" i="26"/>
  <c r="H306" i="24"/>
  <c r="F306" i="24" s="1"/>
  <c r="L306" i="24" s="1"/>
  <c r="L291" i="24" s="1"/>
  <c r="H306" i="25"/>
  <c r="K906" i="19"/>
  <c r="L906" i="19" s="1"/>
  <c r="D905" i="19"/>
  <c r="K905" i="19" s="1"/>
  <c r="L905" i="19" s="1"/>
  <c r="K904" i="19"/>
  <c r="D904" i="19"/>
  <c r="K903" i="19"/>
  <c r="D903" i="19"/>
  <c r="K901" i="19"/>
  <c r="L901" i="19" s="1"/>
  <c r="D900" i="19"/>
  <c r="K900" i="19" s="1"/>
  <c r="L900" i="19" s="1"/>
  <c r="D899" i="19"/>
  <c r="D898" i="19"/>
  <c r="L898" i="19" s="1"/>
  <c r="K800" i="19"/>
  <c r="E799" i="19"/>
  <c r="K899" i="19"/>
  <c r="K898" i="19"/>
  <c r="K781" i="19"/>
  <c r="L781" i="19" s="1"/>
  <c r="K780" i="19"/>
  <c r="L780" i="19" s="1"/>
  <c r="K782" i="19"/>
  <c r="Q306" i="26" l="1"/>
  <c r="N291" i="26"/>
  <c r="P82" i="25"/>
  <c r="Q82" i="25" s="1"/>
  <c r="J82" i="26"/>
  <c r="Q82" i="26" s="1"/>
  <c r="Q81" i="26"/>
  <c r="Q81" i="25"/>
  <c r="N306" i="24"/>
  <c r="Q306" i="24" s="1"/>
  <c r="G306" i="24"/>
  <c r="M306" i="24" s="1"/>
  <c r="M291" i="24" s="1"/>
  <c r="G306" i="25"/>
  <c r="M306" i="25" s="1"/>
  <c r="M291" i="25" s="1"/>
  <c r="N306" i="25"/>
  <c r="F306" i="25"/>
  <c r="L306" i="25" s="1"/>
  <c r="L291" i="25" s="1"/>
  <c r="L899" i="19"/>
  <c r="L903" i="19"/>
  <c r="L904" i="19"/>
  <c r="D910" i="19"/>
  <c r="D909" i="19"/>
  <c r="D892" i="19"/>
  <c r="D896" i="19"/>
  <c r="E896" i="19" s="1"/>
  <c r="G896" i="19" s="1"/>
  <c r="K896" i="19" s="1"/>
  <c r="M895" i="19" s="1"/>
  <c r="N300" i="24" s="1"/>
  <c r="P53" i="25" l="1"/>
  <c r="Q53" i="25" s="1"/>
  <c r="Q905" i="19"/>
  <c r="J301" i="25" s="1"/>
  <c r="P53" i="26"/>
  <c r="Q53" i="26" s="1"/>
  <c r="O301" i="25"/>
  <c r="O302" i="25"/>
  <c r="J302" i="25"/>
  <c r="N291" i="25"/>
  <c r="Q306" i="25"/>
  <c r="M902" i="19"/>
  <c r="M897" i="19"/>
  <c r="P301" i="25" l="1"/>
  <c r="Q301" i="25" s="1"/>
  <c r="J301" i="26"/>
  <c r="Q301" i="26" s="1"/>
  <c r="J302" i="26"/>
  <c r="Q302" i="26" s="1"/>
  <c r="P302" i="25"/>
  <c r="Q302" i="25" s="1"/>
  <c r="E909" i="19"/>
  <c r="K909" i="19" s="1"/>
  <c r="L909" i="19" s="1"/>
  <c r="N305" i="24"/>
  <c r="Q305" i="24" s="1"/>
  <c r="D894" i="19"/>
  <c r="E894" i="19" s="1"/>
  <c r="G894" i="19" s="1"/>
  <c r="K894" i="19" s="1"/>
  <c r="D891" i="19"/>
  <c r="E891" i="19" s="1"/>
  <c r="D773" i="19"/>
  <c r="E773" i="19" s="1"/>
  <c r="N302" i="24" l="1"/>
  <c r="N301" i="24"/>
  <c r="G891" i="19"/>
  <c r="K891" i="19" s="1"/>
  <c r="E892" i="19"/>
  <c r="G892" i="19" s="1"/>
  <c r="K892" i="19" s="1"/>
  <c r="D890" i="19"/>
  <c r="D889" i="19"/>
  <c r="G890" i="19"/>
  <c r="G889" i="19"/>
  <c r="E882" i="19"/>
  <c r="K882" i="19" s="1"/>
  <c r="D887" i="19"/>
  <c r="D886" i="19"/>
  <c r="K887" i="19"/>
  <c r="K886" i="19"/>
  <c r="K884" i="19"/>
  <c r="L884" i="19" s="1"/>
  <c r="K883" i="19"/>
  <c r="L883" i="19" s="1"/>
  <c r="K880" i="19"/>
  <c r="K879" i="19"/>
  <c r="K872" i="19"/>
  <c r="K873" i="19"/>
  <c r="K874" i="19"/>
  <c r="K875" i="19"/>
  <c r="K876" i="19"/>
  <c r="K877" i="19"/>
  <c r="K871" i="19"/>
  <c r="K857" i="19"/>
  <c r="K858" i="19"/>
  <c r="K859" i="19"/>
  <c r="K860" i="19"/>
  <c r="K861" i="19"/>
  <c r="K862" i="19"/>
  <c r="K863" i="19"/>
  <c r="K864" i="19"/>
  <c r="K865" i="19"/>
  <c r="K866" i="19"/>
  <c r="K867" i="19"/>
  <c r="K868" i="19"/>
  <c r="K869" i="19"/>
  <c r="K856" i="19"/>
  <c r="D878" i="19"/>
  <c r="K878" i="19" s="1"/>
  <c r="M879" i="19"/>
  <c r="K829" i="19"/>
  <c r="P272" i="24"/>
  <c r="O272" i="24"/>
  <c r="K799" i="19"/>
  <c r="L799" i="19" s="1"/>
  <c r="E798" i="19"/>
  <c r="K798" i="19" s="1"/>
  <c r="L798" i="19" s="1"/>
  <c r="L800" i="19"/>
  <c r="L887" i="19" l="1"/>
  <c r="M878" i="19"/>
  <c r="M797" i="19"/>
  <c r="K889" i="19"/>
  <c r="L870" i="19"/>
  <c r="M880" i="19"/>
  <c r="K890" i="19"/>
  <c r="L886" i="19"/>
  <c r="M885" i="19" s="1"/>
  <c r="N297" i="24" s="1"/>
  <c r="L882" i="19"/>
  <c r="M881" i="19" s="1"/>
  <c r="N296" i="24" s="1"/>
  <c r="L855" i="19"/>
  <c r="K796" i="19"/>
  <c r="L796" i="19" s="1"/>
  <c r="M795" i="19" s="1"/>
  <c r="D271" i="24"/>
  <c r="H272" i="25" l="1"/>
  <c r="H272" i="26"/>
  <c r="O272" i="25"/>
  <c r="J272" i="25"/>
  <c r="J271" i="25"/>
  <c r="O271" i="25"/>
  <c r="N272" i="25"/>
  <c r="F272" i="25"/>
  <c r="L272" i="25" s="1"/>
  <c r="L257" i="25" s="1"/>
  <c r="L567" i="25" s="1"/>
  <c r="L13" i="25" s="1"/>
  <c r="G272" i="25"/>
  <c r="M272" i="25" s="1"/>
  <c r="M257" i="25" s="1"/>
  <c r="M567" i="25" s="1"/>
  <c r="M13" i="25" s="1"/>
  <c r="H272" i="24"/>
  <c r="P271" i="24"/>
  <c r="M888" i="19"/>
  <c r="N298" i="24" s="1"/>
  <c r="M854" i="19"/>
  <c r="N271" i="24"/>
  <c r="O271" i="24"/>
  <c r="G272" i="26" l="1"/>
  <c r="M272" i="26" s="1"/>
  <c r="M257" i="26" s="1"/>
  <c r="M567" i="26" s="1"/>
  <c r="M13" i="26" s="1"/>
  <c r="F272" i="26"/>
  <c r="L272" i="26" s="1"/>
  <c r="L257" i="26" s="1"/>
  <c r="L567" i="26" s="1"/>
  <c r="L13" i="26" s="1"/>
  <c r="N272" i="26"/>
  <c r="N257" i="26" s="1"/>
  <c r="N567" i="26" s="1"/>
  <c r="P271" i="25"/>
  <c r="Q271" i="25" s="1"/>
  <c r="J271" i="26"/>
  <c r="Q271" i="26" s="1"/>
  <c r="P272" i="25"/>
  <c r="Q272" i="25" s="1"/>
  <c r="J272" i="26"/>
  <c r="N257" i="25"/>
  <c r="N567" i="25" s="1"/>
  <c r="N581" i="25" s="1"/>
  <c r="N272" i="24"/>
  <c r="Q272" i="24" s="1"/>
  <c r="G272" i="24"/>
  <c r="M272" i="24" s="1"/>
  <c r="M257" i="24" s="1"/>
  <c r="M567" i="24" s="1"/>
  <c r="M13" i="24" s="1"/>
  <c r="F272" i="24"/>
  <c r="L272" i="24" s="1"/>
  <c r="L257" i="24" s="1"/>
  <c r="L567" i="24" s="1"/>
  <c r="L13" i="24" s="1"/>
  <c r="Q271" i="24"/>
  <c r="E908" i="19"/>
  <c r="K908" i="19" s="1"/>
  <c r="L908" i="19" s="1"/>
  <c r="N295" i="24"/>
  <c r="K794" i="19"/>
  <c r="L794" i="19" s="1"/>
  <c r="L783" i="19"/>
  <c r="L782" i="19"/>
  <c r="Q272" i="26" l="1"/>
  <c r="N581" i="26"/>
  <c r="P582" i="26" s="1"/>
  <c r="E13" i="26"/>
  <c r="I13" i="26" s="1"/>
  <c r="E13" i="25"/>
  <c r="I13" i="25" s="1"/>
  <c r="K13" i="25" s="1"/>
  <c r="P582" i="25"/>
  <c r="E774" i="19"/>
  <c r="G774" i="19" s="1"/>
  <c r="K774" i="19" s="1"/>
  <c r="K764" i="19"/>
  <c r="L764" i="19" s="1"/>
  <c r="M793" i="19"/>
  <c r="M784" i="19"/>
  <c r="M779" i="19"/>
  <c r="E776" i="19"/>
  <c r="G776" i="19" s="1"/>
  <c r="K776" i="19" s="1"/>
  <c r="M775" i="19" s="1"/>
  <c r="G772" i="19"/>
  <c r="K772" i="19" s="1"/>
  <c r="G771" i="19"/>
  <c r="K771" i="19" s="1"/>
  <c r="K766" i="19"/>
  <c r="L766" i="19" s="1"/>
  <c r="K765" i="19"/>
  <c r="L765" i="19" s="1"/>
  <c r="M761" i="19"/>
  <c r="M760" i="19"/>
  <c r="K759" i="19"/>
  <c r="K758" i="19"/>
  <c r="K757" i="19"/>
  <c r="K756" i="19"/>
  <c r="K755" i="19"/>
  <c r="K754" i="19"/>
  <c r="K753" i="19"/>
  <c r="K751" i="19"/>
  <c r="K750" i="19"/>
  <c r="K749" i="19"/>
  <c r="K748" i="19"/>
  <c r="K747" i="19"/>
  <c r="K746" i="19"/>
  <c r="K745" i="19"/>
  <c r="K744" i="19"/>
  <c r="K743" i="19"/>
  <c r="K742" i="19"/>
  <c r="K741" i="19"/>
  <c r="K740" i="19"/>
  <c r="K739" i="19"/>
  <c r="K738" i="19"/>
  <c r="N265" i="24" l="1"/>
  <c r="J270" i="25"/>
  <c r="O270" i="25"/>
  <c r="N268" i="24"/>
  <c r="E791" i="19"/>
  <c r="K791" i="19" s="1"/>
  <c r="L791" i="19" s="1"/>
  <c r="N267" i="24"/>
  <c r="E792" i="19"/>
  <c r="K792" i="19" s="1"/>
  <c r="L792" i="19" s="1"/>
  <c r="N270" i="24"/>
  <c r="G773" i="19"/>
  <c r="K773" i="19" s="1"/>
  <c r="M770" i="19" s="1"/>
  <c r="M763" i="19"/>
  <c r="L737" i="19"/>
  <c r="L752" i="19"/>
  <c r="O265" i="25" l="1"/>
  <c r="J265" i="25"/>
  <c r="P270" i="25"/>
  <c r="Q270" i="25" s="1"/>
  <c r="J270" i="26"/>
  <c r="Q270" i="26" s="1"/>
  <c r="N264" i="24"/>
  <c r="O267" i="25"/>
  <c r="J267" i="25"/>
  <c r="N262" i="24"/>
  <c r="M736" i="19"/>
  <c r="Q1047" i="19"/>
  <c r="Q1048" i="19"/>
  <c r="Q1049" i="19"/>
  <c r="Q1046" i="19"/>
  <c r="K1000" i="19"/>
  <c r="M999" i="19" s="1"/>
  <c r="E605" i="19"/>
  <c r="K415" i="19"/>
  <c r="L415" i="19" s="1"/>
  <c r="K414" i="19"/>
  <c r="L414" i="19" s="1"/>
  <c r="K412" i="19"/>
  <c r="L412" i="19" s="1"/>
  <c r="K411" i="19"/>
  <c r="L411" i="19" s="1"/>
  <c r="L407" i="19"/>
  <c r="M406" i="19" s="1"/>
  <c r="M392" i="19"/>
  <c r="L391" i="19"/>
  <c r="M390" i="19" s="1"/>
  <c r="L385" i="19"/>
  <c r="M384" i="19" s="1"/>
  <c r="J265" i="26" l="1"/>
  <c r="Q265" i="26" s="1"/>
  <c r="P265" i="25"/>
  <c r="Q265" i="25" s="1"/>
  <c r="P267" i="25"/>
  <c r="Q267" i="25" s="1"/>
  <c r="J267" i="26"/>
  <c r="Q267" i="26" s="1"/>
  <c r="O268" i="25"/>
  <c r="J268" i="25"/>
  <c r="J264" i="25"/>
  <c r="O264" i="25"/>
  <c r="O262" i="25"/>
  <c r="J262" i="25"/>
  <c r="J261" i="25"/>
  <c r="O261" i="25"/>
  <c r="E790" i="19"/>
  <c r="K790" i="19" s="1"/>
  <c r="L790" i="19" s="1"/>
  <c r="M789" i="19" s="1"/>
  <c r="N261" i="24"/>
  <c r="P340" i="24"/>
  <c r="N340" i="24"/>
  <c r="O340" i="24"/>
  <c r="M413" i="19"/>
  <c r="M410" i="19"/>
  <c r="K584" i="19"/>
  <c r="L584" i="19" s="1"/>
  <c r="M583" i="19" s="1"/>
  <c r="N202" i="24" s="1"/>
  <c r="K582" i="19"/>
  <c r="K581" i="19"/>
  <c r="K580" i="19"/>
  <c r="K579" i="19"/>
  <c r="K578" i="19"/>
  <c r="K577" i="19"/>
  <c r="K576" i="19"/>
  <c r="K575" i="19"/>
  <c r="K574" i="19"/>
  <c r="K573" i="19"/>
  <c r="P261" i="25" l="1"/>
  <c r="Q261" i="25" s="1"/>
  <c r="J261" i="26"/>
  <c r="P261" i="26" s="1"/>
  <c r="P268" i="25"/>
  <c r="Q268" i="25" s="1"/>
  <c r="J268" i="26"/>
  <c r="Q268" i="26" s="1"/>
  <c r="P262" i="25"/>
  <c r="Q262" i="25" s="1"/>
  <c r="J262" i="26"/>
  <c r="Q262" i="26" s="1"/>
  <c r="P264" i="25"/>
  <c r="Q264" i="25" s="1"/>
  <c r="J264" i="26"/>
  <c r="Q264" i="26" s="1"/>
  <c r="N269" i="24"/>
  <c r="Q340" i="24"/>
  <c r="M571" i="19"/>
  <c r="Q261" i="26" l="1"/>
  <c r="O269" i="25"/>
  <c r="J269" i="25"/>
  <c r="N201" i="24"/>
  <c r="E602" i="19"/>
  <c r="K602" i="19" s="1"/>
  <c r="L602" i="19" s="1"/>
  <c r="M601" i="19" s="1"/>
  <c r="N211" i="24" s="1"/>
  <c r="K607" i="19"/>
  <c r="L607" i="19" s="1"/>
  <c r="M606" i="19" s="1"/>
  <c r="K605" i="19"/>
  <c r="M604" i="19" s="1"/>
  <c r="K404" i="19"/>
  <c r="M403" i="19" s="1"/>
  <c r="K402" i="19"/>
  <c r="M401" i="19" s="1"/>
  <c r="D149" i="24"/>
  <c r="P149" i="24" s="1"/>
  <c r="D148" i="24"/>
  <c r="O148" i="24" s="1"/>
  <c r="P390" i="24"/>
  <c r="Q390" i="24" s="1"/>
  <c r="O390" i="24"/>
  <c r="P389" i="24"/>
  <c r="Q389" i="24" s="1"/>
  <c r="O389" i="24"/>
  <c r="E1340" i="19"/>
  <c r="K1340" i="19" s="1"/>
  <c r="M1339" i="19" s="1"/>
  <c r="E1338" i="19"/>
  <c r="K1338" i="19" s="1"/>
  <c r="M1337" i="19" s="1"/>
  <c r="P439" i="24"/>
  <c r="P440" i="24"/>
  <c r="O439" i="24"/>
  <c r="O440" i="24"/>
  <c r="D68" i="24"/>
  <c r="D69" i="24"/>
  <c r="P69" i="24" s="1"/>
  <c r="M1033" i="19"/>
  <c r="O565" i="24"/>
  <c r="K565" i="24"/>
  <c r="U565" i="24" s="1"/>
  <c r="U564" i="24"/>
  <c r="O563" i="24"/>
  <c r="K563" i="24"/>
  <c r="U563" i="24" s="1"/>
  <c r="O562" i="24"/>
  <c r="K562" i="24"/>
  <c r="U562" i="24" s="1"/>
  <c r="U561" i="24"/>
  <c r="O560" i="24"/>
  <c r="K560" i="24"/>
  <c r="U560" i="24" s="1"/>
  <c r="U559" i="24"/>
  <c r="O558" i="24"/>
  <c r="K558" i="24"/>
  <c r="U558" i="24" s="1"/>
  <c r="U557" i="24"/>
  <c r="O556" i="24"/>
  <c r="K556" i="24"/>
  <c r="U556" i="24" s="1"/>
  <c r="O555" i="24"/>
  <c r="K555" i="24"/>
  <c r="U555" i="24" s="1"/>
  <c r="O554" i="24"/>
  <c r="K554" i="24"/>
  <c r="U554" i="24" s="1"/>
  <c r="O553" i="24"/>
  <c r="K553" i="24"/>
  <c r="U553" i="24" s="1"/>
  <c r="U552" i="24"/>
  <c r="O551" i="24"/>
  <c r="K551" i="24"/>
  <c r="U550" i="24"/>
  <c r="O548" i="24"/>
  <c r="K548" i="24"/>
  <c r="U548" i="24" s="1"/>
  <c r="O547" i="24"/>
  <c r="K547" i="24"/>
  <c r="U547" i="24" s="1"/>
  <c r="O546" i="24"/>
  <c r="K546" i="24"/>
  <c r="U546" i="24" s="1"/>
  <c r="O545" i="24"/>
  <c r="K545" i="24"/>
  <c r="U545" i="24" s="1"/>
  <c r="O544" i="24"/>
  <c r="K544" i="24"/>
  <c r="U544" i="24" s="1"/>
  <c r="O543" i="24"/>
  <c r="K543" i="24"/>
  <c r="U543" i="24" s="1"/>
  <c r="O542" i="24"/>
  <c r="K542" i="24"/>
  <c r="U542" i="24" s="1"/>
  <c r="O541" i="24"/>
  <c r="K541" i="24"/>
  <c r="U541" i="24" s="1"/>
  <c r="O540" i="24"/>
  <c r="K540" i="24"/>
  <c r="U540" i="24" s="1"/>
  <c r="O539" i="24"/>
  <c r="K539" i="24"/>
  <c r="U538" i="24"/>
  <c r="O536" i="24"/>
  <c r="K536" i="24"/>
  <c r="U536" i="24" s="1"/>
  <c r="O535" i="24"/>
  <c r="K535" i="24"/>
  <c r="U535" i="24" s="1"/>
  <c r="O534" i="24"/>
  <c r="K534" i="24"/>
  <c r="U534" i="24" s="1"/>
  <c r="O533" i="24"/>
  <c r="K533" i="24"/>
  <c r="U533" i="24" s="1"/>
  <c r="O532" i="24"/>
  <c r="K532" i="24"/>
  <c r="U532" i="24" s="1"/>
  <c r="O531" i="24"/>
  <c r="K531" i="24"/>
  <c r="U531" i="24" s="1"/>
  <c r="O530" i="24"/>
  <c r="K530" i="24"/>
  <c r="U530" i="24" s="1"/>
  <c r="O529" i="24"/>
  <c r="K529" i="24"/>
  <c r="U529" i="24" s="1"/>
  <c r="O528" i="24"/>
  <c r="K528" i="24"/>
  <c r="U528" i="24" s="1"/>
  <c r="O527" i="24"/>
  <c r="K527" i="24"/>
  <c r="U527" i="24" s="1"/>
  <c r="O526" i="24"/>
  <c r="K526" i="24"/>
  <c r="U526" i="24" s="1"/>
  <c r="O525" i="24"/>
  <c r="K525" i="24"/>
  <c r="U525" i="24" s="1"/>
  <c r="O524" i="24"/>
  <c r="K524" i="24"/>
  <c r="U524" i="24" s="1"/>
  <c r="O523" i="24"/>
  <c r="K523" i="24"/>
  <c r="U523" i="24" s="1"/>
  <c r="O522" i="24"/>
  <c r="K522" i="24"/>
  <c r="U522" i="24" s="1"/>
  <c r="O521" i="24"/>
  <c r="K521" i="24"/>
  <c r="U521" i="24" s="1"/>
  <c r="O520" i="24"/>
  <c r="K520" i="24"/>
  <c r="U520" i="24" s="1"/>
  <c r="O519" i="24"/>
  <c r="K519" i="24"/>
  <c r="O518" i="24"/>
  <c r="K518" i="24"/>
  <c r="U518" i="24" s="1"/>
  <c r="O517" i="24"/>
  <c r="K517" i="24"/>
  <c r="U517" i="24" s="1"/>
  <c r="O516" i="24"/>
  <c r="K516" i="24"/>
  <c r="U516" i="24" s="1"/>
  <c r="O515" i="24"/>
  <c r="K515" i="24"/>
  <c r="U515" i="24" s="1"/>
  <c r="O514" i="24"/>
  <c r="K514" i="24"/>
  <c r="U514" i="24" s="1"/>
  <c r="O513" i="24"/>
  <c r="K513" i="24"/>
  <c r="U513" i="24" s="1"/>
  <c r="O512" i="24"/>
  <c r="K512" i="24"/>
  <c r="U512" i="24" s="1"/>
  <c r="O511" i="24"/>
  <c r="K511" i="24"/>
  <c r="U511" i="24" s="1"/>
  <c r="O510" i="24"/>
  <c r="K510" i="24"/>
  <c r="U510" i="24" s="1"/>
  <c r="O509" i="24"/>
  <c r="K509" i="24"/>
  <c r="U509" i="24" s="1"/>
  <c r="O508" i="24"/>
  <c r="K508" i="24"/>
  <c r="U508" i="24" s="1"/>
  <c r="O507" i="24"/>
  <c r="K507" i="24"/>
  <c r="U507" i="24" s="1"/>
  <c r="O506" i="24"/>
  <c r="K506" i="24"/>
  <c r="U506" i="24" s="1"/>
  <c r="O505" i="24"/>
  <c r="K505" i="24"/>
  <c r="U505" i="24" s="1"/>
  <c r="O504" i="24"/>
  <c r="K504" i="24"/>
  <c r="U504" i="24" s="1"/>
  <c r="O503" i="24"/>
  <c r="K503" i="24"/>
  <c r="U503" i="24" s="1"/>
  <c r="O502" i="24"/>
  <c r="K502" i="24"/>
  <c r="U502" i="24" s="1"/>
  <c r="O501" i="24"/>
  <c r="K501" i="24"/>
  <c r="U501" i="24" s="1"/>
  <c r="O500" i="24"/>
  <c r="K500" i="24"/>
  <c r="U500" i="24" s="1"/>
  <c r="O499" i="24"/>
  <c r="K499" i="24"/>
  <c r="U498" i="24"/>
  <c r="O496" i="24"/>
  <c r="K496" i="24"/>
  <c r="U496" i="24" s="1"/>
  <c r="O495" i="24"/>
  <c r="K495" i="24"/>
  <c r="U495" i="24" s="1"/>
  <c r="O494" i="24"/>
  <c r="K494" i="24"/>
  <c r="U494" i="24" s="1"/>
  <c r="O493" i="24"/>
  <c r="K493" i="24"/>
  <c r="U493" i="24" s="1"/>
  <c r="O492" i="24"/>
  <c r="K492" i="24"/>
  <c r="U492" i="24" s="1"/>
  <c r="O491" i="24"/>
  <c r="O489" i="24" s="1"/>
  <c r="K491" i="24"/>
  <c r="U490" i="24"/>
  <c r="O488" i="24"/>
  <c r="K488" i="24"/>
  <c r="U488" i="24" s="1"/>
  <c r="O487" i="24"/>
  <c r="K487" i="24"/>
  <c r="U487" i="24" s="1"/>
  <c r="O486" i="24"/>
  <c r="K486" i="24"/>
  <c r="U486" i="24" s="1"/>
  <c r="O485" i="24"/>
  <c r="K485" i="24"/>
  <c r="U484" i="24"/>
  <c r="O482" i="24"/>
  <c r="K482" i="24"/>
  <c r="U482" i="24" s="1"/>
  <c r="O481" i="24"/>
  <c r="K481" i="24"/>
  <c r="U481" i="24" s="1"/>
  <c r="O480" i="24"/>
  <c r="K480" i="24"/>
  <c r="U480" i="24" s="1"/>
  <c r="O479" i="24"/>
  <c r="K479" i="24"/>
  <c r="U479" i="24" s="1"/>
  <c r="O478" i="24"/>
  <c r="K478" i="24"/>
  <c r="U477" i="24"/>
  <c r="O475" i="24"/>
  <c r="K475" i="24"/>
  <c r="U475" i="24" s="1"/>
  <c r="O474" i="24"/>
  <c r="K474" i="24"/>
  <c r="U474" i="24" s="1"/>
  <c r="O473" i="24"/>
  <c r="K473" i="24"/>
  <c r="U473" i="24" s="1"/>
  <c r="U472" i="24"/>
  <c r="O471" i="24"/>
  <c r="K471" i="24"/>
  <c r="U471" i="24" s="1"/>
  <c r="O470" i="24"/>
  <c r="K470" i="24"/>
  <c r="U470" i="24" s="1"/>
  <c r="O469" i="24"/>
  <c r="K469" i="24"/>
  <c r="U469" i="24" s="1"/>
  <c r="U468" i="24"/>
  <c r="O467" i="24"/>
  <c r="K467" i="24"/>
  <c r="U467" i="24" s="1"/>
  <c r="O466" i="24"/>
  <c r="K466" i="24"/>
  <c r="U466" i="24" s="1"/>
  <c r="O465" i="24"/>
  <c r="K465" i="24"/>
  <c r="U465" i="24" s="1"/>
  <c r="O464" i="24"/>
  <c r="K464" i="24"/>
  <c r="U464" i="24" s="1"/>
  <c r="O463" i="24"/>
  <c r="K463" i="24"/>
  <c r="U463" i="24" s="1"/>
  <c r="U462" i="24"/>
  <c r="O461" i="24"/>
  <c r="K461" i="24"/>
  <c r="U461" i="24" s="1"/>
  <c r="O460" i="24"/>
  <c r="K460" i="24"/>
  <c r="U460" i="24" s="1"/>
  <c r="O459" i="24"/>
  <c r="K459" i="24"/>
  <c r="U459" i="24" s="1"/>
  <c r="U458" i="24"/>
  <c r="U457" i="24"/>
  <c r="O456" i="24"/>
  <c r="K456" i="24"/>
  <c r="U456" i="24" s="1"/>
  <c r="U455" i="24"/>
  <c r="O454" i="24"/>
  <c r="K454" i="24"/>
  <c r="U454" i="24" s="1"/>
  <c r="O453" i="24"/>
  <c r="K453" i="24"/>
  <c r="U453" i="24" s="1"/>
  <c r="O452" i="24"/>
  <c r="K452" i="24"/>
  <c r="U452" i="24" s="1"/>
  <c r="U451" i="24"/>
  <c r="O450" i="24"/>
  <c r="K450" i="24"/>
  <c r="U450" i="24" s="1"/>
  <c r="U449" i="24"/>
  <c r="O448" i="24"/>
  <c r="K448" i="24"/>
  <c r="U448" i="24" s="1"/>
  <c r="O447" i="24"/>
  <c r="K447" i="24"/>
  <c r="U447" i="24" s="1"/>
  <c r="O446" i="24"/>
  <c r="K446" i="24"/>
  <c r="U446" i="24" s="1"/>
  <c r="O445" i="24"/>
  <c r="K445" i="24"/>
  <c r="U445" i="24" s="1"/>
  <c r="O444" i="24"/>
  <c r="K444" i="24"/>
  <c r="U444" i="24" s="1"/>
  <c r="O443" i="24"/>
  <c r="K443" i="24"/>
  <c r="U443" i="24" s="1"/>
  <c r="O442" i="24"/>
  <c r="K442" i="24"/>
  <c r="U442" i="24" s="1"/>
  <c r="U441" i="24"/>
  <c r="O438" i="24"/>
  <c r="K438" i="24"/>
  <c r="U438" i="24" s="1"/>
  <c r="O437" i="24"/>
  <c r="K437" i="24"/>
  <c r="U437" i="24" s="1"/>
  <c r="O436" i="24"/>
  <c r="K436" i="24"/>
  <c r="U436" i="24" s="1"/>
  <c r="O435" i="24"/>
  <c r="K435" i="24"/>
  <c r="U435" i="24" s="1"/>
  <c r="O434" i="24"/>
  <c r="K434" i="24"/>
  <c r="U434" i="24" s="1"/>
  <c r="O433" i="24"/>
  <c r="K433" i="24"/>
  <c r="U433" i="24" s="1"/>
  <c r="O432" i="24"/>
  <c r="K432" i="24"/>
  <c r="U432" i="24" s="1"/>
  <c r="O431" i="24"/>
  <c r="K431" i="24"/>
  <c r="U431" i="24" s="1"/>
  <c r="O430" i="24"/>
  <c r="K430" i="24"/>
  <c r="U430" i="24" s="1"/>
  <c r="O429" i="24"/>
  <c r="K429" i="24"/>
  <c r="U429" i="24" s="1"/>
  <c r="O428" i="24"/>
  <c r="K428" i="24"/>
  <c r="U428" i="24" s="1"/>
  <c r="U427" i="24"/>
  <c r="O426" i="24"/>
  <c r="K426" i="24"/>
  <c r="U425" i="24"/>
  <c r="O423" i="24"/>
  <c r="K423" i="24"/>
  <c r="U423" i="24" s="1"/>
  <c r="O422" i="24"/>
  <c r="K422" i="24"/>
  <c r="U422" i="24" s="1"/>
  <c r="O421" i="24"/>
  <c r="K421" i="24"/>
  <c r="U421" i="24" s="1"/>
  <c r="U420" i="24"/>
  <c r="O419" i="24"/>
  <c r="K419" i="24"/>
  <c r="U419" i="24" s="1"/>
  <c r="O418" i="24"/>
  <c r="K418" i="24"/>
  <c r="U418" i="24" s="1"/>
  <c r="O417" i="24"/>
  <c r="K417" i="24"/>
  <c r="U417" i="24" s="1"/>
  <c r="O416" i="24"/>
  <c r="K416" i="24"/>
  <c r="U416" i="24" s="1"/>
  <c r="U415" i="24"/>
  <c r="O414" i="24"/>
  <c r="K414" i="24"/>
  <c r="U414" i="24" s="1"/>
  <c r="O413" i="24"/>
  <c r="K413" i="24"/>
  <c r="U413" i="24" s="1"/>
  <c r="O412" i="24"/>
  <c r="K412" i="24"/>
  <c r="U412" i="24" s="1"/>
  <c r="O411" i="24"/>
  <c r="K411" i="24"/>
  <c r="U411" i="24" s="1"/>
  <c r="O410" i="24"/>
  <c r="K410" i="24"/>
  <c r="U410" i="24" s="1"/>
  <c r="U409" i="24"/>
  <c r="O408" i="24"/>
  <c r="K408" i="24"/>
  <c r="U408" i="24" s="1"/>
  <c r="O407" i="24"/>
  <c r="K407" i="24"/>
  <c r="U407" i="24" s="1"/>
  <c r="U406" i="24"/>
  <c r="O405" i="24"/>
  <c r="K405" i="24"/>
  <c r="U405" i="24" s="1"/>
  <c r="O404" i="24"/>
  <c r="K404" i="24"/>
  <c r="U404" i="24" s="1"/>
  <c r="O403" i="24"/>
  <c r="K403" i="24"/>
  <c r="U403" i="24" s="1"/>
  <c r="O402" i="24"/>
  <c r="K402" i="24"/>
  <c r="U402" i="24" s="1"/>
  <c r="U401" i="24"/>
  <c r="O400" i="24"/>
  <c r="K400" i="24"/>
  <c r="U400" i="24" s="1"/>
  <c r="U399" i="24"/>
  <c r="O398" i="24"/>
  <c r="K398" i="24"/>
  <c r="U398" i="24" s="1"/>
  <c r="O397" i="24"/>
  <c r="K397" i="24"/>
  <c r="U397" i="24" s="1"/>
  <c r="O396" i="24"/>
  <c r="K396" i="24"/>
  <c r="U396" i="24" s="1"/>
  <c r="O395" i="24"/>
  <c r="K395" i="24"/>
  <c r="U395" i="24" s="1"/>
  <c r="O394" i="24"/>
  <c r="K394" i="24"/>
  <c r="U394" i="24" s="1"/>
  <c r="O393" i="24"/>
  <c r="K393" i="24"/>
  <c r="U393" i="24" s="1"/>
  <c r="O392" i="24"/>
  <c r="K392" i="24"/>
  <c r="U392" i="24" s="1"/>
  <c r="U391" i="24"/>
  <c r="O388" i="24"/>
  <c r="K388" i="24"/>
  <c r="U388" i="24" s="1"/>
  <c r="O387" i="24"/>
  <c r="K387" i="24"/>
  <c r="U387" i="24" s="1"/>
  <c r="O386" i="24"/>
  <c r="K386" i="24"/>
  <c r="U386" i="24" s="1"/>
  <c r="O385" i="24"/>
  <c r="K385" i="24"/>
  <c r="U385" i="24" s="1"/>
  <c r="O384" i="24"/>
  <c r="K384" i="24"/>
  <c r="U384" i="24" s="1"/>
  <c r="O383" i="24"/>
  <c r="K383" i="24"/>
  <c r="U383" i="24" s="1"/>
  <c r="O382" i="24"/>
  <c r="K382" i="24"/>
  <c r="U382" i="24" s="1"/>
  <c r="O381" i="24"/>
  <c r="K381" i="24"/>
  <c r="U381" i="24" s="1"/>
  <c r="O380" i="24"/>
  <c r="K380" i="24"/>
  <c r="U380" i="24" s="1"/>
  <c r="O379" i="24"/>
  <c r="K379" i="24"/>
  <c r="U379" i="24" s="1"/>
  <c r="O378" i="24"/>
  <c r="K378" i="24"/>
  <c r="U378" i="24" s="1"/>
  <c r="U377" i="24"/>
  <c r="O376" i="24"/>
  <c r="K376" i="24"/>
  <c r="U375" i="24"/>
  <c r="O373" i="24"/>
  <c r="K373" i="24"/>
  <c r="U373" i="24" s="1"/>
  <c r="O372" i="24"/>
  <c r="K372" i="24"/>
  <c r="U372" i="24" s="1"/>
  <c r="O371" i="24"/>
  <c r="K371" i="24"/>
  <c r="U371" i="24" s="1"/>
  <c r="U370" i="24"/>
  <c r="O369" i="24"/>
  <c r="K369" i="24"/>
  <c r="U369" i="24" s="1"/>
  <c r="O368" i="24"/>
  <c r="K368" i="24"/>
  <c r="U368" i="24" s="1"/>
  <c r="O367" i="24"/>
  <c r="K367" i="24"/>
  <c r="U367" i="24" s="1"/>
  <c r="K366" i="24"/>
  <c r="U366" i="24" s="1"/>
  <c r="U365" i="24"/>
  <c r="O364" i="24"/>
  <c r="K364" i="24"/>
  <c r="U364" i="24" s="1"/>
  <c r="O363" i="24"/>
  <c r="K363" i="24"/>
  <c r="U363" i="24" s="1"/>
  <c r="O362" i="24"/>
  <c r="K362" i="24"/>
  <c r="U362" i="24" s="1"/>
  <c r="K361" i="24"/>
  <c r="U361" i="24" s="1"/>
  <c r="O361" i="24"/>
  <c r="U360" i="24"/>
  <c r="O359" i="24"/>
  <c r="K359" i="24"/>
  <c r="U359" i="24" s="1"/>
  <c r="O358" i="24"/>
  <c r="K358" i="24"/>
  <c r="U358" i="24" s="1"/>
  <c r="O357" i="24"/>
  <c r="K357" i="24"/>
  <c r="U357" i="24" s="1"/>
  <c r="U356" i="24"/>
  <c r="U355" i="24"/>
  <c r="O354" i="24"/>
  <c r="K354" i="24"/>
  <c r="U354" i="24" s="1"/>
  <c r="O353" i="24"/>
  <c r="K353" i="24"/>
  <c r="U353" i="24" s="1"/>
  <c r="O352" i="24"/>
  <c r="K352" i="24"/>
  <c r="U352" i="24" s="1"/>
  <c r="U351" i="24"/>
  <c r="O350" i="24"/>
  <c r="K350" i="24"/>
  <c r="U350" i="24" s="1"/>
  <c r="U349" i="24"/>
  <c r="O348" i="24"/>
  <c r="K348" i="24"/>
  <c r="U348" i="24" s="1"/>
  <c r="K347" i="24"/>
  <c r="U347" i="24" s="1"/>
  <c r="O347" i="24"/>
  <c r="O346" i="24"/>
  <c r="K346" i="24"/>
  <c r="U346" i="24" s="1"/>
  <c r="O345" i="24"/>
  <c r="K345" i="24"/>
  <c r="U345" i="24" s="1"/>
  <c r="O344" i="24"/>
  <c r="K344" i="24"/>
  <c r="U344" i="24" s="1"/>
  <c r="O343" i="24"/>
  <c r="K343" i="24"/>
  <c r="U343" i="24" s="1"/>
  <c r="O342" i="24"/>
  <c r="K342" i="24"/>
  <c r="U342" i="24" s="1"/>
  <c r="U341" i="24"/>
  <c r="O339" i="24"/>
  <c r="K339" i="24"/>
  <c r="U339" i="24" s="1"/>
  <c r="O338" i="24"/>
  <c r="K338" i="24"/>
  <c r="U338" i="24" s="1"/>
  <c r="O337" i="24"/>
  <c r="K337" i="24"/>
  <c r="U337" i="24" s="1"/>
  <c r="O336" i="24"/>
  <c r="K336" i="24"/>
  <c r="U336" i="24" s="1"/>
  <c r="O335" i="24"/>
  <c r="K335" i="24"/>
  <c r="U335" i="24" s="1"/>
  <c r="O334" i="24"/>
  <c r="K334" i="24"/>
  <c r="U334" i="24" s="1"/>
  <c r="O333" i="24"/>
  <c r="K333" i="24"/>
  <c r="U333" i="24" s="1"/>
  <c r="O332" i="24"/>
  <c r="K332" i="24"/>
  <c r="U332" i="24" s="1"/>
  <c r="O331" i="24"/>
  <c r="K331" i="24"/>
  <c r="U331" i="24" s="1"/>
  <c r="O330" i="24"/>
  <c r="K330" i="24"/>
  <c r="U330" i="24" s="1"/>
  <c r="O329" i="24"/>
  <c r="K329" i="24"/>
  <c r="U329" i="24" s="1"/>
  <c r="U328" i="24"/>
  <c r="O327" i="24"/>
  <c r="K327" i="24"/>
  <c r="U326" i="24"/>
  <c r="O324" i="24"/>
  <c r="K324" i="24"/>
  <c r="U324" i="24" s="1"/>
  <c r="O323" i="24"/>
  <c r="K323" i="24"/>
  <c r="U323" i="24" s="1"/>
  <c r="O322" i="24"/>
  <c r="K322" i="24"/>
  <c r="U322" i="24" s="1"/>
  <c r="U321" i="24"/>
  <c r="O318" i="24"/>
  <c r="K318" i="24"/>
  <c r="U318" i="24" s="1"/>
  <c r="O317" i="24"/>
  <c r="K317" i="24"/>
  <c r="U317" i="24" s="1"/>
  <c r="U316" i="24"/>
  <c r="O315" i="24"/>
  <c r="K315" i="24"/>
  <c r="U315" i="24" s="1"/>
  <c r="O314" i="24"/>
  <c r="K314" i="24"/>
  <c r="U314" i="24" s="1"/>
  <c r="U313" i="24"/>
  <c r="O312" i="24"/>
  <c r="K312" i="24"/>
  <c r="U312" i="24" s="1"/>
  <c r="O311" i="24"/>
  <c r="K311" i="24"/>
  <c r="U311" i="24" s="1"/>
  <c r="U310" i="24"/>
  <c r="O309" i="24"/>
  <c r="K309" i="24"/>
  <c r="U309" i="24" s="1"/>
  <c r="U308" i="24"/>
  <c r="O304" i="24"/>
  <c r="K304" i="24"/>
  <c r="U304" i="24" s="1"/>
  <c r="O303" i="24"/>
  <c r="K303" i="24"/>
  <c r="U303" i="24" s="1"/>
  <c r="O302" i="24"/>
  <c r="K302" i="24"/>
  <c r="U302" i="24" s="1"/>
  <c r="O301" i="24"/>
  <c r="K301" i="24"/>
  <c r="U301" i="24" s="1"/>
  <c r="O300" i="24"/>
  <c r="K300" i="24"/>
  <c r="U300" i="24" s="1"/>
  <c r="O299" i="24"/>
  <c r="K299" i="24"/>
  <c r="U299" i="24" s="1"/>
  <c r="O298" i="24"/>
  <c r="K298" i="24"/>
  <c r="U298" i="24" s="1"/>
  <c r="O297" i="24"/>
  <c r="K297" i="24"/>
  <c r="U297" i="24" s="1"/>
  <c r="O296" i="24"/>
  <c r="K296" i="24"/>
  <c r="U296" i="24" s="1"/>
  <c r="O295" i="24"/>
  <c r="K295" i="24"/>
  <c r="U295" i="24" s="1"/>
  <c r="U294" i="24"/>
  <c r="O293" i="24"/>
  <c r="K293" i="24"/>
  <c r="U292" i="24"/>
  <c r="O290" i="24"/>
  <c r="K290" i="24"/>
  <c r="U290" i="24" s="1"/>
  <c r="O289" i="24"/>
  <c r="K289" i="24"/>
  <c r="U289" i="24" s="1"/>
  <c r="O288" i="24"/>
  <c r="K288" i="24"/>
  <c r="U288" i="24" s="1"/>
  <c r="U287" i="24"/>
  <c r="O284" i="24"/>
  <c r="K284" i="24"/>
  <c r="U284" i="24" s="1"/>
  <c r="O283" i="24"/>
  <c r="K283" i="24"/>
  <c r="U283" i="24" s="1"/>
  <c r="U282" i="24"/>
  <c r="O281" i="24"/>
  <c r="K281" i="24"/>
  <c r="U281" i="24" s="1"/>
  <c r="O280" i="24"/>
  <c r="K280" i="24"/>
  <c r="U280" i="24" s="1"/>
  <c r="U279" i="24"/>
  <c r="O278" i="24"/>
  <c r="K278" i="24"/>
  <c r="U278" i="24" s="1"/>
  <c r="O277" i="24"/>
  <c r="K277" i="24"/>
  <c r="U277" i="24" s="1"/>
  <c r="U276" i="24"/>
  <c r="O275" i="24"/>
  <c r="K275" i="24"/>
  <c r="U275" i="24" s="1"/>
  <c r="U274" i="24"/>
  <c r="O270" i="24"/>
  <c r="K270" i="24"/>
  <c r="U270" i="24" s="1"/>
  <c r="O269" i="24"/>
  <c r="K269" i="24"/>
  <c r="U269" i="24" s="1"/>
  <c r="O268" i="24"/>
  <c r="K268" i="24"/>
  <c r="U268" i="24" s="1"/>
  <c r="O267" i="24"/>
  <c r="K267" i="24"/>
  <c r="U267" i="24" s="1"/>
  <c r="O266" i="24"/>
  <c r="K266" i="24"/>
  <c r="U266" i="24" s="1"/>
  <c r="O265" i="24"/>
  <c r="K265" i="24"/>
  <c r="U265" i="24" s="1"/>
  <c r="O264" i="24"/>
  <c r="K264" i="24"/>
  <c r="U264" i="24" s="1"/>
  <c r="O263" i="24"/>
  <c r="K263" i="24"/>
  <c r="U263" i="24" s="1"/>
  <c r="O262" i="24"/>
  <c r="K262" i="24"/>
  <c r="U262" i="24" s="1"/>
  <c r="O261" i="24"/>
  <c r="K261" i="24"/>
  <c r="U261" i="24" s="1"/>
  <c r="U260" i="24"/>
  <c r="O259" i="24"/>
  <c r="K259" i="24"/>
  <c r="U258" i="24"/>
  <c r="U256" i="24"/>
  <c r="O255" i="24"/>
  <c r="K255" i="24"/>
  <c r="U255" i="24" s="1"/>
  <c r="O254" i="24"/>
  <c r="K254" i="24"/>
  <c r="U254" i="24" s="1"/>
  <c r="O253" i="24"/>
  <c r="K253" i="24"/>
  <c r="U253" i="24" s="1"/>
  <c r="O252" i="24"/>
  <c r="K252" i="24"/>
  <c r="U252" i="24" s="1"/>
  <c r="O251" i="24"/>
  <c r="K251" i="24"/>
  <c r="U251" i="24" s="1"/>
  <c r="O250" i="24"/>
  <c r="K250" i="24"/>
  <c r="U250" i="24" s="1"/>
  <c r="O249" i="24"/>
  <c r="K249" i="24"/>
  <c r="U249" i="24" s="1"/>
  <c r="O248" i="24"/>
  <c r="K248" i="24"/>
  <c r="U248" i="24" s="1"/>
  <c r="U247" i="24"/>
  <c r="O246" i="24"/>
  <c r="K246" i="24"/>
  <c r="U246" i="24" s="1"/>
  <c r="O245" i="24"/>
  <c r="K245" i="24"/>
  <c r="U245" i="24" s="1"/>
  <c r="O244" i="24"/>
  <c r="K244" i="24"/>
  <c r="U244" i="24" s="1"/>
  <c r="O243" i="24"/>
  <c r="K243" i="24"/>
  <c r="U243" i="24" s="1"/>
  <c r="O242" i="24"/>
  <c r="K242" i="24"/>
  <c r="U242" i="24" s="1"/>
  <c r="O241" i="24"/>
  <c r="K241" i="24"/>
  <c r="U241" i="24" s="1"/>
  <c r="U240" i="24"/>
  <c r="O239" i="24"/>
  <c r="K239" i="24"/>
  <c r="U239" i="24" s="1"/>
  <c r="O238" i="24"/>
  <c r="K238" i="24"/>
  <c r="U238" i="24" s="1"/>
  <c r="O237" i="24"/>
  <c r="K237" i="24"/>
  <c r="U237" i="24" s="1"/>
  <c r="U236" i="24"/>
  <c r="O235" i="24"/>
  <c r="K235" i="24"/>
  <c r="U235" i="24" s="1"/>
  <c r="O234" i="24"/>
  <c r="K234" i="24"/>
  <c r="U234" i="24" s="1"/>
  <c r="O233" i="24"/>
  <c r="K233" i="24"/>
  <c r="U233" i="24" s="1"/>
  <c r="O232" i="24"/>
  <c r="K232" i="24"/>
  <c r="U232" i="24" s="1"/>
  <c r="O231" i="24"/>
  <c r="K231" i="24"/>
  <c r="U231" i="24" s="1"/>
  <c r="U230" i="24"/>
  <c r="O229" i="24"/>
  <c r="K229" i="24"/>
  <c r="U229" i="24" s="1"/>
  <c r="O228" i="24"/>
  <c r="K228" i="24"/>
  <c r="U228" i="24" s="1"/>
  <c r="O227" i="24"/>
  <c r="K227" i="24"/>
  <c r="U227" i="24" s="1"/>
  <c r="U226" i="24"/>
  <c r="O224" i="24"/>
  <c r="K224" i="24"/>
  <c r="U224" i="24" s="1"/>
  <c r="O223" i="24"/>
  <c r="K223" i="24"/>
  <c r="U223" i="24" s="1"/>
  <c r="O222" i="24"/>
  <c r="K222" i="24"/>
  <c r="U222" i="24" s="1"/>
  <c r="U221" i="24"/>
  <c r="O220" i="24"/>
  <c r="K220" i="24"/>
  <c r="U220" i="24" s="1"/>
  <c r="O219" i="24"/>
  <c r="K219" i="24"/>
  <c r="U219" i="24" s="1"/>
  <c r="O218" i="24"/>
  <c r="K218" i="24"/>
  <c r="U218" i="24" s="1"/>
  <c r="O217" i="24"/>
  <c r="K217" i="24"/>
  <c r="U217" i="24" s="1"/>
  <c r="O216" i="24"/>
  <c r="K216" i="24"/>
  <c r="U216" i="24" s="1"/>
  <c r="U215" i="24"/>
  <c r="O211" i="24"/>
  <c r="K211" i="24"/>
  <c r="U211" i="24" s="1"/>
  <c r="O210" i="24"/>
  <c r="K210" i="24"/>
  <c r="U210" i="24" s="1"/>
  <c r="O209" i="24"/>
  <c r="K209" i="24"/>
  <c r="U209" i="24" s="1"/>
  <c r="O208" i="24"/>
  <c r="K208" i="24"/>
  <c r="U208" i="24" s="1"/>
  <c r="O207" i="24"/>
  <c r="K207" i="24"/>
  <c r="U207" i="24" s="1"/>
  <c r="O206" i="24"/>
  <c r="K206" i="24"/>
  <c r="U206" i="24" s="1"/>
  <c r="O205" i="24"/>
  <c r="K205" i="24"/>
  <c r="U205" i="24" s="1"/>
  <c r="O204" i="24"/>
  <c r="K204" i="24"/>
  <c r="U204" i="24" s="1"/>
  <c r="O203" i="24"/>
  <c r="K203" i="24"/>
  <c r="U203" i="24" s="1"/>
  <c r="O202" i="24"/>
  <c r="K202" i="24"/>
  <c r="U202" i="24" s="1"/>
  <c r="O201" i="24"/>
  <c r="K201" i="24"/>
  <c r="U201" i="24" s="1"/>
  <c r="U200" i="24"/>
  <c r="O199" i="24"/>
  <c r="K199" i="24"/>
  <c r="U198" i="24"/>
  <c r="O196" i="24"/>
  <c r="K196" i="24"/>
  <c r="U196" i="24" s="1"/>
  <c r="O195" i="24"/>
  <c r="K195" i="24"/>
  <c r="U195" i="24" s="1"/>
  <c r="O194" i="24"/>
  <c r="K194" i="24"/>
  <c r="U194" i="24" s="1"/>
  <c r="O193" i="24"/>
  <c r="K193" i="24"/>
  <c r="U193" i="24" s="1"/>
  <c r="O192" i="24"/>
  <c r="K192" i="24"/>
  <c r="U192" i="24" s="1"/>
  <c r="O191" i="24"/>
  <c r="K191" i="24"/>
  <c r="U191" i="24" s="1"/>
  <c r="O190" i="24"/>
  <c r="K190" i="24"/>
  <c r="U190" i="24" s="1"/>
  <c r="O189" i="24"/>
  <c r="K189" i="24"/>
  <c r="U189" i="24" s="1"/>
  <c r="U188" i="24"/>
  <c r="O187" i="24"/>
  <c r="K187" i="24"/>
  <c r="U187" i="24" s="1"/>
  <c r="O186" i="24"/>
  <c r="K186" i="24"/>
  <c r="U186" i="24" s="1"/>
  <c r="O185" i="24"/>
  <c r="K185" i="24"/>
  <c r="U185" i="24" s="1"/>
  <c r="O184" i="24"/>
  <c r="K184" i="24"/>
  <c r="U184" i="24" s="1"/>
  <c r="O183" i="24"/>
  <c r="K183" i="24"/>
  <c r="U183" i="24" s="1"/>
  <c r="O182" i="24"/>
  <c r="K182" i="24"/>
  <c r="U182" i="24" s="1"/>
  <c r="U181" i="24"/>
  <c r="O180" i="24"/>
  <c r="K180" i="24"/>
  <c r="U180" i="24" s="1"/>
  <c r="O179" i="24"/>
  <c r="K179" i="24"/>
  <c r="U179" i="24" s="1"/>
  <c r="O178" i="24"/>
  <c r="K178" i="24"/>
  <c r="U178" i="24" s="1"/>
  <c r="U177" i="24"/>
  <c r="O176" i="24"/>
  <c r="K176" i="24"/>
  <c r="U176" i="24" s="1"/>
  <c r="O175" i="24"/>
  <c r="K175" i="24"/>
  <c r="U175" i="24" s="1"/>
  <c r="O174" i="24"/>
  <c r="K174" i="24"/>
  <c r="U174" i="24" s="1"/>
  <c r="O173" i="24"/>
  <c r="K173" i="24"/>
  <c r="U173" i="24" s="1"/>
  <c r="O172" i="24"/>
  <c r="K172" i="24"/>
  <c r="U172" i="24" s="1"/>
  <c r="U171" i="24"/>
  <c r="O170" i="24"/>
  <c r="K170" i="24"/>
  <c r="U170" i="24" s="1"/>
  <c r="O169" i="24"/>
  <c r="K169" i="24"/>
  <c r="U169" i="24" s="1"/>
  <c r="O168" i="24"/>
  <c r="K168" i="24"/>
  <c r="U168" i="24" s="1"/>
  <c r="U167" i="24"/>
  <c r="O166" i="24"/>
  <c r="K166" i="24"/>
  <c r="U166" i="24" s="1"/>
  <c r="O165" i="24"/>
  <c r="K165" i="24"/>
  <c r="U165" i="24" s="1"/>
  <c r="O164" i="24"/>
  <c r="K164" i="24"/>
  <c r="U164" i="24" s="1"/>
  <c r="U163" i="24"/>
  <c r="O162" i="24"/>
  <c r="K162" i="24"/>
  <c r="U162" i="24" s="1"/>
  <c r="O161" i="24"/>
  <c r="K161" i="24"/>
  <c r="U161" i="24" s="1"/>
  <c r="O160" i="24"/>
  <c r="K160" i="24"/>
  <c r="U160" i="24" s="1"/>
  <c r="O159" i="24"/>
  <c r="K159" i="24"/>
  <c r="U159" i="24" s="1"/>
  <c r="O158" i="24"/>
  <c r="K158" i="24"/>
  <c r="U158" i="24" s="1"/>
  <c r="U157" i="24"/>
  <c r="O156" i="24"/>
  <c r="K156" i="24"/>
  <c r="U156" i="24" s="1"/>
  <c r="O155" i="24"/>
  <c r="K155" i="24"/>
  <c r="U155" i="24" s="1"/>
  <c r="O154" i="24"/>
  <c r="K154" i="24"/>
  <c r="U154" i="24" s="1"/>
  <c r="O153" i="24"/>
  <c r="K153" i="24"/>
  <c r="U153" i="24" s="1"/>
  <c r="O152" i="24"/>
  <c r="K152" i="24"/>
  <c r="U152" i="24" s="1"/>
  <c r="O151" i="24"/>
  <c r="K151" i="24"/>
  <c r="U151" i="24" s="1"/>
  <c r="U150" i="24"/>
  <c r="O147" i="24"/>
  <c r="K147" i="24"/>
  <c r="U147" i="24" s="1"/>
  <c r="O146" i="24"/>
  <c r="K146" i="24"/>
  <c r="U146" i="24" s="1"/>
  <c r="O145" i="24"/>
  <c r="K145" i="24"/>
  <c r="U145" i="24" s="1"/>
  <c r="O144" i="24"/>
  <c r="K144" i="24"/>
  <c r="U144" i="24" s="1"/>
  <c r="O143" i="24"/>
  <c r="K143" i="24"/>
  <c r="U143" i="24" s="1"/>
  <c r="O142" i="24"/>
  <c r="K142" i="24"/>
  <c r="U142" i="24" s="1"/>
  <c r="O141" i="24"/>
  <c r="K141" i="24"/>
  <c r="U141" i="24" s="1"/>
  <c r="O140" i="24"/>
  <c r="K140" i="24"/>
  <c r="U140" i="24" s="1"/>
  <c r="O139" i="24"/>
  <c r="K139" i="24"/>
  <c r="U139" i="24" s="1"/>
  <c r="O138" i="24"/>
  <c r="K138" i="24"/>
  <c r="U138" i="24" s="1"/>
  <c r="U137" i="24"/>
  <c r="O136" i="24"/>
  <c r="K136" i="24"/>
  <c r="U135" i="24"/>
  <c r="U133" i="24"/>
  <c r="O132" i="24"/>
  <c r="U132" i="24"/>
  <c r="U131" i="24"/>
  <c r="O130" i="24"/>
  <c r="K130" i="24"/>
  <c r="U130" i="24" s="1"/>
  <c r="U129" i="24"/>
  <c r="O128" i="24"/>
  <c r="K128" i="24"/>
  <c r="U128" i="24" s="1"/>
  <c r="O127" i="24"/>
  <c r="K127" i="24"/>
  <c r="U127" i="24" s="1"/>
  <c r="O126" i="24"/>
  <c r="K126" i="24"/>
  <c r="U126" i="24" s="1"/>
  <c r="U125" i="24"/>
  <c r="O124" i="24"/>
  <c r="K124" i="24"/>
  <c r="U124" i="24" s="1"/>
  <c r="U123" i="24"/>
  <c r="O122" i="24"/>
  <c r="K122" i="24"/>
  <c r="U121" i="24"/>
  <c r="O119" i="24"/>
  <c r="K119" i="24"/>
  <c r="U119" i="24" s="1"/>
  <c r="O118" i="24"/>
  <c r="K118" i="24"/>
  <c r="U118" i="24" s="1"/>
  <c r="O117" i="24"/>
  <c r="K117" i="24"/>
  <c r="U117" i="24" s="1"/>
  <c r="O116" i="24"/>
  <c r="K116" i="24"/>
  <c r="U116" i="24" s="1"/>
  <c r="O115" i="24"/>
  <c r="K115" i="24"/>
  <c r="U115" i="24" s="1"/>
  <c r="O114" i="24"/>
  <c r="K114" i="24"/>
  <c r="U114" i="24" s="1"/>
  <c r="U113" i="24"/>
  <c r="O112" i="24"/>
  <c r="K112" i="24"/>
  <c r="U112" i="24" s="1"/>
  <c r="O111" i="24"/>
  <c r="K111" i="24"/>
  <c r="U111" i="24" s="1"/>
  <c r="O110" i="24"/>
  <c r="K110" i="24"/>
  <c r="U109" i="24"/>
  <c r="O107" i="24"/>
  <c r="K107" i="24"/>
  <c r="U107" i="24" s="1"/>
  <c r="O106" i="24"/>
  <c r="K106" i="24"/>
  <c r="U106" i="24" s="1"/>
  <c r="O105" i="24"/>
  <c r="K105" i="24"/>
  <c r="U105" i="24" s="1"/>
  <c r="O104" i="24"/>
  <c r="K104" i="24"/>
  <c r="U104" i="24" s="1"/>
  <c r="O103" i="24"/>
  <c r="K103" i="24"/>
  <c r="U103" i="24" s="1"/>
  <c r="O102" i="24"/>
  <c r="K102" i="24"/>
  <c r="U102" i="24" s="1"/>
  <c r="U101" i="24"/>
  <c r="O100" i="24"/>
  <c r="K100" i="24"/>
  <c r="U100" i="24" s="1"/>
  <c r="O99" i="24"/>
  <c r="K99" i="24"/>
  <c r="U99" i="24" s="1"/>
  <c r="O98" i="24"/>
  <c r="K98" i="24"/>
  <c r="U98" i="24" s="1"/>
  <c r="U97" i="24"/>
  <c r="O96" i="24"/>
  <c r="K96" i="24"/>
  <c r="U96" i="24" s="1"/>
  <c r="O95" i="24"/>
  <c r="K95" i="24"/>
  <c r="U95" i="24" s="1"/>
  <c r="O94" i="24"/>
  <c r="K94" i="24"/>
  <c r="U94" i="24" s="1"/>
  <c r="O93" i="24"/>
  <c r="K93" i="24"/>
  <c r="U93" i="24" s="1"/>
  <c r="O92" i="24"/>
  <c r="K92" i="24"/>
  <c r="U92" i="24" s="1"/>
  <c r="U91" i="24"/>
  <c r="O90" i="24"/>
  <c r="K90" i="24"/>
  <c r="U90" i="24" s="1"/>
  <c r="O89" i="24"/>
  <c r="K89" i="24"/>
  <c r="U89" i="24" s="1"/>
  <c r="O88" i="24"/>
  <c r="K88" i="24"/>
  <c r="U88" i="24" s="1"/>
  <c r="U87" i="24"/>
  <c r="O86" i="24"/>
  <c r="K86" i="24"/>
  <c r="U86" i="24" s="1"/>
  <c r="O85" i="24"/>
  <c r="K85" i="24"/>
  <c r="U85" i="24" s="1"/>
  <c r="O84" i="24"/>
  <c r="K84" i="24"/>
  <c r="U84" i="24" s="1"/>
  <c r="O83" i="24"/>
  <c r="K83" i="24"/>
  <c r="U83" i="24" s="1"/>
  <c r="O82" i="24"/>
  <c r="K82" i="24"/>
  <c r="U82" i="24" s="1"/>
  <c r="O81" i="24"/>
  <c r="K81" i="24"/>
  <c r="U81" i="24" s="1"/>
  <c r="U80" i="24"/>
  <c r="O79" i="24"/>
  <c r="K79" i="24"/>
  <c r="U79" i="24" s="1"/>
  <c r="U78" i="24"/>
  <c r="O77" i="24"/>
  <c r="K77" i="24"/>
  <c r="U77" i="24" s="1"/>
  <c r="O76" i="24"/>
  <c r="K76" i="24"/>
  <c r="U76" i="24" s="1"/>
  <c r="O75" i="24"/>
  <c r="K75" i="24"/>
  <c r="U75" i="24" s="1"/>
  <c r="O74" i="24"/>
  <c r="K74" i="24"/>
  <c r="U74" i="24" s="1"/>
  <c r="O73" i="24"/>
  <c r="K73" i="24"/>
  <c r="U73" i="24" s="1"/>
  <c r="O72" i="24"/>
  <c r="K72" i="24"/>
  <c r="U72" i="24" s="1"/>
  <c r="O71" i="24"/>
  <c r="K71" i="24"/>
  <c r="U71" i="24" s="1"/>
  <c r="U70" i="24"/>
  <c r="O67" i="24"/>
  <c r="K67" i="24"/>
  <c r="U67" i="24" s="1"/>
  <c r="O66" i="24"/>
  <c r="K66" i="24"/>
  <c r="U66" i="24" s="1"/>
  <c r="O65" i="24"/>
  <c r="K65" i="24"/>
  <c r="U65" i="24" s="1"/>
  <c r="O64" i="24"/>
  <c r="K64" i="24"/>
  <c r="U64" i="24" s="1"/>
  <c r="O63" i="24"/>
  <c r="K63" i="24"/>
  <c r="U63" i="24" s="1"/>
  <c r="O62" i="24"/>
  <c r="K62" i="24"/>
  <c r="U62" i="24" s="1"/>
  <c r="O61" i="24"/>
  <c r="K61" i="24"/>
  <c r="U61" i="24" s="1"/>
  <c r="O60" i="24"/>
  <c r="K60" i="24"/>
  <c r="U60" i="24" s="1"/>
  <c r="O59" i="24"/>
  <c r="K59" i="24"/>
  <c r="U59" i="24" s="1"/>
  <c r="O58" i="24"/>
  <c r="K58" i="24"/>
  <c r="U58" i="24" s="1"/>
  <c r="O57" i="24"/>
  <c r="K57" i="24"/>
  <c r="U57" i="24" s="1"/>
  <c r="U56" i="24"/>
  <c r="O55" i="24"/>
  <c r="K55" i="24"/>
  <c r="U54" i="24"/>
  <c r="O52" i="24"/>
  <c r="K52" i="24"/>
  <c r="U52" i="24" s="1"/>
  <c r="O51" i="24"/>
  <c r="K51" i="24"/>
  <c r="U51" i="24" s="1"/>
  <c r="O50" i="24"/>
  <c r="K50" i="24"/>
  <c r="U50" i="24" s="1"/>
  <c r="O49" i="24"/>
  <c r="K49" i="24"/>
  <c r="U49" i="24" s="1"/>
  <c r="O48" i="24"/>
  <c r="K48" i="24"/>
  <c r="U48" i="24" s="1"/>
  <c r="O47" i="24"/>
  <c r="K47" i="24"/>
  <c r="U47" i="24" s="1"/>
  <c r="U46" i="24"/>
  <c r="O45" i="24"/>
  <c r="K45" i="24"/>
  <c r="U45" i="24" s="1"/>
  <c r="U44" i="24"/>
  <c r="O43" i="24"/>
  <c r="K43" i="24"/>
  <c r="U43" i="24" s="1"/>
  <c r="O42" i="24"/>
  <c r="K42" i="24"/>
  <c r="U42" i="24" s="1"/>
  <c r="O41" i="24"/>
  <c r="K41" i="24"/>
  <c r="U41" i="24" s="1"/>
  <c r="O40" i="24"/>
  <c r="K40" i="24"/>
  <c r="U40" i="24" s="1"/>
  <c r="O39" i="24"/>
  <c r="K39" i="24"/>
  <c r="U39" i="24" s="1"/>
  <c r="O38" i="24"/>
  <c r="K38" i="24"/>
  <c r="U38" i="24" s="1"/>
  <c r="O37" i="24"/>
  <c r="K37" i="24"/>
  <c r="U37" i="24" s="1"/>
  <c r="U36" i="24"/>
  <c r="O35" i="24"/>
  <c r="K35" i="24"/>
  <c r="U35" i="24" s="1"/>
  <c r="O34" i="24"/>
  <c r="K34" i="24"/>
  <c r="U34" i="24" s="1"/>
  <c r="O33" i="24"/>
  <c r="K33" i="24"/>
  <c r="U33" i="24" s="1"/>
  <c r="O32" i="24"/>
  <c r="K32" i="24"/>
  <c r="U32" i="24" s="1"/>
  <c r="O31" i="24"/>
  <c r="K31" i="24"/>
  <c r="U31" i="24" s="1"/>
  <c r="O30" i="24"/>
  <c r="K30" i="24"/>
  <c r="U30" i="24" s="1"/>
  <c r="O29" i="24"/>
  <c r="K29" i="24"/>
  <c r="U29" i="24" s="1"/>
  <c r="O28" i="24"/>
  <c r="K28" i="24"/>
  <c r="U28" i="24" s="1"/>
  <c r="O27" i="24"/>
  <c r="K27" i="24"/>
  <c r="U27" i="24" s="1"/>
  <c r="K26" i="24"/>
  <c r="U26" i="24" s="1"/>
  <c r="O26" i="24"/>
  <c r="U25" i="24"/>
  <c r="O25" i="24"/>
  <c r="U24" i="24"/>
  <c r="K23" i="24"/>
  <c r="U23" i="24" s="1"/>
  <c r="O23" i="24"/>
  <c r="O22" i="24"/>
  <c r="K22" i="24"/>
  <c r="U22" i="24" s="1"/>
  <c r="O21" i="24"/>
  <c r="K21" i="24"/>
  <c r="U21" i="24" s="1"/>
  <c r="O20" i="24"/>
  <c r="K20" i="24"/>
  <c r="T17" i="24"/>
  <c r="V17" i="24" s="1"/>
  <c r="P17" i="23"/>
  <c r="N17" i="23"/>
  <c r="M17" i="23"/>
  <c r="P269" i="25" l="1"/>
  <c r="Q269" i="25" s="1"/>
  <c r="J269" i="26"/>
  <c r="Q269" i="26" s="1"/>
  <c r="O257" i="24"/>
  <c r="O483" i="24"/>
  <c r="D212" i="24"/>
  <c r="D213" i="24"/>
  <c r="D214" i="24"/>
  <c r="O374" i="24"/>
  <c r="O291" i="24"/>
  <c r="U539" i="24"/>
  <c r="K537" i="24"/>
  <c r="U537" i="24" s="1"/>
  <c r="U376" i="24"/>
  <c r="K374" i="24"/>
  <c r="U374" i="24" s="1"/>
  <c r="K18" i="24"/>
  <c r="O18" i="24"/>
  <c r="O108" i="24"/>
  <c r="U136" i="24"/>
  <c r="K134" i="24"/>
  <c r="U134" i="24" s="1"/>
  <c r="O134" i="24"/>
  <c r="U293" i="24"/>
  <c r="K291" i="24"/>
  <c r="U291" i="24" s="1"/>
  <c r="U499" i="24"/>
  <c r="K497" i="24"/>
  <c r="U497" i="24" s="1"/>
  <c r="U551" i="24"/>
  <c r="K549" i="24"/>
  <c r="U549" i="24" s="1"/>
  <c r="U55" i="24"/>
  <c r="K53" i="24"/>
  <c r="U53" i="24" s="1"/>
  <c r="O424" i="24"/>
  <c r="O497" i="24"/>
  <c r="O549" i="24"/>
  <c r="U110" i="24"/>
  <c r="K108" i="24"/>
  <c r="U108" i="24" s="1"/>
  <c r="O120" i="24"/>
  <c r="U426" i="24"/>
  <c r="K424" i="24"/>
  <c r="U424" i="24" s="1"/>
  <c r="U491" i="24"/>
  <c r="K489" i="24"/>
  <c r="U489" i="24" s="1"/>
  <c r="U199" i="24"/>
  <c r="K197" i="24"/>
  <c r="U197" i="24" s="1"/>
  <c r="U478" i="24"/>
  <c r="K476" i="24"/>
  <c r="U476" i="24" s="1"/>
  <c r="O325" i="24"/>
  <c r="U122" i="24"/>
  <c r="K120" i="24"/>
  <c r="U120" i="24" s="1"/>
  <c r="U485" i="24"/>
  <c r="K483" i="24"/>
  <c r="U483" i="24" s="1"/>
  <c r="O537" i="24"/>
  <c r="U259" i="24"/>
  <c r="K257" i="24"/>
  <c r="U257" i="24" s="1"/>
  <c r="U327" i="24"/>
  <c r="K325" i="24"/>
  <c r="U325" i="24" s="1"/>
  <c r="O476" i="24"/>
  <c r="U20" i="24"/>
  <c r="N439" i="24"/>
  <c r="Q439" i="24" s="1"/>
  <c r="N440" i="24"/>
  <c r="Q440" i="24" s="1"/>
  <c r="P68" i="24"/>
  <c r="N68" i="24"/>
  <c r="N212" i="24"/>
  <c r="N148" i="24"/>
  <c r="N149" i="24"/>
  <c r="Q149" i="24" s="1"/>
  <c r="O68" i="24"/>
  <c r="O53" i="24" s="1"/>
  <c r="P148" i="24"/>
  <c r="O149" i="24"/>
  <c r="O69" i="24"/>
  <c r="O366" i="24"/>
  <c r="U519" i="24"/>
  <c r="K952" i="19"/>
  <c r="L952" i="19" s="1"/>
  <c r="M951" i="19" s="1"/>
  <c r="N318" i="24" s="1"/>
  <c r="K950" i="19"/>
  <c r="L950" i="19" s="1"/>
  <c r="M949" i="19" s="1"/>
  <c r="N317" i="24" s="1"/>
  <c r="K956" i="19"/>
  <c r="L956" i="19" s="1"/>
  <c r="M955" i="19" s="1"/>
  <c r="K954" i="19"/>
  <c r="L954" i="19" s="1"/>
  <c r="M953" i="19" s="1"/>
  <c r="K835" i="19"/>
  <c r="L835" i="19" s="1"/>
  <c r="M834" i="19" s="1"/>
  <c r="K833" i="19"/>
  <c r="L833" i="19" s="1"/>
  <c r="M832" i="19" s="1"/>
  <c r="O213" i="24" l="1"/>
  <c r="P213" i="24"/>
  <c r="O212" i="24"/>
  <c r="P212" i="24"/>
  <c r="Q212" i="24" s="1"/>
  <c r="Q68" i="24"/>
  <c r="K567" i="24"/>
  <c r="Q148" i="24"/>
  <c r="N213" i="24"/>
  <c r="M841" i="19"/>
  <c r="K237" i="19"/>
  <c r="L237" i="19" s="1"/>
  <c r="K236" i="19"/>
  <c r="L236" i="19" s="1"/>
  <c r="M227" i="19"/>
  <c r="M221" i="19"/>
  <c r="N92" i="24" s="1"/>
  <c r="E1382" i="19"/>
  <c r="E1221" i="19"/>
  <c r="K1221" i="19" s="1"/>
  <c r="L1221" i="19" s="1"/>
  <c r="M1220" i="19" s="1"/>
  <c r="N410" i="24" s="1"/>
  <c r="E1223" i="19"/>
  <c r="E1384" i="19"/>
  <c r="P1386" i="19"/>
  <c r="E844" i="19" l="1"/>
  <c r="K844" i="19" s="1"/>
  <c r="E963" i="19"/>
  <c r="Q213" i="24"/>
  <c r="N288" i="24"/>
  <c r="M235" i="19"/>
  <c r="N96" i="24" s="1"/>
  <c r="K1384" i="19"/>
  <c r="L1384" i="19" s="1"/>
  <c r="M1383" i="19" s="1"/>
  <c r="N461" i="24" s="1"/>
  <c r="K1380" i="19"/>
  <c r="L1380" i="19" s="1"/>
  <c r="M1379" i="19" s="1"/>
  <c r="N459" i="24" s="1"/>
  <c r="K1382" i="19"/>
  <c r="L1382" i="19" s="1"/>
  <c r="M1381" i="19" s="1"/>
  <c r="N460" i="24" s="1"/>
  <c r="K1454" i="19"/>
  <c r="L1454" i="19" s="1"/>
  <c r="K1455" i="19"/>
  <c r="L1455" i="19" s="1"/>
  <c r="K1453" i="19"/>
  <c r="L1453" i="19" s="1"/>
  <c r="L1352" i="19"/>
  <c r="L1351" i="19"/>
  <c r="M1326" i="19"/>
  <c r="L1315" i="19"/>
  <c r="L1314" i="19"/>
  <c r="K1310" i="19"/>
  <c r="L1310" i="19" s="1"/>
  <c r="K1309" i="19"/>
  <c r="L1309" i="19" s="1"/>
  <c r="G1305" i="19"/>
  <c r="E1305" i="19"/>
  <c r="G1304" i="19"/>
  <c r="E1304" i="19"/>
  <c r="L844" i="19" l="1"/>
  <c r="M843" i="19" s="1"/>
  <c r="M1308" i="19"/>
  <c r="N429" i="24" s="1"/>
  <c r="Q1380" i="19"/>
  <c r="Q1381" i="19" s="1"/>
  <c r="K1304" i="19"/>
  <c r="L1304" i="19" s="1"/>
  <c r="M1452" i="19"/>
  <c r="N473" i="24" s="1"/>
  <c r="M1313" i="19"/>
  <c r="N430" i="24" s="1"/>
  <c r="K1305" i="19"/>
  <c r="L1305" i="19" s="1"/>
  <c r="N404" i="24"/>
  <c r="N289" i="24" l="1"/>
  <c r="E965" i="19"/>
  <c r="K965" i="19" s="1"/>
  <c r="L965" i="19" s="1"/>
  <c r="M964" i="19" s="1"/>
  <c r="K963" i="19"/>
  <c r="L963" i="19" s="1"/>
  <c r="M962" i="19" s="1"/>
  <c r="M1303" i="19"/>
  <c r="E1179" i="19"/>
  <c r="E1177" i="19"/>
  <c r="K1177" i="19" s="1"/>
  <c r="M1176" i="19" s="1"/>
  <c r="E1229" i="19"/>
  <c r="K1229" i="19" s="1"/>
  <c r="L1229" i="19" s="1"/>
  <c r="M1228" i="19" s="1"/>
  <c r="N414" i="24" s="1"/>
  <c r="E1227" i="19"/>
  <c r="K1227" i="19" s="1"/>
  <c r="L1227" i="19" s="1"/>
  <c r="M1226" i="19" s="1"/>
  <c r="N413" i="24" s="1"/>
  <c r="M1208" i="19"/>
  <c r="N403" i="24" s="1"/>
  <c r="K1207" i="19"/>
  <c r="L1207" i="19" s="1"/>
  <c r="L1168" i="19"/>
  <c r="M1167" i="19" s="1"/>
  <c r="L1166" i="19"/>
  <c r="L1162" i="19"/>
  <c r="K1160" i="19"/>
  <c r="L1160" i="19" s="1"/>
  <c r="M1159" i="19" s="1"/>
  <c r="K1156" i="19"/>
  <c r="G1152" i="19"/>
  <c r="E1152" i="19"/>
  <c r="G1151" i="19"/>
  <c r="E1151" i="19"/>
  <c r="G1150" i="19"/>
  <c r="E1150" i="19"/>
  <c r="G1148" i="19"/>
  <c r="E1148" i="19"/>
  <c r="G1147" i="19"/>
  <c r="E1147" i="19"/>
  <c r="G1146" i="19"/>
  <c r="E1146" i="19"/>
  <c r="G1144" i="19"/>
  <c r="E1144" i="19"/>
  <c r="G1143" i="19"/>
  <c r="E1143" i="19"/>
  <c r="G1142" i="19"/>
  <c r="E1142" i="19"/>
  <c r="E1056" i="19"/>
  <c r="N402" i="24" l="1"/>
  <c r="M1206" i="19"/>
  <c r="N322" i="24"/>
  <c r="N323" i="24"/>
  <c r="K1150" i="19"/>
  <c r="L1150" i="19" s="1"/>
  <c r="M1161" i="19"/>
  <c r="E1335" i="19"/>
  <c r="K1335" i="19" s="1"/>
  <c r="L1335" i="19" s="1"/>
  <c r="M1334" i="19" s="1"/>
  <c r="N438" i="24" s="1"/>
  <c r="N428" i="24"/>
  <c r="K1152" i="19"/>
  <c r="L1152" i="19" s="1"/>
  <c r="K1148" i="19"/>
  <c r="L1148" i="19" s="1"/>
  <c r="K1151" i="19"/>
  <c r="L1151" i="19" s="1"/>
  <c r="K1144" i="19"/>
  <c r="L1144" i="19" s="1"/>
  <c r="K1179" i="19"/>
  <c r="M1178" i="19" s="1"/>
  <c r="K1147" i="19"/>
  <c r="L1147" i="19" s="1"/>
  <c r="K1146" i="19"/>
  <c r="L1146" i="19" s="1"/>
  <c r="K1143" i="19"/>
  <c r="L1143" i="19" s="1"/>
  <c r="K1142" i="19"/>
  <c r="L1142" i="19" s="1"/>
  <c r="M416" i="19"/>
  <c r="M419" i="19"/>
  <c r="E45" i="19"/>
  <c r="K45" i="19" s="1"/>
  <c r="L45" i="19" s="1"/>
  <c r="E44" i="19"/>
  <c r="K44" i="19" s="1"/>
  <c r="L44" i="19" s="1"/>
  <c r="K49" i="19"/>
  <c r="K48" i="19"/>
  <c r="L48" i="19" s="1"/>
  <c r="M23" i="19"/>
  <c r="E1632" i="19"/>
  <c r="O402" i="25" l="1"/>
  <c r="J402" i="25"/>
  <c r="N424" i="24"/>
  <c r="N347" i="24"/>
  <c r="M1149" i="19"/>
  <c r="N380" i="24" s="1"/>
  <c r="M1141" i="19"/>
  <c r="M43" i="19"/>
  <c r="M47" i="19"/>
  <c r="E1629" i="19"/>
  <c r="K1629" i="19" s="1"/>
  <c r="L1629" i="19" s="1"/>
  <c r="M1627" i="19" s="1"/>
  <c r="K1632" i="19"/>
  <c r="L1632" i="19" s="1"/>
  <c r="M1631" i="19" s="1"/>
  <c r="K1625" i="19"/>
  <c r="L1625" i="19" s="1"/>
  <c r="M1624" i="19" s="1"/>
  <c r="K1619" i="19"/>
  <c r="L1619" i="19" s="1"/>
  <c r="M1618" i="19" s="1"/>
  <c r="K1621" i="19"/>
  <c r="L1621" i="19" s="1"/>
  <c r="M1620" i="19" s="1"/>
  <c r="J402" i="26" l="1"/>
  <c r="P402" i="26" s="1"/>
  <c r="P402" i="25"/>
  <c r="J403" i="25"/>
  <c r="O403" i="25"/>
  <c r="O374" i="25" s="1"/>
  <c r="E1174" i="19"/>
  <c r="K1174" i="19" s="1"/>
  <c r="L1174" i="19" s="1"/>
  <c r="M1173" i="19" s="1"/>
  <c r="N388" i="24" s="1"/>
  <c r="N378" i="24"/>
  <c r="E1635" i="19"/>
  <c r="K164" i="19"/>
  <c r="L164" i="19" s="1"/>
  <c r="K163" i="19"/>
  <c r="L163" i="19" s="1"/>
  <c r="P403" i="25" l="1"/>
  <c r="Q403" i="25" s="1"/>
  <c r="J403" i="26"/>
  <c r="Q403" i="26" s="1"/>
  <c r="Q402" i="25"/>
  <c r="P374" i="25"/>
  <c r="Q374" i="25" s="1"/>
  <c r="P374" i="26"/>
  <c r="Q374" i="26" s="1"/>
  <c r="Q402" i="26"/>
  <c r="M162" i="19"/>
  <c r="E1637" i="19"/>
  <c r="K1637" i="19" s="1"/>
  <c r="L1637" i="19" s="1"/>
  <c r="M1636" i="19" s="1"/>
  <c r="K1635" i="19"/>
  <c r="L1635" i="19" s="1"/>
  <c r="M1634" i="19" s="1"/>
  <c r="E1067" i="19"/>
  <c r="K1067" i="19" s="1"/>
  <c r="L1067" i="19" s="1"/>
  <c r="E1066" i="19"/>
  <c r="K1066" i="19" s="1"/>
  <c r="L1066" i="19" s="1"/>
  <c r="E1063" i="19"/>
  <c r="K1063" i="19" s="1"/>
  <c r="L1063" i="19" s="1"/>
  <c r="E1065" i="19"/>
  <c r="K1065" i="19" s="1"/>
  <c r="L1065" i="19" s="1"/>
  <c r="E1064" i="19"/>
  <c r="K1064" i="19" s="1"/>
  <c r="L1064" i="19" s="1"/>
  <c r="K1061" i="19"/>
  <c r="L1061" i="19" s="1"/>
  <c r="K1060" i="19"/>
  <c r="L1060" i="19" s="1"/>
  <c r="K1059" i="19"/>
  <c r="L1059" i="19" s="1"/>
  <c r="K1058" i="19"/>
  <c r="L1058" i="19" s="1"/>
  <c r="K1053" i="19"/>
  <c r="L1053" i="19" s="1"/>
  <c r="K1054" i="19"/>
  <c r="L1054" i="19" s="1"/>
  <c r="K1055" i="19"/>
  <c r="L1055" i="19" s="1"/>
  <c r="K1056" i="19"/>
  <c r="K1052" i="19"/>
  <c r="L1052" i="19" s="1"/>
  <c r="E1050" i="19"/>
  <c r="K1050" i="19" s="1"/>
  <c r="L1050" i="19" s="1"/>
  <c r="K1049" i="19"/>
  <c r="L1049" i="19" s="1"/>
  <c r="K1047" i="19"/>
  <c r="L1047" i="19" s="1"/>
  <c r="K1048" i="19"/>
  <c r="L1048" i="19" s="1"/>
  <c r="K1046" i="19"/>
  <c r="L1046" i="19" s="1"/>
  <c r="K1030" i="19"/>
  <c r="L1030" i="19" s="1"/>
  <c r="M1029" i="19" s="1"/>
  <c r="K995" i="19"/>
  <c r="L995" i="19" s="1"/>
  <c r="K994" i="19"/>
  <c r="L994" i="19" s="1"/>
  <c r="N66" i="24" l="1"/>
  <c r="M1062" i="19"/>
  <c r="N364" i="24" s="1"/>
  <c r="M1057" i="19"/>
  <c r="N363" i="24" s="1"/>
  <c r="M1045" i="19"/>
  <c r="N361" i="24" s="1"/>
  <c r="L1056" i="19"/>
  <c r="M1051" i="19" s="1"/>
  <c r="N362" i="24" s="1"/>
  <c r="M993" i="19"/>
  <c r="N338" i="24" s="1"/>
  <c r="G976" i="19"/>
  <c r="E976" i="19"/>
  <c r="G975" i="19"/>
  <c r="E975" i="19"/>
  <c r="G143" i="19"/>
  <c r="E143" i="19"/>
  <c r="E972" i="19"/>
  <c r="M296" i="19"/>
  <c r="K317" i="19"/>
  <c r="L317" i="19" s="1"/>
  <c r="M316" i="19" s="1"/>
  <c r="M230" i="19"/>
  <c r="M224" i="19"/>
  <c r="M208" i="19"/>
  <c r="N85" i="24" s="1"/>
  <c r="K976" i="19" l="1"/>
  <c r="L976" i="19" s="1"/>
  <c r="K975" i="19"/>
  <c r="L975" i="19" s="1"/>
  <c r="E140" i="19"/>
  <c r="L140" i="19" s="1"/>
  <c r="M139" i="19" s="1"/>
  <c r="L161" i="19"/>
  <c r="M160" i="19" s="1"/>
  <c r="M158" i="19"/>
  <c r="M156" i="19"/>
  <c r="M150" i="19"/>
  <c r="M171" i="19"/>
  <c r="B160" i="19"/>
  <c r="N69" i="24" l="1"/>
  <c r="Q69" i="24" s="1"/>
  <c r="M974" i="19"/>
  <c r="K140" i="19"/>
  <c r="G399" i="23"/>
  <c r="I542" i="23"/>
  <c r="H542" i="23"/>
  <c r="O542" i="23" s="1"/>
  <c r="O541" i="23"/>
  <c r="I540" i="23"/>
  <c r="H540" i="23"/>
  <c r="O540" i="23" s="1"/>
  <c r="I539" i="23"/>
  <c r="H539" i="23"/>
  <c r="O539" i="23" s="1"/>
  <c r="O538" i="23"/>
  <c r="I537" i="23"/>
  <c r="H537" i="23"/>
  <c r="O537" i="23" s="1"/>
  <c r="O536" i="23"/>
  <c r="I535" i="23"/>
  <c r="H535" i="23"/>
  <c r="O535" i="23" s="1"/>
  <c r="O534" i="23"/>
  <c r="H533" i="23"/>
  <c r="O533" i="23" s="1"/>
  <c r="I533" i="23"/>
  <c r="I532" i="23"/>
  <c r="H532" i="23"/>
  <c r="O532" i="23" s="1"/>
  <c r="H531" i="23"/>
  <c r="O531" i="23" s="1"/>
  <c r="H530" i="23"/>
  <c r="O530" i="23" s="1"/>
  <c r="I530" i="23"/>
  <c r="O529" i="23"/>
  <c r="I528" i="23"/>
  <c r="H528" i="23"/>
  <c r="O528" i="23" s="1"/>
  <c r="O527" i="23"/>
  <c r="O526" i="23"/>
  <c r="I525" i="23"/>
  <c r="H525" i="23"/>
  <c r="O525" i="23" s="1"/>
  <c r="I524" i="23"/>
  <c r="H524" i="23"/>
  <c r="O524" i="23" s="1"/>
  <c r="I523" i="23"/>
  <c r="H523" i="23"/>
  <c r="O523" i="23" s="1"/>
  <c r="I522" i="23"/>
  <c r="H522" i="23"/>
  <c r="O522" i="23" s="1"/>
  <c r="I521" i="23"/>
  <c r="H521" i="23"/>
  <c r="O521" i="23" s="1"/>
  <c r="I520" i="23"/>
  <c r="H520" i="23"/>
  <c r="O520" i="23" s="1"/>
  <c r="I519" i="23"/>
  <c r="H519" i="23"/>
  <c r="O519" i="23" s="1"/>
  <c r="I518" i="23"/>
  <c r="H518" i="23"/>
  <c r="O518" i="23" s="1"/>
  <c r="I517" i="23"/>
  <c r="H517" i="23"/>
  <c r="O517" i="23" s="1"/>
  <c r="I516" i="23"/>
  <c r="H516" i="23"/>
  <c r="O516" i="23" s="1"/>
  <c r="O515" i="23"/>
  <c r="O514" i="23"/>
  <c r="I513" i="23"/>
  <c r="H513" i="23"/>
  <c r="O513" i="23" s="1"/>
  <c r="I512" i="23"/>
  <c r="H512" i="23"/>
  <c r="O512" i="23" s="1"/>
  <c r="I511" i="23"/>
  <c r="H511" i="23"/>
  <c r="O511" i="23" s="1"/>
  <c r="I510" i="23"/>
  <c r="H510" i="23"/>
  <c r="O510" i="23" s="1"/>
  <c r="I509" i="23"/>
  <c r="H509" i="23"/>
  <c r="O509" i="23" s="1"/>
  <c r="I508" i="23"/>
  <c r="H508" i="23"/>
  <c r="O508" i="23" s="1"/>
  <c r="I507" i="23"/>
  <c r="H507" i="23"/>
  <c r="O507" i="23" s="1"/>
  <c r="I506" i="23"/>
  <c r="H506" i="23"/>
  <c r="O506" i="23" s="1"/>
  <c r="I505" i="23"/>
  <c r="H505" i="23"/>
  <c r="O505" i="23" s="1"/>
  <c r="I504" i="23"/>
  <c r="H504" i="23"/>
  <c r="O504" i="23" s="1"/>
  <c r="I503" i="23"/>
  <c r="H503" i="23"/>
  <c r="O503" i="23" s="1"/>
  <c r="I502" i="23"/>
  <c r="H502" i="23"/>
  <c r="O502" i="23" s="1"/>
  <c r="I501" i="23"/>
  <c r="H501" i="23"/>
  <c r="O501" i="23" s="1"/>
  <c r="I500" i="23"/>
  <c r="H500" i="23"/>
  <c r="O500" i="23" s="1"/>
  <c r="I499" i="23"/>
  <c r="H499" i="23"/>
  <c r="O499" i="23" s="1"/>
  <c r="I498" i="23"/>
  <c r="H498" i="23"/>
  <c r="O498" i="23" s="1"/>
  <c r="I497" i="23"/>
  <c r="H497" i="23"/>
  <c r="O497" i="23" s="1"/>
  <c r="I496" i="23"/>
  <c r="H496" i="23"/>
  <c r="O496" i="23" s="1"/>
  <c r="I495" i="23"/>
  <c r="H495" i="23"/>
  <c r="O495" i="23" s="1"/>
  <c r="I494" i="23"/>
  <c r="H494" i="23"/>
  <c r="O494" i="23" s="1"/>
  <c r="I493" i="23"/>
  <c r="H493" i="23"/>
  <c r="O493" i="23" s="1"/>
  <c r="I492" i="23"/>
  <c r="H492" i="23"/>
  <c r="O492" i="23" s="1"/>
  <c r="I491" i="23"/>
  <c r="H491" i="23"/>
  <c r="O491" i="23" s="1"/>
  <c r="I490" i="23"/>
  <c r="H490" i="23"/>
  <c r="O490" i="23" s="1"/>
  <c r="I489" i="23"/>
  <c r="H489" i="23"/>
  <c r="O489" i="23" s="1"/>
  <c r="I488" i="23"/>
  <c r="H488" i="23"/>
  <c r="O488" i="23" s="1"/>
  <c r="I487" i="23"/>
  <c r="H487" i="23"/>
  <c r="O487" i="23" s="1"/>
  <c r="I486" i="23"/>
  <c r="H486" i="23"/>
  <c r="O486" i="23" s="1"/>
  <c r="I485" i="23"/>
  <c r="H485" i="23"/>
  <c r="O485" i="23" s="1"/>
  <c r="I484" i="23"/>
  <c r="H484" i="23"/>
  <c r="O484" i="23" s="1"/>
  <c r="I483" i="23"/>
  <c r="H483" i="23"/>
  <c r="O483" i="23" s="1"/>
  <c r="I482" i="23"/>
  <c r="H482" i="23"/>
  <c r="O482" i="23" s="1"/>
  <c r="I481" i="23"/>
  <c r="H481" i="23"/>
  <c r="O481" i="23" s="1"/>
  <c r="I480" i="23"/>
  <c r="H480" i="23"/>
  <c r="O480" i="23" s="1"/>
  <c r="I479" i="23"/>
  <c r="H479" i="23"/>
  <c r="O479" i="23" s="1"/>
  <c r="I478" i="23"/>
  <c r="H478" i="23"/>
  <c r="O478" i="23" s="1"/>
  <c r="I477" i="23"/>
  <c r="H477" i="23"/>
  <c r="O477" i="23" s="1"/>
  <c r="I476" i="23"/>
  <c r="H476" i="23"/>
  <c r="O476" i="23" s="1"/>
  <c r="O475" i="23"/>
  <c r="O474" i="23"/>
  <c r="I473" i="23"/>
  <c r="H473" i="23"/>
  <c r="O473" i="23" s="1"/>
  <c r="I472" i="23"/>
  <c r="H472" i="23"/>
  <c r="O472" i="23" s="1"/>
  <c r="I471" i="23"/>
  <c r="H471" i="23"/>
  <c r="O471" i="23" s="1"/>
  <c r="H470" i="23"/>
  <c r="O470" i="23" s="1"/>
  <c r="I470" i="23"/>
  <c r="H469" i="23"/>
  <c r="O469" i="23" s="1"/>
  <c r="I468" i="23"/>
  <c r="H468" i="23"/>
  <c r="O468" i="23" s="1"/>
  <c r="O467" i="23"/>
  <c r="O466" i="23"/>
  <c r="I465" i="23"/>
  <c r="H465" i="23"/>
  <c r="O465" i="23" s="1"/>
  <c r="I464" i="23"/>
  <c r="H464" i="23"/>
  <c r="O464" i="23" s="1"/>
  <c r="I463" i="23"/>
  <c r="H463" i="23"/>
  <c r="O463" i="23" s="1"/>
  <c r="I462" i="23"/>
  <c r="H462" i="23"/>
  <c r="O462" i="23" s="1"/>
  <c r="O461" i="23"/>
  <c r="O460" i="23"/>
  <c r="I459" i="23"/>
  <c r="H459" i="23"/>
  <c r="O459" i="23" s="1"/>
  <c r="I458" i="23"/>
  <c r="H458" i="23"/>
  <c r="O458" i="23" s="1"/>
  <c r="I457" i="23"/>
  <c r="H457" i="23"/>
  <c r="O457" i="23" s="1"/>
  <c r="I456" i="23"/>
  <c r="H456" i="23"/>
  <c r="O456" i="23" s="1"/>
  <c r="I455" i="23"/>
  <c r="H455" i="23"/>
  <c r="O455" i="23" s="1"/>
  <c r="O454" i="23"/>
  <c r="O453" i="23"/>
  <c r="I452" i="23"/>
  <c r="H452" i="23"/>
  <c r="O452" i="23" s="1"/>
  <c r="I451" i="23"/>
  <c r="H451" i="23"/>
  <c r="O451" i="23" s="1"/>
  <c r="I450" i="23"/>
  <c r="H450" i="23"/>
  <c r="O450" i="23" s="1"/>
  <c r="O449" i="23"/>
  <c r="I448" i="23"/>
  <c r="H448" i="23"/>
  <c r="O448" i="23" s="1"/>
  <c r="I447" i="23"/>
  <c r="H447" i="23"/>
  <c r="O447" i="23" s="1"/>
  <c r="I446" i="23"/>
  <c r="H446" i="23"/>
  <c r="O446" i="23" s="1"/>
  <c r="O445" i="23"/>
  <c r="I444" i="23"/>
  <c r="H444" i="23"/>
  <c r="O444" i="23" s="1"/>
  <c r="I443" i="23"/>
  <c r="H443" i="23"/>
  <c r="O443" i="23" s="1"/>
  <c r="I442" i="23"/>
  <c r="H442" i="23"/>
  <c r="O442" i="23" s="1"/>
  <c r="I441" i="23"/>
  <c r="H441" i="23"/>
  <c r="O441" i="23" s="1"/>
  <c r="H440" i="23"/>
  <c r="O440" i="23" s="1"/>
  <c r="O439" i="23"/>
  <c r="I438" i="23"/>
  <c r="H438" i="23"/>
  <c r="O438" i="23" s="1"/>
  <c r="I437" i="23"/>
  <c r="H437" i="23"/>
  <c r="O437" i="23" s="1"/>
  <c r="H436" i="23"/>
  <c r="O436" i="23" s="1"/>
  <c r="O435" i="23"/>
  <c r="I434" i="23"/>
  <c r="H434" i="23"/>
  <c r="O434" i="23" s="1"/>
  <c r="I433" i="23"/>
  <c r="H433" i="23"/>
  <c r="O433" i="23" s="1"/>
  <c r="O432" i="23"/>
  <c r="I431" i="23"/>
  <c r="H431" i="23"/>
  <c r="O431" i="23" s="1"/>
  <c r="I430" i="23"/>
  <c r="H430" i="23"/>
  <c r="O430" i="23" s="1"/>
  <c r="I429" i="23"/>
  <c r="H429" i="23"/>
  <c r="O429" i="23" s="1"/>
  <c r="O428" i="23"/>
  <c r="I427" i="23"/>
  <c r="H427" i="23"/>
  <c r="O427" i="23" s="1"/>
  <c r="O426" i="23"/>
  <c r="I425" i="23"/>
  <c r="H425" i="23"/>
  <c r="O425" i="23" s="1"/>
  <c r="I424" i="23"/>
  <c r="H424" i="23"/>
  <c r="O424" i="23" s="1"/>
  <c r="I423" i="23"/>
  <c r="H423" i="23"/>
  <c r="O423" i="23" s="1"/>
  <c r="I422" i="23"/>
  <c r="H422" i="23"/>
  <c r="O422" i="23" s="1"/>
  <c r="I421" i="23"/>
  <c r="H421" i="23"/>
  <c r="O421" i="23" s="1"/>
  <c r="I420" i="23"/>
  <c r="H420" i="23"/>
  <c r="O420" i="23" s="1"/>
  <c r="I419" i="23"/>
  <c r="H419" i="23"/>
  <c r="O419" i="23" s="1"/>
  <c r="O418" i="23"/>
  <c r="I417" i="23"/>
  <c r="H417" i="23"/>
  <c r="O417" i="23" s="1"/>
  <c r="I416" i="23"/>
  <c r="H416" i="23"/>
  <c r="O416" i="23" s="1"/>
  <c r="I415" i="23"/>
  <c r="H415" i="23"/>
  <c r="O415" i="23" s="1"/>
  <c r="I414" i="23"/>
  <c r="H414" i="23"/>
  <c r="O414" i="23" s="1"/>
  <c r="I413" i="23"/>
  <c r="H413" i="23"/>
  <c r="O413" i="23" s="1"/>
  <c r="I412" i="23"/>
  <c r="H412" i="23"/>
  <c r="O412" i="23" s="1"/>
  <c r="I411" i="23"/>
  <c r="H411" i="23"/>
  <c r="O411" i="23" s="1"/>
  <c r="I410" i="23"/>
  <c r="H410" i="23"/>
  <c r="O410" i="23" s="1"/>
  <c r="I409" i="23"/>
  <c r="H409" i="23"/>
  <c r="O409" i="23" s="1"/>
  <c r="I408" i="23"/>
  <c r="H408" i="23"/>
  <c r="O408" i="23" s="1"/>
  <c r="I407" i="23"/>
  <c r="H407" i="23"/>
  <c r="O407" i="23" s="1"/>
  <c r="O406" i="23"/>
  <c r="I405" i="23"/>
  <c r="H405" i="23"/>
  <c r="O405" i="23" s="1"/>
  <c r="O404" i="23"/>
  <c r="O403" i="23"/>
  <c r="I402" i="23"/>
  <c r="H402" i="23"/>
  <c r="O402" i="23" s="1"/>
  <c r="I401" i="23"/>
  <c r="H401" i="23"/>
  <c r="O401" i="23" s="1"/>
  <c r="I400" i="23"/>
  <c r="H400" i="23"/>
  <c r="O400" i="23" s="1"/>
  <c r="O399" i="23"/>
  <c r="I398" i="23"/>
  <c r="H398" i="23"/>
  <c r="O398" i="23" s="1"/>
  <c r="H397" i="23"/>
  <c r="O397" i="23" s="1"/>
  <c r="I396" i="23"/>
  <c r="H396" i="23"/>
  <c r="O396" i="23" s="1"/>
  <c r="H395" i="23"/>
  <c r="O395" i="23" s="1"/>
  <c r="O394" i="23"/>
  <c r="I393" i="23"/>
  <c r="H393" i="23"/>
  <c r="O393" i="23" s="1"/>
  <c r="I392" i="23"/>
  <c r="H392" i="23"/>
  <c r="O392" i="23" s="1"/>
  <c r="I391" i="23"/>
  <c r="H391" i="23"/>
  <c r="O391" i="23" s="1"/>
  <c r="I390" i="23"/>
  <c r="H390" i="23"/>
  <c r="O390" i="23" s="1"/>
  <c r="H389" i="23"/>
  <c r="O389" i="23" s="1"/>
  <c r="O388" i="23"/>
  <c r="I387" i="23"/>
  <c r="H387" i="23"/>
  <c r="O387" i="23" s="1"/>
  <c r="I386" i="23"/>
  <c r="H386" i="23"/>
  <c r="O386" i="23" s="1"/>
  <c r="O385" i="23"/>
  <c r="I384" i="23"/>
  <c r="H384" i="23"/>
  <c r="O384" i="23" s="1"/>
  <c r="I383" i="23"/>
  <c r="H383" i="23"/>
  <c r="O383" i="23" s="1"/>
  <c r="I382" i="23"/>
  <c r="H382" i="23"/>
  <c r="O382" i="23" s="1"/>
  <c r="I381" i="23"/>
  <c r="H381" i="23"/>
  <c r="O381" i="23" s="1"/>
  <c r="O380" i="23"/>
  <c r="I379" i="23"/>
  <c r="H379" i="23"/>
  <c r="O379" i="23" s="1"/>
  <c r="O378" i="23"/>
  <c r="I377" i="23"/>
  <c r="H377" i="23"/>
  <c r="O377" i="23" s="1"/>
  <c r="I376" i="23"/>
  <c r="H376" i="23"/>
  <c r="O376" i="23" s="1"/>
  <c r="I375" i="23"/>
  <c r="H375" i="23"/>
  <c r="O375" i="23" s="1"/>
  <c r="I374" i="23"/>
  <c r="H374" i="23"/>
  <c r="O374" i="23" s="1"/>
  <c r="I373" i="23"/>
  <c r="H373" i="23"/>
  <c r="O373" i="23" s="1"/>
  <c r="I372" i="23"/>
  <c r="H372" i="23"/>
  <c r="O372" i="23" s="1"/>
  <c r="I371" i="23"/>
  <c r="H371" i="23"/>
  <c r="O371" i="23" s="1"/>
  <c r="O370" i="23"/>
  <c r="I369" i="23"/>
  <c r="H369" i="23"/>
  <c r="O369" i="23" s="1"/>
  <c r="I368" i="23"/>
  <c r="H368" i="23"/>
  <c r="O368" i="23" s="1"/>
  <c r="I367" i="23"/>
  <c r="H367" i="23"/>
  <c r="O367" i="23" s="1"/>
  <c r="I366" i="23"/>
  <c r="H366" i="23"/>
  <c r="O366" i="23" s="1"/>
  <c r="I365" i="23"/>
  <c r="H365" i="23"/>
  <c r="O365" i="23" s="1"/>
  <c r="I364" i="23"/>
  <c r="H364" i="23"/>
  <c r="O364" i="23" s="1"/>
  <c r="I363" i="23"/>
  <c r="H363" i="23"/>
  <c r="O363" i="23" s="1"/>
  <c r="I362" i="23"/>
  <c r="H362" i="23"/>
  <c r="O362" i="23" s="1"/>
  <c r="I361" i="23"/>
  <c r="H361" i="23"/>
  <c r="O361" i="23" s="1"/>
  <c r="I360" i="23"/>
  <c r="H360" i="23"/>
  <c r="O360" i="23" s="1"/>
  <c r="I359" i="23"/>
  <c r="H359" i="23"/>
  <c r="O359" i="23" s="1"/>
  <c r="O358" i="23"/>
  <c r="I357" i="23"/>
  <c r="H357" i="23"/>
  <c r="O357" i="23" s="1"/>
  <c r="O356" i="23"/>
  <c r="O355" i="23"/>
  <c r="I354" i="23"/>
  <c r="H354" i="23"/>
  <c r="O354" i="23" s="1"/>
  <c r="I353" i="23"/>
  <c r="H353" i="23"/>
  <c r="O353" i="23" s="1"/>
  <c r="I352" i="23"/>
  <c r="H352" i="23"/>
  <c r="O352" i="23" s="1"/>
  <c r="O351" i="23"/>
  <c r="I350" i="23"/>
  <c r="H350" i="23"/>
  <c r="O350" i="23" s="1"/>
  <c r="I349" i="23"/>
  <c r="H349" i="23"/>
  <c r="O349" i="23" s="1"/>
  <c r="I348" i="23"/>
  <c r="H348" i="23"/>
  <c r="O348" i="23" s="1"/>
  <c r="I347" i="23"/>
  <c r="H347" i="23"/>
  <c r="O347" i="23" s="1"/>
  <c r="O346" i="23"/>
  <c r="I345" i="23"/>
  <c r="H345" i="23"/>
  <c r="O345" i="23" s="1"/>
  <c r="I344" i="23"/>
  <c r="H344" i="23"/>
  <c r="O344" i="23" s="1"/>
  <c r="I343" i="23"/>
  <c r="H343" i="23"/>
  <c r="O343" i="23" s="1"/>
  <c r="I342" i="23"/>
  <c r="H342" i="23"/>
  <c r="O342" i="23" s="1"/>
  <c r="O341" i="23"/>
  <c r="I340" i="23"/>
  <c r="H340" i="23"/>
  <c r="O340" i="23" s="1"/>
  <c r="I339" i="23"/>
  <c r="H339" i="23"/>
  <c r="O339" i="23" s="1"/>
  <c r="I338" i="23"/>
  <c r="H338" i="23"/>
  <c r="O338" i="23" s="1"/>
  <c r="O337" i="23"/>
  <c r="I336" i="23"/>
  <c r="H336" i="23"/>
  <c r="O336" i="23" s="1"/>
  <c r="I335" i="23"/>
  <c r="H335" i="23"/>
  <c r="O335" i="23" s="1"/>
  <c r="I334" i="23"/>
  <c r="H334" i="23"/>
  <c r="O334" i="23" s="1"/>
  <c r="I333" i="23"/>
  <c r="H333" i="23"/>
  <c r="O333" i="23" s="1"/>
  <c r="O332" i="23"/>
  <c r="I331" i="23"/>
  <c r="H331" i="23"/>
  <c r="O331" i="23" s="1"/>
  <c r="O330" i="23"/>
  <c r="I329" i="23"/>
  <c r="H329" i="23"/>
  <c r="O329" i="23" s="1"/>
  <c r="I328" i="23"/>
  <c r="H328" i="23"/>
  <c r="O328" i="23" s="1"/>
  <c r="I327" i="23"/>
  <c r="H327" i="23"/>
  <c r="O327" i="23" s="1"/>
  <c r="H326" i="23"/>
  <c r="O326" i="23" s="1"/>
  <c r="I325" i="23"/>
  <c r="H325" i="23"/>
  <c r="O325" i="23" s="1"/>
  <c r="H324" i="23"/>
  <c r="O324" i="23" s="1"/>
  <c r="I323" i="23"/>
  <c r="H323" i="23"/>
  <c r="O323" i="23" s="1"/>
  <c r="O322" i="23"/>
  <c r="I321" i="23"/>
  <c r="H321" i="23"/>
  <c r="O321" i="23" s="1"/>
  <c r="H320" i="23"/>
  <c r="O320" i="23" s="1"/>
  <c r="I319" i="23"/>
  <c r="H319" i="23"/>
  <c r="O319" i="23" s="1"/>
  <c r="H318" i="23"/>
  <c r="O318" i="23" s="1"/>
  <c r="H317" i="23"/>
  <c r="O317" i="23" s="1"/>
  <c r="I316" i="23"/>
  <c r="H316" i="23"/>
  <c r="O316" i="23" s="1"/>
  <c r="I315" i="23"/>
  <c r="H315" i="23"/>
  <c r="O315" i="23" s="1"/>
  <c r="H314" i="23"/>
  <c r="O314" i="23" s="1"/>
  <c r="I314" i="23"/>
  <c r="H313" i="23"/>
  <c r="O313" i="23" s="1"/>
  <c r="I312" i="23"/>
  <c r="H312" i="23"/>
  <c r="O312" i="23" s="1"/>
  <c r="I311" i="23"/>
  <c r="H311" i="23"/>
  <c r="O311" i="23" s="1"/>
  <c r="O310" i="23"/>
  <c r="I309" i="23"/>
  <c r="H309" i="23"/>
  <c r="O309" i="23" s="1"/>
  <c r="O308" i="23"/>
  <c r="O307" i="23"/>
  <c r="I306" i="23"/>
  <c r="H306" i="23"/>
  <c r="O306" i="23" s="1"/>
  <c r="I305" i="23"/>
  <c r="H305" i="23"/>
  <c r="O305" i="23" s="1"/>
  <c r="I304" i="23"/>
  <c r="H304" i="23"/>
  <c r="O304" i="23" s="1"/>
  <c r="O303" i="23"/>
  <c r="I302" i="23"/>
  <c r="H302" i="23"/>
  <c r="O302" i="23" s="1"/>
  <c r="I301" i="23"/>
  <c r="H301" i="23"/>
  <c r="O301" i="23" s="1"/>
  <c r="O300" i="23"/>
  <c r="I299" i="23"/>
  <c r="H299" i="23"/>
  <c r="O299" i="23" s="1"/>
  <c r="I298" i="23"/>
  <c r="H298" i="23"/>
  <c r="O298" i="23" s="1"/>
  <c r="O297" i="23"/>
  <c r="I296" i="23"/>
  <c r="H296" i="23"/>
  <c r="O296" i="23" s="1"/>
  <c r="I295" i="23"/>
  <c r="H295" i="23"/>
  <c r="O295" i="23" s="1"/>
  <c r="O294" i="23"/>
  <c r="I293" i="23"/>
  <c r="H293" i="23"/>
  <c r="O293" i="23" s="1"/>
  <c r="O292" i="23"/>
  <c r="I291" i="23"/>
  <c r="H291" i="23"/>
  <c r="O291" i="23" s="1"/>
  <c r="I290" i="23"/>
  <c r="H290" i="23"/>
  <c r="O290" i="23" s="1"/>
  <c r="I289" i="23"/>
  <c r="H289" i="23"/>
  <c r="O289" i="23" s="1"/>
  <c r="I288" i="23"/>
  <c r="H288" i="23"/>
  <c r="O288" i="23" s="1"/>
  <c r="I287" i="23"/>
  <c r="H287" i="23"/>
  <c r="O287" i="23" s="1"/>
  <c r="I286" i="23"/>
  <c r="H286" i="23"/>
  <c r="O286" i="23" s="1"/>
  <c r="I285" i="23"/>
  <c r="H285" i="23"/>
  <c r="O285" i="23" s="1"/>
  <c r="I284" i="23"/>
  <c r="H284" i="23"/>
  <c r="O284" i="23" s="1"/>
  <c r="I283" i="23"/>
  <c r="H283" i="23"/>
  <c r="O283" i="23" s="1"/>
  <c r="I282" i="23"/>
  <c r="H282" i="23"/>
  <c r="O282" i="23" s="1"/>
  <c r="O281" i="23"/>
  <c r="I280" i="23"/>
  <c r="H280" i="23"/>
  <c r="O280" i="23" s="1"/>
  <c r="O279" i="23"/>
  <c r="O278" i="23"/>
  <c r="I277" i="23"/>
  <c r="H277" i="23"/>
  <c r="O277" i="23" s="1"/>
  <c r="I276" i="23"/>
  <c r="H276" i="23"/>
  <c r="O276" i="23" s="1"/>
  <c r="I275" i="23"/>
  <c r="H275" i="23"/>
  <c r="O275" i="23" s="1"/>
  <c r="O274" i="23"/>
  <c r="I273" i="23"/>
  <c r="H273" i="23"/>
  <c r="O273" i="23" s="1"/>
  <c r="I272" i="23"/>
  <c r="H272" i="23"/>
  <c r="O272" i="23" s="1"/>
  <c r="O271" i="23"/>
  <c r="I270" i="23"/>
  <c r="H270" i="23"/>
  <c r="O270" i="23" s="1"/>
  <c r="I269" i="23"/>
  <c r="H269" i="23"/>
  <c r="O269" i="23" s="1"/>
  <c r="O268" i="23"/>
  <c r="I267" i="23"/>
  <c r="H267" i="23"/>
  <c r="O267" i="23" s="1"/>
  <c r="I266" i="23"/>
  <c r="H266" i="23"/>
  <c r="O266" i="23" s="1"/>
  <c r="O265" i="23"/>
  <c r="I264" i="23"/>
  <c r="H264" i="23"/>
  <c r="O264" i="23" s="1"/>
  <c r="O263" i="23"/>
  <c r="I262" i="23"/>
  <c r="H262" i="23"/>
  <c r="O262" i="23" s="1"/>
  <c r="I261" i="23"/>
  <c r="H261" i="23"/>
  <c r="O261" i="23" s="1"/>
  <c r="I260" i="23"/>
  <c r="H260" i="23"/>
  <c r="O260" i="23" s="1"/>
  <c r="I259" i="23"/>
  <c r="H259" i="23"/>
  <c r="O259" i="23" s="1"/>
  <c r="I258" i="23"/>
  <c r="H258" i="23"/>
  <c r="O258" i="23" s="1"/>
  <c r="I257" i="23"/>
  <c r="H257" i="23"/>
  <c r="O257" i="23" s="1"/>
  <c r="I256" i="23"/>
  <c r="H256" i="23"/>
  <c r="O256" i="23" s="1"/>
  <c r="I255" i="23"/>
  <c r="H255" i="23"/>
  <c r="O255" i="23" s="1"/>
  <c r="I254" i="23"/>
  <c r="H254" i="23"/>
  <c r="O254" i="23" s="1"/>
  <c r="I253" i="23"/>
  <c r="H253" i="23"/>
  <c r="O253" i="23" s="1"/>
  <c r="O252" i="23"/>
  <c r="I251" i="23"/>
  <c r="H251" i="23"/>
  <c r="O251" i="23" s="1"/>
  <c r="O250" i="23"/>
  <c r="O249" i="23"/>
  <c r="O248" i="23"/>
  <c r="I247" i="23"/>
  <c r="H247" i="23"/>
  <c r="O247" i="23" s="1"/>
  <c r="I246" i="23"/>
  <c r="H246" i="23"/>
  <c r="O246" i="23" s="1"/>
  <c r="I245" i="23"/>
  <c r="H245" i="23"/>
  <c r="O245" i="23" s="1"/>
  <c r="I244" i="23"/>
  <c r="H244" i="23"/>
  <c r="O244" i="23" s="1"/>
  <c r="I243" i="23"/>
  <c r="H243" i="23"/>
  <c r="O243" i="23" s="1"/>
  <c r="I242" i="23"/>
  <c r="H242" i="23"/>
  <c r="O242" i="23" s="1"/>
  <c r="I241" i="23"/>
  <c r="H241" i="23"/>
  <c r="O241" i="23" s="1"/>
  <c r="I240" i="23"/>
  <c r="H240" i="23"/>
  <c r="O240" i="23" s="1"/>
  <c r="O239" i="23"/>
  <c r="I238" i="23"/>
  <c r="H238" i="23"/>
  <c r="O238" i="23" s="1"/>
  <c r="I237" i="23"/>
  <c r="H237" i="23"/>
  <c r="O237" i="23" s="1"/>
  <c r="I236" i="23"/>
  <c r="H236" i="23"/>
  <c r="O236" i="23" s="1"/>
  <c r="I235" i="23"/>
  <c r="H235" i="23"/>
  <c r="O235" i="23" s="1"/>
  <c r="I234" i="23"/>
  <c r="H234" i="23"/>
  <c r="O234" i="23" s="1"/>
  <c r="I233" i="23"/>
  <c r="H233" i="23"/>
  <c r="O233" i="23" s="1"/>
  <c r="O232" i="23"/>
  <c r="I231" i="23"/>
  <c r="H231" i="23"/>
  <c r="O231" i="23" s="1"/>
  <c r="I230" i="23"/>
  <c r="H230" i="23"/>
  <c r="O230" i="23" s="1"/>
  <c r="I229" i="23"/>
  <c r="H229" i="23"/>
  <c r="O229" i="23" s="1"/>
  <c r="O228" i="23"/>
  <c r="I227" i="23"/>
  <c r="H227" i="23"/>
  <c r="O227" i="23" s="1"/>
  <c r="I226" i="23"/>
  <c r="H226" i="23"/>
  <c r="O226" i="23" s="1"/>
  <c r="I225" i="23"/>
  <c r="H225" i="23"/>
  <c r="O225" i="23" s="1"/>
  <c r="I224" i="23"/>
  <c r="H224" i="23"/>
  <c r="O224" i="23" s="1"/>
  <c r="I223" i="23"/>
  <c r="H223" i="23"/>
  <c r="O223" i="23" s="1"/>
  <c r="O222" i="23"/>
  <c r="I221" i="23"/>
  <c r="H221" i="23"/>
  <c r="O221" i="23" s="1"/>
  <c r="I220" i="23"/>
  <c r="H220" i="23"/>
  <c r="O220" i="23" s="1"/>
  <c r="I219" i="23"/>
  <c r="H219" i="23"/>
  <c r="O219" i="23" s="1"/>
  <c r="O218" i="23"/>
  <c r="I217" i="23"/>
  <c r="H217" i="23"/>
  <c r="O217" i="23" s="1"/>
  <c r="I216" i="23"/>
  <c r="H216" i="23"/>
  <c r="O216" i="23" s="1"/>
  <c r="I215" i="23"/>
  <c r="H215" i="23"/>
  <c r="O215" i="23" s="1"/>
  <c r="O214" i="23"/>
  <c r="I213" i="23"/>
  <c r="H213" i="23"/>
  <c r="O213" i="23" s="1"/>
  <c r="I212" i="23"/>
  <c r="H212" i="23"/>
  <c r="O212" i="23" s="1"/>
  <c r="I211" i="23"/>
  <c r="H211" i="23"/>
  <c r="O211" i="23" s="1"/>
  <c r="I210" i="23"/>
  <c r="H210" i="23"/>
  <c r="O210" i="23" s="1"/>
  <c r="I209" i="23"/>
  <c r="H209" i="23"/>
  <c r="O209" i="23" s="1"/>
  <c r="O208" i="23"/>
  <c r="I207" i="23"/>
  <c r="H207" i="23"/>
  <c r="O207" i="23" s="1"/>
  <c r="I206" i="23"/>
  <c r="H206" i="23"/>
  <c r="O206" i="23" s="1"/>
  <c r="I205" i="23"/>
  <c r="H205" i="23"/>
  <c r="O205" i="23" s="1"/>
  <c r="I204" i="23"/>
  <c r="H204" i="23"/>
  <c r="O204" i="23" s="1"/>
  <c r="I203" i="23"/>
  <c r="H203" i="23"/>
  <c r="O203" i="23" s="1"/>
  <c r="I202" i="23"/>
  <c r="H202" i="23"/>
  <c r="O202" i="23" s="1"/>
  <c r="I201" i="23"/>
  <c r="H201" i="23"/>
  <c r="O201" i="23" s="1"/>
  <c r="I200" i="23"/>
  <c r="H200" i="23"/>
  <c r="O200" i="23" s="1"/>
  <c r="I199" i="23"/>
  <c r="H199" i="23"/>
  <c r="O199" i="23" s="1"/>
  <c r="I198" i="23"/>
  <c r="H198" i="23"/>
  <c r="O198" i="23" s="1"/>
  <c r="I197" i="23"/>
  <c r="H197" i="23"/>
  <c r="O197" i="23" s="1"/>
  <c r="O196" i="23"/>
  <c r="I195" i="23"/>
  <c r="H195" i="23"/>
  <c r="O195" i="23" s="1"/>
  <c r="O194" i="23"/>
  <c r="O193" i="23"/>
  <c r="I192" i="23"/>
  <c r="H192" i="23"/>
  <c r="O192" i="23" s="1"/>
  <c r="I191" i="23"/>
  <c r="H191" i="23"/>
  <c r="O191" i="23" s="1"/>
  <c r="I190" i="23"/>
  <c r="H190" i="23"/>
  <c r="O190" i="23" s="1"/>
  <c r="I189" i="23"/>
  <c r="H189" i="23"/>
  <c r="O189" i="23" s="1"/>
  <c r="I188" i="23"/>
  <c r="H188" i="23"/>
  <c r="O188" i="23" s="1"/>
  <c r="I187" i="23"/>
  <c r="H187" i="23"/>
  <c r="O187" i="23" s="1"/>
  <c r="I186" i="23"/>
  <c r="H186" i="23"/>
  <c r="O186" i="23" s="1"/>
  <c r="I185" i="23"/>
  <c r="H185" i="23"/>
  <c r="O185" i="23" s="1"/>
  <c r="O184" i="23"/>
  <c r="I183" i="23"/>
  <c r="H183" i="23"/>
  <c r="O183" i="23" s="1"/>
  <c r="I182" i="23"/>
  <c r="H182" i="23"/>
  <c r="O182" i="23" s="1"/>
  <c r="I181" i="23"/>
  <c r="H181" i="23"/>
  <c r="O181" i="23" s="1"/>
  <c r="I180" i="23"/>
  <c r="H180" i="23"/>
  <c r="O180" i="23" s="1"/>
  <c r="I179" i="23"/>
  <c r="H179" i="23"/>
  <c r="O179" i="23" s="1"/>
  <c r="I178" i="23"/>
  <c r="H178" i="23"/>
  <c r="O178" i="23" s="1"/>
  <c r="O177" i="23"/>
  <c r="I176" i="23"/>
  <c r="H176" i="23"/>
  <c r="O176" i="23" s="1"/>
  <c r="I175" i="23"/>
  <c r="H175" i="23"/>
  <c r="O175" i="23" s="1"/>
  <c r="I174" i="23"/>
  <c r="H174" i="23"/>
  <c r="O174" i="23" s="1"/>
  <c r="O173" i="23"/>
  <c r="I172" i="23"/>
  <c r="H172" i="23"/>
  <c r="O172" i="23" s="1"/>
  <c r="I171" i="23"/>
  <c r="H171" i="23"/>
  <c r="O171" i="23" s="1"/>
  <c r="I170" i="23"/>
  <c r="H170" i="23"/>
  <c r="O170" i="23" s="1"/>
  <c r="I169" i="23"/>
  <c r="H169" i="23"/>
  <c r="O169" i="23" s="1"/>
  <c r="I168" i="23"/>
  <c r="H168" i="23"/>
  <c r="O168" i="23" s="1"/>
  <c r="O167" i="23"/>
  <c r="I166" i="23"/>
  <c r="H166" i="23"/>
  <c r="O166" i="23" s="1"/>
  <c r="I165" i="23"/>
  <c r="H165" i="23"/>
  <c r="O165" i="23" s="1"/>
  <c r="I164" i="23"/>
  <c r="H164" i="23"/>
  <c r="O164" i="23" s="1"/>
  <c r="O163" i="23"/>
  <c r="I162" i="23"/>
  <c r="H162" i="23"/>
  <c r="O162" i="23" s="1"/>
  <c r="I161" i="23"/>
  <c r="H161" i="23"/>
  <c r="O161" i="23" s="1"/>
  <c r="I160" i="23"/>
  <c r="H160" i="23"/>
  <c r="O160" i="23" s="1"/>
  <c r="O159" i="23"/>
  <c r="I158" i="23"/>
  <c r="H158" i="23"/>
  <c r="O158" i="23" s="1"/>
  <c r="I157" i="23"/>
  <c r="H157" i="23"/>
  <c r="O157" i="23" s="1"/>
  <c r="I156" i="23"/>
  <c r="H156" i="23"/>
  <c r="O156" i="23" s="1"/>
  <c r="I155" i="23"/>
  <c r="H155" i="23"/>
  <c r="O155" i="23" s="1"/>
  <c r="I154" i="23"/>
  <c r="H154" i="23"/>
  <c r="O154" i="23" s="1"/>
  <c r="O153" i="23"/>
  <c r="I152" i="23"/>
  <c r="H152" i="23"/>
  <c r="O152" i="23" s="1"/>
  <c r="I151" i="23"/>
  <c r="H151" i="23"/>
  <c r="O151" i="23" s="1"/>
  <c r="I150" i="23"/>
  <c r="H150" i="23"/>
  <c r="O150" i="23" s="1"/>
  <c r="I149" i="23"/>
  <c r="H149" i="23"/>
  <c r="O149" i="23" s="1"/>
  <c r="I148" i="23"/>
  <c r="H148" i="23"/>
  <c r="O148" i="23" s="1"/>
  <c r="I147" i="23"/>
  <c r="H147" i="23"/>
  <c r="O147" i="23" s="1"/>
  <c r="O146" i="23"/>
  <c r="I145" i="23"/>
  <c r="H145" i="23"/>
  <c r="O145" i="23" s="1"/>
  <c r="I144" i="23"/>
  <c r="H144" i="23"/>
  <c r="O144" i="23" s="1"/>
  <c r="I143" i="23"/>
  <c r="H143" i="23"/>
  <c r="O143" i="23" s="1"/>
  <c r="I142" i="23"/>
  <c r="H142" i="23"/>
  <c r="O142" i="23" s="1"/>
  <c r="I141" i="23"/>
  <c r="H141" i="23"/>
  <c r="O141" i="23" s="1"/>
  <c r="I140" i="23"/>
  <c r="H140" i="23"/>
  <c r="O140" i="23" s="1"/>
  <c r="I139" i="23"/>
  <c r="H139" i="23"/>
  <c r="O139" i="23" s="1"/>
  <c r="I138" i="23"/>
  <c r="H138" i="23"/>
  <c r="O138" i="23" s="1"/>
  <c r="I137" i="23"/>
  <c r="H137" i="23"/>
  <c r="O137" i="23" s="1"/>
  <c r="I136" i="23"/>
  <c r="H136" i="23"/>
  <c r="O136" i="23" s="1"/>
  <c r="O135" i="23"/>
  <c r="I134" i="23"/>
  <c r="H134" i="23"/>
  <c r="O134" i="23" s="1"/>
  <c r="O133" i="23"/>
  <c r="O132" i="23"/>
  <c r="O131" i="23"/>
  <c r="I130" i="23"/>
  <c r="H130" i="23"/>
  <c r="O130" i="23" s="1"/>
  <c r="O129" i="23"/>
  <c r="I128" i="23"/>
  <c r="H128" i="23"/>
  <c r="O128" i="23" s="1"/>
  <c r="O127" i="23"/>
  <c r="I126" i="23"/>
  <c r="H126" i="23"/>
  <c r="O126" i="23" s="1"/>
  <c r="I125" i="23"/>
  <c r="H125" i="23"/>
  <c r="O125" i="23" s="1"/>
  <c r="I124" i="23"/>
  <c r="H124" i="23"/>
  <c r="O124" i="23" s="1"/>
  <c r="O123" i="23"/>
  <c r="I122" i="23"/>
  <c r="H122" i="23"/>
  <c r="O122" i="23" s="1"/>
  <c r="O121" i="23"/>
  <c r="I120" i="23"/>
  <c r="H120" i="23"/>
  <c r="O120" i="23" s="1"/>
  <c r="O119" i="23"/>
  <c r="O118" i="23"/>
  <c r="I117" i="23"/>
  <c r="H117" i="23"/>
  <c r="O117" i="23" s="1"/>
  <c r="I116" i="23"/>
  <c r="H116" i="23"/>
  <c r="O116" i="23" s="1"/>
  <c r="I115" i="23"/>
  <c r="H115" i="23"/>
  <c r="O115" i="23" s="1"/>
  <c r="I114" i="23"/>
  <c r="H114" i="23"/>
  <c r="O114" i="23" s="1"/>
  <c r="I113" i="23"/>
  <c r="H113" i="23"/>
  <c r="O113" i="23" s="1"/>
  <c r="I112" i="23"/>
  <c r="H112" i="23"/>
  <c r="O112" i="23" s="1"/>
  <c r="O111" i="23"/>
  <c r="I110" i="23"/>
  <c r="H110" i="23"/>
  <c r="O110" i="23" s="1"/>
  <c r="I109" i="23"/>
  <c r="H109" i="23"/>
  <c r="O109" i="23" s="1"/>
  <c r="I108" i="23"/>
  <c r="H108" i="23"/>
  <c r="O108" i="23" s="1"/>
  <c r="O107" i="23"/>
  <c r="O106" i="23"/>
  <c r="I105" i="23"/>
  <c r="H105" i="23"/>
  <c r="O105" i="23" s="1"/>
  <c r="I104" i="23"/>
  <c r="H104" i="23"/>
  <c r="O104" i="23" s="1"/>
  <c r="I103" i="23"/>
  <c r="H103" i="23"/>
  <c r="O103" i="23" s="1"/>
  <c r="I102" i="23"/>
  <c r="H102" i="23"/>
  <c r="O102" i="23" s="1"/>
  <c r="I101" i="23"/>
  <c r="H101" i="23"/>
  <c r="O101" i="23" s="1"/>
  <c r="I100" i="23"/>
  <c r="H100" i="23"/>
  <c r="O100" i="23" s="1"/>
  <c r="O99" i="23"/>
  <c r="I98" i="23"/>
  <c r="H98" i="23"/>
  <c r="O98" i="23" s="1"/>
  <c r="I97" i="23"/>
  <c r="H97" i="23"/>
  <c r="O97" i="23" s="1"/>
  <c r="H96" i="23"/>
  <c r="O96" i="23" s="1"/>
  <c r="I96" i="23"/>
  <c r="O95" i="23"/>
  <c r="I94" i="23"/>
  <c r="H94" i="23"/>
  <c r="O94" i="23" s="1"/>
  <c r="I93" i="23"/>
  <c r="H93" i="23"/>
  <c r="O93" i="23" s="1"/>
  <c r="I92" i="23"/>
  <c r="H92" i="23"/>
  <c r="O92" i="23" s="1"/>
  <c r="I91" i="23"/>
  <c r="H91" i="23"/>
  <c r="O91" i="23" s="1"/>
  <c r="H90" i="23"/>
  <c r="O90" i="23" s="1"/>
  <c r="I90" i="23"/>
  <c r="O89" i="23"/>
  <c r="I88" i="23"/>
  <c r="H88" i="23"/>
  <c r="O88" i="23" s="1"/>
  <c r="I87" i="23"/>
  <c r="H87" i="23"/>
  <c r="O87" i="23" s="1"/>
  <c r="I86" i="23"/>
  <c r="H86" i="23"/>
  <c r="O86" i="23" s="1"/>
  <c r="O85" i="23"/>
  <c r="I84" i="23"/>
  <c r="H84" i="23"/>
  <c r="O84" i="23" s="1"/>
  <c r="I83" i="23"/>
  <c r="H83" i="23"/>
  <c r="O83" i="23" s="1"/>
  <c r="I82" i="23"/>
  <c r="H82" i="23"/>
  <c r="O82" i="23" s="1"/>
  <c r="I81" i="23"/>
  <c r="H81" i="23"/>
  <c r="O81" i="23" s="1"/>
  <c r="I80" i="23"/>
  <c r="H80" i="23"/>
  <c r="O80" i="23" s="1"/>
  <c r="I79" i="23"/>
  <c r="H79" i="23"/>
  <c r="O79" i="23" s="1"/>
  <c r="O78" i="23"/>
  <c r="I77" i="23"/>
  <c r="H77" i="23"/>
  <c r="O77" i="23" s="1"/>
  <c r="O76" i="23"/>
  <c r="I75" i="23"/>
  <c r="H75" i="23"/>
  <c r="O75" i="23" s="1"/>
  <c r="I74" i="23"/>
  <c r="H74" i="23"/>
  <c r="O74" i="23" s="1"/>
  <c r="I73" i="23"/>
  <c r="H73" i="23"/>
  <c r="O73" i="23" s="1"/>
  <c r="I72" i="23"/>
  <c r="H72" i="23"/>
  <c r="O72" i="23" s="1"/>
  <c r="I71" i="23"/>
  <c r="H71" i="23"/>
  <c r="O71" i="23" s="1"/>
  <c r="I70" i="23"/>
  <c r="H70" i="23"/>
  <c r="O70" i="23" s="1"/>
  <c r="I69" i="23"/>
  <c r="H69" i="23"/>
  <c r="O69" i="23" s="1"/>
  <c r="O68" i="23"/>
  <c r="I67" i="23"/>
  <c r="H67" i="23"/>
  <c r="O67" i="23" s="1"/>
  <c r="I66" i="23"/>
  <c r="H66" i="23"/>
  <c r="O66" i="23" s="1"/>
  <c r="I65" i="23"/>
  <c r="H65" i="23"/>
  <c r="O65" i="23" s="1"/>
  <c r="I64" i="23"/>
  <c r="H64" i="23"/>
  <c r="O64" i="23" s="1"/>
  <c r="I63" i="23"/>
  <c r="H63" i="23"/>
  <c r="O63" i="23" s="1"/>
  <c r="I62" i="23"/>
  <c r="H62" i="23"/>
  <c r="O62" i="23" s="1"/>
  <c r="I61" i="23"/>
  <c r="H61" i="23"/>
  <c r="O61" i="23" s="1"/>
  <c r="I60" i="23"/>
  <c r="H60" i="23"/>
  <c r="O60" i="23" s="1"/>
  <c r="I59" i="23"/>
  <c r="H59" i="23"/>
  <c r="O59" i="23" s="1"/>
  <c r="I58" i="23"/>
  <c r="H58" i="23"/>
  <c r="O58" i="23" s="1"/>
  <c r="I57" i="23"/>
  <c r="H57" i="23"/>
  <c r="O57" i="23" s="1"/>
  <c r="O56" i="23"/>
  <c r="I55" i="23"/>
  <c r="H55" i="23"/>
  <c r="O55" i="23" s="1"/>
  <c r="O54" i="23"/>
  <c r="O53" i="23"/>
  <c r="I52" i="23"/>
  <c r="H52" i="23"/>
  <c r="O52" i="23" s="1"/>
  <c r="I51" i="23"/>
  <c r="H51" i="23"/>
  <c r="O51" i="23" s="1"/>
  <c r="I50" i="23"/>
  <c r="H50" i="23"/>
  <c r="O50" i="23" s="1"/>
  <c r="I49" i="23"/>
  <c r="H49" i="23"/>
  <c r="O49" i="23" s="1"/>
  <c r="I48" i="23"/>
  <c r="H48" i="23"/>
  <c r="O48" i="23" s="1"/>
  <c r="I47" i="23"/>
  <c r="H47" i="23"/>
  <c r="O47" i="23" s="1"/>
  <c r="O46" i="23"/>
  <c r="I45" i="23"/>
  <c r="H45" i="23"/>
  <c r="O45" i="23" s="1"/>
  <c r="O44" i="23"/>
  <c r="I43" i="23"/>
  <c r="H43" i="23"/>
  <c r="O43" i="23" s="1"/>
  <c r="I42" i="23"/>
  <c r="H42" i="23"/>
  <c r="O42" i="23" s="1"/>
  <c r="I41" i="23"/>
  <c r="H41" i="23"/>
  <c r="O41" i="23" s="1"/>
  <c r="I40" i="23"/>
  <c r="H40" i="23"/>
  <c r="O40" i="23" s="1"/>
  <c r="I39" i="23"/>
  <c r="H39" i="23"/>
  <c r="O39" i="23" s="1"/>
  <c r="I38" i="23"/>
  <c r="H38" i="23"/>
  <c r="O38" i="23" s="1"/>
  <c r="I37" i="23"/>
  <c r="H37" i="23"/>
  <c r="O37" i="23" s="1"/>
  <c r="O36" i="23"/>
  <c r="I35" i="23"/>
  <c r="H35" i="23"/>
  <c r="O35" i="23" s="1"/>
  <c r="I34" i="23"/>
  <c r="H34" i="23"/>
  <c r="O34" i="23" s="1"/>
  <c r="I33" i="23"/>
  <c r="H33" i="23"/>
  <c r="O33" i="23" s="1"/>
  <c r="I32" i="23"/>
  <c r="H32" i="23"/>
  <c r="O32" i="23" s="1"/>
  <c r="I31" i="23"/>
  <c r="H31" i="23"/>
  <c r="O31" i="23" s="1"/>
  <c r="I30" i="23"/>
  <c r="H30" i="23"/>
  <c r="O30" i="23" s="1"/>
  <c r="I29" i="23"/>
  <c r="H29" i="23"/>
  <c r="O29" i="23" s="1"/>
  <c r="I28" i="23"/>
  <c r="H28" i="23"/>
  <c r="O28" i="23" s="1"/>
  <c r="I27" i="23"/>
  <c r="H27" i="23"/>
  <c r="O27" i="23" s="1"/>
  <c r="I26" i="23"/>
  <c r="H26" i="23"/>
  <c r="O26" i="23" s="1"/>
  <c r="I25" i="23"/>
  <c r="H25" i="23"/>
  <c r="O25" i="23" s="1"/>
  <c r="O24" i="23"/>
  <c r="I23" i="23"/>
  <c r="H23" i="23"/>
  <c r="O23" i="23" s="1"/>
  <c r="I22" i="23"/>
  <c r="H22" i="23"/>
  <c r="O22" i="23" s="1"/>
  <c r="I21" i="23"/>
  <c r="H21" i="23"/>
  <c r="O21" i="23" s="1"/>
  <c r="I20" i="23"/>
  <c r="H20" i="23"/>
  <c r="E997" i="19" l="1"/>
  <c r="K997" i="19" s="1"/>
  <c r="L997" i="19" s="1"/>
  <c r="M996" i="19" s="1"/>
  <c r="N339" i="24" s="1"/>
  <c r="N329" i="24"/>
  <c r="N325" i="24" s="1"/>
  <c r="K575" i="24"/>
  <c r="I317" i="23"/>
  <c r="I326" i="23"/>
  <c r="H544" i="23"/>
  <c r="I313" i="23"/>
  <c r="O20" i="23"/>
  <c r="I397" i="23"/>
  <c r="I318" i="23"/>
  <c r="I324" i="23"/>
  <c r="I389" i="23"/>
  <c r="I395" i="23"/>
  <c r="I436" i="23"/>
  <c r="I440" i="23"/>
  <c r="I469" i="23"/>
  <c r="I531" i="23"/>
  <c r="L1012" i="19"/>
  <c r="M1010" i="19" s="1"/>
  <c r="I542" i="22" l="1"/>
  <c r="H542" i="22"/>
  <c r="O542" i="22" s="1"/>
  <c r="O541" i="22"/>
  <c r="I540" i="22"/>
  <c r="H540" i="22"/>
  <c r="O540" i="22" s="1"/>
  <c r="I539" i="22"/>
  <c r="H539" i="22"/>
  <c r="O539" i="22" s="1"/>
  <c r="O538" i="22"/>
  <c r="I537" i="22"/>
  <c r="H537" i="22"/>
  <c r="O537" i="22" s="1"/>
  <c r="O536" i="22"/>
  <c r="I535" i="22"/>
  <c r="H535" i="22"/>
  <c r="O535" i="22" s="1"/>
  <c r="O534" i="22"/>
  <c r="I533" i="22"/>
  <c r="H533" i="22"/>
  <c r="O533" i="22" s="1"/>
  <c r="I532" i="22"/>
  <c r="H532" i="22"/>
  <c r="O532" i="22" s="1"/>
  <c r="I531" i="22"/>
  <c r="H531" i="22"/>
  <c r="O531" i="22" s="1"/>
  <c r="I530" i="22"/>
  <c r="H530" i="22"/>
  <c r="O530" i="22" s="1"/>
  <c r="O529" i="22"/>
  <c r="H528" i="22"/>
  <c r="O528" i="22" s="1"/>
  <c r="O527" i="22"/>
  <c r="O526" i="22"/>
  <c r="I525" i="22"/>
  <c r="H525" i="22"/>
  <c r="O525" i="22" s="1"/>
  <c r="I524" i="22"/>
  <c r="H524" i="22"/>
  <c r="O524" i="22" s="1"/>
  <c r="I523" i="22"/>
  <c r="H523" i="22"/>
  <c r="O523" i="22" s="1"/>
  <c r="I522" i="22"/>
  <c r="H522" i="22"/>
  <c r="O522" i="22" s="1"/>
  <c r="I521" i="22"/>
  <c r="H521" i="22"/>
  <c r="O521" i="22" s="1"/>
  <c r="I520" i="22"/>
  <c r="H520" i="22"/>
  <c r="O520" i="22" s="1"/>
  <c r="I519" i="22"/>
  <c r="H519" i="22"/>
  <c r="O519" i="22" s="1"/>
  <c r="I518" i="22"/>
  <c r="H518" i="22"/>
  <c r="O518" i="22" s="1"/>
  <c r="I517" i="22"/>
  <c r="H517" i="22"/>
  <c r="O517" i="22" s="1"/>
  <c r="I516" i="22"/>
  <c r="H516" i="22"/>
  <c r="O516" i="22" s="1"/>
  <c r="O515" i="22"/>
  <c r="O514" i="22"/>
  <c r="I513" i="22"/>
  <c r="H513" i="22"/>
  <c r="O513" i="22" s="1"/>
  <c r="I512" i="22"/>
  <c r="H512" i="22"/>
  <c r="O512" i="22" s="1"/>
  <c r="I511" i="22"/>
  <c r="H511" i="22"/>
  <c r="O511" i="22" s="1"/>
  <c r="I510" i="22"/>
  <c r="H510" i="22"/>
  <c r="O510" i="22" s="1"/>
  <c r="I509" i="22"/>
  <c r="H509" i="22"/>
  <c r="O509" i="22" s="1"/>
  <c r="I508" i="22"/>
  <c r="H508" i="22"/>
  <c r="O508" i="22" s="1"/>
  <c r="I507" i="22"/>
  <c r="H507" i="22"/>
  <c r="O507" i="22" s="1"/>
  <c r="I506" i="22"/>
  <c r="H506" i="22"/>
  <c r="O506" i="22" s="1"/>
  <c r="I505" i="22"/>
  <c r="H505" i="22"/>
  <c r="O505" i="22" s="1"/>
  <c r="I504" i="22"/>
  <c r="H504" i="22"/>
  <c r="O504" i="22" s="1"/>
  <c r="I503" i="22"/>
  <c r="H503" i="22"/>
  <c r="O503" i="22" s="1"/>
  <c r="I502" i="22"/>
  <c r="H502" i="22"/>
  <c r="O502" i="22" s="1"/>
  <c r="I501" i="22"/>
  <c r="H501" i="22"/>
  <c r="O501" i="22" s="1"/>
  <c r="I500" i="22"/>
  <c r="H500" i="22"/>
  <c r="O500" i="22" s="1"/>
  <c r="I499" i="22"/>
  <c r="H499" i="22"/>
  <c r="O499" i="22" s="1"/>
  <c r="I498" i="22"/>
  <c r="H498" i="22"/>
  <c r="O498" i="22" s="1"/>
  <c r="I497" i="22"/>
  <c r="H497" i="22"/>
  <c r="O497" i="22" s="1"/>
  <c r="I496" i="22"/>
  <c r="H496" i="22"/>
  <c r="O496" i="22" s="1"/>
  <c r="I495" i="22"/>
  <c r="H495" i="22"/>
  <c r="O495" i="22" s="1"/>
  <c r="I494" i="22"/>
  <c r="H494" i="22"/>
  <c r="O494" i="22" s="1"/>
  <c r="I493" i="22"/>
  <c r="H493" i="22"/>
  <c r="O493" i="22" s="1"/>
  <c r="I492" i="22"/>
  <c r="H492" i="22"/>
  <c r="O492" i="22" s="1"/>
  <c r="I491" i="22"/>
  <c r="H491" i="22"/>
  <c r="O491" i="22" s="1"/>
  <c r="I490" i="22"/>
  <c r="H490" i="22"/>
  <c r="O490" i="22" s="1"/>
  <c r="I489" i="22"/>
  <c r="H489" i="22"/>
  <c r="O489" i="22" s="1"/>
  <c r="I488" i="22"/>
  <c r="H488" i="22"/>
  <c r="O488" i="22" s="1"/>
  <c r="I487" i="22"/>
  <c r="H487" i="22"/>
  <c r="O487" i="22" s="1"/>
  <c r="I486" i="22"/>
  <c r="H486" i="22"/>
  <c r="O486" i="22" s="1"/>
  <c r="I485" i="22"/>
  <c r="H485" i="22"/>
  <c r="O485" i="22" s="1"/>
  <c r="I484" i="22"/>
  <c r="H484" i="22"/>
  <c r="O484" i="22" s="1"/>
  <c r="I483" i="22"/>
  <c r="H483" i="22"/>
  <c r="O483" i="22" s="1"/>
  <c r="I482" i="22"/>
  <c r="H482" i="22"/>
  <c r="O482" i="22" s="1"/>
  <c r="I481" i="22"/>
  <c r="H481" i="22"/>
  <c r="O481" i="22" s="1"/>
  <c r="I480" i="22"/>
  <c r="H480" i="22"/>
  <c r="O480" i="22" s="1"/>
  <c r="I479" i="22"/>
  <c r="H479" i="22"/>
  <c r="O479" i="22" s="1"/>
  <c r="I478" i="22"/>
  <c r="H478" i="22"/>
  <c r="O478" i="22" s="1"/>
  <c r="I477" i="22"/>
  <c r="H477" i="22"/>
  <c r="O477" i="22" s="1"/>
  <c r="I476" i="22"/>
  <c r="H476" i="22"/>
  <c r="O476" i="22" s="1"/>
  <c r="O475" i="22"/>
  <c r="O474" i="22"/>
  <c r="I473" i="22"/>
  <c r="H473" i="22"/>
  <c r="O473" i="22" s="1"/>
  <c r="I472" i="22"/>
  <c r="H472" i="22"/>
  <c r="O472" i="22" s="1"/>
  <c r="I471" i="22"/>
  <c r="H471" i="22"/>
  <c r="O471" i="22" s="1"/>
  <c r="I470" i="22"/>
  <c r="H470" i="22"/>
  <c r="O470" i="22" s="1"/>
  <c r="I469" i="22"/>
  <c r="H469" i="22"/>
  <c r="O469" i="22" s="1"/>
  <c r="I468" i="22"/>
  <c r="H468" i="22"/>
  <c r="O468" i="22" s="1"/>
  <c r="O467" i="22"/>
  <c r="O466" i="22"/>
  <c r="I465" i="22"/>
  <c r="H465" i="22"/>
  <c r="O465" i="22" s="1"/>
  <c r="I464" i="22"/>
  <c r="H464" i="22"/>
  <c r="O464" i="22" s="1"/>
  <c r="I463" i="22"/>
  <c r="H463" i="22"/>
  <c r="O463" i="22" s="1"/>
  <c r="I462" i="22"/>
  <c r="H462" i="22"/>
  <c r="O462" i="22" s="1"/>
  <c r="O461" i="22"/>
  <c r="O460" i="22"/>
  <c r="I459" i="22"/>
  <c r="H459" i="22"/>
  <c r="O459" i="22" s="1"/>
  <c r="I458" i="22"/>
  <c r="H458" i="22"/>
  <c r="O458" i="22" s="1"/>
  <c r="I457" i="22"/>
  <c r="H457" i="22"/>
  <c r="O457" i="22" s="1"/>
  <c r="I456" i="22"/>
  <c r="H456" i="22"/>
  <c r="O456" i="22" s="1"/>
  <c r="I455" i="22"/>
  <c r="H455" i="22"/>
  <c r="O455" i="22" s="1"/>
  <c r="O454" i="22"/>
  <c r="O453" i="22"/>
  <c r="I452" i="22"/>
  <c r="H452" i="22"/>
  <c r="O452" i="22" s="1"/>
  <c r="I451" i="22"/>
  <c r="H451" i="22"/>
  <c r="O451" i="22" s="1"/>
  <c r="I450" i="22"/>
  <c r="H450" i="22"/>
  <c r="O450" i="22" s="1"/>
  <c r="O449" i="22"/>
  <c r="I448" i="22"/>
  <c r="H448" i="22"/>
  <c r="O448" i="22" s="1"/>
  <c r="I447" i="22"/>
  <c r="H447" i="22"/>
  <c r="O447" i="22" s="1"/>
  <c r="I446" i="22"/>
  <c r="H446" i="22"/>
  <c r="O446" i="22" s="1"/>
  <c r="O445" i="22"/>
  <c r="I444" i="22"/>
  <c r="H444" i="22"/>
  <c r="O444" i="22" s="1"/>
  <c r="I443" i="22"/>
  <c r="H443" i="22"/>
  <c r="O443" i="22" s="1"/>
  <c r="I442" i="22"/>
  <c r="H442" i="22"/>
  <c r="I441" i="22"/>
  <c r="H441" i="22"/>
  <c r="O441" i="22" s="1"/>
  <c r="I440" i="22"/>
  <c r="H440" i="22"/>
  <c r="O440" i="22" s="1"/>
  <c r="O439" i="22"/>
  <c r="I438" i="22"/>
  <c r="H438" i="22"/>
  <c r="O438" i="22" s="1"/>
  <c r="I437" i="22"/>
  <c r="H437" i="22"/>
  <c r="O437" i="22" s="1"/>
  <c r="I436" i="22"/>
  <c r="H436" i="22"/>
  <c r="O436" i="22" s="1"/>
  <c r="O435" i="22"/>
  <c r="I434" i="22"/>
  <c r="H434" i="22"/>
  <c r="I433" i="22"/>
  <c r="H433" i="22"/>
  <c r="O433" i="22" s="1"/>
  <c r="O432" i="22"/>
  <c r="I431" i="22"/>
  <c r="H431" i="22"/>
  <c r="O431" i="22" s="1"/>
  <c r="I430" i="22"/>
  <c r="H430" i="22"/>
  <c r="O430" i="22" s="1"/>
  <c r="I429" i="22"/>
  <c r="H429" i="22"/>
  <c r="O429" i="22" s="1"/>
  <c r="O428" i="22"/>
  <c r="I427" i="22"/>
  <c r="H427" i="22"/>
  <c r="O426" i="22"/>
  <c r="I425" i="22"/>
  <c r="H425" i="22"/>
  <c r="O425" i="22" s="1"/>
  <c r="I424" i="22"/>
  <c r="H424" i="22"/>
  <c r="O424" i="22" s="1"/>
  <c r="I423" i="22"/>
  <c r="H423" i="22"/>
  <c r="O423" i="22" s="1"/>
  <c r="I422" i="22"/>
  <c r="H422" i="22"/>
  <c r="O422" i="22" s="1"/>
  <c r="I421" i="22"/>
  <c r="H421" i="22"/>
  <c r="O421" i="22" s="1"/>
  <c r="O420" i="22"/>
  <c r="I420" i="22"/>
  <c r="H420" i="22"/>
  <c r="I419" i="22"/>
  <c r="H419" i="22"/>
  <c r="O419" i="22" s="1"/>
  <c r="O418" i="22"/>
  <c r="I417" i="22"/>
  <c r="H417" i="22"/>
  <c r="O417" i="22" s="1"/>
  <c r="I416" i="22"/>
  <c r="H416" i="22"/>
  <c r="I415" i="22"/>
  <c r="H415" i="22"/>
  <c r="O415" i="22" s="1"/>
  <c r="I414" i="22"/>
  <c r="H414" i="22"/>
  <c r="O414" i="22" s="1"/>
  <c r="I413" i="22"/>
  <c r="H413" i="22"/>
  <c r="O413" i="22" s="1"/>
  <c r="I412" i="22"/>
  <c r="H412" i="22"/>
  <c r="I411" i="22"/>
  <c r="H411" i="22"/>
  <c r="O411" i="22" s="1"/>
  <c r="I410" i="22"/>
  <c r="H410" i="22"/>
  <c r="O410" i="22" s="1"/>
  <c r="I409" i="22"/>
  <c r="H409" i="22"/>
  <c r="O409" i="22" s="1"/>
  <c r="I408" i="22"/>
  <c r="H408" i="22"/>
  <c r="O408" i="22" s="1"/>
  <c r="I407" i="22"/>
  <c r="H407" i="22"/>
  <c r="O407" i="22" s="1"/>
  <c r="O406" i="22"/>
  <c r="I405" i="22"/>
  <c r="H405" i="22"/>
  <c r="O405" i="22" s="1"/>
  <c r="O404" i="22"/>
  <c r="O403" i="22"/>
  <c r="I402" i="22"/>
  <c r="H402" i="22"/>
  <c r="O402" i="22" s="1"/>
  <c r="I401" i="22"/>
  <c r="H401" i="22"/>
  <c r="O401" i="22" s="1"/>
  <c r="O400" i="22"/>
  <c r="I400" i="22"/>
  <c r="H400" i="22"/>
  <c r="O399" i="22"/>
  <c r="I398" i="22"/>
  <c r="H398" i="22"/>
  <c r="O398" i="22" s="1"/>
  <c r="I397" i="22"/>
  <c r="H397" i="22"/>
  <c r="O397" i="22" s="1"/>
  <c r="I396" i="22"/>
  <c r="H396" i="22"/>
  <c r="I395" i="22"/>
  <c r="H395" i="22"/>
  <c r="O395" i="22" s="1"/>
  <c r="O394" i="22"/>
  <c r="O393" i="22"/>
  <c r="I393" i="22"/>
  <c r="H393" i="22"/>
  <c r="I392" i="22"/>
  <c r="H392" i="22"/>
  <c r="O392" i="22" s="1"/>
  <c r="I391" i="22"/>
  <c r="H391" i="22"/>
  <c r="O391" i="22" s="1"/>
  <c r="I390" i="22"/>
  <c r="H390" i="22"/>
  <c r="O390" i="22" s="1"/>
  <c r="I389" i="22"/>
  <c r="H389" i="22"/>
  <c r="O389" i="22" s="1"/>
  <c r="O388" i="22"/>
  <c r="I387" i="22"/>
  <c r="H387" i="22"/>
  <c r="O387" i="22" s="1"/>
  <c r="I386" i="22"/>
  <c r="H386" i="22"/>
  <c r="O386" i="22" s="1"/>
  <c r="O385" i="22"/>
  <c r="I384" i="22"/>
  <c r="H384" i="22"/>
  <c r="O384" i="22" s="1"/>
  <c r="I383" i="22"/>
  <c r="H383" i="22"/>
  <c r="O383" i="22" s="1"/>
  <c r="I382" i="22"/>
  <c r="H382" i="22"/>
  <c r="O382" i="22" s="1"/>
  <c r="I381" i="22"/>
  <c r="H381" i="22"/>
  <c r="O381" i="22" s="1"/>
  <c r="O380" i="22"/>
  <c r="I379" i="22"/>
  <c r="H379" i="22"/>
  <c r="O379" i="22" s="1"/>
  <c r="O378" i="22"/>
  <c r="I377" i="22"/>
  <c r="H377" i="22"/>
  <c r="O377" i="22" s="1"/>
  <c r="I376" i="22"/>
  <c r="H376" i="22"/>
  <c r="O376" i="22" s="1"/>
  <c r="I375" i="22"/>
  <c r="H375" i="22"/>
  <c r="O375" i="22" s="1"/>
  <c r="I374" i="22"/>
  <c r="H374" i="22"/>
  <c r="O374" i="22" s="1"/>
  <c r="I373" i="22"/>
  <c r="H373" i="22"/>
  <c r="O373" i="22" s="1"/>
  <c r="H372" i="22"/>
  <c r="O372" i="22" s="1"/>
  <c r="I371" i="22"/>
  <c r="H371" i="22"/>
  <c r="O371" i="22" s="1"/>
  <c r="O370" i="22"/>
  <c r="I369" i="22"/>
  <c r="H369" i="22"/>
  <c r="O369" i="22" s="1"/>
  <c r="I368" i="22"/>
  <c r="H368" i="22"/>
  <c r="O368" i="22" s="1"/>
  <c r="I367" i="22"/>
  <c r="H367" i="22"/>
  <c r="O367" i="22" s="1"/>
  <c r="I366" i="22"/>
  <c r="H366" i="22"/>
  <c r="O366" i="22" s="1"/>
  <c r="I365" i="22"/>
  <c r="H365" i="22"/>
  <c r="O365" i="22" s="1"/>
  <c r="I364" i="22"/>
  <c r="H364" i="22"/>
  <c r="O364" i="22" s="1"/>
  <c r="O363" i="22"/>
  <c r="I363" i="22"/>
  <c r="H363" i="22"/>
  <c r="I362" i="22"/>
  <c r="H362" i="22"/>
  <c r="O362" i="22" s="1"/>
  <c r="I361" i="22"/>
  <c r="H361" i="22"/>
  <c r="O361" i="22" s="1"/>
  <c r="I360" i="22"/>
  <c r="H360" i="22"/>
  <c r="O360" i="22" s="1"/>
  <c r="I359" i="22"/>
  <c r="H359" i="22"/>
  <c r="O359" i="22" s="1"/>
  <c r="O358" i="22"/>
  <c r="I357" i="22"/>
  <c r="H357" i="22"/>
  <c r="O357" i="22" s="1"/>
  <c r="O356" i="22"/>
  <c r="O355" i="22"/>
  <c r="I354" i="22"/>
  <c r="H354" i="22"/>
  <c r="O354" i="22" s="1"/>
  <c r="I353" i="22"/>
  <c r="H353" i="22"/>
  <c r="O353" i="22" s="1"/>
  <c r="I352" i="22"/>
  <c r="H352" i="22"/>
  <c r="O352" i="22" s="1"/>
  <c r="O351" i="22"/>
  <c r="I350" i="22"/>
  <c r="H350" i="22"/>
  <c r="O350" i="22" s="1"/>
  <c r="I349" i="22"/>
  <c r="H349" i="22"/>
  <c r="O349" i="22" s="1"/>
  <c r="I348" i="22"/>
  <c r="H348" i="22"/>
  <c r="O348" i="22" s="1"/>
  <c r="I347" i="22"/>
  <c r="H347" i="22"/>
  <c r="O347" i="22" s="1"/>
  <c r="O346" i="22"/>
  <c r="I345" i="22"/>
  <c r="H345" i="22"/>
  <c r="O345" i="22" s="1"/>
  <c r="I344" i="22"/>
  <c r="H344" i="22"/>
  <c r="O344" i="22" s="1"/>
  <c r="I343" i="22"/>
  <c r="H343" i="22"/>
  <c r="O343" i="22" s="1"/>
  <c r="I342" i="22"/>
  <c r="H342" i="22"/>
  <c r="O342" i="22" s="1"/>
  <c r="O341" i="22"/>
  <c r="I340" i="22"/>
  <c r="H340" i="22"/>
  <c r="O340" i="22" s="1"/>
  <c r="I339" i="22"/>
  <c r="H339" i="22"/>
  <c r="O339" i="22" s="1"/>
  <c r="I338" i="22"/>
  <c r="H338" i="22"/>
  <c r="O338" i="22" s="1"/>
  <c r="O337" i="22"/>
  <c r="I336" i="22"/>
  <c r="H336" i="22"/>
  <c r="O336" i="22" s="1"/>
  <c r="I335" i="22"/>
  <c r="H335" i="22"/>
  <c r="O335" i="22" s="1"/>
  <c r="I334" i="22"/>
  <c r="H334" i="22"/>
  <c r="O334" i="22" s="1"/>
  <c r="I333" i="22"/>
  <c r="H333" i="22"/>
  <c r="O333" i="22" s="1"/>
  <c r="O332" i="22"/>
  <c r="I331" i="22"/>
  <c r="H331" i="22"/>
  <c r="O331" i="22" s="1"/>
  <c r="O330" i="22"/>
  <c r="I329" i="22"/>
  <c r="H329" i="22"/>
  <c r="O329" i="22" s="1"/>
  <c r="I328" i="22"/>
  <c r="H328" i="22"/>
  <c r="O328" i="22" s="1"/>
  <c r="I327" i="22"/>
  <c r="H327" i="22"/>
  <c r="O327" i="22" s="1"/>
  <c r="I326" i="22"/>
  <c r="H326" i="22"/>
  <c r="O326" i="22" s="1"/>
  <c r="I325" i="22"/>
  <c r="H325" i="22"/>
  <c r="O325" i="22" s="1"/>
  <c r="O324" i="22"/>
  <c r="I324" i="22"/>
  <c r="H324" i="22"/>
  <c r="I323" i="22"/>
  <c r="H323" i="22"/>
  <c r="O323" i="22" s="1"/>
  <c r="O322" i="22"/>
  <c r="I321" i="22"/>
  <c r="H321" i="22"/>
  <c r="O321" i="22" s="1"/>
  <c r="I320" i="22"/>
  <c r="H320" i="22"/>
  <c r="O320" i="22" s="1"/>
  <c r="I319" i="22"/>
  <c r="H319" i="22"/>
  <c r="O319" i="22" s="1"/>
  <c r="I318" i="22"/>
  <c r="H318" i="22"/>
  <c r="O318" i="22" s="1"/>
  <c r="I317" i="22"/>
  <c r="H317" i="22"/>
  <c r="O317" i="22" s="1"/>
  <c r="I316" i="22"/>
  <c r="H316" i="22"/>
  <c r="I315" i="22"/>
  <c r="H315" i="22"/>
  <c r="O315" i="22" s="1"/>
  <c r="I314" i="22"/>
  <c r="H314" i="22"/>
  <c r="O314" i="22" s="1"/>
  <c r="I313" i="22"/>
  <c r="H313" i="22"/>
  <c r="O313" i="22" s="1"/>
  <c r="I312" i="22"/>
  <c r="H312" i="22"/>
  <c r="I311" i="22"/>
  <c r="H311" i="22"/>
  <c r="O311" i="22" s="1"/>
  <c r="O310" i="22"/>
  <c r="I309" i="22"/>
  <c r="H309" i="22"/>
  <c r="O309" i="22" s="1"/>
  <c r="O308" i="22"/>
  <c r="O307" i="22"/>
  <c r="I306" i="22"/>
  <c r="H306" i="22"/>
  <c r="O306" i="22" s="1"/>
  <c r="I305" i="22"/>
  <c r="H305" i="22"/>
  <c r="O305" i="22" s="1"/>
  <c r="O304" i="22"/>
  <c r="I304" i="22"/>
  <c r="H304" i="22"/>
  <c r="O303" i="22"/>
  <c r="I302" i="22"/>
  <c r="H302" i="22"/>
  <c r="O302" i="22" s="1"/>
  <c r="I301" i="22"/>
  <c r="H301" i="22"/>
  <c r="O301" i="22" s="1"/>
  <c r="O300" i="22"/>
  <c r="I299" i="22"/>
  <c r="H299" i="22"/>
  <c r="O299" i="22" s="1"/>
  <c r="I298" i="22"/>
  <c r="H298" i="22"/>
  <c r="O298" i="22" s="1"/>
  <c r="O297" i="22"/>
  <c r="I296" i="22"/>
  <c r="H296" i="22"/>
  <c r="O296" i="22" s="1"/>
  <c r="I295" i="22"/>
  <c r="H295" i="22"/>
  <c r="O295" i="22" s="1"/>
  <c r="O294" i="22"/>
  <c r="I293" i="22"/>
  <c r="H293" i="22"/>
  <c r="O293" i="22" s="1"/>
  <c r="O292" i="22"/>
  <c r="I291" i="22"/>
  <c r="H291" i="22"/>
  <c r="O291" i="22" s="1"/>
  <c r="I290" i="22"/>
  <c r="H290" i="22"/>
  <c r="I289" i="22"/>
  <c r="H289" i="22"/>
  <c r="O289" i="22" s="1"/>
  <c r="I288" i="22"/>
  <c r="H288" i="22"/>
  <c r="O288" i="22" s="1"/>
  <c r="I287" i="22"/>
  <c r="H287" i="22"/>
  <c r="O287" i="22" s="1"/>
  <c r="I286" i="22"/>
  <c r="H286" i="22"/>
  <c r="I285" i="22"/>
  <c r="H285" i="22"/>
  <c r="O285" i="22" s="1"/>
  <c r="I284" i="22"/>
  <c r="H284" i="22"/>
  <c r="O284" i="22" s="1"/>
  <c r="I283" i="22"/>
  <c r="H283" i="22"/>
  <c r="O283" i="22" s="1"/>
  <c r="I282" i="22"/>
  <c r="H282" i="22"/>
  <c r="O282" i="22" s="1"/>
  <c r="O281" i="22"/>
  <c r="I280" i="22"/>
  <c r="H280" i="22"/>
  <c r="O280" i="22" s="1"/>
  <c r="O279" i="22"/>
  <c r="O278" i="22"/>
  <c r="I277" i="22"/>
  <c r="H277" i="22"/>
  <c r="O277" i="22" s="1"/>
  <c r="I276" i="22"/>
  <c r="H276" i="22"/>
  <c r="O276" i="22" s="1"/>
  <c r="I275" i="22"/>
  <c r="H275" i="22"/>
  <c r="O275" i="22" s="1"/>
  <c r="O274" i="22"/>
  <c r="I273" i="22"/>
  <c r="H273" i="22"/>
  <c r="O273" i="22" s="1"/>
  <c r="I272" i="22"/>
  <c r="H272" i="22"/>
  <c r="O272" i="22" s="1"/>
  <c r="O271" i="22"/>
  <c r="I270" i="22"/>
  <c r="H270" i="22"/>
  <c r="O270" i="22" s="1"/>
  <c r="I269" i="22"/>
  <c r="H269" i="22"/>
  <c r="O269" i="22" s="1"/>
  <c r="O268" i="22"/>
  <c r="I267" i="22"/>
  <c r="H267" i="22"/>
  <c r="O267" i="22" s="1"/>
  <c r="I266" i="22"/>
  <c r="H266" i="22"/>
  <c r="O266" i="22" s="1"/>
  <c r="O265" i="22"/>
  <c r="I264" i="22"/>
  <c r="H264" i="22"/>
  <c r="O264" i="22" s="1"/>
  <c r="O263" i="22"/>
  <c r="I262" i="22"/>
  <c r="H262" i="22"/>
  <c r="O262" i="22" s="1"/>
  <c r="I261" i="22"/>
  <c r="H261" i="22"/>
  <c r="O261" i="22" s="1"/>
  <c r="I260" i="22"/>
  <c r="H260" i="22"/>
  <c r="O260" i="22" s="1"/>
  <c r="I259" i="22"/>
  <c r="H259" i="22"/>
  <c r="O259" i="22" s="1"/>
  <c r="I258" i="22"/>
  <c r="H258" i="22"/>
  <c r="O258" i="22" s="1"/>
  <c r="I257" i="22"/>
  <c r="H257" i="22"/>
  <c r="O257" i="22" s="1"/>
  <c r="I256" i="22"/>
  <c r="H256" i="22"/>
  <c r="O256" i="22" s="1"/>
  <c r="I255" i="22"/>
  <c r="H255" i="22"/>
  <c r="O255" i="22" s="1"/>
  <c r="I254" i="22"/>
  <c r="H254" i="22"/>
  <c r="O254" i="22" s="1"/>
  <c r="I253" i="22"/>
  <c r="H253" i="22"/>
  <c r="O253" i="22" s="1"/>
  <c r="O252" i="22"/>
  <c r="I251" i="22"/>
  <c r="H251" i="22"/>
  <c r="O251" i="22" s="1"/>
  <c r="O250" i="22"/>
  <c r="O249" i="22"/>
  <c r="O248" i="22"/>
  <c r="I247" i="22"/>
  <c r="H247" i="22"/>
  <c r="O247" i="22" s="1"/>
  <c r="I246" i="22"/>
  <c r="H246" i="22"/>
  <c r="I245" i="22"/>
  <c r="H245" i="22"/>
  <c r="O245" i="22" s="1"/>
  <c r="I244" i="22"/>
  <c r="H244" i="22"/>
  <c r="O244" i="22" s="1"/>
  <c r="I243" i="22"/>
  <c r="H243" i="22"/>
  <c r="O243" i="22" s="1"/>
  <c r="I242" i="22"/>
  <c r="H242" i="22"/>
  <c r="I241" i="22"/>
  <c r="H241" i="22"/>
  <c r="O241" i="22" s="1"/>
  <c r="I240" i="22"/>
  <c r="H240" i="22"/>
  <c r="O240" i="22" s="1"/>
  <c r="O239" i="22"/>
  <c r="I238" i="22"/>
  <c r="H238" i="22"/>
  <c r="O238" i="22" s="1"/>
  <c r="I237" i="22"/>
  <c r="H237" i="22"/>
  <c r="O237" i="22" s="1"/>
  <c r="I236" i="22"/>
  <c r="H236" i="22"/>
  <c r="O236" i="22" s="1"/>
  <c r="I235" i="22"/>
  <c r="H235" i="22"/>
  <c r="O235" i="22" s="1"/>
  <c r="I234" i="22"/>
  <c r="H234" i="22"/>
  <c r="O234" i="22" s="1"/>
  <c r="I233" i="22"/>
  <c r="H233" i="22"/>
  <c r="O233" i="22" s="1"/>
  <c r="O232" i="22"/>
  <c r="I231" i="22"/>
  <c r="H231" i="22"/>
  <c r="O231" i="22" s="1"/>
  <c r="I230" i="22"/>
  <c r="H230" i="22"/>
  <c r="O230" i="22" s="1"/>
  <c r="I229" i="22"/>
  <c r="H229" i="22"/>
  <c r="O228" i="22"/>
  <c r="I227" i="22"/>
  <c r="H227" i="22"/>
  <c r="O227" i="22" s="1"/>
  <c r="I226" i="22"/>
  <c r="H226" i="22"/>
  <c r="O226" i="22" s="1"/>
  <c r="I225" i="22"/>
  <c r="H225" i="22"/>
  <c r="O225" i="22" s="1"/>
  <c r="I224" i="22"/>
  <c r="H224" i="22"/>
  <c r="O224" i="22" s="1"/>
  <c r="I223" i="22"/>
  <c r="H223" i="22"/>
  <c r="O223" i="22" s="1"/>
  <c r="O222" i="22"/>
  <c r="I221" i="22"/>
  <c r="H221" i="22"/>
  <c r="O221" i="22" s="1"/>
  <c r="I220" i="22"/>
  <c r="H220" i="22"/>
  <c r="I219" i="22"/>
  <c r="H219" i="22"/>
  <c r="O219" i="22" s="1"/>
  <c r="O218" i="22"/>
  <c r="I217" i="22"/>
  <c r="H217" i="22"/>
  <c r="O217" i="22" s="1"/>
  <c r="I216" i="22"/>
  <c r="H216" i="22"/>
  <c r="O216" i="22" s="1"/>
  <c r="I215" i="22"/>
  <c r="H215" i="22"/>
  <c r="O215" i="22" s="1"/>
  <c r="O214" i="22"/>
  <c r="I213" i="22"/>
  <c r="H213" i="22"/>
  <c r="I212" i="22"/>
  <c r="H212" i="22"/>
  <c r="O212" i="22" s="1"/>
  <c r="I211" i="22"/>
  <c r="H211" i="22"/>
  <c r="O211" i="22" s="1"/>
  <c r="I210" i="22"/>
  <c r="H210" i="22"/>
  <c r="O210" i="22" s="1"/>
  <c r="I209" i="22"/>
  <c r="H209" i="22"/>
  <c r="O208" i="22"/>
  <c r="I207" i="22"/>
  <c r="H207" i="22"/>
  <c r="O207" i="22" s="1"/>
  <c r="I206" i="22"/>
  <c r="H206" i="22"/>
  <c r="O206" i="22" s="1"/>
  <c r="I205" i="22"/>
  <c r="H205" i="22"/>
  <c r="O205" i="22" s="1"/>
  <c r="I204" i="22"/>
  <c r="H204" i="22"/>
  <c r="O204" i="22" s="1"/>
  <c r="I203" i="22"/>
  <c r="H203" i="22"/>
  <c r="O203" i="22" s="1"/>
  <c r="I202" i="22"/>
  <c r="H202" i="22"/>
  <c r="O202" i="22" s="1"/>
  <c r="I201" i="22"/>
  <c r="H201" i="22"/>
  <c r="O201" i="22" s="1"/>
  <c r="I200" i="22"/>
  <c r="H200" i="22"/>
  <c r="O200" i="22" s="1"/>
  <c r="I199" i="22"/>
  <c r="H199" i="22"/>
  <c r="O199" i="22" s="1"/>
  <c r="I198" i="22"/>
  <c r="H198" i="22"/>
  <c r="O198" i="22" s="1"/>
  <c r="I197" i="22"/>
  <c r="H197" i="22"/>
  <c r="O197" i="22" s="1"/>
  <c r="O196" i="22"/>
  <c r="I195" i="22"/>
  <c r="H195" i="22"/>
  <c r="O195" i="22" s="1"/>
  <c r="O194" i="22"/>
  <c r="O193" i="22"/>
  <c r="I192" i="22"/>
  <c r="H192" i="22"/>
  <c r="O192" i="22" s="1"/>
  <c r="I191" i="22"/>
  <c r="H191" i="22"/>
  <c r="O191" i="22" s="1"/>
  <c r="I190" i="22"/>
  <c r="H190" i="22"/>
  <c r="O190" i="22" s="1"/>
  <c r="I189" i="22"/>
  <c r="H189" i="22"/>
  <c r="O189" i="22" s="1"/>
  <c r="I188" i="22"/>
  <c r="H188" i="22"/>
  <c r="O188" i="22" s="1"/>
  <c r="I187" i="22"/>
  <c r="H187" i="22"/>
  <c r="O187" i="22" s="1"/>
  <c r="I186" i="22"/>
  <c r="H186" i="22"/>
  <c r="O186" i="22" s="1"/>
  <c r="I185" i="22"/>
  <c r="H185" i="22"/>
  <c r="O185" i="22" s="1"/>
  <c r="O184" i="22"/>
  <c r="I183" i="22"/>
  <c r="H183" i="22"/>
  <c r="O183" i="22" s="1"/>
  <c r="I182" i="22"/>
  <c r="H182" i="22"/>
  <c r="O182" i="22" s="1"/>
  <c r="I181" i="22"/>
  <c r="H181" i="22"/>
  <c r="O181" i="22" s="1"/>
  <c r="I180" i="22"/>
  <c r="H180" i="22"/>
  <c r="O180" i="22" s="1"/>
  <c r="I179" i="22"/>
  <c r="H179" i="22"/>
  <c r="O179" i="22" s="1"/>
  <c r="I178" i="22"/>
  <c r="H178" i="22"/>
  <c r="O178" i="22" s="1"/>
  <c r="O177" i="22"/>
  <c r="I176" i="22"/>
  <c r="H176" i="22"/>
  <c r="O176" i="22" s="1"/>
  <c r="I175" i="22"/>
  <c r="H175" i="22"/>
  <c r="O175" i="22" s="1"/>
  <c r="I174" i="22"/>
  <c r="H174" i="22"/>
  <c r="O174" i="22" s="1"/>
  <c r="O173" i="22"/>
  <c r="I172" i="22"/>
  <c r="H172" i="22"/>
  <c r="O172" i="22" s="1"/>
  <c r="I171" i="22"/>
  <c r="H171" i="22"/>
  <c r="O171" i="22" s="1"/>
  <c r="I170" i="22"/>
  <c r="H170" i="22"/>
  <c r="O170" i="22" s="1"/>
  <c r="I169" i="22"/>
  <c r="H169" i="22"/>
  <c r="O169" i="22" s="1"/>
  <c r="I168" i="22"/>
  <c r="H168" i="22"/>
  <c r="O168" i="22" s="1"/>
  <c r="O167" i="22"/>
  <c r="I166" i="22"/>
  <c r="H166" i="22"/>
  <c r="O166" i="22" s="1"/>
  <c r="I165" i="22"/>
  <c r="H165" i="22"/>
  <c r="O165" i="22" s="1"/>
  <c r="I164" i="22"/>
  <c r="H164" i="22"/>
  <c r="O164" i="22" s="1"/>
  <c r="O163" i="22"/>
  <c r="I162" i="22"/>
  <c r="H162" i="22"/>
  <c r="O162" i="22" s="1"/>
  <c r="I161" i="22"/>
  <c r="H161" i="22"/>
  <c r="O161" i="22" s="1"/>
  <c r="I160" i="22"/>
  <c r="H160" i="22"/>
  <c r="O160" i="22" s="1"/>
  <c r="O159" i="22"/>
  <c r="I158" i="22"/>
  <c r="H158" i="22"/>
  <c r="O158" i="22" s="1"/>
  <c r="I157" i="22"/>
  <c r="H157" i="22"/>
  <c r="O157" i="22" s="1"/>
  <c r="I156" i="22"/>
  <c r="H156" i="22"/>
  <c r="O156" i="22" s="1"/>
  <c r="I155" i="22"/>
  <c r="H155" i="22"/>
  <c r="O155" i="22" s="1"/>
  <c r="I154" i="22"/>
  <c r="H154" i="22"/>
  <c r="O154" i="22" s="1"/>
  <c r="O153" i="22"/>
  <c r="I152" i="22"/>
  <c r="H152" i="22"/>
  <c r="O152" i="22" s="1"/>
  <c r="I151" i="22"/>
  <c r="H151" i="22"/>
  <c r="O151" i="22" s="1"/>
  <c r="I150" i="22"/>
  <c r="H150" i="22"/>
  <c r="O150" i="22" s="1"/>
  <c r="I149" i="22"/>
  <c r="H149" i="22"/>
  <c r="O149" i="22" s="1"/>
  <c r="I148" i="22"/>
  <c r="H148" i="22"/>
  <c r="O148" i="22" s="1"/>
  <c r="I147" i="22"/>
  <c r="H147" i="22"/>
  <c r="O147" i="22" s="1"/>
  <c r="O146" i="22"/>
  <c r="I145" i="22"/>
  <c r="H145" i="22"/>
  <c r="O145" i="22" s="1"/>
  <c r="I144" i="22"/>
  <c r="H144" i="22"/>
  <c r="O144" i="22" s="1"/>
  <c r="I143" i="22"/>
  <c r="H143" i="22"/>
  <c r="O143" i="22" s="1"/>
  <c r="I142" i="22"/>
  <c r="H142" i="22"/>
  <c r="O142" i="22" s="1"/>
  <c r="I141" i="22"/>
  <c r="H141" i="22"/>
  <c r="O141" i="22" s="1"/>
  <c r="I140" i="22"/>
  <c r="H140" i="22"/>
  <c r="O140" i="22" s="1"/>
  <c r="I139" i="22"/>
  <c r="H139" i="22"/>
  <c r="O139" i="22" s="1"/>
  <c r="I138" i="22"/>
  <c r="H138" i="22"/>
  <c r="O138" i="22" s="1"/>
  <c r="I137" i="22"/>
  <c r="H137" i="22"/>
  <c r="O137" i="22" s="1"/>
  <c r="I136" i="22"/>
  <c r="H136" i="22"/>
  <c r="O136" i="22" s="1"/>
  <c r="O135" i="22"/>
  <c r="I134" i="22"/>
  <c r="H134" i="22"/>
  <c r="O134" i="22" s="1"/>
  <c r="O133" i="22"/>
  <c r="O132" i="22"/>
  <c r="O131" i="22"/>
  <c r="I130" i="22"/>
  <c r="H130" i="22"/>
  <c r="O130" i="22" s="1"/>
  <c r="O129" i="22"/>
  <c r="I128" i="22"/>
  <c r="H128" i="22"/>
  <c r="O128" i="22" s="1"/>
  <c r="O127" i="22"/>
  <c r="I126" i="22"/>
  <c r="H126" i="22"/>
  <c r="O126" i="22" s="1"/>
  <c r="I125" i="22"/>
  <c r="H125" i="22"/>
  <c r="O125" i="22" s="1"/>
  <c r="I124" i="22"/>
  <c r="H124" i="22"/>
  <c r="O124" i="22" s="1"/>
  <c r="O123" i="22"/>
  <c r="I122" i="22"/>
  <c r="H122" i="22"/>
  <c r="O122" i="22" s="1"/>
  <c r="O121" i="22"/>
  <c r="I120" i="22"/>
  <c r="H120" i="22"/>
  <c r="O120" i="22" s="1"/>
  <c r="O119" i="22"/>
  <c r="O118" i="22"/>
  <c r="I117" i="22"/>
  <c r="H117" i="22"/>
  <c r="O117" i="22" s="1"/>
  <c r="I116" i="22"/>
  <c r="H116" i="22"/>
  <c r="O116" i="22" s="1"/>
  <c r="I115" i="22"/>
  <c r="H115" i="22"/>
  <c r="O115" i="22" s="1"/>
  <c r="O114" i="22"/>
  <c r="I114" i="22"/>
  <c r="H114" i="22"/>
  <c r="I113" i="22"/>
  <c r="H113" i="22"/>
  <c r="O113" i="22" s="1"/>
  <c r="I112" i="22"/>
  <c r="H112" i="22"/>
  <c r="O112" i="22" s="1"/>
  <c r="O111" i="22"/>
  <c r="I110" i="22"/>
  <c r="H110" i="22"/>
  <c r="O110" i="22" s="1"/>
  <c r="I109" i="22"/>
  <c r="H109" i="22"/>
  <c r="O109" i="22" s="1"/>
  <c r="I108" i="22"/>
  <c r="H108" i="22"/>
  <c r="O108" i="22" s="1"/>
  <c r="O107" i="22"/>
  <c r="O106" i="22"/>
  <c r="I105" i="22"/>
  <c r="H105" i="22"/>
  <c r="O105" i="22" s="1"/>
  <c r="I104" i="22"/>
  <c r="H104" i="22"/>
  <c r="O104" i="22" s="1"/>
  <c r="I103" i="22"/>
  <c r="H103" i="22"/>
  <c r="O103" i="22" s="1"/>
  <c r="I102" i="22"/>
  <c r="H102" i="22"/>
  <c r="O102" i="22" s="1"/>
  <c r="I101" i="22"/>
  <c r="H101" i="22"/>
  <c r="O101" i="22" s="1"/>
  <c r="I100" i="22"/>
  <c r="H100" i="22"/>
  <c r="O100" i="22" s="1"/>
  <c r="O99" i="22"/>
  <c r="I98" i="22"/>
  <c r="H98" i="22"/>
  <c r="O98" i="22" s="1"/>
  <c r="I97" i="22"/>
  <c r="H97" i="22"/>
  <c r="O97" i="22" s="1"/>
  <c r="I96" i="22"/>
  <c r="H96" i="22"/>
  <c r="O96" i="22" s="1"/>
  <c r="O95" i="22"/>
  <c r="I94" i="22"/>
  <c r="H94" i="22"/>
  <c r="O94" i="22" s="1"/>
  <c r="I93" i="22"/>
  <c r="H93" i="22"/>
  <c r="O93" i="22" s="1"/>
  <c r="I92" i="22"/>
  <c r="H92" i="22"/>
  <c r="O92" i="22" s="1"/>
  <c r="I91" i="22"/>
  <c r="H91" i="22"/>
  <c r="O91" i="22" s="1"/>
  <c r="I90" i="22"/>
  <c r="H90" i="22"/>
  <c r="O90" i="22" s="1"/>
  <c r="O89" i="22"/>
  <c r="I88" i="22"/>
  <c r="H88" i="22"/>
  <c r="O88" i="22" s="1"/>
  <c r="I87" i="22"/>
  <c r="H87" i="22"/>
  <c r="O87" i="22" s="1"/>
  <c r="I86" i="22"/>
  <c r="H86" i="22"/>
  <c r="O86" i="22" s="1"/>
  <c r="O85" i="22"/>
  <c r="I84" i="22"/>
  <c r="H84" i="22"/>
  <c r="O84" i="22" s="1"/>
  <c r="I83" i="22"/>
  <c r="H83" i="22"/>
  <c r="O83" i="22" s="1"/>
  <c r="I82" i="22"/>
  <c r="H82" i="22"/>
  <c r="O82" i="22" s="1"/>
  <c r="I81" i="22"/>
  <c r="H81" i="22"/>
  <c r="O81" i="22" s="1"/>
  <c r="I80" i="22"/>
  <c r="H80" i="22"/>
  <c r="O80" i="22" s="1"/>
  <c r="I79" i="22"/>
  <c r="H79" i="22"/>
  <c r="O79" i="22" s="1"/>
  <c r="O78" i="22"/>
  <c r="I77" i="22"/>
  <c r="H77" i="22"/>
  <c r="O77" i="22" s="1"/>
  <c r="O76" i="22"/>
  <c r="I75" i="22"/>
  <c r="H75" i="22"/>
  <c r="O75" i="22" s="1"/>
  <c r="I74" i="22"/>
  <c r="H74" i="22"/>
  <c r="O74" i="22" s="1"/>
  <c r="I73" i="22"/>
  <c r="H73" i="22"/>
  <c r="O73" i="22" s="1"/>
  <c r="I72" i="22"/>
  <c r="H72" i="22"/>
  <c r="O72" i="22" s="1"/>
  <c r="I71" i="22"/>
  <c r="H71" i="22"/>
  <c r="O71" i="22" s="1"/>
  <c r="I70" i="22"/>
  <c r="H70" i="22"/>
  <c r="O70" i="22" s="1"/>
  <c r="I69" i="22"/>
  <c r="H69" i="22"/>
  <c r="O69" i="22" s="1"/>
  <c r="O68" i="22"/>
  <c r="I67" i="22"/>
  <c r="H67" i="22"/>
  <c r="O67" i="22" s="1"/>
  <c r="I66" i="22"/>
  <c r="H66" i="22"/>
  <c r="O66" i="22" s="1"/>
  <c r="I65" i="22"/>
  <c r="H65" i="22"/>
  <c r="O65" i="22" s="1"/>
  <c r="I64" i="22"/>
  <c r="H64" i="22"/>
  <c r="O64" i="22" s="1"/>
  <c r="I63" i="22"/>
  <c r="H63" i="22"/>
  <c r="O63" i="22" s="1"/>
  <c r="I62" i="22"/>
  <c r="H62" i="22"/>
  <c r="O62" i="22" s="1"/>
  <c r="I61" i="22"/>
  <c r="H61" i="22"/>
  <c r="O61" i="22" s="1"/>
  <c r="I60" i="22"/>
  <c r="H60" i="22"/>
  <c r="O60" i="22" s="1"/>
  <c r="I59" i="22"/>
  <c r="H59" i="22"/>
  <c r="O59" i="22" s="1"/>
  <c r="I58" i="22"/>
  <c r="H58" i="22"/>
  <c r="O58" i="22" s="1"/>
  <c r="I57" i="22"/>
  <c r="H57" i="22"/>
  <c r="O57" i="22" s="1"/>
  <c r="O56" i="22"/>
  <c r="I55" i="22"/>
  <c r="H55" i="22"/>
  <c r="O55" i="22" s="1"/>
  <c r="O54" i="22"/>
  <c r="O53" i="22"/>
  <c r="I52" i="22"/>
  <c r="H52" i="22"/>
  <c r="O52" i="22" s="1"/>
  <c r="I51" i="22"/>
  <c r="H51" i="22"/>
  <c r="O51" i="22" s="1"/>
  <c r="I50" i="22"/>
  <c r="H50" i="22"/>
  <c r="O50" i="22" s="1"/>
  <c r="I49" i="22"/>
  <c r="H49" i="22"/>
  <c r="O49" i="22" s="1"/>
  <c r="I48" i="22"/>
  <c r="H48" i="22"/>
  <c r="O48" i="22" s="1"/>
  <c r="I47" i="22"/>
  <c r="H47" i="22"/>
  <c r="O47" i="22" s="1"/>
  <c r="O46" i="22"/>
  <c r="I45" i="22"/>
  <c r="H45" i="22"/>
  <c r="O45" i="22" s="1"/>
  <c r="O44" i="22"/>
  <c r="I43" i="22"/>
  <c r="H43" i="22"/>
  <c r="O43" i="22" s="1"/>
  <c r="I42" i="22"/>
  <c r="H42" i="22"/>
  <c r="O42" i="22" s="1"/>
  <c r="I41" i="22"/>
  <c r="H41" i="22"/>
  <c r="O41" i="22" s="1"/>
  <c r="I40" i="22"/>
  <c r="H40" i="22"/>
  <c r="O40" i="22" s="1"/>
  <c r="I39" i="22"/>
  <c r="H39" i="22"/>
  <c r="O39" i="22" s="1"/>
  <c r="I38" i="22"/>
  <c r="H38" i="22"/>
  <c r="O38" i="22" s="1"/>
  <c r="I37" i="22"/>
  <c r="H37" i="22"/>
  <c r="O37" i="22" s="1"/>
  <c r="O36" i="22"/>
  <c r="I35" i="22"/>
  <c r="H35" i="22"/>
  <c r="O35" i="22" s="1"/>
  <c r="I34" i="22"/>
  <c r="H34" i="22"/>
  <c r="O34" i="22" s="1"/>
  <c r="I33" i="22"/>
  <c r="H33" i="22"/>
  <c r="O33" i="22" s="1"/>
  <c r="I32" i="22"/>
  <c r="H32" i="22"/>
  <c r="O32" i="22" s="1"/>
  <c r="I31" i="22"/>
  <c r="H31" i="22"/>
  <c r="O31" i="22" s="1"/>
  <c r="I30" i="22"/>
  <c r="H30" i="22"/>
  <c r="O30" i="22" s="1"/>
  <c r="I29" i="22"/>
  <c r="H29" i="22"/>
  <c r="O29" i="22" s="1"/>
  <c r="I28" i="22"/>
  <c r="H28" i="22"/>
  <c r="O28" i="22" s="1"/>
  <c r="I27" i="22"/>
  <c r="H27" i="22"/>
  <c r="O27" i="22" s="1"/>
  <c r="I26" i="22"/>
  <c r="H26" i="22"/>
  <c r="O26" i="22" s="1"/>
  <c r="I25" i="22"/>
  <c r="H25" i="22"/>
  <c r="O25" i="22" s="1"/>
  <c r="O24" i="22"/>
  <c r="I23" i="22"/>
  <c r="H23" i="22"/>
  <c r="O23" i="22" s="1"/>
  <c r="I22" i="22"/>
  <c r="H22" i="22"/>
  <c r="O22" i="22" s="1"/>
  <c r="I21" i="22"/>
  <c r="H21" i="22"/>
  <c r="O21" i="22" s="1"/>
  <c r="I20" i="22"/>
  <c r="H20" i="22"/>
  <c r="O412" i="22" l="1"/>
  <c r="H544" i="22"/>
  <c r="O20" i="22"/>
  <c r="O209" i="22"/>
  <c r="O213" i="22"/>
  <c r="O316" i="22"/>
  <c r="O229" i="22"/>
  <c r="O434" i="22"/>
  <c r="O290" i="22"/>
  <c r="O396" i="22"/>
  <c r="O416" i="22"/>
  <c r="O427" i="22"/>
  <c r="O442" i="22"/>
  <c r="O220" i="22"/>
  <c r="O286" i="22"/>
  <c r="O242" i="22"/>
  <c r="O246" i="22"/>
  <c r="O312" i="22"/>
  <c r="I528" i="22"/>
  <c r="L627" i="19"/>
  <c r="K389" i="19"/>
  <c r="L389" i="19" s="1"/>
  <c r="M388" i="19" s="1"/>
  <c r="E400" i="19" l="1"/>
  <c r="K400" i="19" s="1"/>
  <c r="L400" i="19" s="1"/>
  <c r="N143" i="24"/>
  <c r="G357" i="21"/>
  <c r="G357" i="22" s="1"/>
  <c r="G21" i="21"/>
  <c r="G21" i="22" s="1"/>
  <c r="G22" i="21"/>
  <c r="G22" i="22" s="1"/>
  <c r="G23" i="21"/>
  <c r="G23" i="22" s="1"/>
  <c r="G25" i="21"/>
  <c r="G25" i="22" s="1"/>
  <c r="G26" i="21"/>
  <c r="G26" i="22" s="1"/>
  <c r="G27" i="21"/>
  <c r="G27" i="22" s="1"/>
  <c r="G28" i="21"/>
  <c r="G28" i="22" s="1"/>
  <c r="G29" i="21"/>
  <c r="G29" i="22" s="1"/>
  <c r="G30" i="21"/>
  <c r="G30" i="22" s="1"/>
  <c r="G31" i="21"/>
  <c r="G31" i="22" s="1"/>
  <c r="G32" i="21"/>
  <c r="G32" i="22" s="1"/>
  <c r="G33" i="21"/>
  <c r="G33" i="22" s="1"/>
  <c r="G34" i="21"/>
  <c r="G34" i="22" s="1"/>
  <c r="G35" i="21"/>
  <c r="G35" i="22" s="1"/>
  <c r="G37" i="21"/>
  <c r="G37" i="22" s="1"/>
  <c r="G38" i="21"/>
  <c r="J38" i="21" s="1"/>
  <c r="K38" i="21" s="1"/>
  <c r="G39" i="21"/>
  <c r="J39" i="21" s="1"/>
  <c r="G40" i="21"/>
  <c r="J40" i="21" s="1"/>
  <c r="G41" i="21"/>
  <c r="G42" i="21"/>
  <c r="G43" i="21"/>
  <c r="G45" i="21"/>
  <c r="G45" i="22" s="1"/>
  <c r="G47" i="21"/>
  <c r="G47" i="22" s="1"/>
  <c r="G48" i="21"/>
  <c r="G48" i="22" s="1"/>
  <c r="G49" i="21"/>
  <c r="G49" i="22" s="1"/>
  <c r="G50" i="21"/>
  <c r="G50" i="22" s="1"/>
  <c r="G51" i="21"/>
  <c r="G51" i="22" s="1"/>
  <c r="G52" i="21"/>
  <c r="G52" i="22" s="1"/>
  <c r="G55" i="21"/>
  <c r="G55" i="22" s="1"/>
  <c r="G57" i="21"/>
  <c r="G57" i="22" s="1"/>
  <c r="G58" i="21"/>
  <c r="G58" i="22" s="1"/>
  <c r="G59" i="21"/>
  <c r="G59" i="22" s="1"/>
  <c r="G60" i="21"/>
  <c r="G60" i="22" s="1"/>
  <c r="G61" i="21"/>
  <c r="G61" i="22" s="1"/>
  <c r="G62" i="21"/>
  <c r="G62" i="22" s="1"/>
  <c r="G63" i="21"/>
  <c r="G63" i="22" s="1"/>
  <c r="G64" i="21"/>
  <c r="G65" i="21"/>
  <c r="G65" i="22" s="1"/>
  <c r="G66" i="21"/>
  <c r="G66" i="22" s="1"/>
  <c r="G67" i="21"/>
  <c r="G67" i="22" s="1"/>
  <c r="G69" i="21"/>
  <c r="G69" i="22" s="1"/>
  <c r="G70" i="21"/>
  <c r="G70" i="22" s="1"/>
  <c r="G71" i="21"/>
  <c r="G71" i="22" s="1"/>
  <c r="G72" i="21"/>
  <c r="G72" i="22" s="1"/>
  <c r="G73" i="21"/>
  <c r="G73" i="22" s="1"/>
  <c r="G74" i="21"/>
  <c r="G74" i="22" s="1"/>
  <c r="G75" i="21"/>
  <c r="G77" i="21"/>
  <c r="G77" i="22" s="1"/>
  <c r="G79" i="21"/>
  <c r="G79" i="22" s="1"/>
  <c r="G80" i="21"/>
  <c r="G80" i="22" s="1"/>
  <c r="G81" i="21"/>
  <c r="G81" i="22" s="1"/>
  <c r="G82" i="21"/>
  <c r="G82" i="22" s="1"/>
  <c r="G83" i="21"/>
  <c r="G83" i="22" s="1"/>
  <c r="G84" i="21"/>
  <c r="G84" i="22" s="1"/>
  <c r="G86" i="21"/>
  <c r="G86" i="22" s="1"/>
  <c r="G87" i="21"/>
  <c r="G87" i="22" s="1"/>
  <c r="G88" i="21"/>
  <c r="G88" i="22" s="1"/>
  <c r="G90" i="21"/>
  <c r="G90" i="22" s="1"/>
  <c r="G91" i="21"/>
  <c r="G91" i="22" s="1"/>
  <c r="G92" i="21"/>
  <c r="G92" i="22" s="1"/>
  <c r="G93" i="21"/>
  <c r="G93" i="22" s="1"/>
  <c r="G94" i="21"/>
  <c r="G94" i="22" s="1"/>
  <c r="G96" i="21"/>
  <c r="G96" i="22" s="1"/>
  <c r="G97" i="21"/>
  <c r="G97" i="22" s="1"/>
  <c r="G98" i="21"/>
  <c r="G98" i="22" s="1"/>
  <c r="G100" i="21"/>
  <c r="G100" i="22" s="1"/>
  <c r="G101" i="21"/>
  <c r="G101" i="22" s="1"/>
  <c r="G102" i="21"/>
  <c r="G102" i="22" s="1"/>
  <c r="G103" i="21"/>
  <c r="G103" i="22" s="1"/>
  <c r="G104" i="21"/>
  <c r="G104" i="22" s="1"/>
  <c r="G105" i="21"/>
  <c r="G105" i="22" s="1"/>
  <c r="G108" i="21"/>
  <c r="G108" i="22" s="1"/>
  <c r="G109" i="21"/>
  <c r="G109" i="22" s="1"/>
  <c r="G110" i="21"/>
  <c r="G110" i="22" s="1"/>
  <c r="G112" i="21"/>
  <c r="G112" i="22" s="1"/>
  <c r="G113" i="21"/>
  <c r="G113" i="22" s="1"/>
  <c r="G114" i="21"/>
  <c r="G114" i="22" s="1"/>
  <c r="G115" i="21"/>
  <c r="G115" i="22" s="1"/>
  <c r="G116" i="21"/>
  <c r="G116" i="22" s="1"/>
  <c r="G117" i="21"/>
  <c r="G117" i="22" s="1"/>
  <c r="G120" i="21"/>
  <c r="G120" i="22" s="1"/>
  <c r="G122" i="21"/>
  <c r="G122" i="22" s="1"/>
  <c r="G124" i="21"/>
  <c r="G124" i="22" s="1"/>
  <c r="G125" i="21"/>
  <c r="G125" i="22" s="1"/>
  <c r="G126" i="21"/>
  <c r="G126" i="22" s="1"/>
  <c r="G128" i="21"/>
  <c r="G128" i="22" s="1"/>
  <c r="G130" i="21"/>
  <c r="G130" i="22" s="1"/>
  <c r="G134" i="21"/>
  <c r="G134" i="22" s="1"/>
  <c r="G136" i="21"/>
  <c r="G136" i="22" s="1"/>
  <c r="G137" i="21"/>
  <c r="G137" i="22" s="1"/>
  <c r="G138" i="21"/>
  <c r="G138" i="22" s="1"/>
  <c r="G139" i="21"/>
  <c r="G139" i="22" s="1"/>
  <c r="G140" i="21"/>
  <c r="G140" i="22" s="1"/>
  <c r="G141" i="21"/>
  <c r="G141" i="22" s="1"/>
  <c r="G142" i="21"/>
  <c r="G142" i="22" s="1"/>
  <c r="G143" i="21"/>
  <c r="G143" i="22" s="1"/>
  <c r="G144" i="21"/>
  <c r="G144" i="22" s="1"/>
  <c r="G145" i="21"/>
  <c r="G145" i="22" s="1"/>
  <c r="G147" i="21"/>
  <c r="G147" i="22" s="1"/>
  <c r="G148" i="21"/>
  <c r="G148" i="22" s="1"/>
  <c r="G149" i="21"/>
  <c r="G149" i="22" s="1"/>
  <c r="G150" i="21"/>
  <c r="G150" i="22" s="1"/>
  <c r="G151" i="21"/>
  <c r="G151" i="22" s="1"/>
  <c r="G152" i="21"/>
  <c r="G152" i="22" s="1"/>
  <c r="G154" i="21"/>
  <c r="G154" i="22" s="1"/>
  <c r="G155" i="21"/>
  <c r="G155" i="22" s="1"/>
  <c r="G156" i="21"/>
  <c r="G157" i="21"/>
  <c r="G157" i="22" s="1"/>
  <c r="G158" i="21"/>
  <c r="G158" i="22" s="1"/>
  <c r="G160" i="21"/>
  <c r="G160" i="22" s="1"/>
  <c r="G161" i="21"/>
  <c r="G161" i="22" s="1"/>
  <c r="G162" i="21"/>
  <c r="G162" i="22" s="1"/>
  <c r="G164" i="21"/>
  <c r="G164" i="22" s="1"/>
  <c r="G165" i="21"/>
  <c r="G165" i="22" s="1"/>
  <c r="G166" i="21"/>
  <c r="G166" i="22" s="1"/>
  <c r="G168" i="21"/>
  <c r="G168" i="22" s="1"/>
  <c r="G169" i="21"/>
  <c r="G169" i="22" s="1"/>
  <c r="G170" i="21"/>
  <c r="G170" i="22" s="1"/>
  <c r="G171" i="21"/>
  <c r="G171" i="22" s="1"/>
  <c r="G172" i="21"/>
  <c r="G172" i="22" s="1"/>
  <c r="G174" i="21"/>
  <c r="G174" i="22" s="1"/>
  <c r="G175" i="21"/>
  <c r="G175" i="22" s="1"/>
  <c r="G176" i="21"/>
  <c r="G176" i="22" s="1"/>
  <c r="G178" i="21"/>
  <c r="G178" i="22" s="1"/>
  <c r="G179" i="21"/>
  <c r="G179" i="22" s="1"/>
  <c r="G180" i="21"/>
  <c r="G180" i="22" s="1"/>
  <c r="G181" i="21"/>
  <c r="G181" i="22" s="1"/>
  <c r="G182" i="21"/>
  <c r="G182" i="22" s="1"/>
  <c r="G183" i="21"/>
  <c r="G183" i="22" s="1"/>
  <c r="G185" i="21"/>
  <c r="G185" i="22" s="1"/>
  <c r="G186" i="21"/>
  <c r="G186" i="22" s="1"/>
  <c r="G187" i="21"/>
  <c r="G187" i="22" s="1"/>
  <c r="G188" i="21"/>
  <c r="G188" i="22" s="1"/>
  <c r="G189" i="21"/>
  <c r="G189" i="22" s="1"/>
  <c r="G190" i="21"/>
  <c r="G190" i="22" s="1"/>
  <c r="G191" i="21"/>
  <c r="G191" i="22" s="1"/>
  <c r="G192" i="21"/>
  <c r="G192" i="22" s="1"/>
  <c r="G195" i="21"/>
  <c r="G195" i="22" s="1"/>
  <c r="G197" i="21"/>
  <c r="G197" i="22" s="1"/>
  <c r="G198" i="21"/>
  <c r="G198" i="22" s="1"/>
  <c r="G199" i="21"/>
  <c r="G199" i="22" s="1"/>
  <c r="G200" i="21"/>
  <c r="G200" i="22" s="1"/>
  <c r="G201" i="21"/>
  <c r="G201" i="22" s="1"/>
  <c r="G202" i="21"/>
  <c r="G202" i="22" s="1"/>
  <c r="G203" i="21"/>
  <c r="G203" i="22" s="1"/>
  <c r="G204" i="21"/>
  <c r="G204" i="22" s="1"/>
  <c r="G205" i="21"/>
  <c r="G205" i="22" s="1"/>
  <c r="G206" i="21"/>
  <c r="G206" i="22" s="1"/>
  <c r="G207" i="21"/>
  <c r="G207" i="22" s="1"/>
  <c r="G209" i="21"/>
  <c r="G209" i="22" s="1"/>
  <c r="G210" i="21"/>
  <c r="G210" i="22" s="1"/>
  <c r="G211" i="21"/>
  <c r="G211" i="22" s="1"/>
  <c r="G212" i="21"/>
  <c r="G212" i="22" s="1"/>
  <c r="G213" i="21"/>
  <c r="G213" i="22" s="1"/>
  <c r="G215" i="21"/>
  <c r="G215" i="22" s="1"/>
  <c r="G216" i="21"/>
  <c r="G216" i="22" s="1"/>
  <c r="G217" i="21"/>
  <c r="G217" i="22" s="1"/>
  <c r="G219" i="21"/>
  <c r="G219" i="22" s="1"/>
  <c r="G220" i="21"/>
  <c r="G220" i="22" s="1"/>
  <c r="G221" i="21"/>
  <c r="G221" i="22" s="1"/>
  <c r="G223" i="21"/>
  <c r="G223" i="22" s="1"/>
  <c r="G224" i="21"/>
  <c r="G224" i="22" s="1"/>
  <c r="G225" i="21"/>
  <c r="G225" i="22" s="1"/>
  <c r="G226" i="21"/>
  <c r="G226" i="22" s="1"/>
  <c r="G227" i="21"/>
  <c r="G227" i="22" s="1"/>
  <c r="G229" i="21"/>
  <c r="G229" i="22" s="1"/>
  <c r="G230" i="21"/>
  <c r="G230" i="22" s="1"/>
  <c r="G231" i="21"/>
  <c r="G231" i="22" s="1"/>
  <c r="G233" i="21"/>
  <c r="G233" i="22" s="1"/>
  <c r="G234" i="21"/>
  <c r="G234" i="22" s="1"/>
  <c r="G235" i="21"/>
  <c r="G235" i="22" s="1"/>
  <c r="G236" i="21"/>
  <c r="G236" i="22" s="1"/>
  <c r="G237" i="21"/>
  <c r="G237" i="22" s="1"/>
  <c r="G238" i="21"/>
  <c r="G238" i="22" s="1"/>
  <c r="G240" i="21"/>
  <c r="G240" i="22" s="1"/>
  <c r="G241" i="21"/>
  <c r="G241" i="22" s="1"/>
  <c r="G242" i="21"/>
  <c r="G242" i="22" s="1"/>
  <c r="G243" i="21"/>
  <c r="G243" i="22" s="1"/>
  <c r="G244" i="21"/>
  <c r="G244" i="22" s="1"/>
  <c r="G245" i="21"/>
  <c r="G245" i="22" s="1"/>
  <c r="G246" i="21"/>
  <c r="G246" i="22" s="1"/>
  <c r="G247" i="21"/>
  <c r="G247" i="22" s="1"/>
  <c r="G251" i="21"/>
  <c r="G251" i="22" s="1"/>
  <c r="G253" i="21"/>
  <c r="G253" i="22" s="1"/>
  <c r="G254" i="21"/>
  <c r="G254" i="22" s="1"/>
  <c r="G255" i="21"/>
  <c r="G255" i="22" s="1"/>
  <c r="G256" i="21"/>
  <c r="G256" i="22" s="1"/>
  <c r="G257" i="21"/>
  <c r="G257" i="22" s="1"/>
  <c r="G258" i="21"/>
  <c r="G258" i="22" s="1"/>
  <c r="G259" i="21"/>
  <c r="G259" i="22" s="1"/>
  <c r="G260" i="21"/>
  <c r="G260" i="22" s="1"/>
  <c r="G261" i="21"/>
  <c r="G261" i="22" s="1"/>
  <c r="G262" i="21"/>
  <c r="G262" i="22" s="1"/>
  <c r="G264" i="21"/>
  <c r="G264" i="22" s="1"/>
  <c r="G265" i="21"/>
  <c r="G266" i="21"/>
  <c r="G266" i="22" s="1"/>
  <c r="G267" i="21"/>
  <c r="G267" i="22" s="1"/>
  <c r="G269" i="21"/>
  <c r="G269" i="22" s="1"/>
  <c r="G270" i="21"/>
  <c r="G270" i="22" s="1"/>
  <c r="G272" i="21"/>
  <c r="G272" i="22" s="1"/>
  <c r="G273" i="21"/>
  <c r="G273" i="22" s="1"/>
  <c r="G275" i="21"/>
  <c r="G275" i="22" s="1"/>
  <c r="G276" i="21"/>
  <c r="G276" i="22" s="1"/>
  <c r="G277" i="21"/>
  <c r="G277" i="22" s="1"/>
  <c r="G280" i="21"/>
  <c r="G280" i="22" s="1"/>
  <c r="G282" i="21"/>
  <c r="G282" i="22" s="1"/>
  <c r="G283" i="21"/>
  <c r="G283" i="22" s="1"/>
  <c r="G284" i="21"/>
  <c r="G284" i="22" s="1"/>
  <c r="G285" i="21"/>
  <c r="G285" i="22" s="1"/>
  <c r="G286" i="21"/>
  <c r="G286" i="22" s="1"/>
  <c r="G287" i="21"/>
  <c r="G287" i="22" s="1"/>
  <c r="G288" i="21"/>
  <c r="G288" i="22" s="1"/>
  <c r="G289" i="21"/>
  <c r="G289" i="22" s="1"/>
  <c r="G290" i="21"/>
  <c r="G290" i="22" s="1"/>
  <c r="G291" i="21"/>
  <c r="G291" i="22" s="1"/>
  <c r="G293" i="21"/>
  <c r="G293" i="22" s="1"/>
  <c r="G295" i="21"/>
  <c r="G295" i="22" s="1"/>
  <c r="G296" i="21"/>
  <c r="G296" i="22" s="1"/>
  <c r="G298" i="21"/>
  <c r="G298" i="22" s="1"/>
  <c r="G299" i="21"/>
  <c r="G299" i="22" s="1"/>
  <c r="G301" i="21"/>
  <c r="G301" i="22" s="1"/>
  <c r="G302" i="21"/>
  <c r="G302" i="22" s="1"/>
  <c r="G304" i="21"/>
  <c r="G304" i="22" s="1"/>
  <c r="G305" i="21"/>
  <c r="G305" i="22" s="1"/>
  <c r="G306" i="21"/>
  <c r="G306" i="22" s="1"/>
  <c r="G309" i="21"/>
  <c r="G309" i="22" s="1"/>
  <c r="G311" i="21"/>
  <c r="G311" i="22" s="1"/>
  <c r="G312" i="21"/>
  <c r="G312" i="22" s="1"/>
  <c r="G313" i="21"/>
  <c r="G313" i="22" s="1"/>
  <c r="G314" i="21"/>
  <c r="G314" i="22" s="1"/>
  <c r="G315" i="21"/>
  <c r="G315" i="22" s="1"/>
  <c r="G316" i="21"/>
  <c r="G316" i="22" s="1"/>
  <c r="G317" i="21"/>
  <c r="G317" i="22" s="1"/>
  <c r="G318" i="21"/>
  <c r="G318" i="22" s="1"/>
  <c r="G319" i="21"/>
  <c r="G319" i="22" s="1"/>
  <c r="G320" i="21"/>
  <c r="G320" i="22" s="1"/>
  <c r="G321" i="21"/>
  <c r="G321" i="22" s="1"/>
  <c r="G323" i="21"/>
  <c r="G323" i="22" s="1"/>
  <c r="G324" i="21"/>
  <c r="G324" i="22" s="1"/>
  <c r="G325" i="21"/>
  <c r="G325" i="22" s="1"/>
  <c r="G326" i="21"/>
  <c r="G326" i="22" s="1"/>
  <c r="G327" i="21"/>
  <c r="G327" i="22" s="1"/>
  <c r="G328" i="21"/>
  <c r="G328" i="22" s="1"/>
  <c r="G329" i="21"/>
  <c r="G329" i="22" s="1"/>
  <c r="G331" i="21"/>
  <c r="G331" i="22" s="1"/>
  <c r="G333" i="21"/>
  <c r="G333" i="22" s="1"/>
  <c r="G334" i="21"/>
  <c r="G334" i="22" s="1"/>
  <c r="G335" i="21"/>
  <c r="G335" i="22" s="1"/>
  <c r="G336" i="21"/>
  <c r="G336" i="22" s="1"/>
  <c r="G338" i="21"/>
  <c r="G338" i="22" s="1"/>
  <c r="G339" i="21"/>
  <c r="G339" i="22" s="1"/>
  <c r="G340" i="21"/>
  <c r="G340" i="22" s="1"/>
  <c r="G342" i="21"/>
  <c r="G342" i="22" s="1"/>
  <c r="G343" i="21"/>
  <c r="G343" i="22" s="1"/>
  <c r="G344" i="21"/>
  <c r="G344" i="22" s="1"/>
  <c r="G345" i="21"/>
  <c r="G345" i="22" s="1"/>
  <c r="G347" i="21"/>
  <c r="G347" i="22" s="1"/>
  <c r="G348" i="21"/>
  <c r="G348" i="22" s="1"/>
  <c r="G349" i="21"/>
  <c r="G349" i="22" s="1"/>
  <c r="G350" i="21"/>
  <c r="G350" i="22" s="1"/>
  <c r="G352" i="21"/>
  <c r="G352" i="22" s="1"/>
  <c r="G353" i="21"/>
  <c r="G353" i="22" s="1"/>
  <c r="G354" i="21"/>
  <c r="G354" i="22" s="1"/>
  <c r="G359" i="21"/>
  <c r="G359" i="22" s="1"/>
  <c r="G360" i="21"/>
  <c r="G360" i="22" s="1"/>
  <c r="G361" i="21"/>
  <c r="G361" i="22" s="1"/>
  <c r="G362" i="21"/>
  <c r="G362" i="22" s="1"/>
  <c r="G363" i="21"/>
  <c r="G363" i="22" s="1"/>
  <c r="G364" i="21"/>
  <c r="G364" i="22" s="1"/>
  <c r="G365" i="21"/>
  <c r="G365" i="22" s="1"/>
  <c r="G366" i="21"/>
  <c r="G366" i="22" s="1"/>
  <c r="G367" i="21"/>
  <c r="G367" i="22" s="1"/>
  <c r="G368" i="21"/>
  <c r="G368" i="22" s="1"/>
  <c r="G369" i="21"/>
  <c r="G369" i="22" s="1"/>
  <c r="G371" i="21"/>
  <c r="G371" i="22" s="1"/>
  <c r="G372" i="21"/>
  <c r="J372" i="21" s="1"/>
  <c r="K372" i="21" s="1"/>
  <c r="G373" i="21"/>
  <c r="G373" i="22" s="1"/>
  <c r="G374" i="21"/>
  <c r="G374" i="22" s="1"/>
  <c r="G375" i="21"/>
  <c r="G375" i="22" s="1"/>
  <c r="G376" i="21"/>
  <c r="G376" i="22" s="1"/>
  <c r="G377" i="21"/>
  <c r="G377" i="22" s="1"/>
  <c r="G379" i="21"/>
  <c r="G379" i="22" s="1"/>
  <c r="G381" i="21"/>
  <c r="G381" i="22" s="1"/>
  <c r="G382" i="21"/>
  <c r="G382" i="22" s="1"/>
  <c r="G383" i="21"/>
  <c r="G383" i="22" s="1"/>
  <c r="G384" i="21"/>
  <c r="G384" i="22" s="1"/>
  <c r="G386" i="21"/>
  <c r="G386" i="22" s="1"/>
  <c r="G387" i="21"/>
  <c r="G387" i="22" s="1"/>
  <c r="G389" i="21"/>
  <c r="G389" i="22" s="1"/>
  <c r="G390" i="21"/>
  <c r="G390" i="22" s="1"/>
  <c r="G391" i="21"/>
  <c r="G391" i="22" s="1"/>
  <c r="G392" i="21"/>
  <c r="G392" i="22" s="1"/>
  <c r="G393" i="21"/>
  <c r="G393" i="22" s="1"/>
  <c r="G395" i="21"/>
  <c r="G395" i="22" s="1"/>
  <c r="G396" i="21"/>
  <c r="G396" i="22" s="1"/>
  <c r="G397" i="21"/>
  <c r="G397" i="22" s="1"/>
  <c r="G398" i="21"/>
  <c r="G398" i="22" s="1"/>
  <c r="G400" i="21"/>
  <c r="G400" i="22" s="1"/>
  <c r="G401" i="21"/>
  <c r="G401" i="22" s="1"/>
  <c r="G402" i="21"/>
  <c r="G402" i="22" s="1"/>
  <c r="G405" i="21"/>
  <c r="G405" i="22" s="1"/>
  <c r="G407" i="21"/>
  <c r="G407" i="22" s="1"/>
  <c r="G408" i="21"/>
  <c r="G409" i="21"/>
  <c r="G409" i="22" s="1"/>
  <c r="G410" i="21"/>
  <c r="G410" i="22" s="1"/>
  <c r="G411" i="21"/>
  <c r="G411" i="22" s="1"/>
  <c r="G412" i="21"/>
  <c r="G412" i="22" s="1"/>
  <c r="G413" i="21"/>
  <c r="G413" i="22" s="1"/>
  <c r="G414" i="21"/>
  <c r="G414" i="22" s="1"/>
  <c r="G415" i="21"/>
  <c r="G415" i="22" s="1"/>
  <c r="G416" i="21"/>
  <c r="G416" i="22" s="1"/>
  <c r="G417" i="21"/>
  <c r="G417" i="22" s="1"/>
  <c r="G419" i="21"/>
  <c r="G419" i="22" s="1"/>
  <c r="G420" i="21"/>
  <c r="G420" i="22" s="1"/>
  <c r="G421" i="21"/>
  <c r="G421" i="22" s="1"/>
  <c r="G422" i="21"/>
  <c r="G422" i="22" s="1"/>
  <c r="G423" i="21"/>
  <c r="G423" i="22" s="1"/>
  <c r="G424" i="21"/>
  <c r="G424" i="22" s="1"/>
  <c r="G425" i="21"/>
  <c r="G425" i="22" s="1"/>
  <c r="G427" i="21"/>
  <c r="G427" i="22" s="1"/>
  <c r="G429" i="21"/>
  <c r="G429" i="22" s="1"/>
  <c r="G430" i="21"/>
  <c r="G430" i="22" s="1"/>
  <c r="G431" i="21"/>
  <c r="G431" i="22" s="1"/>
  <c r="G433" i="21"/>
  <c r="G433" i="22" s="1"/>
  <c r="G434" i="21"/>
  <c r="G434" i="22" s="1"/>
  <c r="G436" i="21"/>
  <c r="G436" i="22" s="1"/>
  <c r="G437" i="21"/>
  <c r="G437" i="22" s="1"/>
  <c r="G438" i="21"/>
  <c r="G438" i="22" s="1"/>
  <c r="G440" i="21"/>
  <c r="G440" i="22" s="1"/>
  <c r="G441" i="21"/>
  <c r="G441" i="22" s="1"/>
  <c r="G442" i="21"/>
  <c r="G442" i="22" s="1"/>
  <c r="G443" i="21"/>
  <c r="G443" i="22" s="1"/>
  <c r="G444" i="21"/>
  <c r="G444" i="22" s="1"/>
  <c r="G446" i="21"/>
  <c r="G446" i="22" s="1"/>
  <c r="G447" i="21"/>
  <c r="G447" i="22" s="1"/>
  <c r="G448" i="21"/>
  <c r="G448" i="22" s="1"/>
  <c r="G450" i="21"/>
  <c r="G450" i="22" s="1"/>
  <c r="G451" i="21"/>
  <c r="G451" i="22" s="1"/>
  <c r="G452" i="21"/>
  <c r="G452" i="22" s="1"/>
  <c r="G455" i="21"/>
  <c r="G455" i="22" s="1"/>
  <c r="G456" i="21"/>
  <c r="G456" i="22" s="1"/>
  <c r="G457" i="21"/>
  <c r="G457" i="22" s="1"/>
  <c r="G458" i="21"/>
  <c r="G458" i="22" s="1"/>
  <c r="G459" i="21"/>
  <c r="G459" i="22" s="1"/>
  <c r="G462" i="21"/>
  <c r="G462" i="22" s="1"/>
  <c r="G463" i="21"/>
  <c r="G463" i="22" s="1"/>
  <c r="G464" i="21"/>
  <c r="G464" i="22" s="1"/>
  <c r="G465" i="21"/>
  <c r="G465" i="22" s="1"/>
  <c r="G468" i="21"/>
  <c r="G468" i="22" s="1"/>
  <c r="G469" i="21"/>
  <c r="G469" i="22" s="1"/>
  <c r="G470" i="21"/>
  <c r="G470" i="22" s="1"/>
  <c r="G471" i="21"/>
  <c r="G471" i="22" s="1"/>
  <c r="G472" i="21"/>
  <c r="G472" i="22" s="1"/>
  <c r="G473" i="21"/>
  <c r="G473" i="22" s="1"/>
  <c r="G476" i="21"/>
  <c r="G476" i="22" s="1"/>
  <c r="G477" i="21"/>
  <c r="G477" i="22" s="1"/>
  <c r="G478" i="21"/>
  <c r="G478" i="22" s="1"/>
  <c r="G479" i="21"/>
  <c r="G479" i="22" s="1"/>
  <c r="G480" i="21"/>
  <c r="G480" i="22" s="1"/>
  <c r="G481" i="21"/>
  <c r="G481" i="22" s="1"/>
  <c r="G482" i="21"/>
  <c r="G482" i="22" s="1"/>
  <c r="G483" i="21"/>
  <c r="G483" i="22" s="1"/>
  <c r="G484" i="21"/>
  <c r="G484" i="22" s="1"/>
  <c r="G485" i="21"/>
  <c r="G485" i="22" s="1"/>
  <c r="G486" i="21"/>
  <c r="G486" i="22" s="1"/>
  <c r="G487" i="21"/>
  <c r="G487" i="22" s="1"/>
  <c r="G488" i="21"/>
  <c r="G488" i="22" s="1"/>
  <c r="G489" i="21"/>
  <c r="G489" i="22" s="1"/>
  <c r="G490" i="21"/>
  <c r="G490" i="22" s="1"/>
  <c r="G491" i="21"/>
  <c r="G491" i="22" s="1"/>
  <c r="G492" i="21"/>
  <c r="G492" i="22" s="1"/>
  <c r="G493" i="21"/>
  <c r="G493" i="22" s="1"/>
  <c r="G494" i="21"/>
  <c r="G494" i="22" s="1"/>
  <c r="G495" i="21"/>
  <c r="G495" i="22" s="1"/>
  <c r="G496" i="21"/>
  <c r="G496" i="22" s="1"/>
  <c r="G497" i="21"/>
  <c r="G497" i="22" s="1"/>
  <c r="G498" i="21"/>
  <c r="G498" i="22" s="1"/>
  <c r="G499" i="21"/>
  <c r="G499" i="22" s="1"/>
  <c r="G500" i="21"/>
  <c r="G500" i="22" s="1"/>
  <c r="G501" i="21"/>
  <c r="G501" i="22" s="1"/>
  <c r="G502" i="21"/>
  <c r="G502" i="22" s="1"/>
  <c r="G503" i="21"/>
  <c r="G503" i="22" s="1"/>
  <c r="G504" i="21"/>
  <c r="G504" i="22" s="1"/>
  <c r="G505" i="21"/>
  <c r="G505" i="22" s="1"/>
  <c r="G506" i="21"/>
  <c r="G506" i="22" s="1"/>
  <c r="G507" i="21"/>
  <c r="G507" i="22" s="1"/>
  <c r="G508" i="21"/>
  <c r="G508" i="22" s="1"/>
  <c r="G509" i="21"/>
  <c r="G509" i="22" s="1"/>
  <c r="G510" i="21"/>
  <c r="G510" i="22" s="1"/>
  <c r="G511" i="21"/>
  <c r="G511" i="22" s="1"/>
  <c r="G512" i="21"/>
  <c r="G512" i="22" s="1"/>
  <c r="G513" i="21"/>
  <c r="G513" i="22" s="1"/>
  <c r="G516" i="21"/>
  <c r="G516" i="22" s="1"/>
  <c r="G517" i="21"/>
  <c r="G517" i="22" s="1"/>
  <c r="G518" i="21"/>
  <c r="G518" i="22" s="1"/>
  <c r="G519" i="21"/>
  <c r="G519" i="22" s="1"/>
  <c r="G520" i="21"/>
  <c r="G520" i="22" s="1"/>
  <c r="G521" i="21"/>
  <c r="G521" i="22" s="1"/>
  <c r="G522" i="21"/>
  <c r="G522" i="22" s="1"/>
  <c r="G523" i="21"/>
  <c r="G523" i="22" s="1"/>
  <c r="G524" i="21"/>
  <c r="G524" i="22" s="1"/>
  <c r="G525" i="21"/>
  <c r="G525" i="22" s="1"/>
  <c r="G528" i="21"/>
  <c r="G530" i="21"/>
  <c r="G530" i="22" s="1"/>
  <c r="G531" i="21"/>
  <c r="G531" i="22" s="1"/>
  <c r="G532" i="21"/>
  <c r="G532" i="22" s="1"/>
  <c r="G533" i="21"/>
  <c r="G533" i="22" s="1"/>
  <c r="G535" i="21"/>
  <c r="G537" i="21"/>
  <c r="G537" i="22" s="1"/>
  <c r="G539" i="21"/>
  <c r="G539" i="22" s="1"/>
  <c r="G540" i="21"/>
  <c r="G540" i="22" s="1"/>
  <c r="G542" i="21"/>
  <c r="G20" i="21"/>
  <c r="G20" i="22" s="1"/>
  <c r="I542" i="21"/>
  <c r="H542" i="21"/>
  <c r="O542" i="21" s="1"/>
  <c r="O541" i="21"/>
  <c r="I540" i="21"/>
  <c r="H540" i="21"/>
  <c r="O540" i="21" s="1"/>
  <c r="I539" i="21"/>
  <c r="H539" i="21"/>
  <c r="O538" i="21"/>
  <c r="I537" i="21"/>
  <c r="H537" i="21"/>
  <c r="O537" i="21" s="1"/>
  <c r="O536" i="21"/>
  <c r="I535" i="21"/>
  <c r="H535" i="21"/>
  <c r="O535" i="21" s="1"/>
  <c r="O534" i="21"/>
  <c r="I533" i="21"/>
  <c r="H533" i="21"/>
  <c r="O533" i="21" s="1"/>
  <c r="J532" i="21"/>
  <c r="I532" i="21"/>
  <c r="H532" i="21"/>
  <c r="O532" i="21" s="1"/>
  <c r="J531" i="21"/>
  <c r="I531" i="21"/>
  <c r="H531" i="21"/>
  <c r="O531" i="21" s="1"/>
  <c r="J530" i="21"/>
  <c r="K530" i="21" s="1"/>
  <c r="I530" i="21"/>
  <c r="H530" i="21"/>
  <c r="O530" i="21" s="1"/>
  <c r="O529" i="21"/>
  <c r="I528" i="21"/>
  <c r="H528" i="21"/>
  <c r="O528" i="21" s="1"/>
  <c r="O527" i="21"/>
  <c r="O526" i="21"/>
  <c r="J525" i="21"/>
  <c r="I525" i="21"/>
  <c r="H525" i="21"/>
  <c r="O525" i="21" s="1"/>
  <c r="J524" i="21"/>
  <c r="K524" i="21" s="1"/>
  <c r="I524" i="21"/>
  <c r="H524" i="21"/>
  <c r="O524" i="21" s="1"/>
  <c r="J523" i="21"/>
  <c r="I523" i="21"/>
  <c r="H523" i="21"/>
  <c r="O523" i="21" s="1"/>
  <c r="I522" i="21"/>
  <c r="H522" i="21"/>
  <c r="O522" i="21" s="1"/>
  <c r="J521" i="21"/>
  <c r="K521" i="21" s="1"/>
  <c r="I521" i="21"/>
  <c r="H521" i="21"/>
  <c r="O521" i="21" s="1"/>
  <c r="I520" i="21"/>
  <c r="H520" i="21"/>
  <c r="O520" i="21" s="1"/>
  <c r="I519" i="21"/>
  <c r="H519" i="21"/>
  <c r="O519" i="21" s="1"/>
  <c r="I518" i="21"/>
  <c r="H518" i="21"/>
  <c r="O518" i="21" s="1"/>
  <c r="I517" i="21"/>
  <c r="H517" i="21"/>
  <c r="O517" i="21" s="1"/>
  <c r="I516" i="21"/>
  <c r="H516" i="21"/>
  <c r="O516" i="21" s="1"/>
  <c r="O515" i="21"/>
  <c r="O514" i="21"/>
  <c r="I513" i="21"/>
  <c r="H513" i="21"/>
  <c r="O513" i="21" s="1"/>
  <c r="I512" i="21"/>
  <c r="H512" i="21"/>
  <c r="O512" i="21" s="1"/>
  <c r="I511" i="21"/>
  <c r="H511" i="21"/>
  <c r="O511" i="21" s="1"/>
  <c r="I510" i="21"/>
  <c r="H510" i="21"/>
  <c r="O510" i="21" s="1"/>
  <c r="I509" i="21"/>
  <c r="H509" i="21"/>
  <c r="O509" i="21" s="1"/>
  <c r="I508" i="21"/>
  <c r="H508" i="21"/>
  <c r="O508" i="21" s="1"/>
  <c r="I507" i="21"/>
  <c r="H507" i="21"/>
  <c r="O507" i="21" s="1"/>
  <c r="J506" i="21"/>
  <c r="K506" i="21" s="1"/>
  <c r="I506" i="21"/>
  <c r="H506" i="21"/>
  <c r="O506" i="21" s="1"/>
  <c r="J505" i="21"/>
  <c r="K505" i="21" s="1"/>
  <c r="I505" i="21"/>
  <c r="H505" i="21"/>
  <c r="O505" i="21" s="1"/>
  <c r="J504" i="21"/>
  <c r="K504" i="21" s="1"/>
  <c r="I504" i="21"/>
  <c r="H504" i="21"/>
  <c r="O504" i="21" s="1"/>
  <c r="J503" i="21"/>
  <c r="I503" i="21"/>
  <c r="H503" i="21"/>
  <c r="O503" i="21" s="1"/>
  <c r="J502" i="21"/>
  <c r="K502" i="21" s="1"/>
  <c r="I502" i="21"/>
  <c r="H502" i="21"/>
  <c r="O502" i="21" s="1"/>
  <c r="J501" i="21"/>
  <c r="I501" i="21"/>
  <c r="H501" i="21"/>
  <c r="O501" i="21" s="1"/>
  <c r="I500" i="21"/>
  <c r="H500" i="21"/>
  <c r="O500" i="21" s="1"/>
  <c r="O499" i="21"/>
  <c r="I499" i="21"/>
  <c r="H499" i="21"/>
  <c r="I498" i="21"/>
  <c r="H498" i="21"/>
  <c r="O498" i="21" s="1"/>
  <c r="I497" i="21"/>
  <c r="H497" i="21"/>
  <c r="O497" i="21" s="1"/>
  <c r="I496" i="21"/>
  <c r="H496" i="21"/>
  <c r="O496" i="21" s="1"/>
  <c r="J495" i="21"/>
  <c r="I495" i="21"/>
  <c r="H495" i="21"/>
  <c r="O495" i="21" s="1"/>
  <c r="I494" i="21"/>
  <c r="H494" i="21"/>
  <c r="O494" i="21" s="1"/>
  <c r="I493" i="21"/>
  <c r="H493" i="21"/>
  <c r="O493" i="21" s="1"/>
  <c r="I492" i="21"/>
  <c r="H492" i="21"/>
  <c r="O492" i="21" s="1"/>
  <c r="I491" i="21"/>
  <c r="H491" i="21"/>
  <c r="O491" i="21" s="1"/>
  <c r="I490" i="21"/>
  <c r="H490" i="21"/>
  <c r="O490" i="21" s="1"/>
  <c r="J489" i="21"/>
  <c r="I489" i="21"/>
  <c r="H489" i="21"/>
  <c r="O489" i="21" s="1"/>
  <c r="I488" i="21"/>
  <c r="H488" i="21"/>
  <c r="O488" i="21" s="1"/>
  <c r="J487" i="21"/>
  <c r="I487" i="21"/>
  <c r="H487" i="21"/>
  <c r="O487" i="21" s="1"/>
  <c r="I486" i="21"/>
  <c r="H486" i="21"/>
  <c r="O486" i="21" s="1"/>
  <c r="I485" i="21"/>
  <c r="H485" i="21"/>
  <c r="O485" i="21" s="1"/>
  <c r="I484" i="21"/>
  <c r="H484" i="21"/>
  <c r="O484" i="21" s="1"/>
  <c r="J483" i="21"/>
  <c r="I483" i="21"/>
  <c r="H483" i="21"/>
  <c r="O483" i="21" s="1"/>
  <c r="J482" i="21"/>
  <c r="I482" i="21"/>
  <c r="H482" i="21"/>
  <c r="O482" i="21" s="1"/>
  <c r="J481" i="21"/>
  <c r="I481" i="21"/>
  <c r="H481" i="21"/>
  <c r="O481" i="21" s="1"/>
  <c r="I480" i="21"/>
  <c r="H480" i="21"/>
  <c r="O480" i="21" s="1"/>
  <c r="I479" i="21"/>
  <c r="H479" i="21"/>
  <c r="O479" i="21" s="1"/>
  <c r="I478" i="21"/>
  <c r="H478" i="21"/>
  <c r="O478" i="21" s="1"/>
  <c r="I477" i="21"/>
  <c r="H477" i="21"/>
  <c r="O477" i="21" s="1"/>
  <c r="I476" i="21"/>
  <c r="H476" i="21"/>
  <c r="O476" i="21" s="1"/>
  <c r="O475" i="21"/>
  <c r="O474" i="21"/>
  <c r="I473" i="21"/>
  <c r="H473" i="21"/>
  <c r="O473" i="21" s="1"/>
  <c r="I472" i="21"/>
  <c r="H472" i="21"/>
  <c r="O472" i="21" s="1"/>
  <c r="J471" i="21"/>
  <c r="I471" i="21"/>
  <c r="H471" i="21"/>
  <c r="O471" i="21" s="1"/>
  <c r="I470" i="21"/>
  <c r="H470" i="21"/>
  <c r="O470" i="21" s="1"/>
  <c r="I469" i="21"/>
  <c r="H469" i="21"/>
  <c r="O469" i="21" s="1"/>
  <c r="I468" i="21"/>
  <c r="H468" i="21"/>
  <c r="O468" i="21" s="1"/>
  <c r="O467" i="21"/>
  <c r="O466" i="21"/>
  <c r="I465" i="21"/>
  <c r="H465" i="21"/>
  <c r="O465" i="21" s="1"/>
  <c r="J464" i="21"/>
  <c r="I464" i="21"/>
  <c r="H464" i="21"/>
  <c r="O464" i="21" s="1"/>
  <c r="J463" i="21"/>
  <c r="I463" i="21"/>
  <c r="H463" i="21"/>
  <c r="O463" i="21" s="1"/>
  <c r="J462" i="21"/>
  <c r="I462" i="21"/>
  <c r="H462" i="21"/>
  <c r="O462" i="21" s="1"/>
  <c r="O461" i="21"/>
  <c r="O460" i="21"/>
  <c r="I459" i="21"/>
  <c r="H459" i="21"/>
  <c r="O459" i="21" s="1"/>
  <c r="I458" i="21"/>
  <c r="H458" i="21"/>
  <c r="O458" i="21" s="1"/>
  <c r="J457" i="21"/>
  <c r="I457" i="21"/>
  <c r="H457" i="21"/>
  <c r="O457" i="21" s="1"/>
  <c r="J456" i="21"/>
  <c r="I456" i="21"/>
  <c r="H456" i="21"/>
  <c r="O456" i="21" s="1"/>
  <c r="O455" i="21"/>
  <c r="J455" i="21"/>
  <c r="K455" i="21" s="1"/>
  <c r="I455" i="21"/>
  <c r="H455" i="21"/>
  <c r="O454" i="21"/>
  <c r="O453" i="21"/>
  <c r="I452" i="21"/>
  <c r="H452" i="21"/>
  <c r="O452" i="21" s="1"/>
  <c r="I451" i="21"/>
  <c r="H451" i="21"/>
  <c r="O451" i="21" s="1"/>
  <c r="I450" i="21"/>
  <c r="H450" i="21"/>
  <c r="O450" i="21" s="1"/>
  <c r="O449" i="21"/>
  <c r="I448" i="21"/>
  <c r="H448" i="21"/>
  <c r="O448" i="21" s="1"/>
  <c r="I447" i="21"/>
  <c r="H447" i="21"/>
  <c r="O447" i="21" s="1"/>
  <c r="I446" i="21"/>
  <c r="H446" i="21"/>
  <c r="O446" i="21" s="1"/>
  <c r="O445" i="21"/>
  <c r="I444" i="21"/>
  <c r="H444" i="21"/>
  <c r="O444" i="21" s="1"/>
  <c r="J443" i="21"/>
  <c r="I443" i="21"/>
  <c r="H443" i="21"/>
  <c r="O443" i="21" s="1"/>
  <c r="J442" i="21"/>
  <c r="K442" i="21" s="1"/>
  <c r="I442" i="21"/>
  <c r="H442" i="21"/>
  <c r="O442" i="21" s="1"/>
  <c r="I441" i="21"/>
  <c r="H441" i="21"/>
  <c r="O441" i="21" s="1"/>
  <c r="I440" i="21"/>
  <c r="H440" i="21"/>
  <c r="O440" i="21" s="1"/>
  <c r="O439" i="21"/>
  <c r="I438" i="21"/>
  <c r="H438" i="21"/>
  <c r="O438" i="21" s="1"/>
  <c r="I437" i="21"/>
  <c r="H437" i="21"/>
  <c r="O437" i="21" s="1"/>
  <c r="J436" i="21"/>
  <c r="I436" i="21"/>
  <c r="H436" i="21"/>
  <c r="O436" i="21" s="1"/>
  <c r="O435" i="21"/>
  <c r="J434" i="21"/>
  <c r="K434" i="21" s="1"/>
  <c r="I434" i="21"/>
  <c r="H434" i="21"/>
  <c r="O434" i="21" s="1"/>
  <c r="I433" i="21"/>
  <c r="H433" i="21"/>
  <c r="O433" i="21" s="1"/>
  <c r="O432" i="21"/>
  <c r="I431" i="21"/>
  <c r="H431" i="21"/>
  <c r="O431" i="21" s="1"/>
  <c r="J430" i="21"/>
  <c r="I430" i="21"/>
  <c r="H430" i="21"/>
  <c r="O430" i="21" s="1"/>
  <c r="J429" i="21"/>
  <c r="I429" i="21"/>
  <c r="H429" i="21"/>
  <c r="O429" i="21" s="1"/>
  <c r="O428" i="21"/>
  <c r="J427" i="21"/>
  <c r="I427" i="21"/>
  <c r="H427" i="21"/>
  <c r="O427" i="21" s="1"/>
  <c r="O426" i="21"/>
  <c r="I425" i="21"/>
  <c r="H425" i="21"/>
  <c r="O425" i="21" s="1"/>
  <c r="I424" i="21"/>
  <c r="H424" i="21"/>
  <c r="O424" i="21" s="1"/>
  <c r="O423" i="21"/>
  <c r="I423" i="21"/>
  <c r="H423" i="21"/>
  <c r="I422" i="21"/>
  <c r="H422" i="21"/>
  <c r="O422" i="21" s="1"/>
  <c r="I421" i="21"/>
  <c r="H421" i="21"/>
  <c r="O421" i="21" s="1"/>
  <c r="I420" i="21"/>
  <c r="H420" i="21"/>
  <c r="O420" i="21" s="1"/>
  <c r="I419" i="21"/>
  <c r="H419" i="21"/>
  <c r="O419" i="21" s="1"/>
  <c r="O418" i="21"/>
  <c r="J417" i="21"/>
  <c r="I417" i="21"/>
  <c r="H417" i="21"/>
  <c r="O417" i="21" s="1"/>
  <c r="I416" i="21"/>
  <c r="H416" i="21"/>
  <c r="O416" i="21" s="1"/>
  <c r="I415" i="21"/>
  <c r="H415" i="21"/>
  <c r="O415" i="21" s="1"/>
  <c r="I414" i="21"/>
  <c r="H414" i="21"/>
  <c r="O414" i="21" s="1"/>
  <c r="I413" i="21"/>
  <c r="H413" i="21"/>
  <c r="O413" i="21" s="1"/>
  <c r="I412" i="21"/>
  <c r="H412" i="21"/>
  <c r="O412" i="21" s="1"/>
  <c r="O411" i="21"/>
  <c r="J411" i="21"/>
  <c r="I411" i="21"/>
  <c r="H411" i="21"/>
  <c r="J410" i="21"/>
  <c r="I410" i="21"/>
  <c r="H410" i="21"/>
  <c r="O410" i="21" s="1"/>
  <c r="J409" i="21"/>
  <c r="I409" i="21"/>
  <c r="H409" i="21"/>
  <c r="O409" i="21" s="1"/>
  <c r="I408" i="21"/>
  <c r="H408" i="21"/>
  <c r="O408" i="21" s="1"/>
  <c r="J407" i="21"/>
  <c r="K407" i="21" s="1"/>
  <c r="I407" i="21"/>
  <c r="H407" i="21"/>
  <c r="O407" i="21" s="1"/>
  <c r="O406" i="21"/>
  <c r="J405" i="21"/>
  <c r="I405" i="21"/>
  <c r="H405" i="21"/>
  <c r="O405" i="21" s="1"/>
  <c r="O404" i="21"/>
  <c r="O403" i="21"/>
  <c r="J402" i="21"/>
  <c r="K402" i="21" s="1"/>
  <c r="I402" i="21"/>
  <c r="H402" i="21"/>
  <c r="O402" i="21" s="1"/>
  <c r="I401" i="21"/>
  <c r="H401" i="21"/>
  <c r="O401" i="21" s="1"/>
  <c r="I400" i="21"/>
  <c r="H400" i="21"/>
  <c r="O400" i="21" s="1"/>
  <c r="O399" i="21"/>
  <c r="I398" i="21"/>
  <c r="H398" i="21"/>
  <c r="O398" i="21" s="1"/>
  <c r="I397" i="21"/>
  <c r="H397" i="21"/>
  <c r="O397" i="21" s="1"/>
  <c r="I396" i="21"/>
  <c r="H396" i="21"/>
  <c r="O396" i="21" s="1"/>
  <c r="I395" i="21"/>
  <c r="H395" i="21"/>
  <c r="O395" i="21" s="1"/>
  <c r="O394" i="21"/>
  <c r="I393" i="21"/>
  <c r="H393" i="21"/>
  <c r="O393" i="21" s="1"/>
  <c r="I392" i="21"/>
  <c r="H392" i="21"/>
  <c r="O392" i="21" s="1"/>
  <c r="I391" i="21"/>
  <c r="H391" i="21"/>
  <c r="O391" i="21" s="1"/>
  <c r="I390" i="21"/>
  <c r="H390" i="21"/>
  <c r="O390" i="21" s="1"/>
  <c r="I389" i="21"/>
  <c r="H389" i="21"/>
  <c r="O389" i="21" s="1"/>
  <c r="O388" i="21"/>
  <c r="I387" i="21"/>
  <c r="H387" i="21"/>
  <c r="O387" i="21" s="1"/>
  <c r="I386" i="21"/>
  <c r="H386" i="21"/>
  <c r="O386" i="21" s="1"/>
  <c r="O385" i="21"/>
  <c r="J384" i="21"/>
  <c r="I384" i="21"/>
  <c r="H384" i="21"/>
  <c r="O384" i="21" s="1"/>
  <c r="O383" i="21"/>
  <c r="J383" i="21"/>
  <c r="I383" i="21"/>
  <c r="H383" i="21"/>
  <c r="J382" i="21"/>
  <c r="I382" i="21"/>
  <c r="H382" i="21"/>
  <c r="O382" i="21" s="1"/>
  <c r="I381" i="21"/>
  <c r="H381" i="21"/>
  <c r="O381" i="21" s="1"/>
  <c r="O380" i="21"/>
  <c r="J379" i="21"/>
  <c r="I379" i="21"/>
  <c r="H379" i="21"/>
  <c r="O379" i="21" s="1"/>
  <c r="O378" i="21"/>
  <c r="J377" i="21"/>
  <c r="I377" i="21"/>
  <c r="H377" i="21"/>
  <c r="O377" i="21" s="1"/>
  <c r="J376" i="21"/>
  <c r="I376" i="21"/>
  <c r="H376" i="21"/>
  <c r="O376" i="21" s="1"/>
  <c r="J375" i="21"/>
  <c r="I375" i="21"/>
  <c r="H375" i="21"/>
  <c r="O375" i="21" s="1"/>
  <c r="I374" i="21"/>
  <c r="H374" i="21"/>
  <c r="O374" i="21" s="1"/>
  <c r="I373" i="21"/>
  <c r="H373" i="21"/>
  <c r="O373" i="21" s="1"/>
  <c r="I372" i="21"/>
  <c r="H372" i="21"/>
  <c r="O372" i="21" s="1"/>
  <c r="I371" i="21"/>
  <c r="H371" i="21"/>
  <c r="O371" i="21" s="1"/>
  <c r="O370" i="21"/>
  <c r="I369" i="21"/>
  <c r="H369" i="21"/>
  <c r="O369" i="21" s="1"/>
  <c r="I368" i="21"/>
  <c r="H368" i="21"/>
  <c r="O368" i="21" s="1"/>
  <c r="I367" i="21"/>
  <c r="H367" i="21"/>
  <c r="O367" i="21" s="1"/>
  <c r="I366" i="21"/>
  <c r="H366" i="21"/>
  <c r="O366" i="21" s="1"/>
  <c r="I365" i="21"/>
  <c r="H365" i="21"/>
  <c r="O365" i="21" s="1"/>
  <c r="J364" i="21"/>
  <c r="I364" i="21"/>
  <c r="H364" i="21"/>
  <c r="O364" i="21" s="1"/>
  <c r="I363" i="21"/>
  <c r="H363" i="21"/>
  <c r="O363" i="21" s="1"/>
  <c r="I362" i="21"/>
  <c r="H362" i="21"/>
  <c r="O362" i="21" s="1"/>
  <c r="I361" i="21"/>
  <c r="H361" i="21"/>
  <c r="O361" i="21" s="1"/>
  <c r="J360" i="21"/>
  <c r="I360" i="21"/>
  <c r="H360" i="21"/>
  <c r="O360" i="21" s="1"/>
  <c r="J359" i="21"/>
  <c r="I359" i="21"/>
  <c r="H359" i="21"/>
  <c r="O359" i="21" s="1"/>
  <c r="O358" i="21"/>
  <c r="J357" i="21"/>
  <c r="I357" i="21"/>
  <c r="H357" i="21"/>
  <c r="O357" i="21" s="1"/>
  <c r="O356" i="21"/>
  <c r="O355" i="21"/>
  <c r="I354" i="21"/>
  <c r="H354" i="21"/>
  <c r="J353" i="21"/>
  <c r="I353" i="21"/>
  <c r="H353" i="21"/>
  <c r="O353" i="21" s="1"/>
  <c r="J352" i="21"/>
  <c r="K352" i="21" s="1"/>
  <c r="I352" i="21"/>
  <c r="H352" i="21"/>
  <c r="O352" i="21" s="1"/>
  <c r="O351" i="21"/>
  <c r="J350" i="21"/>
  <c r="I350" i="21"/>
  <c r="H350" i="21"/>
  <c r="O350" i="21" s="1"/>
  <c r="I349" i="21"/>
  <c r="H349" i="21"/>
  <c r="O349" i="21" s="1"/>
  <c r="I348" i="21"/>
  <c r="H348" i="21"/>
  <c r="O348" i="21" s="1"/>
  <c r="I347" i="21"/>
  <c r="H347" i="21"/>
  <c r="O347" i="21" s="1"/>
  <c r="O346" i="21"/>
  <c r="I345" i="21"/>
  <c r="H345" i="21"/>
  <c r="O345" i="21" s="1"/>
  <c r="I344" i="21"/>
  <c r="H344" i="21"/>
  <c r="O344" i="21" s="1"/>
  <c r="I343" i="21"/>
  <c r="H343" i="21"/>
  <c r="O343" i="21" s="1"/>
  <c r="I342" i="21"/>
  <c r="H342" i="21"/>
  <c r="O342" i="21" s="1"/>
  <c r="O341" i="21"/>
  <c r="I340" i="21"/>
  <c r="H340" i="21"/>
  <c r="O340" i="21" s="1"/>
  <c r="J339" i="21"/>
  <c r="K339" i="21" s="1"/>
  <c r="I339" i="21"/>
  <c r="H339" i="21"/>
  <c r="O339" i="21" s="1"/>
  <c r="J338" i="21"/>
  <c r="I338" i="21"/>
  <c r="H338" i="21"/>
  <c r="O338" i="21" s="1"/>
  <c r="O337" i="21"/>
  <c r="I336" i="21"/>
  <c r="H336" i="21"/>
  <c r="O336" i="21" s="1"/>
  <c r="I335" i="21"/>
  <c r="H335" i="21"/>
  <c r="O335" i="21" s="1"/>
  <c r="I334" i="21"/>
  <c r="H334" i="21"/>
  <c r="O334" i="21" s="1"/>
  <c r="J333" i="21"/>
  <c r="I333" i="21"/>
  <c r="H333" i="21"/>
  <c r="O333" i="21" s="1"/>
  <c r="O332" i="21"/>
  <c r="O331" i="21"/>
  <c r="J331" i="21"/>
  <c r="I331" i="21"/>
  <c r="H331" i="21"/>
  <c r="O330" i="21"/>
  <c r="J329" i="21"/>
  <c r="I329" i="21"/>
  <c r="H329" i="21"/>
  <c r="O329" i="21" s="1"/>
  <c r="I328" i="21"/>
  <c r="H328" i="21"/>
  <c r="O328" i="21" s="1"/>
  <c r="J327" i="21"/>
  <c r="K327" i="21" s="1"/>
  <c r="I327" i="21"/>
  <c r="H327" i="21"/>
  <c r="O327" i="21" s="1"/>
  <c r="J326" i="21"/>
  <c r="K326" i="21" s="1"/>
  <c r="I326" i="21"/>
  <c r="H326" i="21"/>
  <c r="O326" i="21" s="1"/>
  <c r="J325" i="21"/>
  <c r="I325" i="21"/>
  <c r="H325" i="21"/>
  <c r="O325" i="21" s="1"/>
  <c r="I324" i="21"/>
  <c r="H324" i="21"/>
  <c r="O324" i="21" s="1"/>
  <c r="I323" i="21"/>
  <c r="H323" i="21"/>
  <c r="O323" i="21" s="1"/>
  <c r="O322" i="21"/>
  <c r="I321" i="21"/>
  <c r="H321" i="21"/>
  <c r="O321" i="21" s="1"/>
  <c r="I320" i="21"/>
  <c r="H320" i="21"/>
  <c r="O320" i="21" s="1"/>
  <c r="I319" i="21"/>
  <c r="H319" i="21"/>
  <c r="O319" i="21" s="1"/>
  <c r="I318" i="21"/>
  <c r="H318" i="21"/>
  <c r="O318" i="21" s="1"/>
  <c r="I317" i="21"/>
  <c r="H317" i="21"/>
  <c r="O317" i="21" s="1"/>
  <c r="I316" i="21"/>
  <c r="H316" i="21"/>
  <c r="O316" i="21" s="1"/>
  <c r="I315" i="21"/>
  <c r="H315" i="21"/>
  <c r="O315" i="21" s="1"/>
  <c r="J314" i="21"/>
  <c r="K314" i="21" s="1"/>
  <c r="I314" i="21"/>
  <c r="H314" i="21"/>
  <c r="O314" i="21" s="1"/>
  <c r="I313" i="21"/>
  <c r="H313" i="21"/>
  <c r="O313" i="21" s="1"/>
  <c r="J312" i="21"/>
  <c r="I312" i="21"/>
  <c r="H312" i="21"/>
  <c r="O312" i="21" s="1"/>
  <c r="I311" i="21"/>
  <c r="H311" i="21"/>
  <c r="O311" i="21" s="1"/>
  <c r="O310" i="21"/>
  <c r="I309" i="21"/>
  <c r="H309" i="21"/>
  <c r="O309" i="21" s="1"/>
  <c r="O308" i="21"/>
  <c r="O307" i="21"/>
  <c r="J306" i="21"/>
  <c r="I306" i="21"/>
  <c r="H306" i="21"/>
  <c r="O306" i="21" s="1"/>
  <c r="J305" i="21"/>
  <c r="K305" i="21" s="1"/>
  <c r="I305" i="21"/>
  <c r="H305" i="21"/>
  <c r="O305" i="21" s="1"/>
  <c r="J304" i="21"/>
  <c r="I304" i="21"/>
  <c r="H304" i="21"/>
  <c r="O304" i="21" s="1"/>
  <c r="O303" i="21"/>
  <c r="J302" i="21"/>
  <c r="K302" i="21" s="1"/>
  <c r="I302" i="21"/>
  <c r="H302" i="21"/>
  <c r="O302" i="21" s="1"/>
  <c r="J301" i="21"/>
  <c r="I301" i="21"/>
  <c r="H301" i="21"/>
  <c r="O301" i="21" s="1"/>
  <c r="O300" i="21"/>
  <c r="J299" i="21"/>
  <c r="I299" i="21"/>
  <c r="H299" i="21"/>
  <c r="O299" i="21" s="1"/>
  <c r="I298" i="21"/>
  <c r="H298" i="21"/>
  <c r="O298" i="21" s="1"/>
  <c r="O297" i="21"/>
  <c r="J296" i="21"/>
  <c r="K296" i="21" s="1"/>
  <c r="I296" i="21"/>
  <c r="H296" i="21"/>
  <c r="O296" i="21" s="1"/>
  <c r="O295" i="21"/>
  <c r="I295" i="21"/>
  <c r="H295" i="21"/>
  <c r="O294" i="21"/>
  <c r="I293" i="21"/>
  <c r="H293" i="21"/>
  <c r="O293" i="21" s="1"/>
  <c r="O292" i="21"/>
  <c r="O291" i="21"/>
  <c r="I291" i="21"/>
  <c r="H291" i="21"/>
  <c r="I290" i="21"/>
  <c r="H290" i="21"/>
  <c r="O290" i="21" s="1"/>
  <c r="I289" i="21"/>
  <c r="H289" i="21"/>
  <c r="O289" i="21" s="1"/>
  <c r="I288" i="21"/>
  <c r="H288" i="21"/>
  <c r="O288" i="21" s="1"/>
  <c r="I287" i="21"/>
  <c r="H287" i="21"/>
  <c r="O287" i="21" s="1"/>
  <c r="I286" i="21"/>
  <c r="H286" i="21"/>
  <c r="O286" i="21" s="1"/>
  <c r="J285" i="21"/>
  <c r="K285" i="21" s="1"/>
  <c r="I285" i="21"/>
  <c r="H285" i="21"/>
  <c r="O285" i="21" s="1"/>
  <c r="I284" i="21"/>
  <c r="H284" i="21"/>
  <c r="O284" i="21" s="1"/>
  <c r="I283" i="21"/>
  <c r="H283" i="21"/>
  <c r="O283" i="21" s="1"/>
  <c r="J282" i="21"/>
  <c r="K282" i="21" s="1"/>
  <c r="I282" i="21"/>
  <c r="H282" i="21"/>
  <c r="O282" i="21" s="1"/>
  <c r="O281" i="21"/>
  <c r="J280" i="21"/>
  <c r="K280" i="21" s="1"/>
  <c r="I280" i="21"/>
  <c r="H280" i="21"/>
  <c r="O280" i="21" s="1"/>
  <c r="O279" i="21"/>
  <c r="O278" i="21"/>
  <c r="J277" i="21"/>
  <c r="I277" i="21"/>
  <c r="H277" i="21"/>
  <c r="O277" i="21" s="1"/>
  <c r="I276" i="21"/>
  <c r="H276" i="21"/>
  <c r="O276" i="21" s="1"/>
  <c r="J275" i="21"/>
  <c r="I275" i="21"/>
  <c r="H275" i="21"/>
  <c r="O275" i="21" s="1"/>
  <c r="O274" i="21"/>
  <c r="J273" i="21"/>
  <c r="K273" i="21" s="1"/>
  <c r="I273" i="21"/>
  <c r="H273" i="21"/>
  <c r="O273" i="21" s="1"/>
  <c r="J272" i="21"/>
  <c r="K272" i="21" s="1"/>
  <c r="I272" i="21"/>
  <c r="H272" i="21"/>
  <c r="O272" i="21" s="1"/>
  <c r="O271" i="21"/>
  <c r="I270" i="21"/>
  <c r="H270" i="21"/>
  <c r="O270" i="21" s="1"/>
  <c r="I269" i="21"/>
  <c r="H269" i="21"/>
  <c r="O269" i="21" s="1"/>
  <c r="O268" i="21"/>
  <c r="I267" i="21"/>
  <c r="H267" i="21"/>
  <c r="O267" i="21" s="1"/>
  <c r="I266" i="21"/>
  <c r="H266" i="21"/>
  <c r="O266" i="21" s="1"/>
  <c r="O265" i="21"/>
  <c r="I264" i="21"/>
  <c r="H264" i="21"/>
  <c r="O264" i="21" s="1"/>
  <c r="O263" i="21"/>
  <c r="I262" i="21"/>
  <c r="H262" i="21"/>
  <c r="O262" i="21" s="1"/>
  <c r="I261" i="21"/>
  <c r="H261" i="21"/>
  <c r="O261" i="21" s="1"/>
  <c r="I260" i="21"/>
  <c r="H260" i="21"/>
  <c r="O260" i="21" s="1"/>
  <c r="J259" i="21"/>
  <c r="K259" i="21" s="1"/>
  <c r="I259" i="21"/>
  <c r="H259" i="21"/>
  <c r="O259" i="21" s="1"/>
  <c r="J258" i="21"/>
  <c r="I258" i="21"/>
  <c r="H258" i="21"/>
  <c r="O258" i="21" s="1"/>
  <c r="I257" i="21"/>
  <c r="H257" i="21"/>
  <c r="O257" i="21" s="1"/>
  <c r="I256" i="21"/>
  <c r="H256" i="21"/>
  <c r="O256" i="21" s="1"/>
  <c r="I255" i="21"/>
  <c r="H255" i="21"/>
  <c r="O255" i="21" s="1"/>
  <c r="J254" i="21"/>
  <c r="K254" i="21" s="1"/>
  <c r="I254" i="21"/>
  <c r="H254" i="21"/>
  <c r="O254" i="21" s="1"/>
  <c r="J253" i="21"/>
  <c r="I253" i="21"/>
  <c r="H253" i="21"/>
  <c r="O253" i="21" s="1"/>
  <c r="O252" i="21"/>
  <c r="J251" i="21"/>
  <c r="I251" i="21"/>
  <c r="H251" i="21"/>
  <c r="O251" i="21" s="1"/>
  <c r="O250" i="21"/>
  <c r="O249" i="21"/>
  <c r="O248" i="21"/>
  <c r="O247" i="21"/>
  <c r="J247" i="21"/>
  <c r="I247" i="21"/>
  <c r="H247" i="21"/>
  <c r="J246" i="21"/>
  <c r="K246" i="21" s="1"/>
  <c r="I246" i="21"/>
  <c r="H246" i="21"/>
  <c r="O246" i="21" s="1"/>
  <c r="J245" i="21"/>
  <c r="K245" i="21" s="1"/>
  <c r="I245" i="21"/>
  <c r="H245" i="21"/>
  <c r="O245" i="21" s="1"/>
  <c r="I244" i="21"/>
  <c r="H244" i="21"/>
  <c r="O244" i="21" s="1"/>
  <c r="O243" i="21"/>
  <c r="I243" i="21"/>
  <c r="H243" i="21"/>
  <c r="I242" i="21"/>
  <c r="H242" i="21"/>
  <c r="O242" i="21" s="1"/>
  <c r="J241" i="21"/>
  <c r="K241" i="21" s="1"/>
  <c r="I241" i="21"/>
  <c r="H241" i="21"/>
  <c r="O241" i="21" s="1"/>
  <c r="I240" i="21"/>
  <c r="H240" i="21"/>
  <c r="O240" i="21" s="1"/>
  <c r="O239" i="21"/>
  <c r="I238" i="21"/>
  <c r="H238" i="21"/>
  <c r="O238" i="21" s="1"/>
  <c r="I237" i="21"/>
  <c r="H237" i="21"/>
  <c r="O237" i="21" s="1"/>
  <c r="I236" i="21"/>
  <c r="H236" i="21"/>
  <c r="O236" i="21" s="1"/>
  <c r="I235" i="21"/>
  <c r="H235" i="21"/>
  <c r="O235" i="21" s="1"/>
  <c r="J234" i="21"/>
  <c r="I234" i="21"/>
  <c r="H234" i="21"/>
  <c r="O234" i="21" s="1"/>
  <c r="J233" i="21"/>
  <c r="K233" i="21" s="1"/>
  <c r="I233" i="21"/>
  <c r="H233" i="21"/>
  <c r="O233" i="21" s="1"/>
  <c r="O232" i="21"/>
  <c r="I231" i="21"/>
  <c r="H231" i="21"/>
  <c r="O231" i="21" s="1"/>
  <c r="I230" i="21"/>
  <c r="H230" i="21"/>
  <c r="O230" i="21" s="1"/>
  <c r="I229" i="21"/>
  <c r="H229" i="21"/>
  <c r="O229" i="21" s="1"/>
  <c r="O228" i="21"/>
  <c r="J227" i="21"/>
  <c r="I227" i="21"/>
  <c r="H227" i="21"/>
  <c r="O227" i="21" s="1"/>
  <c r="J226" i="21"/>
  <c r="I226" i="21"/>
  <c r="H226" i="21"/>
  <c r="O226" i="21" s="1"/>
  <c r="I225" i="21"/>
  <c r="H225" i="21"/>
  <c r="O225" i="21" s="1"/>
  <c r="J224" i="21"/>
  <c r="K224" i="21" s="1"/>
  <c r="I224" i="21"/>
  <c r="H224" i="21"/>
  <c r="O224" i="21" s="1"/>
  <c r="J223" i="21"/>
  <c r="I223" i="21"/>
  <c r="H223" i="21"/>
  <c r="O223" i="21" s="1"/>
  <c r="O222" i="21"/>
  <c r="J221" i="21"/>
  <c r="I221" i="21"/>
  <c r="H221" i="21"/>
  <c r="O221" i="21" s="1"/>
  <c r="I220" i="21"/>
  <c r="H220" i="21"/>
  <c r="O220" i="21" s="1"/>
  <c r="I219" i="21"/>
  <c r="H219" i="21"/>
  <c r="O219" i="21" s="1"/>
  <c r="O218" i="21"/>
  <c r="I217" i="21"/>
  <c r="H217" i="21"/>
  <c r="O217" i="21" s="1"/>
  <c r="I216" i="21"/>
  <c r="H216" i="21"/>
  <c r="I215" i="21"/>
  <c r="H215" i="21"/>
  <c r="O215" i="21" s="1"/>
  <c r="O214" i="21"/>
  <c r="I213" i="21"/>
  <c r="H213" i="21"/>
  <c r="O213" i="21" s="1"/>
  <c r="I212" i="21"/>
  <c r="H212" i="21"/>
  <c r="O212" i="21" s="1"/>
  <c r="I211" i="21"/>
  <c r="H211" i="21"/>
  <c r="O211" i="21" s="1"/>
  <c r="I210" i="21"/>
  <c r="H210" i="21"/>
  <c r="O210" i="21" s="1"/>
  <c r="O209" i="21"/>
  <c r="I209" i="21"/>
  <c r="H209" i="21"/>
  <c r="O208" i="21"/>
  <c r="I207" i="21"/>
  <c r="H207" i="21"/>
  <c r="O207" i="21" s="1"/>
  <c r="J206" i="21"/>
  <c r="I206" i="21"/>
  <c r="H206" i="21"/>
  <c r="O206" i="21" s="1"/>
  <c r="I205" i="21"/>
  <c r="H205" i="21"/>
  <c r="O205" i="21" s="1"/>
  <c r="I204" i="21"/>
  <c r="H204" i="21"/>
  <c r="O204" i="21" s="1"/>
  <c r="O203" i="21"/>
  <c r="I203" i="21"/>
  <c r="H203" i="21"/>
  <c r="J202" i="21"/>
  <c r="K202" i="21" s="1"/>
  <c r="I202" i="21"/>
  <c r="H202" i="21"/>
  <c r="O202" i="21" s="1"/>
  <c r="O201" i="21"/>
  <c r="J201" i="21"/>
  <c r="I201" i="21"/>
  <c r="H201" i="21"/>
  <c r="J200" i="21"/>
  <c r="I200" i="21"/>
  <c r="H200" i="21"/>
  <c r="O200" i="21" s="1"/>
  <c r="J199" i="21"/>
  <c r="K199" i="21" s="1"/>
  <c r="I199" i="21"/>
  <c r="H199" i="21"/>
  <c r="O199" i="21" s="1"/>
  <c r="J198" i="21"/>
  <c r="I198" i="21"/>
  <c r="H198" i="21"/>
  <c r="O198" i="21" s="1"/>
  <c r="I197" i="21"/>
  <c r="H197" i="21"/>
  <c r="O197" i="21" s="1"/>
  <c r="O196" i="21"/>
  <c r="O195" i="21"/>
  <c r="I195" i="21"/>
  <c r="H195" i="21"/>
  <c r="O194" i="21"/>
  <c r="O193" i="21"/>
  <c r="I192" i="21"/>
  <c r="H192" i="21"/>
  <c r="O192" i="21" s="1"/>
  <c r="O191" i="21"/>
  <c r="I191" i="21"/>
  <c r="H191" i="21"/>
  <c r="I190" i="21"/>
  <c r="H190" i="21"/>
  <c r="O190" i="21" s="1"/>
  <c r="I189" i="21"/>
  <c r="H189" i="21"/>
  <c r="O189" i="21" s="1"/>
  <c r="I188" i="21"/>
  <c r="H188" i="21"/>
  <c r="I187" i="21"/>
  <c r="H187" i="21"/>
  <c r="O187" i="21" s="1"/>
  <c r="I186" i="21"/>
  <c r="H186" i="21"/>
  <c r="O186" i="21" s="1"/>
  <c r="I185" i="21"/>
  <c r="H185" i="21"/>
  <c r="O185" i="21" s="1"/>
  <c r="O184" i="21"/>
  <c r="O183" i="21"/>
  <c r="I183" i="21"/>
  <c r="H183" i="21"/>
  <c r="J182" i="21"/>
  <c r="I182" i="21"/>
  <c r="H182" i="21"/>
  <c r="O182" i="21" s="1"/>
  <c r="I181" i="21"/>
  <c r="H181" i="21"/>
  <c r="O181" i="21" s="1"/>
  <c r="O180" i="21"/>
  <c r="I180" i="21"/>
  <c r="H180" i="21"/>
  <c r="J179" i="21"/>
  <c r="I179" i="21"/>
  <c r="H179" i="21"/>
  <c r="O179" i="21" s="1"/>
  <c r="J178" i="21"/>
  <c r="I178" i="21"/>
  <c r="H178" i="21"/>
  <c r="O178" i="21" s="1"/>
  <c r="O177" i="21"/>
  <c r="I176" i="21"/>
  <c r="H176" i="21"/>
  <c r="O176" i="21" s="1"/>
  <c r="J175" i="21"/>
  <c r="I175" i="21"/>
  <c r="H175" i="21"/>
  <c r="O175" i="21" s="1"/>
  <c r="J174" i="21"/>
  <c r="K174" i="21" s="1"/>
  <c r="I174" i="21"/>
  <c r="H174" i="21"/>
  <c r="O174" i="21" s="1"/>
  <c r="O173" i="21"/>
  <c r="J172" i="21"/>
  <c r="I172" i="21"/>
  <c r="H172" i="21"/>
  <c r="O172" i="21" s="1"/>
  <c r="I171" i="21"/>
  <c r="H171" i="21"/>
  <c r="O171" i="21" s="1"/>
  <c r="I170" i="21"/>
  <c r="H170" i="21"/>
  <c r="O170" i="21" s="1"/>
  <c r="I169" i="21"/>
  <c r="H169" i="21"/>
  <c r="O169" i="21" s="1"/>
  <c r="I168" i="21"/>
  <c r="H168" i="21"/>
  <c r="O168" i="21" s="1"/>
  <c r="O167" i="21"/>
  <c r="I166" i="21"/>
  <c r="H166" i="21"/>
  <c r="O166" i="21" s="1"/>
  <c r="I165" i="21"/>
  <c r="H165" i="21"/>
  <c r="O165" i="21" s="1"/>
  <c r="I164" i="21"/>
  <c r="H164" i="21"/>
  <c r="O164" i="21" s="1"/>
  <c r="O163" i="21"/>
  <c r="I162" i="21"/>
  <c r="H162" i="21"/>
  <c r="O162" i="21" s="1"/>
  <c r="I161" i="21"/>
  <c r="H161" i="21"/>
  <c r="O161" i="21" s="1"/>
  <c r="I160" i="21"/>
  <c r="H160" i="21"/>
  <c r="O159" i="21"/>
  <c r="I158" i="21"/>
  <c r="H158" i="21"/>
  <c r="O158" i="21" s="1"/>
  <c r="J157" i="21"/>
  <c r="I157" i="21"/>
  <c r="H157" i="21"/>
  <c r="O157" i="21" s="1"/>
  <c r="I156" i="21"/>
  <c r="H156" i="21"/>
  <c r="O156" i="21" s="1"/>
  <c r="J155" i="21"/>
  <c r="I155" i="21"/>
  <c r="H155" i="21"/>
  <c r="O155" i="21" s="1"/>
  <c r="I154" i="21"/>
  <c r="H154" i="21"/>
  <c r="O154" i="21" s="1"/>
  <c r="O153" i="21"/>
  <c r="I152" i="21"/>
  <c r="H152" i="21"/>
  <c r="O152" i="21" s="1"/>
  <c r="I151" i="21"/>
  <c r="H151" i="21"/>
  <c r="O151" i="21" s="1"/>
  <c r="J150" i="21"/>
  <c r="K150" i="21" s="1"/>
  <c r="I150" i="21"/>
  <c r="H150" i="21"/>
  <c r="O150" i="21" s="1"/>
  <c r="J149" i="21"/>
  <c r="K149" i="21" s="1"/>
  <c r="I149" i="21"/>
  <c r="H149" i="21"/>
  <c r="O149" i="21" s="1"/>
  <c r="J148" i="21"/>
  <c r="I148" i="21"/>
  <c r="H148" i="21"/>
  <c r="O148" i="21" s="1"/>
  <c r="I147" i="21"/>
  <c r="H147" i="21"/>
  <c r="O147" i="21" s="1"/>
  <c r="O146" i="21"/>
  <c r="I145" i="21"/>
  <c r="H145" i="21"/>
  <c r="O145" i="21" s="1"/>
  <c r="I144" i="21"/>
  <c r="H144" i="21"/>
  <c r="O144" i="21" s="1"/>
  <c r="O143" i="21"/>
  <c r="I143" i="21"/>
  <c r="H143" i="21"/>
  <c r="I142" i="21"/>
  <c r="H142" i="21"/>
  <c r="O142" i="21" s="1"/>
  <c r="I141" i="21"/>
  <c r="H141" i="21"/>
  <c r="O141" i="21" s="1"/>
  <c r="I140" i="21"/>
  <c r="H140" i="21"/>
  <c r="J139" i="21"/>
  <c r="I139" i="21"/>
  <c r="H139" i="21"/>
  <c r="O139" i="21" s="1"/>
  <c r="I138" i="21"/>
  <c r="H138" i="21"/>
  <c r="O138" i="21" s="1"/>
  <c r="I137" i="21"/>
  <c r="H137" i="21"/>
  <c r="O137" i="21" s="1"/>
  <c r="I136" i="21"/>
  <c r="H136" i="21"/>
  <c r="O136" i="21" s="1"/>
  <c r="O135" i="21"/>
  <c r="I134" i="21"/>
  <c r="H134" i="21"/>
  <c r="O134" i="21" s="1"/>
  <c r="O133" i="21"/>
  <c r="O132" i="21"/>
  <c r="O131" i="21"/>
  <c r="I130" i="21"/>
  <c r="H130" i="21"/>
  <c r="O130" i="21" s="1"/>
  <c r="O129" i="21"/>
  <c r="O128" i="21"/>
  <c r="J128" i="21"/>
  <c r="I128" i="21"/>
  <c r="H128" i="21"/>
  <c r="O127" i="21"/>
  <c r="I126" i="21"/>
  <c r="H126" i="21"/>
  <c r="O126" i="21" s="1"/>
  <c r="I125" i="21"/>
  <c r="H125" i="21"/>
  <c r="O125" i="21" s="1"/>
  <c r="I124" i="21"/>
  <c r="H124" i="21"/>
  <c r="O124" i="21" s="1"/>
  <c r="O123" i="21"/>
  <c r="J122" i="21"/>
  <c r="K122" i="21" s="1"/>
  <c r="I122" i="21"/>
  <c r="H122" i="21"/>
  <c r="O122" i="21" s="1"/>
  <c r="O121" i="21"/>
  <c r="J120" i="21"/>
  <c r="I120" i="21"/>
  <c r="H120" i="21"/>
  <c r="O120" i="21" s="1"/>
  <c r="O119" i="21"/>
  <c r="O118" i="21"/>
  <c r="J117" i="21"/>
  <c r="I117" i="21"/>
  <c r="H117" i="21"/>
  <c r="O117" i="21" s="1"/>
  <c r="I116" i="21"/>
  <c r="H116" i="21"/>
  <c r="O116" i="21" s="1"/>
  <c r="O115" i="21"/>
  <c r="I115" i="21"/>
  <c r="H115" i="21"/>
  <c r="I114" i="21"/>
  <c r="H114" i="21"/>
  <c r="O114" i="21" s="1"/>
  <c r="I113" i="21"/>
  <c r="H113" i="21"/>
  <c r="O113" i="21" s="1"/>
  <c r="O112" i="21"/>
  <c r="I112" i="21"/>
  <c r="H112" i="21"/>
  <c r="O111" i="21"/>
  <c r="J110" i="21"/>
  <c r="I110" i="21"/>
  <c r="H110" i="21"/>
  <c r="O110" i="21" s="1"/>
  <c r="J109" i="21"/>
  <c r="I109" i="21"/>
  <c r="H109" i="21"/>
  <c r="O109" i="21" s="1"/>
  <c r="I108" i="21"/>
  <c r="H108" i="21"/>
  <c r="O108" i="21" s="1"/>
  <c r="O107" i="21"/>
  <c r="O106" i="21"/>
  <c r="I105" i="21"/>
  <c r="H105" i="21"/>
  <c r="O105" i="21" s="1"/>
  <c r="I104" i="21"/>
  <c r="H104" i="21"/>
  <c r="O104" i="21" s="1"/>
  <c r="O103" i="21"/>
  <c r="J103" i="21"/>
  <c r="I103" i="21"/>
  <c r="H103" i="21"/>
  <c r="J102" i="21"/>
  <c r="I102" i="21"/>
  <c r="H102" i="21"/>
  <c r="O102" i="21" s="1"/>
  <c r="I101" i="21"/>
  <c r="H101" i="21"/>
  <c r="O101" i="21" s="1"/>
  <c r="I100" i="21"/>
  <c r="H100" i="21"/>
  <c r="O100" i="21" s="1"/>
  <c r="O99" i="21"/>
  <c r="I98" i="21"/>
  <c r="H98" i="21"/>
  <c r="O98" i="21" s="1"/>
  <c r="J97" i="21"/>
  <c r="I97" i="21"/>
  <c r="H97" i="21"/>
  <c r="O97" i="21" s="1"/>
  <c r="O96" i="21"/>
  <c r="I96" i="21"/>
  <c r="H96" i="21"/>
  <c r="O95" i="21"/>
  <c r="J94" i="21"/>
  <c r="I94" i="21"/>
  <c r="H94" i="21"/>
  <c r="O94" i="21" s="1"/>
  <c r="J93" i="21"/>
  <c r="I93" i="21"/>
  <c r="H93" i="21"/>
  <c r="O93" i="21" s="1"/>
  <c r="J92" i="21"/>
  <c r="I92" i="21"/>
  <c r="H92" i="21"/>
  <c r="O92" i="21" s="1"/>
  <c r="I91" i="21"/>
  <c r="H91" i="21"/>
  <c r="O91" i="21" s="1"/>
  <c r="I90" i="21"/>
  <c r="H90" i="21"/>
  <c r="O90" i="21" s="1"/>
  <c r="O89" i="21"/>
  <c r="I88" i="21"/>
  <c r="H88" i="21"/>
  <c r="O88" i="21" s="1"/>
  <c r="I87" i="21"/>
  <c r="H87" i="21"/>
  <c r="O87" i="21" s="1"/>
  <c r="I86" i="21"/>
  <c r="H86" i="21"/>
  <c r="O86" i="21" s="1"/>
  <c r="O85" i="21"/>
  <c r="I84" i="21"/>
  <c r="H84" i="21"/>
  <c r="O84" i="21" s="1"/>
  <c r="O83" i="21"/>
  <c r="I83" i="21"/>
  <c r="H83" i="21"/>
  <c r="I82" i="21"/>
  <c r="H82" i="21"/>
  <c r="O82" i="21" s="1"/>
  <c r="I81" i="21"/>
  <c r="H81" i="21"/>
  <c r="I80" i="21"/>
  <c r="H80" i="21"/>
  <c r="O80" i="21" s="1"/>
  <c r="I79" i="21"/>
  <c r="H79" i="21"/>
  <c r="O79" i="21" s="1"/>
  <c r="O78" i="21"/>
  <c r="J77" i="21"/>
  <c r="K77" i="21" s="1"/>
  <c r="I77" i="21"/>
  <c r="H77" i="21"/>
  <c r="O77" i="21" s="1"/>
  <c r="O76" i="21"/>
  <c r="I75" i="21"/>
  <c r="H75" i="21"/>
  <c r="O75" i="21" s="1"/>
  <c r="J74" i="21"/>
  <c r="K74" i="21" s="1"/>
  <c r="I74" i="21"/>
  <c r="H74" i="21"/>
  <c r="O74" i="21" s="1"/>
  <c r="I73" i="21"/>
  <c r="H73" i="21"/>
  <c r="O73" i="21" s="1"/>
  <c r="I72" i="21"/>
  <c r="H72" i="21"/>
  <c r="O72" i="21" s="1"/>
  <c r="I71" i="21"/>
  <c r="H71" i="21"/>
  <c r="O71" i="21" s="1"/>
  <c r="J70" i="21"/>
  <c r="I70" i="21"/>
  <c r="H70" i="21"/>
  <c r="O70" i="21" s="1"/>
  <c r="J69" i="21"/>
  <c r="I69" i="21"/>
  <c r="H69" i="21"/>
  <c r="O69" i="21" s="1"/>
  <c r="O68" i="21"/>
  <c r="J67" i="21"/>
  <c r="I67" i="21"/>
  <c r="H67" i="21"/>
  <c r="O67" i="21" s="1"/>
  <c r="I66" i="21"/>
  <c r="H66" i="21"/>
  <c r="O66" i="21" s="1"/>
  <c r="I65" i="21"/>
  <c r="H65" i="21"/>
  <c r="O65" i="21" s="1"/>
  <c r="I64" i="21"/>
  <c r="H64" i="21"/>
  <c r="O64" i="21" s="1"/>
  <c r="I63" i="21"/>
  <c r="H63" i="21"/>
  <c r="O63" i="21" s="1"/>
  <c r="I62" i="21"/>
  <c r="H62" i="21"/>
  <c r="O62" i="21" s="1"/>
  <c r="I61" i="21"/>
  <c r="H61" i="21"/>
  <c r="O61" i="21" s="1"/>
  <c r="I60" i="21"/>
  <c r="H60" i="21"/>
  <c r="O60" i="21" s="1"/>
  <c r="I59" i="21"/>
  <c r="H59" i="21"/>
  <c r="O59" i="21" s="1"/>
  <c r="I58" i="21"/>
  <c r="H58" i="21"/>
  <c r="O58" i="21" s="1"/>
  <c r="I57" i="21"/>
  <c r="H57" i="21"/>
  <c r="O57" i="21" s="1"/>
  <c r="O56" i="21"/>
  <c r="O55" i="21"/>
  <c r="I55" i="21"/>
  <c r="H55" i="21"/>
  <c r="O54" i="21"/>
  <c r="O53" i="21"/>
  <c r="I52" i="21"/>
  <c r="H52" i="21"/>
  <c r="O52" i="21" s="1"/>
  <c r="J51" i="21"/>
  <c r="K51" i="21" s="1"/>
  <c r="I51" i="21"/>
  <c r="H51" i="21"/>
  <c r="O51" i="21" s="1"/>
  <c r="J50" i="21"/>
  <c r="I50" i="21"/>
  <c r="H50" i="21"/>
  <c r="O50" i="21" s="1"/>
  <c r="J49" i="21"/>
  <c r="I49" i="21"/>
  <c r="H49" i="21"/>
  <c r="O49" i="21" s="1"/>
  <c r="J48" i="21"/>
  <c r="I48" i="21"/>
  <c r="H48" i="21"/>
  <c r="O48" i="21" s="1"/>
  <c r="O47" i="21"/>
  <c r="I47" i="21"/>
  <c r="H47" i="21"/>
  <c r="O46" i="21"/>
  <c r="J45" i="21"/>
  <c r="I45" i="21"/>
  <c r="H45" i="21"/>
  <c r="O45" i="21" s="1"/>
  <c r="O44" i="21"/>
  <c r="J43" i="21"/>
  <c r="I43" i="21"/>
  <c r="H43" i="21"/>
  <c r="O43" i="21" s="1"/>
  <c r="J42" i="21"/>
  <c r="K42" i="21" s="1"/>
  <c r="I42" i="21"/>
  <c r="H42" i="21"/>
  <c r="O42" i="21" s="1"/>
  <c r="I41" i="21"/>
  <c r="H41" i="21"/>
  <c r="O41" i="21" s="1"/>
  <c r="I40" i="21"/>
  <c r="H40" i="21"/>
  <c r="I39" i="21"/>
  <c r="H39" i="21"/>
  <c r="O39" i="21" s="1"/>
  <c r="I38" i="21"/>
  <c r="H38" i="21"/>
  <c r="O38" i="21" s="1"/>
  <c r="I37" i="21"/>
  <c r="H37" i="21"/>
  <c r="O37" i="21" s="1"/>
  <c r="O36" i="21"/>
  <c r="I35" i="21"/>
  <c r="H35" i="21"/>
  <c r="O35" i="21" s="1"/>
  <c r="I34" i="21"/>
  <c r="H34" i="21"/>
  <c r="O34" i="21" s="1"/>
  <c r="I33" i="21"/>
  <c r="H33" i="21"/>
  <c r="O33" i="21" s="1"/>
  <c r="O32" i="21"/>
  <c r="J32" i="21"/>
  <c r="I32" i="21"/>
  <c r="H32" i="21"/>
  <c r="I31" i="21"/>
  <c r="H31" i="21"/>
  <c r="O31" i="21" s="1"/>
  <c r="I30" i="21"/>
  <c r="H30" i="21"/>
  <c r="O30" i="21" s="1"/>
  <c r="I29" i="21"/>
  <c r="H29" i="21"/>
  <c r="O29" i="21" s="1"/>
  <c r="I28" i="21"/>
  <c r="H28" i="21"/>
  <c r="O28" i="21" s="1"/>
  <c r="J27" i="21"/>
  <c r="I27" i="21"/>
  <c r="H27" i="21"/>
  <c r="O27" i="21" s="1"/>
  <c r="J26" i="21"/>
  <c r="I26" i="21"/>
  <c r="H26" i="21"/>
  <c r="O26" i="21" s="1"/>
  <c r="J25" i="21"/>
  <c r="I25" i="21"/>
  <c r="H25" i="21"/>
  <c r="O25" i="21" s="1"/>
  <c r="O24" i="21"/>
  <c r="I23" i="21"/>
  <c r="H23" i="21"/>
  <c r="O23" i="21" s="1"/>
  <c r="J22" i="21"/>
  <c r="I22" i="21"/>
  <c r="H22" i="21"/>
  <c r="O22" i="21" s="1"/>
  <c r="J21" i="21"/>
  <c r="I21" i="21"/>
  <c r="H21" i="21"/>
  <c r="O21" i="21" s="1"/>
  <c r="I20" i="21"/>
  <c r="H20" i="21"/>
  <c r="J392" i="21" l="1"/>
  <c r="J340" i="21"/>
  <c r="J143" i="21"/>
  <c r="K143" i="21" s="1"/>
  <c r="J229" i="21"/>
  <c r="J361" i="21"/>
  <c r="J485" i="21"/>
  <c r="K485" i="21" s="1"/>
  <c r="J29" i="21"/>
  <c r="J72" i="21"/>
  <c r="K72" i="21" s="1"/>
  <c r="J98" i="21"/>
  <c r="J136" i="21"/>
  <c r="K136" i="21" s="1"/>
  <c r="J180" i="21"/>
  <c r="K180" i="21" s="1"/>
  <c r="J369" i="21"/>
  <c r="K369" i="21" s="1"/>
  <c r="J431" i="21"/>
  <c r="J440" i="21"/>
  <c r="K440" i="21" s="1"/>
  <c r="J458" i="21"/>
  <c r="K458" i="21" s="1"/>
  <c r="J84" i="21"/>
  <c r="K84" i="21" s="1"/>
  <c r="J158" i="21"/>
  <c r="K158" i="21" s="1"/>
  <c r="J261" i="21"/>
  <c r="K261" i="21" s="1"/>
  <c r="J516" i="21"/>
  <c r="K516" i="21" s="1"/>
  <c r="J465" i="21"/>
  <c r="K465" i="21" s="1"/>
  <c r="J507" i="21"/>
  <c r="J187" i="21"/>
  <c r="J290" i="21"/>
  <c r="J493" i="21"/>
  <c r="J188" i="21"/>
  <c r="J264" i="21"/>
  <c r="K264" i="21" s="1"/>
  <c r="J335" i="21"/>
  <c r="K335" i="21" s="1"/>
  <c r="J423" i="21"/>
  <c r="J321" i="21"/>
  <c r="K321" i="21" s="1"/>
  <c r="J472" i="21"/>
  <c r="J288" i="21"/>
  <c r="J419" i="21"/>
  <c r="K419" i="21" s="1"/>
  <c r="J289" i="21"/>
  <c r="J134" i="21"/>
  <c r="K134" i="21" s="1"/>
  <c r="J210" i="21"/>
  <c r="K210" i="21" s="1"/>
  <c r="J236" i="21"/>
  <c r="K236" i="21" s="1"/>
  <c r="J316" i="21"/>
  <c r="K316" i="21" s="1"/>
  <c r="J52" i="21"/>
  <c r="K52" i="21" s="1"/>
  <c r="J386" i="21"/>
  <c r="K386" i="21" s="1"/>
  <c r="J55" i="21"/>
  <c r="K55" i="21" s="1"/>
  <c r="J108" i="21"/>
  <c r="J126" i="21"/>
  <c r="J162" i="21"/>
  <c r="J204" i="21"/>
  <c r="J212" i="21"/>
  <c r="K212" i="21" s="1"/>
  <c r="J284" i="21"/>
  <c r="J387" i="21"/>
  <c r="J486" i="21"/>
  <c r="J494" i="21"/>
  <c r="K494" i="21" s="1"/>
  <c r="J509" i="21"/>
  <c r="J33" i="21"/>
  <c r="K33" i="21" s="1"/>
  <c r="J59" i="21"/>
  <c r="K59" i="21" s="1"/>
  <c r="J513" i="21"/>
  <c r="K513" i="21" s="1"/>
  <c r="J217" i="21"/>
  <c r="K217" i="21" s="1"/>
  <c r="J34" i="21"/>
  <c r="K34" i="21" s="1"/>
  <c r="J367" i="21"/>
  <c r="K367" i="21" s="1"/>
  <c r="J28" i="21"/>
  <c r="K28" i="21" s="1"/>
  <c r="J125" i="21"/>
  <c r="K125" i="21" s="1"/>
  <c r="J152" i="21"/>
  <c r="K152" i="21" s="1"/>
  <c r="J211" i="21"/>
  <c r="K211" i="21" s="1"/>
  <c r="J283" i="21"/>
  <c r="J73" i="21"/>
  <c r="J82" i="21"/>
  <c r="K82" i="21" s="1"/>
  <c r="J137" i="21"/>
  <c r="J154" i="21"/>
  <c r="J415" i="21"/>
  <c r="K415" i="21" s="1"/>
  <c r="J441" i="21"/>
  <c r="K441" i="21" s="1"/>
  <c r="J459" i="21"/>
  <c r="J315" i="21"/>
  <c r="J393" i="21"/>
  <c r="J79" i="21"/>
  <c r="K79" i="21" s="1"/>
  <c r="J438" i="21"/>
  <c r="K438" i="21" s="1"/>
  <c r="J368" i="21"/>
  <c r="K368" i="21" s="1"/>
  <c r="J203" i="21"/>
  <c r="K203" i="21" s="1"/>
  <c r="J413" i="21"/>
  <c r="K413" i="21" s="1"/>
  <c r="J255" i="21"/>
  <c r="J309" i="21"/>
  <c r="K309" i="21" s="1"/>
  <c r="J100" i="21"/>
  <c r="K100" i="21" s="1"/>
  <c r="J181" i="21"/>
  <c r="K181" i="21" s="1"/>
  <c r="J189" i="21"/>
  <c r="K189" i="21" s="1"/>
  <c r="J231" i="21"/>
  <c r="J257" i="21"/>
  <c r="J336" i="21"/>
  <c r="K336" i="21" s="1"/>
  <c r="J345" i="21"/>
  <c r="J354" i="21"/>
  <c r="J363" i="21"/>
  <c r="J433" i="21"/>
  <c r="K26" i="21"/>
  <c r="K361" i="21"/>
  <c r="K493" i="21"/>
  <c r="K283" i="21"/>
  <c r="K329" i="21"/>
  <c r="K376" i="21"/>
  <c r="K531" i="21"/>
  <c r="K48" i="21"/>
  <c r="J63" i="21"/>
  <c r="K63" i="21" s="1"/>
  <c r="K137" i="21"/>
  <c r="J144" i="21"/>
  <c r="K144" i="21" s="1"/>
  <c r="K182" i="21"/>
  <c r="K456" i="21"/>
  <c r="K27" i="21"/>
  <c r="K94" i="21"/>
  <c r="K102" i="21"/>
  <c r="K110" i="21"/>
  <c r="K117" i="21"/>
  <c r="J168" i="21"/>
  <c r="K168" i="21" s="1"/>
  <c r="K198" i="21"/>
  <c r="K204" i="21"/>
  <c r="K258" i="21"/>
  <c r="J266" i="21"/>
  <c r="K266" i="21" s="1"/>
  <c r="K290" i="21"/>
  <c r="K338" i="21"/>
  <c r="J401" i="21"/>
  <c r="K401" i="21" s="1"/>
  <c r="K410" i="21"/>
  <c r="K417" i="21"/>
  <c r="J424" i="21"/>
  <c r="K424" i="21" s="1"/>
  <c r="J448" i="21"/>
  <c r="K448" i="21" s="1"/>
  <c r="J57" i="21"/>
  <c r="K57" i="21" s="1"/>
  <c r="J87" i="21"/>
  <c r="K87" i="21" s="1"/>
  <c r="J160" i="21"/>
  <c r="K160" i="21" s="1"/>
  <c r="K284" i="21"/>
  <c r="K299" i="21"/>
  <c r="J323" i="21"/>
  <c r="K323" i="21" s="1"/>
  <c r="K377" i="21"/>
  <c r="K393" i="21"/>
  <c r="K433" i="21"/>
  <c r="K464" i="21"/>
  <c r="K472" i="21"/>
  <c r="K501" i="21"/>
  <c r="J20" i="21"/>
  <c r="K20" i="21" s="1"/>
  <c r="K49" i="21"/>
  <c r="J80" i="21"/>
  <c r="K80" i="21" s="1"/>
  <c r="J145" i="21"/>
  <c r="K145" i="21" s="1"/>
  <c r="J183" i="21"/>
  <c r="K183" i="21" s="1"/>
  <c r="J243" i="21"/>
  <c r="K243" i="21" s="1"/>
  <c r="K331" i="21"/>
  <c r="J347" i="21"/>
  <c r="K347" i="21" s="1"/>
  <c r="K457" i="21"/>
  <c r="K481" i="21"/>
  <c r="K532" i="21"/>
  <c r="K409" i="21"/>
  <c r="K392" i="21"/>
  <c r="J500" i="21"/>
  <c r="K500" i="21" s="1"/>
  <c r="J58" i="21"/>
  <c r="K58" i="21" s="1"/>
  <c r="K154" i="21"/>
  <c r="J35" i="21"/>
  <c r="K35" i="21" s="1"/>
  <c r="K73" i="21"/>
  <c r="J147" i="21"/>
  <c r="K147" i="21" s="1"/>
  <c r="K162" i="21"/>
  <c r="J170" i="21"/>
  <c r="K170" i="21" s="1"/>
  <c r="K178" i="21"/>
  <c r="J213" i="21"/>
  <c r="K213" i="21" s="1"/>
  <c r="J244" i="21"/>
  <c r="K244" i="21" s="1"/>
  <c r="K253" i="21"/>
  <c r="K277" i="21"/>
  <c r="J317" i="21"/>
  <c r="K317" i="21" s="1"/>
  <c r="K325" i="21"/>
  <c r="K340" i="21"/>
  <c r="K357" i="21"/>
  <c r="K306" i="21"/>
  <c r="J242" i="21"/>
  <c r="K242" i="21" s="1"/>
  <c r="J371" i="21"/>
  <c r="K371" i="21" s="1"/>
  <c r="J112" i="21"/>
  <c r="K112" i="21" s="1"/>
  <c r="J473" i="21"/>
  <c r="K473" i="21" s="1"/>
  <c r="K29" i="21"/>
  <c r="K43" i="21"/>
  <c r="K97" i="21"/>
  <c r="J104" i="21"/>
  <c r="K104" i="21" s="1"/>
  <c r="J140" i="21"/>
  <c r="J185" i="21"/>
  <c r="K185" i="21" s="1"/>
  <c r="J192" i="21"/>
  <c r="K192" i="21" s="1"/>
  <c r="J237" i="21"/>
  <c r="K237" i="21" s="1"/>
  <c r="J269" i="21"/>
  <c r="K269" i="21" s="1"/>
  <c r="J286" i="21"/>
  <c r="K286" i="21" s="1"/>
  <c r="J293" i="21"/>
  <c r="K293" i="21" s="1"/>
  <c r="K333" i="21"/>
  <c r="J420" i="21"/>
  <c r="K420" i="21" s="1"/>
  <c r="J451" i="21"/>
  <c r="K451" i="21" s="1"/>
  <c r="K525" i="21"/>
  <c r="K93" i="21"/>
  <c r="J400" i="21"/>
  <c r="K400" i="21" s="1"/>
  <c r="J65" i="21"/>
  <c r="K65" i="21" s="1"/>
  <c r="K509" i="21"/>
  <c r="J90" i="21"/>
  <c r="K90" i="21" s="1"/>
  <c r="J113" i="21"/>
  <c r="K113" i="21" s="1"/>
  <c r="J207" i="21"/>
  <c r="K207" i="21" s="1"/>
  <c r="J365" i="21"/>
  <c r="K365" i="21" s="1"/>
  <c r="K405" i="21"/>
  <c r="K436" i="21"/>
  <c r="K483" i="21"/>
  <c r="J490" i="21"/>
  <c r="K490" i="21" s="1"/>
  <c r="J497" i="21"/>
  <c r="K497" i="21" s="1"/>
  <c r="J510" i="21"/>
  <c r="K510" i="21" s="1"/>
  <c r="K384" i="21"/>
  <c r="J219" i="21"/>
  <c r="K219" i="21" s="1"/>
  <c r="J318" i="21"/>
  <c r="K318" i="21" s="1"/>
  <c r="J373" i="21"/>
  <c r="K373" i="21" s="1"/>
  <c r="J468" i="21"/>
  <c r="K468" i="21" s="1"/>
  <c r="J519" i="21"/>
  <c r="K519" i="21" s="1"/>
  <c r="K109" i="21"/>
  <c r="K353" i="21"/>
  <c r="J81" i="21"/>
  <c r="K81" i="21" s="1"/>
  <c r="K98" i="21"/>
  <c r="J141" i="21"/>
  <c r="K141" i="21" s="1"/>
  <c r="K148" i="21"/>
  <c r="J164" i="21"/>
  <c r="K164" i="21" s="1"/>
  <c r="J238" i="21"/>
  <c r="K238" i="21" s="1"/>
  <c r="J287" i="21"/>
  <c r="K287" i="21" s="1"/>
  <c r="K312" i="21"/>
  <c r="J342" i="21"/>
  <c r="K342" i="21" s="1"/>
  <c r="K359" i="21"/>
  <c r="J389" i="21"/>
  <c r="K389" i="21" s="1"/>
  <c r="J397" i="21"/>
  <c r="K397" i="21" s="1"/>
  <c r="J421" i="21"/>
  <c r="K421" i="21" s="1"/>
  <c r="J444" i="21"/>
  <c r="K444" i="21" s="1"/>
  <c r="K463" i="21"/>
  <c r="K345" i="21"/>
  <c r="J169" i="21"/>
  <c r="K169" i="21" s="1"/>
  <c r="J267" i="21"/>
  <c r="K482" i="21"/>
  <c r="J30" i="21"/>
  <c r="K30" i="21" s="1"/>
  <c r="J60" i="21"/>
  <c r="K60" i="21" s="1"/>
  <c r="J83" i="21"/>
  <c r="K83" i="21" s="1"/>
  <c r="J114" i="21"/>
  <c r="K114" i="21" s="1"/>
  <c r="J262" i="21"/>
  <c r="K262" i="21" s="1"/>
  <c r="J295" i="21"/>
  <c r="K295" i="21" s="1"/>
  <c r="K382" i="21"/>
  <c r="K429" i="21"/>
  <c r="J477" i="21"/>
  <c r="K477" i="21" s="1"/>
  <c r="J491" i="21"/>
  <c r="K491" i="21" s="1"/>
  <c r="J498" i="21"/>
  <c r="K498" i="21" s="1"/>
  <c r="J511" i="21"/>
  <c r="K511" i="21" s="1"/>
  <c r="K126" i="21"/>
  <c r="J191" i="21"/>
  <c r="K191" i="21" s="1"/>
  <c r="J88" i="21"/>
  <c r="K88" i="21" s="1"/>
  <c r="K21" i="21"/>
  <c r="K301" i="21"/>
  <c r="J348" i="21"/>
  <c r="K348" i="21" s="1"/>
  <c r="J395" i="21"/>
  <c r="K395" i="21" s="1"/>
  <c r="J195" i="21"/>
  <c r="K195" i="21" s="1"/>
  <c r="J209" i="21"/>
  <c r="K209" i="21" s="1"/>
  <c r="J216" i="21"/>
  <c r="K304" i="21"/>
  <c r="J374" i="21"/>
  <c r="K374" i="21" s="1"/>
  <c r="J414" i="21"/>
  <c r="K414" i="21" s="1"/>
  <c r="J469" i="21"/>
  <c r="K469" i="21" s="1"/>
  <c r="J520" i="21"/>
  <c r="K520" i="21" s="1"/>
  <c r="J537" i="21"/>
  <c r="K537" i="21" s="1"/>
  <c r="K289" i="21"/>
  <c r="J450" i="21"/>
  <c r="K450" i="21" s="1"/>
  <c r="K364" i="21"/>
  <c r="J165" i="21"/>
  <c r="K165" i="21" s="1"/>
  <c r="J313" i="21"/>
  <c r="K313" i="21" s="1"/>
  <c r="J343" i="21"/>
  <c r="J390" i="21"/>
  <c r="K390" i="21" s="1"/>
  <c r="J398" i="21"/>
  <c r="K398" i="21" s="1"/>
  <c r="J422" i="21"/>
  <c r="K422" i="21" s="1"/>
  <c r="K70" i="21"/>
  <c r="J197" i="21"/>
  <c r="K197" i="21" s="1"/>
  <c r="K226" i="21"/>
  <c r="K257" i="21"/>
  <c r="J479" i="21"/>
  <c r="K486" i="21"/>
  <c r="K234" i="21"/>
  <c r="K175" i="21"/>
  <c r="K507" i="21"/>
  <c r="J517" i="21"/>
  <c r="K517" i="21" s="1"/>
  <c r="K50" i="21"/>
  <c r="K120" i="21"/>
  <c r="K206" i="21"/>
  <c r="K229" i="21"/>
  <c r="K489" i="21"/>
  <c r="K22" i="21"/>
  <c r="K45" i="21"/>
  <c r="J31" i="21"/>
  <c r="K25" i="21"/>
  <c r="J61" i="21"/>
  <c r="K61" i="21" s="1"/>
  <c r="K69" i="21"/>
  <c r="K92" i="21"/>
  <c r="K108" i="21"/>
  <c r="J115" i="21"/>
  <c r="K115" i="21" s="1"/>
  <c r="K157" i="21"/>
  <c r="K288" i="21"/>
  <c r="J320" i="21"/>
  <c r="K320" i="21" s="1"/>
  <c r="K360" i="21"/>
  <c r="K430" i="21"/>
  <c r="J446" i="21"/>
  <c r="K446" i="21" s="1"/>
  <c r="K462" i="21"/>
  <c r="J478" i="21"/>
  <c r="K478" i="21" s="1"/>
  <c r="J499" i="21"/>
  <c r="K499" i="21" s="1"/>
  <c r="G540" i="23"/>
  <c r="J540" i="22"/>
  <c r="K540" i="22" s="1"/>
  <c r="G518" i="23"/>
  <c r="J518" i="22"/>
  <c r="K518" i="22" s="1"/>
  <c r="G504" i="23"/>
  <c r="J504" i="22"/>
  <c r="K504" i="22" s="1"/>
  <c r="G488" i="23"/>
  <c r="J488" i="22"/>
  <c r="K488" i="22" s="1"/>
  <c r="J470" i="22"/>
  <c r="K470" i="22" s="1"/>
  <c r="G470" i="23"/>
  <c r="G447" i="23"/>
  <c r="J447" i="22"/>
  <c r="K447" i="22" s="1"/>
  <c r="G431" i="23"/>
  <c r="J431" i="22"/>
  <c r="K431" i="22" s="1"/>
  <c r="G416" i="23"/>
  <c r="J416" i="22"/>
  <c r="K416" i="22" s="1"/>
  <c r="G401" i="23"/>
  <c r="J401" i="22"/>
  <c r="K401" i="22" s="1"/>
  <c r="G386" i="23"/>
  <c r="J386" i="22"/>
  <c r="K386" i="22" s="1"/>
  <c r="G371" i="23"/>
  <c r="J371" i="22"/>
  <c r="K371" i="22" s="1"/>
  <c r="G344" i="23"/>
  <c r="J344" i="22"/>
  <c r="K344" i="22" s="1"/>
  <c r="G328" i="23"/>
  <c r="J328" i="22"/>
  <c r="K328" i="22" s="1"/>
  <c r="J315" i="22"/>
  <c r="K315" i="22" s="1"/>
  <c r="G315" i="23"/>
  <c r="G291" i="23"/>
  <c r="J291" i="22"/>
  <c r="K291" i="22" s="1"/>
  <c r="G270" i="23"/>
  <c r="J270" i="22"/>
  <c r="K270" i="22" s="1"/>
  <c r="G256" i="23"/>
  <c r="J256" i="22"/>
  <c r="K256" i="22" s="1"/>
  <c r="G240" i="23"/>
  <c r="J240" i="22"/>
  <c r="K240" i="22" s="1"/>
  <c r="G225" i="23"/>
  <c r="J225" i="22"/>
  <c r="K225" i="22" s="1"/>
  <c r="G205" i="23"/>
  <c r="J205" i="22"/>
  <c r="K205" i="22" s="1"/>
  <c r="G186" i="23"/>
  <c r="J186" i="22"/>
  <c r="K186" i="22" s="1"/>
  <c r="G171" i="23"/>
  <c r="J171" i="22"/>
  <c r="K171" i="22" s="1"/>
  <c r="J156" i="21"/>
  <c r="K156" i="21" s="1"/>
  <c r="G156" i="22"/>
  <c r="G138" i="23"/>
  <c r="J138" i="22"/>
  <c r="K138" i="22" s="1"/>
  <c r="G112" i="23"/>
  <c r="J112" i="22"/>
  <c r="K112" i="22" s="1"/>
  <c r="G96" i="23"/>
  <c r="J96" i="22"/>
  <c r="K96" i="22" s="1"/>
  <c r="J75" i="21"/>
  <c r="K75" i="21" s="1"/>
  <c r="G75" i="22"/>
  <c r="G28" i="23"/>
  <c r="J28" i="22"/>
  <c r="K28" i="22" s="1"/>
  <c r="J96" i="21"/>
  <c r="K96" i="21" s="1"/>
  <c r="J130" i="21"/>
  <c r="K130" i="21" s="1"/>
  <c r="J138" i="21"/>
  <c r="K138" i="21" s="1"/>
  <c r="J151" i="21"/>
  <c r="K151" i="21" s="1"/>
  <c r="J166" i="21"/>
  <c r="K166" i="21" s="1"/>
  <c r="J225" i="21"/>
  <c r="K225" i="21" s="1"/>
  <c r="J235" i="21"/>
  <c r="K235" i="21" s="1"/>
  <c r="J256" i="21"/>
  <c r="K256" i="21" s="1"/>
  <c r="J260" i="21"/>
  <c r="K260" i="21" s="1"/>
  <c r="J276" i="21"/>
  <c r="K276" i="21" s="1"/>
  <c r="J291" i="21"/>
  <c r="J319" i="21"/>
  <c r="K319" i="21" s="1"/>
  <c r="J344" i="21"/>
  <c r="K344" i="21" s="1"/>
  <c r="J425" i="21"/>
  <c r="K425" i="21" s="1"/>
  <c r="J452" i="21"/>
  <c r="K452" i="21" s="1"/>
  <c r="J476" i="21"/>
  <c r="K476" i="21" s="1"/>
  <c r="J480" i="21"/>
  <c r="K480" i="21" s="1"/>
  <c r="J508" i="21"/>
  <c r="K508" i="21" s="1"/>
  <c r="J512" i="21"/>
  <c r="K512" i="21" s="1"/>
  <c r="G539" i="23"/>
  <c r="J539" i="22"/>
  <c r="K539" i="22" s="1"/>
  <c r="G532" i="23"/>
  <c r="J532" i="22"/>
  <c r="K532" i="22" s="1"/>
  <c r="G525" i="23"/>
  <c r="J525" i="22"/>
  <c r="K525" i="22" s="1"/>
  <c r="G521" i="23"/>
  <c r="J521" i="22"/>
  <c r="K521" i="22" s="1"/>
  <c r="G517" i="23"/>
  <c r="J517" i="22"/>
  <c r="K517" i="22" s="1"/>
  <c r="G511" i="23"/>
  <c r="J511" i="22"/>
  <c r="K511" i="22" s="1"/>
  <c r="G507" i="23"/>
  <c r="J507" i="22"/>
  <c r="K507" i="22" s="1"/>
  <c r="G503" i="23"/>
  <c r="J503" i="22"/>
  <c r="K503" i="22" s="1"/>
  <c r="G499" i="23"/>
  <c r="J499" i="22"/>
  <c r="K499" i="22" s="1"/>
  <c r="G495" i="23"/>
  <c r="J495" i="22"/>
  <c r="K495" i="22" s="1"/>
  <c r="G491" i="23"/>
  <c r="J491" i="22"/>
  <c r="K491" i="22" s="1"/>
  <c r="G487" i="23"/>
  <c r="J487" i="22"/>
  <c r="K487" i="22" s="1"/>
  <c r="G483" i="23"/>
  <c r="J483" i="22"/>
  <c r="K483" i="22" s="1"/>
  <c r="G479" i="23"/>
  <c r="J479" i="22"/>
  <c r="K479" i="22" s="1"/>
  <c r="G473" i="23"/>
  <c r="J473" i="22"/>
  <c r="K473" i="22" s="1"/>
  <c r="G469" i="23"/>
  <c r="J469" i="22"/>
  <c r="K469" i="22" s="1"/>
  <c r="G463" i="23"/>
  <c r="J463" i="22"/>
  <c r="K463" i="22" s="1"/>
  <c r="G457" i="23"/>
  <c r="J457" i="22"/>
  <c r="K457" i="22" s="1"/>
  <c r="G451" i="23"/>
  <c r="J451" i="22"/>
  <c r="K451" i="22" s="1"/>
  <c r="G446" i="23"/>
  <c r="J446" i="22"/>
  <c r="K446" i="22" s="1"/>
  <c r="G441" i="23"/>
  <c r="J441" i="22"/>
  <c r="K441" i="22" s="1"/>
  <c r="G436" i="23"/>
  <c r="J436" i="22"/>
  <c r="K436" i="22" s="1"/>
  <c r="G430" i="23"/>
  <c r="J430" i="22"/>
  <c r="K430" i="22" s="1"/>
  <c r="G424" i="23"/>
  <c r="J424" i="22"/>
  <c r="K424" i="22" s="1"/>
  <c r="G420" i="23"/>
  <c r="J420" i="22"/>
  <c r="K420" i="22" s="1"/>
  <c r="G415" i="23"/>
  <c r="J415" i="22"/>
  <c r="K415" i="22" s="1"/>
  <c r="G411" i="23"/>
  <c r="J411" i="22"/>
  <c r="K411" i="22" s="1"/>
  <c r="G407" i="23"/>
  <c r="J407" i="22"/>
  <c r="K407" i="22" s="1"/>
  <c r="G400" i="23"/>
  <c r="J400" i="22"/>
  <c r="K400" i="22" s="1"/>
  <c r="G395" i="23"/>
  <c r="J395" i="22"/>
  <c r="K395" i="22" s="1"/>
  <c r="G390" i="23"/>
  <c r="J390" i="22"/>
  <c r="K390" i="22" s="1"/>
  <c r="G384" i="23"/>
  <c r="J384" i="22"/>
  <c r="K384" i="22" s="1"/>
  <c r="G379" i="23"/>
  <c r="J379" i="22"/>
  <c r="K379" i="22" s="1"/>
  <c r="G374" i="23"/>
  <c r="J374" i="22"/>
  <c r="K374" i="22" s="1"/>
  <c r="G369" i="23"/>
  <c r="J369" i="22"/>
  <c r="K369" i="22" s="1"/>
  <c r="G365" i="23"/>
  <c r="J365" i="22"/>
  <c r="K365" i="22" s="1"/>
  <c r="G361" i="23"/>
  <c r="J361" i="22"/>
  <c r="K361" i="22" s="1"/>
  <c r="G353" i="23"/>
  <c r="J353" i="22"/>
  <c r="K353" i="22" s="1"/>
  <c r="G348" i="23"/>
  <c r="J348" i="22"/>
  <c r="K348" i="22" s="1"/>
  <c r="G343" i="23"/>
  <c r="J343" i="22"/>
  <c r="K343" i="22" s="1"/>
  <c r="G338" i="23"/>
  <c r="J338" i="22"/>
  <c r="K338" i="22" s="1"/>
  <c r="G333" i="23"/>
  <c r="J333" i="22"/>
  <c r="K333" i="22" s="1"/>
  <c r="G327" i="23"/>
  <c r="J327" i="22"/>
  <c r="K327" i="22" s="1"/>
  <c r="J323" i="22"/>
  <c r="K323" i="22" s="1"/>
  <c r="G323" i="23"/>
  <c r="G318" i="23"/>
  <c r="J318" i="22"/>
  <c r="K318" i="22" s="1"/>
  <c r="G314" i="23"/>
  <c r="J314" i="22"/>
  <c r="K314" i="22" s="1"/>
  <c r="G309" i="23"/>
  <c r="J309" i="22"/>
  <c r="K309" i="22" s="1"/>
  <c r="G302" i="23"/>
  <c r="J302" i="22"/>
  <c r="K302" i="22" s="1"/>
  <c r="G296" i="23"/>
  <c r="J296" i="22"/>
  <c r="K296" i="22" s="1"/>
  <c r="G290" i="23"/>
  <c r="J290" i="22"/>
  <c r="K290" i="22" s="1"/>
  <c r="G286" i="23"/>
  <c r="J286" i="22"/>
  <c r="K286" i="22" s="1"/>
  <c r="G282" i="23"/>
  <c r="J282" i="22"/>
  <c r="K282" i="22" s="1"/>
  <c r="G275" i="23"/>
  <c r="J275" i="22"/>
  <c r="K275" i="22" s="1"/>
  <c r="G269" i="23"/>
  <c r="J269" i="22"/>
  <c r="K269" i="22" s="1"/>
  <c r="G264" i="23"/>
  <c r="J264" i="22"/>
  <c r="K264" i="22" s="1"/>
  <c r="G259" i="23"/>
  <c r="J259" i="22"/>
  <c r="K259" i="22" s="1"/>
  <c r="G255" i="23"/>
  <c r="J255" i="22"/>
  <c r="K255" i="22" s="1"/>
  <c r="G247" i="23"/>
  <c r="J247" i="22"/>
  <c r="K247" i="22" s="1"/>
  <c r="G243" i="23"/>
  <c r="J243" i="22"/>
  <c r="K243" i="22" s="1"/>
  <c r="G238" i="23"/>
  <c r="J238" i="22"/>
  <c r="K238" i="22" s="1"/>
  <c r="G234" i="23"/>
  <c r="J234" i="22"/>
  <c r="K234" i="22" s="1"/>
  <c r="G229" i="23"/>
  <c r="J229" i="22"/>
  <c r="K229" i="22" s="1"/>
  <c r="G224" i="23"/>
  <c r="J224" i="22"/>
  <c r="K224" i="22" s="1"/>
  <c r="G219" i="23"/>
  <c r="J219" i="22"/>
  <c r="K219" i="22" s="1"/>
  <c r="G213" i="23"/>
  <c r="J213" i="22"/>
  <c r="K213" i="22" s="1"/>
  <c r="G209" i="23"/>
  <c r="J209" i="22"/>
  <c r="K209" i="22" s="1"/>
  <c r="G204" i="23"/>
  <c r="J204" i="22"/>
  <c r="K204" i="22" s="1"/>
  <c r="G200" i="23"/>
  <c r="J200" i="22"/>
  <c r="K200" i="22" s="1"/>
  <c r="G195" i="23"/>
  <c r="J195" i="22"/>
  <c r="K195" i="22" s="1"/>
  <c r="J189" i="22"/>
  <c r="K189" i="22" s="1"/>
  <c r="G189" i="23"/>
  <c r="G185" i="23"/>
  <c r="J185" i="22"/>
  <c r="K185" i="22" s="1"/>
  <c r="G180" i="23"/>
  <c r="J180" i="22"/>
  <c r="K180" i="22" s="1"/>
  <c r="G175" i="23"/>
  <c r="J175" i="22"/>
  <c r="K175" i="22" s="1"/>
  <c r="G170" i="23"/>
  <c r="J170" i="22"/>
  <c r="K170" i="22" s="1"/>
  <c r="G165" i="23"/>
  <c r="J165" i="22"/>
  <c r="K165" i="22" s="1"/>
  <c r="G160" i="23"/>
  <c r="J160" i="22"/>
  <c r="K160" i="22" s="1"/>
  <c r="G155" i="23"/>
  <c r="J155" i="22"/>
  <c r="K155" i="22" s="1"/>
  <c r="G150" i="23"/>
  <c r="J150" i="22"/>
  <c r="K150" i="22" s="1"/>
  <c r="G145" i="23"/>
  <c r="J145" i="22"/>
  <c r="K145" i="22" s="1"/>
  <c r="G141" i="23"/>
  <c r="J141" i="22"/>
  <c r="K141" i="22" s="1"/>
  <c r="G137" i="23"/>
  <c r="J137" i="22"/>
  <c r="K137" i="22" s="1"/>
  <c r="G128" i="23"/>
  <c r="J128" i="22"/>
  <c r="K128" i="22" s="1"/>
  <c r="G122" i="23"/>
  <c r="J122" i="22"/>
  <c r="K122" i="22" s="1"/>
  <c r="G115" i="23"/>
  <c r="J115" i="22"/>
  <c r="K115" i="22" s="1"/>
  <c r="G110" i="23"/>
  <c r="J110" i="22"/>
  <c r="K110" i="22" s="1"/>
  <c r="J104" i="22"/>
  <c r="K104" i="22" s="1"/>
  <c r="G104" i="23"/>
  <c r="G100" i="23"/>
  <c r="J100" i="22"/>
  <c r="K100" i="22" s="1"/>
  <c r="G94" i="23"/>
  <c r="J94" i="22"/>
  <c r="K94" i="22" s="1"/>
  <c r="G90" i="23"/>
  <c r="J90" i="22"/>
  <c r="K90" i="22" s="1"/>
  <c r="G84" i="23"/>
  <c r="J84" i="22"/>
  <c r="K84" i="22" s="1"/>
  <c r="G80" i="23"/>
  <c r="J80" i="22"/>
  <c r="K80" i="22" s="1"/>
  <c r="G74" i="23"/>
  <c r="J74" i="22"/>
  <c r="K74" i="22" s="1"/>
  <c r="G70" i="23"/>
  <c r="J70" i="22"/>
  <c r="K70" i="22" s="1"/>
  <c r="G65" i="23"/>
  <c r="J65" i="22"/>
  <c r="K65" i="22" s="1"/>
  <c r="G61" i="23"/>
  <c r="J61" i="22"/>
  <c r="K61" i="22" s="1"/>
  <c r="G57" i="23"/>
  <c r="J57" i="22"/>
  <c r="K57" i="22" s="1"/>
  <c r="G50" i="23"/>
  <c r="J50" i="22"/>
  <c r="K50" i="22" s="1"/>
  <c r="G45" i="23"/>
  <c r="J45" i="22"/>
  <c r="K45" i="22" s="1"/>
  <c r="G40" i="23"/>
  <c r="G40" i="22"/>
  <c r="J40" i="22" s="1"/>
  <c r="K40" i="22" s="1"/>
  <c r="G35" i="23"/>
  <c r="J35" i="22"/>
  <c r="K35" i="22" s="1"/>
  <c r="G31" i="23"/>
  <c r="J31" i="22"/>
  <c r="K31" i="22" s="1"/>
  <c r="G27" i="23"/>
  <c r="J27" i="22"/>
  <c r="K27" i="22" s="1"/>
  <c r="G22" i="23"/>
  <c r="J22" i="22"/>
  <c r="K22" i="22" s="1"/>
  <c r="G533" i="23"/>
  <c r="J533" i="22"/>
  <c r="K533" i="22" s="1"/>
  <c r="J528" i="21"/>
  <c r="K528" i="21" s="1"/>
  <c r="G528" i="22"/>
  <c r="G508" i="23"/>
  <c r="J508" i="22"/>
  <c r="K508" i="22" s="1"/>
  <c r="G496" i="23"/>
  <c r="J496" i="22"/>
  <c r="K496" i="22" s="1"/>
  <c r="G484" i="23"/>
  <c r="J484" i="22"/>
  <c r="K484" i="22" s="1"/>
  <c r="G476" i="23"/>
  <c r="J476" i="22"/>
  <c r="K476" i="22" s="1"/>
  <c r="G458" i="23"/>
  <c r="J458" i="22"/>
  <c r="K458" i="22" s="1"/>
  <c r="G442" i="23"/>
  <c r="J442" i="22"/>
  <c r="K442" i="22" s="1"/>
  <c r="G425" i="23"/>
  <c r="J425" i="22"/>
  <c r="K425" i="22" s="1"/>
  <c r="G412" i="23"/>
  <c r="J412" i="22"/>
  <c r="K412" i="22" s="1"/>
  <c r="J396" i="22"/>
  <c r="K396" i="22" s="1"/>
  <c r="G396" i="23"/>
  <c r="G381" i="23"/>
  <c r="J381" i="22"/>
  <c r="K381" i="22" s="1"/>
  <c r="G366" i="23"/>
  <c r="J366" i="22"/>
  <c r="K366" i="22" s="1"/>
  <c r="G354" i="23"/>
  <c r="J354" i="22"/>
  <c r="K354" i="22" s="1"/>
  <c r="G339" i="23"/>
  <c r="J339" i="22"/>
  <c r="K339" i="22" s="1"/>
  <c r="J319" i="22"/>
  <c r="K319" i="22" s="1"/>
  <c r="G319" i="23"/>
  <c r="G304" i="23"/>
  <c r="J304" i="22"/>
  <c r="K304" i="22" s="1"/>
  <c r="G287" i="23"/>
  <c r="J287" i="22"/>
  <c r="K287" i="22" s="1"/>
  <c r="G276" i="23"/>
  <c r="J276" i="22"/>
  <c r="K276" i="22" s="1"/>
  <c r="G251" i="23"/>
  <c r="J251" i="22"/>
  <c r="K251" i="22" s="1"/>
  <c r="G230" i="23"/>
  <c r="J230" i="22"/>
  <c r="K230" i="22" s="1"/>
  <c r="G215" i="23"/>
  <c r="J215" i="22"/>
  <c r="K215" i="22" s="1"/>
  <c r="G201" i="23"/>
  <c r="J201" i="22"/>
  <c r="K201" i="22" s="1"/>
  <c r="G190" i="23"/>
  <c r="J190" i="22"/>
  <c r="K190" i="22" s="1"/>
  <c r="G176" i="23"/>
  <c r="J176" i="22"/>
  <c r="K176" i="22" s="1"/>
  <c r="G161" i="23"/>
  <c r="J161" i="22"/>
  <c r="K161" i="22" s="1"/>
  <c r="G147" i="23"/>
  <c r="J147" i="22"/>
  <c r="K147" i="22" s="1"/>
  <c r="G130" i="23"/>
  <c r="J130" i="22"/>
  <c r="K130" i="22" s="1"/>
  <c r="G116" i="23"/>
  <c r="J116" i="22"/>
  <c r="K116" i="22" s="1"/>
  <c r="G101" i="23"/>
  <c r="J101" i="22"/>
  <c r="K101" i="22" s="1"/>
  <c r="G86" i="23"/>
  <c r="J86" i="22"/>
  <c r="K86" i="22" s="1"/>
  <c r="G71" i="23"/>
  <c r="J71" i="22"/>
  <c r="K71" i="22" s="1"/>
  <c r="G62" i="23"/>
  <c r="J62" i="22"/>
  <c r="K62" i="22" s="1"/>
  <c r="G51" i="23"/>
  <c r="J51" i="22"/>
  <c r="K51" i="22" s="1"/>
  <c r="G37" i="23"/>
  <c r="J37" i="22"/>
  <c r="K37" i="22" s="1"/>
  <c r="G23" i="23"/>
  <c r="J23" i="22"/>
  <c r="K23" i="22" s="1"/>
  <c r="J62" i="21"/>
  <c r="K62" i="21" s="1"/>
  <c r="K32" i="21"/>
  <c r="J47" i="21"/>
  <c r="K47" i="21" s="1"/>
  <c r="J71" i="21"/>
  <c r="K71" i="21" s="1"/>
  <c r="J86" i="21"/>
  <c r="K86" i="21" s="1"/>
  <c r="J116" i="21"/>
  <c r="K116" i="21" s="1"/>
  <c r="J124" i="21"/>
  <c r="K124" i="21" s="1"/>
  <c r="J142" i="21"/>
  <c r="K142" i="21" s="1"/>
  <c r="J176" i="21"/>
  <c r="K176" i="21" s="1"/>
  <c r="J186" i="21"/>
  <c r="K186" i="21" s="1"/>
  <c r="J190" i="21"/>
  <c r="K190" i="21" s="1"/>
  <c r="J205" i="21"/>
  <c r="K205" i="21" s="1"/>
  <c r="J215" i="21"/>
  <c r="J270" i="21"/>
  <c r="K270" i="21" s="1"/>
  <c r="J298" i="21"/>
  <c r="K298" i="21" s="1"/>
  <c r="J324" i="21"/>
  <c r="K324" i="21" s="1"/>
  <c r="J334" i="21"/>
  <c r="K334" i="21" s="1"/>
  <c r="J349" i="21"/>
  <c r="K349" i="21" s="1"/>
  <c r="J381" i="21"/>
  <c r="K381" i="21" s="1"/>
  <c r="J391" i="21"/>
  <c r="K391" i="21" s="1"/>
  <c r="J437" i="21"/>
  <c r="K437" i="21" s="1"/>
  <c r="J447" i="21"/>
  <c r="K447" i="21" s="1"/>
  <c r="J470" i="21"/>
  <c r="K470" i="21" s="1"/>
  <c r="J484" i="21"/>
  <c r="K484" i="21" s="1"/>
  <c r="J488" i="21"/>
  <c r="K488" i="21" s="1"/>
  <c r="J540" i="21"/>
  <c r="K540" i="21" s="1"/>
  <c r="G20" i="23"/>
  <c r="J20" i="22"/>
  <c r="K20" i="22" s="1"/>
  <c r="G537" i="23"/>
  <c r="J537" i="22"/>
  <c r="K537" i="22" s="1"/>
  <c r="G531" i="23"/>
  <c r="J531" i="22"/>
  <c r="K531" i="22" s="1"/>
  <c r="G524" i="23"/>
  <c r="J524" i="22"/>
  <c r="K524" i="22" s="1"/>
  <c r="G520" i="23"/>
  <c r="J520" i="22"/>
  <c r="K520" i="22" s="1"/>
  <c r="G516" i="23"/>
  <c r="J516" i="22"/>
  <c r="K516" i="22" s="1"/>
  <c r="G510" i="23"/>
  <c r="J510" i="22"/>
  <c r="K510" i="22" s="1"/>
  <c r="G506" i="23"/>
  <c r="J506" i="22"/>
  <c r="K506" i="22" s="1"/>
  <c r="G502" i="23"/>
  <c r="J502" i="22"/>
  <c r="K502" i="22" s="1"/>
  <c r="G498" i="23"/>
  <c r="J498" i="22"/>
  <c r="K498" i="22" s="1"/>
  <c r="G494" i="23"/>
  <c r="J494" i="22"/>
  <c r="K494" i="22" s="1"/>
  <c r="G490" i="23"/>
  <c r="J490" i="22"/>
  <c r="K490" i="22" s="1"/>
  <c r="G486" i="23"/>
  <c r="J486" i="22"/>
  <c r="K486" i="22" s="1"/>
  <c r="G482" i="23"/>
  <c r="J482" i="22"/>
  <c r="K482" i="22" s="1"/>
  <c r="G478" i="23"/>
  <c r="J478" i="22"/>
  <c r="K478" i="22" s="1"/>
  <c r="G472" i="23"/>
  <c r="J472" i="22"/>
  <c r="K472" i="22" s="1"/>
  <c r="G468" i="23"/>
  <c r="J468" i="22"/>
  <c r="K468" i="22" s="1"/>
  <c r="G462" i="23"/>
  <c r="J462" i="22"/>
  <c r="K462" i="22" s="1"/>
  <c r="G456" i="23"/>
  <c r="J456" i="22"/>
  <c r="K456" i="22" s="1"/>
  <c r="G450" i="23"/>
  <c r="J450" i="22"/>
  <c r="K450" i="22" s="1"/>
  <c r="G444" i="23"/>
  <c r="J444" i="22"/>
  <c r="K444" i="22" s="1"/>
  <c r="G440" i="23"/>
  <c r="J440" i="22"/>
  <c r="K440" i="22" s="1"/>
  <c r="G434" i="23"/>
  <c r="J434" i="22"/>
  <c r="K434" i="22" s="1"/>
  <c r="G429" i="23"/>
  <c r="J429" i="22"/>
  <c r="K429" i="22" s="1"/>
  <c r="G423" i="23"/>
  <c r="J423" i="22"/>
  <c r="K423" i="22" s="1"/>
  <c r="G419" i="23"/>
  <c r="J419" i="22"/>
  <c r="K419" i="22" s="1"/>
  <c r="G414" i="23"/>
  <c r="J414" i="22"/>
  <c r="K414" i="22" s="1"/>
  <c r="G410" i="23"/>
  <c r="J410" i="22"/>
  <c r="K410" i="22" s="1"/>
  <c r="G405" i="23"/>
  <c r="J405" i="22"/>
  <c r="K405" i="22" s="1"/>
  <c r="G398" i="23"/>
  <c r="J398" i="22"/>
  <c r="K398" i="22" s="1"/>
  <c r="G393" i="23"/>
  <c r="J393" i="22"/>
  <c r="K393" i="22" s="1"/>
  <c r="J389" i="22"/>
  <c r="K389" i="22" s="1"/>
  <c r="G389" i="23"/>
  <c r="G383" i="23"/>
  <c r="J383" i="22"/>
  <c r="K383" i="22" s="1"/>
  <c r="G377" i="23"/>
  <c r="J377" i="22"/>
  <c r="K377" i="22" s="1"/>
  <c r="G373" i="23"/>
  <c r="J373" i="22"/>
  <c r="K373" i="22" s="1"/>
  <c r="G368" i="23"/>
  <c r="J368" i="22"/>
  <c r="K368" i="22" s="1"/>
  <c r="G364" i="23"/>
  <c r="J364" i="22"/>
  <c r="K364" i="22" s="1"/>
  <c r="G360" i="23"/>
  <c r="J360" i="22"/>
  <c r="K360" i="22" s="1"/>
  <c r="G352" i="23"/>
  <c r="J352" i="22"/>
  <c r="K352" i="22" s="1"/>
  <c r="G347" i="23"/>
  <c r="J347" i="22"/>
  <c r="K347" i="22" s="1"/>
  <c r="G342" i="23"/>
  <c r="J342" i="22"/>
  <c r="K342" i="22" s="1"/>
  <c r="G336" i="23"/>
  <c r="J336" i="22"/>
  <c r="K336" i="22" s="1"/>
  <c r="G331" i="23"/>
  <c r="J331" i="22"/>
  <c r="K331" i="22" s="1"/>
  <c r="J326" i="22"/>
  <c r="K326" i="22" s="1"/>
  <c r="G326" i="23"/>
  <c r="G321" i="23"/>
  <c r="J321" i="22"/>
  <c r="K321" i="22" s="1"/>
  <c r="G317" i="23"/>
  <c r="J317" i="22"/>
  <c r="K317" i="22" s="1"/>
  <c r="G313" i="23"/>
  <c r="J313" i="22"/>
  <c r="K313" i="22" s="1"/>
  <c r="G306" i="23"/>
  <c r="J306" i="22"/>
  <c r="K306" i="22" s="1"/>
  <c r="G301" i="23"/>
  <c r="J301" i="22"/>
  <c r="K301" i="22" s="1"/>
  <c r="G295" i="23"/>
  <c r="J295" i="22"/>
  <c r="K295" i="22" s="1"/>
  <c r="G289" i="23"/>
  <c r="J289" i="22"/>
  <c r="K289" i="22" s="1"/>
  <c r="G285" i="23"/>
  <c r="J285" i="22"/>
  <c r="K285" i="22" s="1"/>
  <c r="G280" i="23"/>
  <c r="J280" i="22"/>
  <c r="K280" i="22" s="1"/>
  <c r="G273" i="23"/>
  <c r="J273" i="22"/>
  <c r="K273" i="22" s="1"/>
  <c r="G267" i="23"/>
  <c r="J267" i="22"/>
  <c r="K267" i="22" s="1"/>
  <c r="G262" i="23"/>
  <c r="J262" i="22"/>
  <c r="K262" i="22" s="1"/>
  <c r="G258" i="23"/>
  <c r="J258" i="22"/>
  <c r="K258" i="22" s="1"/>
  <c r="G254" i="23"/>
  <c r="J254" i="22"/>
  <c r="K254" i="22" s="1"/>
  <c r="G246" i="23"/>
  <c r="J246" i="22"/>
  <c r="K246" i="22" s="1"/>
  <c r="G242" i="23"/>
  <c r="J242" i="22"/>
  <c r="K242" i="22" s="1"/>
  <c r="G237" i="23"/>
  <c r="J237" i="22"/>
  <c r="K237" i="22" s="1"/>
  <c r="G233" i="23"/>
  <c r="J233" i="22"/>
  <c r="K233" i="22" s="1"/>
  <c r="G227" i="23"/>
  <c r="J227" i="22"/>
  <c r="K227" i="22" s="1"/>
  <c r="J223" i="22"/>
  <c r="K223" i="22" s="1"/>
  <c r="G223" i="23"/>
  <c r="G217" i="23"/>
  <c r="J217" i="22"/>
  <c r="K217" i="22" s="1"/>
  <c r="G212" i="23"/>
  <c r="J212" i="22"/>
  <c r="K212" i="22" s="1"/>
  <c r="G207" i="23"/>
  <c r="J207" i="22"/>
  <c r="K207" i="22" s="1"/>
  <c r="G203" i="23"/>
  <c r="J203" i="22"/>
  <c r="K203" i="22" s="1"/>
  <c r="G199" i="23"/>
  <c r="J199" i="22"/>
  <c r="K199" i="22" s="1"/>
  <c r="G192" i="23"/>
  <c r="J192" i="22"/>
  <c r="K192" i="22" s="1"/>
  <c r="G188" i="23"/>
  <c r="J188" i="22"/>
  <c r="K188" i="22" s="1"/>
  <c r="G183" i="23"/>
  <c r="J183" i="22"/>
  <c r="K183" i="22" s="1"/>
  <c r="G179" i="23"/>
  <c r="J179" i="22"/>
  <c r="K179" i="22" s="1"/>
  <c r="J174" i="22"/>
  <c r="K174" i="22" s="1"/>
  <c r="G174" i="23"/>
  <c r="G169" i="23"/>
  <c r="J169" i="22"/>
  <c r="K169" i="22" s="1"/>
  <c r="G164" i="23"/>
  <c r="J164" i="22"/>
  <c r="K164" i="22" s="1"/>
  <c r="G158" i="23"/>
  <c r="J158" i="22"/>
  <c r="K158" i="22" s="1"/>
  <c r="G154" i="23"/>
  <c r="J154" i="22"/>
  <c r="K154" i="22" s="1"/>
  <c r="G149" i="23"/>
  <c r="J149" i="22"/>
  <c r="K149" i="22" s="1"/>
  <c r="G144" i="23"/>
  <c r="J144" i="22"/>
  <c r="K144" i="22" s="1"/>
  <c r="G140" i="23"/>
  <c r="J140" i="22"/>
  <c r="K140" i="22" s="1"/>
  <c r="G136" i="23"/>
  <c r="J136" i="22"/>
  <c r="K136" i="22" s="1"/>
  <c r="G126" i="23"/>
  <c r="J126" i="22"/>
  <c r="K126" i="22" s="1"/>
  <c r="G120" i="23"/>
  <c r="J120" i="22"/>
  <c r="K120" i="22" s="1"/>
  <c r="G114" i="23"/>
  <c r="J114" i="22"/>
  <c r="K114" i="22" s="1"/>
  <c r="G109" i="23"/>
  <c r="J109" i="22"/>
  <c r="K109" i="22" s="1"/>
  <c r="J103" i="22"/>
  <c r="K103" i="22" s="1"/>
  <c r="G103" i="23"/>
  <c r="G98" i="23"/>
  <c r="J98" i="22"/>
  <c r="K98" i="22" s="1"/>
  <c r="G93" i="23"/>
  <c r="J93" i="22"/>
  <c r="K93" i="22" s="1"/>
  <c r="G88" i="23"/>
  <c r="J88" i="22"/>
  <c r="K88" i="22" s="1"/>
  <c r="G83" i="23"/>
  <c r="J83" i="22"/>
  <c r="K83" i="22" s="1"/>
  <c r="G79" i="23"/>
  <c r="J79" i="22"/>
  <c r="K79" i="22" s="1"/>
  <c r="G73" i="23"/>
  <c r="J73" i="22"/>
  <c r="K73" i="22" s="1"/>
  <c r="G69" i="23"/>
  <c r="J69" i="22"/>
  <c r="K69" i="22" s="1"/>
  <c r="J64" i="21"/>
  <c r="K64" i="21" s="1"/>
  <c r="G64" i="22"/>
  <c r="G60" i="23"/>
  <c r="J60" i="22"/>
  <c r="K60" i="22" s="1"/>
  <c r="G55" i="23"/>
  <c r="J55" i="22"/>
  <c r="K55" i="22" s="1"/>
  <c r="G49" i="23"/>
  <c r="J49" i="22"/>
  <c r="K49" i="22" s="1"/>
  <c r="G43" i="23"/>
  <c r="G43" i="22"/>
  <c r="J43" i="22" s="1"/>
  <c r="K43" i="22" s="1"/>
  <c r="G39" i="23"/>
  <c r="G39" i="22"/>
  <c r="J39" i="22" s="1"/>
  <c r="K39" i="22" s="1"/>
  <c r="G34" i="23"/>
  <c r="J34" i="22"/>
  <c r="K34" i="22" s="1"/>
  <c r="G30" i="23"/>
  <c r="J30" i="22"/>
  <c r="K30" i="22" s="1"/>
  <c r="G26" i="23"/>
  <c r="J26" i="22"/>
  <c r="K26" i="22" s="1"/>
  <c r="G21" i="23"/>
  <c r="J21" i="22"/>
  <c r="K21" i="22" s="1"/>
  <c r="G522" i="23"/>
  <c r="J522" i="22"/>
  <c r="K522" i="22" s="1"/>
  <c r="G512" i="23"/>
  <c r="J512" i="22"/>
  <c r="K512" i="22" s="1"/>
  <c r="G500" i="23"/>
  <c r="J500" i="22"/>
  <c r="K500" i="22" s="1"/>
  <c r="G492" i="23"/>
  <c r="J492" i="22"/>
  <c r="K492" i="22" s="1"/>
  <c r="G480" i="23"/>
  <c r="J480" i="22"/>
  <c r="K480" i="22" s="1"/>
  <c r="G464" i="23"/>
  <c r="J464" i="22"/>
  <c r="K464" i="22" s="1"/>
  <c r="G452" i="23"/>
  <c r="J452" i="22"/>
  <c r="K452" i="22" s="1"/>
  <c r="G437" i="23"/>
  <c r="J437" i="22"/>
  <c r="K437" i="22" s="1"/>
  <c r="G421" i="23"/>
  <c r="J421" i="22"/>
  <c r="K421" i="22" s="1"/>
  <c r="J408" i="21"/>
  <c r="K408" i="21" s="1"/>
  <c r="G408" i="22"/>
  <c r="G391" i="23"/>
  <c r="J391" i="22"/>
  <c r="K391" i="22" s="1"/>
  <c r="G375" i="23"/>
  <c r="J375" i="22"/>
  <c r="K375" i="22" s="1"/>
  <c r="G362" i="23"/>
  <c r="J362" i="22"/>
  <c r="K362" i="22" s="1"/>
  <c r="G349" i="23"/>
  <c r="J349" i="22"/>
  <c r="K349" i="22" s="1"/>
  <c r="G334" i="23"/>
  <c r="J334" i="22"/>
  <c r="K334" i="22" s="1"/>
  <c r="G324" i="23"/>
  <c r="J324" i="22"/>
  <c r="K324" i="22" s="1"/>
  <c r="J311" i="22"/>
  <c r="K311" i="22" s="1"/>
  <c r="G311" i="23"/>
  <c r="G298" i="23"/>
  <c r="J298" i="22"/>
  <c r="K298" i="22" s="1"/>
  <c r="G283" i="23"/>
  <c r="J283" i="22"/>
  <c r="K283" i="22" s="1"/>
  <c r="G260" i="23"/>
  <c r="J260" i="22"/>
  <c r="K260" i="22" s="1"/>
  <c r="G244" i="23"/>
  <c r="J244" i="22"/>
  <c r="K244" i="22" s="1"/>
  <c r="G235" i="23"/>
  <c r="J235" i="22"/>
  <c r="K235" i="22" s="1"/>
  <c r="G220" i="23"/>
  <c r="J220" i="22"/>
  <c r="K220" i="22" s="1"/>
  <c r="G210" i="23"/>
  <c r="J210" i="22"/>
  <c r="K210" i="22" s="1"/>
  <c r="G197" i="23"/>
  <c r="J197" i="22"/>
  <c r="K197" i="22" s="1"/>
  <c r="J181" i="22"/>
  <c r="K181" i="22" s="1"/>
  <c r="G181" i="23"/>
  <c r="G166" i="23"/>
  <c r="J166" i="22"/>
  <c r="K166" i="22" s="1"/>
  <c r="G151" i="23"/>
  <c r="J151" i="22"/>
  <c r="K151" i="22" s="1"/>
  <c r="G142" i="23"/>
  <c r="J142" i="22"/>
  <c r="K142" i="22" s="1"/>
  <c r="G124" i="23"/>
  <c r="J124" i="22"/>
  <c r="K124" i="22" s="1"/>
  <c r="G105" i="23"/>
  <c r="J105" i="22"/>
  <c r="K105" i="22" s="1"/>
  <c r="G91" i="23"/>
  <c r="J91" i="22"/>
  <c r="K91" i="22" s="1"/>
  <c r="G81" i="23"/>
  <c r="J81" i="22"/>
  <c r="K81" i="22" s="1"/>
  <c r="G66" i="23"/>
  <c r="J66" i="22"/>
  <c r="K66" i="22" s="1"/>
  <c r="G58" i="23"/>
  <c r="J58" i="22"/>
  <c r="K58" i="22" s="1"/>
  <c r="G47" i="23"/>
  <c r="J47" i="22"/>
  <c r="K47" i="22" s="1"/>
  <c r="G41" i="23"/>
  <c r="G41" i="22"/>
  <c r="J41" i="22" s="1"/>
  <c r="K41" i="22" s="1"/>
  <c r="G32" i="23"/>
  <c r="J32" i="22"/>
  <c r="K32" i="22" s="1"/>
  <c r="J66" i="21"/>
  <c r="K66" i="21" s="1"/>
  <c r="J105" i="21"/>
  <c r="K105" i="21" s="1"/>
  <c r="J23" i="21"/>
  <c r="J37" i="21"/>
  <c r="K37" i="21" s="1"/>
  <c r="J41" i="21"/>
  <c r="K41" i="21" s="1"/>
  <c r="J91" i="21"/>
  <c r="K91" i="21" s="1"/>
  <c r="J101" i="21"/>
  <c r="K101" i="21" s="1"/>
  <c r="J161" i="21"/>
  <c r="K161" i="21" s="1"/>
  <c r="J171" i="21"/>
  <c r="K171" i="21" s="1"/>
  <c r="J220" i="21"/>
  <c r="K220" i="21" s="1"/>
  <c r="J230" i="21"/>
  <c r="K230" i="21" s="1"/>
  <c r="J240" i="21"/>
  <c r="K240" i="21" s="1"/>
  <c r="J311" i="21"/>
  <c r="K311" i="21" s="1"/>
  <c r="J328" i="21"/>
  <c r="K328" i="21" s="1"/>
  <c r="J362" i="21"/>
  <c r="K362" i="21" s="1"/>
  <c r="J366" i="21"/>
  <c r="K366" i="21" s="1"/>
  <c r="J396" i="21"/>
  <c r="K396" i="21" s="1"/>
  <c r="J412" i="21"/>
  <c r="K412" i="21" s="1"/>
  <c r="J416" i="21"/>
  <c r="K416" i="21" s="1"/>
  <c r="J492" i="21"/>
  <c r="K492" i="21" s="1"/>
  <c r="J496" i="21"/>
  <c r="K496" i="21" s="1"/>
  <c r="J518" i="21"/>
  <c r="K518" i="21" s="1"/>
  <c r="J522" i="21"/>
  <c r="K522" i="21" s="1"/>
  <c r="J533" i="21"/>
  <c r="K533" i="21" s="1"/>
  <c r="J539" i="21"/>
  <c r="K539" i="21" s="1"/>
  <c r="J542" i="21"/>
  <c r="K542" i="21" s="1"/>
  <c r="G542" i="22"/>
  <c r="J535" i="21"/>
  <c r="K535" i="21" s="1"/>
  <c r="G535" i="22"/>
  <c r="G530" i="23"/>
  <c r="J530" i="22"/>
  <c r="K530" i="22" s="1"/>
  <c r="G523" i="23"/>
  <c r="J523" i="22"/>
  <c r="K523" i="22" s="1"/>
  <c r="G519" i="23"/>
  <c r="J519" i="22"/>
  <c r="K519" i="22" s="1"/>
  <c r="G513" i="23"/>
  <c r="J513" i="22"/>
  <c r="K513" i="22" s="1"/>
  <c r="G509" i="23"/>
  <c r="J509" i="22"/>
  <c r="K509" i="22" s="1"/>
  <c r="G505" i="23"/>
  <c r="J505" i="22"/>
  <c r="K505" i="22" s="1"/>
  <c r="G501" i="23"/>
  <c r="J501" i="22"/>
  <c r="K501" i="22" s="1"/>
  <c r="G497" i="23"/>
  <c r="J497" i="22"/>
  <c r="K497" i="22" s="1"/>
  <c r="G493" i="23"/>
  <c r="J493" i="22"/>
  <c r="K493" i="22" s="1"/>
  <c r="G489" i="23"/>
  <c r="J489" i="22"/>
  <c r="K489" i="22" s="1"/>
  <c r="G485" i="23"/>
  <c r="J485" i="22"/>
  <c r="K485" i="22" s="1"/>
  <c r="G481" i="23"/>
  <c r="J481" i="22"/>
  <c r="K481" i="22" s="1"/>
  <c r="G477" i="23"/>
  <c r="J477" i="22"/>
  <c r="K477" i="22" s="1"/>
  <c r="G471" i="23"/>
  <c r="J471" i="22"/>
  <c r="K471" i="22" s="1"/>
  <c r="G465" i="23"/>
  <c r="J465" i="22"/>
  <c r="K465" i="22" s="1"/>
  <c r="G459" i="23"/>
  <c r="J459" i="22"/>
  <c r="K459" i="22" s="1"/>
  <c r="G455" i="23"/>
  <c r="J455" i="22"/>
  <c r="K455" i="22" s="1"/>
  <c r="G448" i="23"/>
  <c r="J448" i="22"/>
  <c r="K448" i="22" s="1"/>
  <c r="G443" i="23"/>
  <c r="J443" i="22"/>
  <c r="K443" i="22" s="1"/>
  <c r="G438" i="23"/>
  <c r="J438" i="22"/>
  <c r="K438" i="22" s="1"/>
  <c r="G433" i="23"/>
  <c r="J433" i="22"/>
  <c r="K433" i="22" s="1"/>
  <c r="G427" i="23"/>
  <c r="J427" i="22"/>
  <c r="K427" i="22" s="1"/>
  <c r="G422" i="23"/>
  <c r="J422" i="22"/>
  <c r="K422" i="22" s="1"/>
  <c r="G417" i="23"/>
  <c r="J417" i="22"/>
  <c r="K417" i="22" s="1"/>
  <c r="G413" i="23"/>
  <c r="J413" i="22"/>
  <c r="K413" i="22" s="1"/>
  <c r="G409" i="23"/>
  <c r="J409" i="22"/>
  <c r="K409" i="22" s="1"/>
  <c r="G402" i="23"/>
  <c r="J402" i="22"/>
  <c r="K402" i="22" s="1"/>
  <c r="G397" i="23"/>
  <c r="J397" i="22"/>
  <c r="K397" i="22" s="1"/>
  <c r="G392" i="23"/>
  <c r="J392" i="22"/>
  <c r="K392" i="22" s="1"/>
  <c r="G387" i="23"/>
  <c r="J387" i="22"/>
  <c r="K387" i="22" s="1"/>
  <c r="G382" i="23"/>
  <c r="J382" i="22"/>
  <c r="K382" i="22" s="1"/>
  <c r="G376" i="23"/>
  <c r="J376" i="22"/>
  <c r="K376" i="22" s="1"/>
  <c r="G367" i="23"/>
  <c r="J367" i="22"/>
  <c r="K367" i="22" s="1"/>
  <c r="G363" i="23"/>
  <c r="J363" i="22"/>
  <c r="K363" i="22" s="1"/>
  <c r="G359" i="23"/>
  <c r="J359" i="22"/>
  <c r="K359" i="22" s="1"/>
  <c r="G350" i="23"/>
  <c r="J350" i="22"/>
  <c r="K350" i="22" s="1"/>
  <c r="G345" i="23"/>
  <c r="J345" i="22"/>
  <c r="K345" i="22" s="1"/>
  <c r="G340" i="23"/>
  <c r="J340" i="22"/>
  <c r="K340" i="22" s="1"/>
  <c r="G335" i="23"/>
  <c r="J335" i="22"/>
  <c r="K335" i="22" s="1"/>
  <c r="G329" i="23"/>
  <c r="J329" i="22"/>
  <c r="K329" i="22" s="1"/>
  <c r="G325" i="23"/>
  <c r="J325" i="22"/>
  <c r="K325" i="22" s="1"/>
  <c r="J320" i="22"/>
  <c r="K320" i="22" s="1"/>
  <c r="G316" i="23"/>
  <c r="J316" i="22"/>
  <c r="K316" i="22" s="1"/>
  <c r="G312" i="23"/>
  <c r="J312" i="22"/>
  <c r="K312" i="22" s="1"/>
  <c r="G305" i="23"/>
  <c r="J305" i="22"/>
  <c r="K305" i="22" s="1"/>
  <c r="G299" i="23"/>
  <c r="J299" i="22"/>
  <c r="K299" i="22" s="1"/>
  <c r="G293" i="23"/>
  <c r="J293" i="22"/>
  <c r="K293" i="22" s="1"/>
  <c r="G288" i="23"/>
  <c r="J288" i="22"/>
  <c r="K288" i="22" s="1"/>
  <c r="G284" i="23"/>
  <c r="J284" i="22"/>
  <c r="K284" i="22" s="1"/>
  <c r="G277" i="23"/>
  <c r="J277" i="22"/>
  <c r="K277" i="22" s="1"/>
  <c r="G272" i="23"/>
  <c r="J272" i="22"/>
  <c r="K272" i="22" s="1"/>
  <c r="G266" i="23"/>
  <c r="J266" i="22"/>
  <c r="K266" i="22" s="1"/>
  <c r="G261" i="23"/>
  <c r="J261" i="22"/>
  <c r="K261" i="22" s="1"/>
  <c r="G257" i="23"/>
  <c r="J257" i="22"/>
  <c r="K257" i="22" s="1"/>
  <c r="G253" i="23"/>
  <c r="J253" i="22"/>
  <c r="K253" i="22" s="1"/>
  <c r="G245" i="23"/>
  <c r="J245" i="22"/>
  <c r="K245" i="22" s="1"/>
  <c r="G241" i="23"/>
  <c r="J241" i="22"/>
  <c r="K241" i="22" s="1"/>
  <c r="G236" i="23"/>
  <c r="J236" i="22"/>
  <c r="K236" i="22" s="1"/>
  <c r="G231" i="23"/>
  <c r="J231" i="22"/>
  <c r="K231" i="22" s="1"/>
  <c r="G226" i="23"/>
  <c r="J226" i="22"/>
  <c r="K226" i="22" s="1"/>
  <c r="G221" i="23"/>
  <c r="J221" i="22"/>
  <c r="K221" i="22" s="1"/>
  <c r="G216" i="23"/>
  <c r="J216" i="22"/>
  <c r="K216" i="22" s="1"/>
  <c r="G211" i="23"/>
  <c r="J211" i="22"/>
  <c r="K211" i="22" s="1"/>
  <c r="G206" i="23"/>
  <c r="J206" i="22"/>
  <c r="K206" i="22" s="1"/>
  <c r="G202" i="23"/>
  <c r="J202" i="22"/>
  <c r="K202" i="22" s="1"/>
  <c r="G198" i="23"/>
  <c r="J198" i="22"/>
  <c r="K198" i="22" s="1"/>
  <c r="G191" i="23"/>
  <c r="J191" i="22"/>
  <c r="K191" i="22" s="1"/>
  <c r="G187" i="23"/>
  <c r="J187" i="22"/>
  <c r="K187" i="22" s="1"/>
  <c r="G182" i="23"/>
  <c r="J182" i="22"/>
  <c r="K182" i="22" s="1"/>
  <c r="G178" i="23"/>
  <c r="J178" i="22"/>
  <c r="K178" i="22" s="1"/>
  <c r="G172" i="23"/>
  <c r="J172" i="22"/>
  <c r="K172" i="22" s="1"/>
  <c r="G168" i="23"/>
  <c r="J168" i="22"/>
  <c r="K168" i="22" s="1"/>
  <c r="G162" i="23"/>
  <c r="J162" i="22"/>
  <c r="K162" i="22" s="1"/>
  <c r="G157" i="23"/>
  <c r="J157" i="22"/>
  <c r="K157" i="22" s="1"/>
  <c r="G152" i="23"/>
  <c r="J152" i="22"/>
  <c r="K152" i="22" s="1"/>
  <c r="G148" i="23"/>
  <c r="J148" i="22"/>
  <c r="K148" i="22" s="1"/>
  <c r="G143" i="23"/>
  <c r="J143" i="22"/>
  <c r="K143" i="22" s="1"/>
  <c r="G139" i="23"/>
  <c r="J139" i="22"/>
  <c r="K139" i="22" s="1"/>
  <c r="G134" i="23"/>
  <c r="J134" i="22"/>
  <c r="K134" i="22" s="1"/>
  <c r="G125" i="23"/>
  <c r="J125" i="22"/>
  <c r="K125" i="22" s="1"/>
  <c r="G117" i="23"/>
  <c r="J117" i="22"/>
  <c r="K117" i="22" s="1"/>
  <c r="G113" i="23"/>
  <c r="J113" i="22"/>
  <c r="K113" i="22" s="1"/>
  <c r="G108" i="23"/>
  <c r="J108" i="22"/>
  <c r="K108" i="22" s="1"/>
  <c r="G102" i="23"/>
  <c r="J102" i="22"/>
  <c r="K102" i="22" s="1"/>
  <c r="G97" i="23"/>
  <c r="J97" i="22"/>
  <c r="K97" i="22" s="1"/>
  <c r="G92" i="23"/>
  <c r="J92" i="22"/>
  <c r="K92" i="22" s="1"/>
  <c r="G87" i="23"/>
  <c r="J87" i="22"/>
  <c r="K87" i="22" s="1"/>
  <c r="G82" i="23"/>
  <c r="J82" i="22"/>
  <c r="K82" i="22" s="1"/>
  <c r="G77" i="23"/>
  <c r="J77" i="22"/>
  <c r="K77" i="22" s="1"/>
  <c r="G72" i="23"/>
  <c r="J72" i="22"/>
  <c r="K72" i="22" s="1"/>
  <c r="G67" i="23"/>
  <c r="J67" i="22"/>
  <c r="K67" i="22" s="1"/>
  <c r="G63" i="23"/>
  <c r="J63" i="22"/>
  <c r="K63" i="22" s="1"/>
  <c r="G59" i="23"/>
  <c r="J59" i="22"/>
  <c r="K59" i="22" s="1"/>
  <c r="G52" i="23"/>
  <c r="J52" i="22"/>
  <c r="K52" i="22" s="1"/>
  <c r="G48" i="23"/>
  <c r="J48" i="22"/>
  <c r="K48" i="22" s="1"/>
  <c r="G42" i="23"/>
  <c r="G42" i="22"/>
  <c r="J42" i="22" s="1"/>
  <c r="K42" i="22" s="1"/>
  <c r="G38" i="23"/>
  <c r="G38" i="22"/>
  <c r="J38" i="22" s="1"/>
  <c r="K38" i="22" s="1"/>
  <c r="G33" i="23"/>
  <c r="J33" i="22"/>
  <c r="K33" i="22" s="1"/>
  <c r="G29" i="23"/>
  <c r="J29" i="22"/>
  <c r="K29" i="22" s="1"/>
  <c r="G25" i="23"/>
  <c r="J25" i="22"/>
  <c r="K25" i="22" s="1"/>
  <c r="G357" i="23"/>
  <c r="J357" i="22"/>
  <c r="K357" i="22" s="1"/>
  <c r="K216" i="21"/>
  <c r="K140" i="21"/>
  <c r="K172" i="21"/>
  <c r="K188" i="21"/>
  <c r="K40" i="21"/>
  <c r="K128" i="21"/>
  <c r="K201" i="21"/>
  <c r="K354" i="21"/>
  <c r="K350" i="21"/>
  <c r="O160" i="21"/>
  <c r="O188" i="21"/>
  <c r="O40" i="21"/>
  <c r="O81" i="21"/>
  <c r="O140" i="21"/>
  <c r="O216" i="21"/>
  <c r="H544" i="21"/>
  <c r="O20" i="21"/>
  <c r="K23" i="21"/>
  <c r="K31" i="21"/>
  <c r="K39" i="21"/>
  <c r="K67" i="21"/>
  <c r="K139" i="21"/>
  <c r="K179" i="21"/>
  <c r="K187" i="21"/>
  <c r="K200" i="21"/>
  <c r="K215" i="21"/>
  <c r="K251" i="21"/>
  <c r="K255" i="21"/>
  <c r="K267" i="21"/>
  <c r="K315" i="21"/>
  <c r="K343" i="21"/>
  <c r="I544" i="21"/>
  <c r="H13" i="21" s="1"/>
  <c r="K103" i="21"/>
  <c r="K155" i="21"/>
  <c r="K221" i="21"/>
  <c r="K223" i="21"/>
  <c r="K227" i="21"/>
  <c r="K231" i="21"/>
  <c r="K247" i="21"/>
  <c r="K275" i="21"/>
  <c r="K291" i="21"/>
  <c r="O354" i="21"/>
  <c r="K363" i="21"/>
  <c r="K375" i="21"/>
  <c r="K379" i="21"/>
  <c r="K431" i="21"/>
  <c r="K479" i="21"/>
  <c r="K487" i="21"/>
  <c r="K495" i="21"/>
  <c r="K503" i="21"/>
  <c r="O539" i="21"/>
  <c r="K383" i="21"/>
  <c r="K387" i="21"/>
  <c r="K411" i="21"/>
  <c r="K423" i="21"/>
  <c r="K427" i="21"/>
  <c r="K443" i="21"/>
  <c r="K459" i="21"/>
  <c r="K471" i="21"/>
  <c r="K523" i="21"/>
  <c r="I542" i="20"/>
  <c r="H542" i="20"/>
  <c r="O542" i="20" s="1"/>
  <c r="J542" i="20"/>
  <c r="O541" i="20"/>
  <c r="J540" i="20"/>
  <c r="I540" i="20"/>
  <c r="H540" i="20"/>
  <c r="O540" i="20" s="1"/>
  <c r="J539" i="20"/>
  <c r="I539" i="20"/>
  <c r="H539" i="20"/>
  <c r="O539" i="20" s="1"/>
  <c r="O538" i="20"/>
  <c r="I537" i="20"/>
  <c r="H537" i="20"/>
  <c r="O537" i="20" s="1"/>
  <c r="J537" i="20"/>
  <c r="K537" i="20" s="1"/>
  <c r="O536" i="20"/>
  <c r="J535" i="20"/>
  <c r="I535" i="20"/>
  <c r="H535" i="20"/>
  <c r="O535" i="20" s="1"/>
  <c r="O534" i="20"/>
  <c r="J533" i="20"/>
  <c r="I533" i="20"/>
  <c r="H533" i="20"/>
  <c r="O533" i="20" s="1"/>
  <c r="I532" i="20"/>
  <c r="H532" i="20"/>
  <c r="O532" i="20" s="1"/>
  <c r="J532" i="20"/>
  <c r="K532" i="20" s="1"/>
  <c r="J531" i="20"/>
  <c r="I531" i="20"/>
  <c r="H531" i="20"/>
  <c r="O531" i="20" s="1"/>
  <c r="I530" i="20"/>
  <c r="H530" i="20"/>
  <c r="O530" i="20" s="1"/>
  <c r="J530" i="20"/>
  <c r="O529" i="20"/>
  <c r="J528" i="20"/>
  <c r="I528" i="20"/>
  <c r="H528" i="20"/>
  <c r="O528" i="20" s="1"/>
  <c r="O527" i="20"/>
  <c r="O526" i="20"/>
  <c r="J525" i="20"/>
  <c r="I525" i="20"/>
  <c r="H525" i="20"/>
  <c r="O525" i="20" s="1"/>
  <c r="J524" i="20"/>
  <c r="I524" i="20"/>
  <c r="H524" i="20"/>
  <c r="O524" i="20" s="1"/>
  <c r="J523" i="20"/>
  <c r="I523" i="20"/>
  <c r="H523" i="20"/>
  <c r="O523" i="20" s="1"/>
  <c r="J522" i="20"/>
  <c r="I522" i="20"/>
  <c r="H522" i="20"/>
  <c r="O522" i="20" s="1"/>
  <c r="J521" i="20"/>
  <c r="I521" i="20"/>
  <c r="H521" i="20"/>
  <c r="O521" i="20" s="1"/>
  <c r="J520" i="20"/>
  <c r="I520" i="20"/>
  <c r="H520" i="20"/>
  <c r="O520" i="20" s="1"/>
  <c r="J519" i="20"/>
  <c r="I519" i="20"/>
  <c r="H519" i="20"/>
  <c r="O519" i="20" s="1"/>
  <c r="J518" i="20"/>
  <c r="I518" i="20"/>
  <c r="H518" i="20"/>
  <c r="O518" i="20" s="1"/>
  <c r="J517" i="20"/>
  <c r="I517" i="20"/>
  <c r="H517" i="20"/>
  <c r="O517" i="20" s="1"/>
  <c r="J516" i="20"/>
  <c r="I516" i="20"/>
  <c r="H516" i="20"/>
  <c r="O516" i="20" s="1"/>
  <c r="O515" i="20"/>
  <c r="O514" i="20"/>
  <c r="J513" i="20"/>
  <c r="I513" i="20"/>
  <c r="H513" i="20"/>
  <c r="O513" i="20" s="1"/>
  <c r="J512" i="20"/>
  <c r="I512" i="20"/>
  <c r="H512" i="20"/>
  <c r="O512" i="20" s="1"/>
  <c r="J511" i="20"/>
  <c r="I511" i="20"/>
  <c r="H511" i="20"/>
  <c r="O511" i="20" s="1"/>
  <c r="J510" i="20"/>
  <c r="I510" i="20"/>
  <c r="H510" i="20"/>
  <c r="O510" i="20" s="1"/>
  <c r="J509" i="20"/>
  <c r="I509" i="20"/>
  <c r="H509" i="20"/>
  <c r="O509" i="20" s="1"/>
  <c r="J508" i="20"/>
  <c r="I508" i="20"/>
  <c r="H508" i="20"/>
  <c r="O508" i="20" s="1"/>
  <c r="J507" i="20"/>
  <c r="I507" i="20"/>
  <c r="H507" i="20"/>
  <c r="O507" i="20" s="1"/>
  <c r="J506" i="20"/>
  <c r="I506" i="20"/>
  <c r="H506" i="20"/>
  <c r="O506" i="20" s="1"/>
  <c r="J505" i="20"/>
  <c r="I505" i="20"/>
  <c r="H505" i="20"/>
  <c r="O505" i="20" s="1"/>
  <c r="J504" i="20"/>
  <c r="I504" i="20"/>
  <c r="H504" i="20"/>
  <c r="O504" i="20" s="1"/>
  <c r="J503" i="20"/>
  <c r="I503" i="20"/>
  <c r="H503" i="20"/>
  <c r="O503" i="20" s="1"/>
  <c r="J502" i="20"/>
  <c r="I502" i="20"/>
  <c r="H502" i="20"/>
  <c r="O502" i="20" s="1"/>
  <c r="J501" i="20"/>
  <c r="I501" i="20"/>
  <c r="H501" i="20"/>
  <c r="O501" i="20" s="1"/>
  <c r="J500" i="20"/>
  <c r="I500" i="20"/>
  <c r="H500" i="20"/>
  <c r="O500" i="20" s="1"/>
  <c r="J499" i="20"/>
  <c r="I499" i="20"/>
  <c r="H499" i="20"/>
  <c r="O499" i="20" s="1"/>
  <c r="J498" i="20"/>
  <c r="I498" i="20"/>
  <c r="H498" i="20"/>
  <c r="O498" i="20" s="1"/>
  <c r="J497" i="20"/>
  <c r="I497" i="20"/>
  <c r="H497" i="20"/>
  <c r="O497" i="20" s="1"/>
  <c r="J496" i="20"/>
  <c r="I496" i="20"/>
  <c r="H496" i="20"/>
  <c r="O496" i="20" s="1"/>
  <c r="J495" i="20"/>
  <c r="I495" i="20"/>
  <c r="H495" i="20"/>
  <c r="O495" i="20" s="1"/>
  <c r="J494" i="20"/>
  <c r="I494" i="20"/>
  <c r="H494" i="20"/>
  <c r="O494" i="20" s="1"/>
  <c r="J493" i="20"/>
  <c r="I493" i="20"/>
  <c r="H493" i="20"/>
  <c r="O493" i="20" s="1"/>
  <c r="J492" i="20"/>
  <c r="I492" i="20"/>
  <c r="H492" i="20"/>
  <c r="O492" i="20" s="1"/>
  <c r="J491" i="20"/>
  <c r="I491" i="20"/>
  <c r="H491" i="20"/>
  <c r="O491" i="20" s="1"/>
  <c r="J490" i="20"/>
  <c r="I490" i="20"/>
  <c r="H490" i="20"/>
  <c r="O490" i="20" s="1"/>
  <c r="J489" i="20"/>
  <c r="I489" i="20"/>
  <c r="H489" i="20"/>
  <c r="O489" i="20" s="1"/>
  <c r="J488" i="20"/>
  <c r="I488" i="20"/>
  <c r="H488" i="20"/>
  <c r="O488" i="20" s="1"/>
  <c r="J487" i="20"/>
  <c r="I487" i="20"/>
  <c r="H487" i="20"/>
  <c r="O487" i="20" s="1"/>
  <c r="J486" i="20"/>
  <c r="I486" i="20"/>
  <c r="H486" i="20"/>
  <c r="O486" i="20" s="1"/>
  <c r="J485" i="20"/>
  <c r="I485" i="20"/>
  <c r="H485" i="20"/>
  <c r="O485" i="20" s="1"/>
  <c r="J484" i="20"/>
  <c r="I484" i="20"/>
  <c r="H484" i="20"/>
  <c r="O484" i="20" s="1"/>
  <c r="J483" i="20"/>
  <c r="I483" i="20"/>
  <c r="H483" i="20"/>
  <c r="O483" i="20" s="1"/>
  <c r="J482" i="20"/>
  <c r="I482" i="20"/>
  <c r="H482" i="20"/>
  <c r="O482" i="20" s="1"/>
  <c r="J481" i="20"/>
  <c r="I481" i="20"/>
  <c r="H481" i="20"/>
  <c r="O481" i="20" s="1"/>
  <c r="J480" i="20"/>
  <c r="I480" i="20"/>
  <c r="H480" i="20"/>
  <c r="O480" i="20" s="1"/>
  <c r="J479" i="20"/>
  <c r="I479" i="20"/>
  <c r="H479" i="20"/>
  <c r="O479" i="20" s="1"/>
  <c r="J478" i="20"/>
  <c r="I478" i="20"/>
  <c r="H478" i="20"/>
  <c r="O478" i="20" s="1"/>
  <c r="J477" i="20"/>
  <c r="I477" i="20"/>
  <c r="H477" i="20"/>
  <c r="O477" i="20" s="1"/>
  <c r="J476" i="20"/>
  <c r="I476" i="20"/>
  <c r="H476" i="20"/>
  <c r="O476" i="20" s="1"/>
  <c r="O475" i="20"/>
  <c r="O474" i="20"/>
  <c r="J473" i="20"/>
  <c r="I473" i="20"/>
  <c r="H473" i="20"/>
  <c r="O473" i="20" s="1"/>
  <c r="J472" i="20"/>
  <c r="I472" i="20"/>
  <c r="H472" i="20"/>
  <c r="O472" i="20" s="1"/>
  <c r="J471" i="20"/>
  <c r="I471" i="20"/>
  <c r="H471" i="20"/>
  <c r="O471" i="20" s="1"/>
  <c r="J470" i="20"/>
  <c r="I470" i="20"/>
  <c r="H470" i="20"/>
  <c r="O470" i="20" s="1"/>
  <c r="J469" i="20"/>
  <c r="I469" i="20"/>
  <c r="H469" i="20"/>
  <c r="O469" i="20" s="1"/>
  <c r="J468" i="20"/>
  <c r="I468" i="20"/>
  <c r="H468" i="20"/>
  <c r="O468" i="20" s="1"/>
  <c r="O467" i="20"/>
  <c r="O466" i="20"/>
  <c r="J465" i="20"/>
  <c r="I465" i="20"/>
  <c r="H465" i="20"/>
  <c r="O465" i="20" s="1"/>
  <c r="J464" i="20"/>
  <c r="I464" i="20"/>
  <c r="H464" i="20"/>
  <c r="O464" i="20" s="1"/>
  <c r="J463" i="20"/>
  <c r="I463" i="20"/>
  <c r="H463" i="20"/>
  <c r="O463" i="20" s="1"/>
  <c r="J462" i="20"/>
  <c r="I462" i="20"/>
  <c r="H462" i="20"/>
  <c r="O462" i="20" s="1"/>
  <c r="O461" i="20"/>
  <c r="O460" i="20"/>
  <c r="J459" i="20"/>
  <c r="I459" i="20"/>
  <c r="H459" i="20"/>
  <c r="O459" i="20" s="1"/>
  <c r="J458" i="20"/>
  <c r="I458" i="20"/>
  <c r="H458" i="20"/>
  <c r="O458" i="20" s="1"/>
  <c r="J457" i="20"/>
  <c r="I457" i="20"/>
  <c r="H457" i="20"/>
  <c r="O457" i="20" s="1"/>
  <c r="J456" i="20"/>
  <c r="I456" i="20"/>
  <c r="H456" i="20"/>
  <c r="O456" i="20" s="1"/>
  <c r="J455" i="20"/>
  <c r="I455" i="20"/>
  <c r="H455" i="20"/>
  <c r="O455" i="20" s="1"/>
  <c r="O454" i="20"/>
  <c r="O453" i="20"/>
  <c r="J452" i="20"/>
  <c r="I452" i="20"/>
  <c r="H452" i="20"/>
  <c r="O452" i="20" s="1"/>
  <c r="J451" i="20"/>
  <c r="I451" i="20"/>
  <c r="H451" i="20"/>
  <c r="O451" i="20" s="1"/>
  <c r="J450" i="20"/>
  <c r="I450" i="20"/>
  <c r="H450" i="20"/>
  <c r="O450" i="20" s="1"/>
  <c r="O449" i="20"/>
  <c r="I448" i="20"/>
  <c r="H448" i="20"/>
  <c r="O448" i="20" s="1"/>
  <c r="J448" i="20"/>
  <c r="I447" i="20"/>
  <c r="H447" i="20"/>
  <c r="O447" i="20" s="1"/>
  <c r="J447" i="20"/>
  <c r="I446" i="20"/>
  <c r="H446" i="20"/>
  <c r="O446" i="20" s="1"/>
  <c r="J446" i="20"/>
  <c r="O445" i="20"/>
  <c r="J444" i="20"/>
  <c r="I444" i="20"/>
  <c r="H444" i="20"/>
  <c r="O444" i="20" s="1"/>
  <c r="J443" i="20"/>
  <c r="I443" i="20"/>
  <c r="H443" i="20"/>
  <c r="O443" i="20" s="1"/>
  <c r="J442" i="20"/>
  <c r="I442" i="20"/>
  <c r="H442" i="20"/>
  <c r="O442" i="20" s="1"/>
  <c r="J441" i="20"/>
  <c r="I441" i="20"/>
  <c r="H441" i="20"/>
  <c r="O441" i="20" s="1"/>
  <c r="J440" i="20"/>
  <c r="I440" i="20"/>
  <c r="H440" i="20"/>
  <c r="O440" i="20" s="1"/>
  <c r="O439" i="20"/>
  <c r="I438" i="20"/>
  <c r="H438" i="20"/>
  <c r="O438" i="20" s="1"/>
  <c r="J438" i="20"/>
  <c r="I437" i="20"/>
  <c r="H437" i="20"/>
  <c r="O437" i="20" s="1"/>
  <c r="J437" i="20"/>
  <c r="K437" i="20" s="1"/>
  <c r="I436" i="20"/>
  <c r="H436" i="20"/>
  <c r="O436" i="20" s="1"/>
  <c r="J436" i="20"/>
  <c r="O435" i="20"/>
  <c r="J434" i="20"/>
  <c r="I434" i="20"/>
  <c r="H434" i="20"/>
  <c r="O434" i="20" s="1"/>
  <c r="J433" i="20"/>
  <c r="I433" i="20"/>
  <c r="H433" i="20"/>
  <c r="O433" i="20" s="1"/>
  <c r="O432" i="20"/>
  <c r="I431" i="20"/>
  <c r="H431" i="20"/>
  <c r="O431" i="20" s="1"/>
  <c r="J431" i="20"/>
  <c r="I430" i="20"/>
  <c r="H430" i="20"/>
  <c r="O430" i="20" s="1"/>
  <c r="J430" i="20"/>
  <c r="I429" i="20"/>
  <c r="H429" i="20"/>
  <c r="O429" i="20" s="1"/>
  <c r="J429" i="20"/>
  <c r="O428" i="20"/>
  <c r="J427" i="20"/>
  <c r="I427" i="20"/>
  <c r="H427" i="20"/>
  <c r="O427" i="20" s="1"/>
  <c r="O426" i="20"/>
  <c r="I425" i="20"/>
  <c r="H425" i="20"/>
  <c r="O425" i="20" s="1"/>
  <c r="J425" i="20"/>
  <c r="I424" i="20"/>
  <c r="H424" i="20"/>
  <c r="O424" i="20" s="1"/>
  <c r="J424" i="20"/>
  <c r="K424" i="20" s="1"/>
  <c r="I423" i="20"/>
  <c r="H423" i="20"/>
  <c r="O423" i="20" s="1"/>
  <c r="J423" i="20"/>
  <c r="K423" i="20" s="1"/>
  <c r="I422" i="20"/>
  <c r="H422" i="20"/>
  <c r="O422" i="20" s="1"/>
  <c r="J422" i="20"/>
  <c r="I421" i="20"/>
  <c r="H421" i="20"/>
  <c r="O421" i="20" s="1"/>
  <c r="J421" i="20"/>
  <c r="I420" i="20"/>
  <c r="H420" i="20"/>
  <c r="O420" i="20" s="1"/>
  <c r="J420" i="20"/>
  <c r="I419" i="20"/>
  <c r="H419" i="20"/>
  <c r="O419" i="20" s="1"/>
  <c r="J419" i="20"/>
  <c r="K419" i="20" s="1"/>
  <c r="O418" i="20"/>
  <c r="J417" i="20"/>
  <c r="I417" i="20"/>
  <c r="H417" i="20"/>
  <c r="O417" i="20" s="1"/>
  <c r="J416" i="20"/>
  <c r="I416" i="20"/>
  <c r="H416" i="20"/>
  <c r="O416" i="20" s="1"/>
  <c r="J415" i="20"/>
  <c r="I415" i="20"/>
  <c r="H415" i="20"/>
  <c r="O415" i="20" s="1"/>
  <c r="J414" i="20"/>
  <c r="I414" i="20"/>
  <c r="H414" i="20"/>
  <c r="O414" i="20" s="1"/>
  <c r="J413" i="20"/>
  <c r="I413" i="20"/>
  <c r="H413" i="20"/>
  <c r="O413" i="20" s="1"/>
  <c r="J412" i="20"/>
  <c r="I412" i="20"/>
  <c r="H412" i="20"/>
  <c r="O412" i="20" s="1"/>
  <c r="J411" i="20"/>
  <c r="I411" i="20"/>
  <c r="H411" i="20"/>
  <c r="O411" i="20" s="1"/>
  <c r="J410" i="20"/>
  <c r="I410" i="20"/>
  <c r="H410" i="20"/>
  <c r="O410" i="20" s="1"/>
  <c r="J409" i="20"/>
  <c r="I409" i="20"/>
  <c r="H409" i="20"/>
  <c r="O409" i="20" s="1"/>
  <c r="J408" i="20"/>
  <c r="I408" i="20"/>
  <c r="H408" i="20"/>
  <c r="O408" i="20" s="1"/>
  <c r="J407" i="20"/>
  <c r="I407" i="20"/>
  <c r="H407" i="20"/>
  <c r="O407" i="20" s="1"/>
  <c r="O406" i="20"/>
  <c r="I405" i="20"/>
  <c r="H405" i="20"/>
  <c r="O405" i="20" s="1"/>
  <c r="J405" i="20"/>
  <c r="O404" i="20"/>
  <c r="O403" i="20"/>
  <c r="I402" i="20"/>
  <c r="H402" i="20"/>
  <c r="O402" i="20" s="1"/>
  <c r="J402" i="20"/>
  <c r="I401" i="20"/>
  <c r="H401" i="20"/>
  <c r="O401" i="20" s="1"/>
  <c r="J401" i="20"/>
  <c r="I400" i="20"/>
  <c r="H400" i="20"/>
  <c r="O400" i="20" s="1"/>
  <c r="J400" i="20"/>
  <c r="O399" i="20"/>
  <c r="J398" i="20"/>
  <c r="I398" i="20"/>
  <c r="H398" i="20"/>
  <c r="O398" i="20" s="1"/>
  <c r="J397" i="20"/>
  <c r="I397" i="20"/>
  <c r="H397" i="20"/>
  <c r="O397" i="20" s="1"/>
  <c r="J396" i="20"/>
  <c r="I396" i="20"/>
  <c r="H396" i="20"/>
  <c r="O396" i="20" s="1"/>
  <c r="J395" i="20"/>
  <c r="I395" i="20"/>
  <c r="H395" i="20"/>
  <c r="O395" i="20" s="1"/>
  <c r="O394" i="20"/>
  <c r="I393" i="20"/>
  <c r="H393" i="20"/>
  <c r="O393" i="20" s="1"/>
  <c r="J393" i="20"/>
  <c r="I392" i="20"/>
  <c r="H392" i="20"/>
  <c r="O392" i="20" s="1"/>
  <c r="J392" i="20"/>
  <c r="I391" i="20"/>
  <c r="H391" i="20"/>
  <c r="O391" i="20" s="1"/>
  <c r="J391" i="20"/>
  <c r="K391" i="20" s="1"/>
  <c r="I390" i="20"/>
  <c r="H390" i="20"/>
  <c r="O390" i="20" s="1"/>
  <c r="J390" i="20"/>
  <c r="I389" i="20"/>
  <c r="H389" i="20"/>
  <c r="O389" i="20" s="1"/>
  <c r="J389" i="20"/>
  <c r="O388" i="20"/>
  <c r="J387" i="20"/>
  <c r="I387" i="20"/>
  <c r="H387" i="20"/>
  <c r="O387" i="20" s="1"/>
  <c r="J386" i="20"/>
  <c r="I386" i="20"/>
  <c r="H386" i="20"/>
  <c r="O386" i="20" s="1"/>
  <c r="O385" i="20"/>
  <c r="I384" i="20"/>
  <c r="H384" i="20"/>
  <c r="O384" i="20" s="1"/>
  <c r="J384" i="20"/>
  <c r="K384" i="20" s="1"/>
  <c r="I383" i="20"/>
  <c r="H383" i="20"/>
  <c r="O383" i="20" s="1"/>
  <c r="J383" i="20"/>
  <c r="K383" i="20" s="1"/>
  <c r="I382" i="20"/>
  <c r="H382" i="20"/>
  <c r="O382" i="20" s="1"/>
  <c r="J382" i="20"/>
  <c r="I381" i="20"/>
  <c r="H381" i="20"/>
  <c r="O381" i="20" s="1"/>
  <c r="J381" i="20"/>
  <c r="O380" i="20"/>
  <c r="J379" i="20"/>
  <c r="I379" i="20"/>
  <c r="H379" i="20"/>
  <c r="O379" i="20" s="1"/>
  <c r="O378" i="20"/>
  <c r="J377" i="20"/>
  <c r="I377" i="20"/>
  <c r="H377" i="20"/>
  <c r="O377" i="20" s="1"/>
  <c r="I376" i="20"/>
  <c r="H376" i="20"/>
  <c r="O376" i="20" s="1"/>
  <c r="J376" i="20"/>
  <c r="J375" i="20"/>
  <c r="I375" i="20"/>
  <c r="H375" i="20"/>
  <c r="O375" i="20" s="1"/>
  <c r="I374" i="20"/>
  <c r="H374" i="20"/>
  <c r="O374" i="20" s="1"/>
  <c r="J374" i="20"/>
  <c r="I373" i="20"/>
  <c r="H373" i="20"/>
  <c r="O373" i="20" s="1"/>
  <c r="J373" i="20"/>
  <c r="I372" i="20"/>
  <c r="H372" i="20"/>
  <c r="O372" i="20" s="1"/>
  <c r="J372" i="20"/>
  <c r="I371" i="20"/>
  <c r="H371" i="20"/>
  <c r="O371" i="20" s="1"/>
  <c r="J371" i="20"/>
  <c r="O370" i="20"/>
  <c r="J369" i="20"/>
  <c r="I369" i="20"/>
  <c r="H369" i="20"/>
  <c r="O369" i="20" s="1"/>
  <c r="J368" i="20"/>
  <c r="I368" i="20"/>
  <c r="H368" i="20"/>
  <c r="O368" i="20" s="1"/>
  <c r="J367" i="20"/>
  <c r="I367" i="20"/>
  <c r="H367" i="20"/>
  <c r="O367" i="20" s="1"/>
  <c r="J366" i="20"/>
  <c r="I366" i="20"/>
  <c r="H366" i="20"/>
  <c r="O366" i="20" s="1"/>
  <c r="J365" i="20"/>
  <c r="I365" i="20"/>
  <c r="H365" i="20"/>
  <c r="O365" i="20" s="1"/>
  <c r="J364" i="20"/>
  <c r="I364" i="20"/>
  <c r="H364" i="20"/>
  <c r="O364" i="20" s="1"/>
  <c r="J363" i="20"/>
  <c r="I363" i="20"/>
  <c r="H363" i="20"/>
  <c r="O363" i="20" s="1"/>
  <c r="J362" i="20"/>
  <c r="I362" i="20"/>
  <c r="H362" i="20"/>
  <c r="O362" i="20" s="1"/>
  <c r="J361" i="20"/>
  <c r="I361" i="20"/>
  <c r="H361" i="20"/>
  <c r="O361" i="20" s="1"/>
  <c r="J360" i="20"/>
  <c r="I360" i="20"/>
  <c r="H360" i="20"/>
  <c r="O360" i="20" s="1"/>
  <c r="J359" i="20"/>
  <c r="I359" i="20"/>
  <c r="H359" i="20"/>
  <c r="O359" i="20" s="1"/>
  <c r="O358" i="20"/>
  <c r="J357" i="20"/>
  <c r="I357" i="20"/>
  <c r="H357" i="20"/>
  <c r="O357" i="20" s="1"/>
  <c r="O356" i="20"/>
  <c r="O355" i="20"/>
  <c r="I354" i="20"/>
  <c r="H354" i="20"/>
  <c r="O354" i="20" s="1"/>
  <c r="J354" i="20"/>
  <c r="J353" i="20"/>
  <c r="I353" i="20"/>
  <c r="H353" i="20"/>
  <c r="O353" i="20" s="1"/>
  <c r="I352" i="20"/>
  <c r="H352" i="20"/>
  <c r="O352" i="20" s="1"/>
  <c r="J352" i="20"/>
  <c r="O351" i="20"/>
  <c r="J350" i="20"/>
  <c r="I350" i="20"/>
  <c r="H350" i="20"/>
  <c r="O350" i="20" s="1"/>
  <c r="J349" i="20"/>
  <c r="I349" i="20"/>
  <c r="H349" i="20"/>
  <c r="O349" i="20" s="1"/>
  <c r="J348" i="20"/>
  <c r="I348" i="20"/>
  <c r="H348" i="20"/>
  <c r="O348" i="20" s="1"/>
  <c r="J347" i="20"/>
  <c r="I347" i="20"/>
  <c r="H347" i="20"/>
  <c r="O347" i="20" s="1"/>
  <c r="O346" i="20"/>
  <c r="I345" i="20"/>
  <c r="H345" i="20"/>
  <c r="O345" i="20" s="1"/>
  <c r="J345" i="20"/>
  <c r="I344" i="20"/>
  <c r="H344" i="20"/>
  <c r="O344" i="20" s="1"/>
  <c r="J344" i="20"/>
  <c r="I343" i="20"/>
  <c r="H343" i="20"/>
  <c r="O343" i="20" s="1"/>
  <c r="J343" i="20"/>
  <c r="I342" i="20"/>
  <c r="H342" i="20"/>
  <c r="O342" i="20" s="1"/>
  <c r="J342" i="20"/>
  <c r="O341" i="20"/>
  <c r="J340" i="20"/>
  <c r="I340" i="20"/>
  <c r="H340" i="20"/>
  <c r="O340" i="20" s="1"/>
  <c r="J339" i="20"/>
  <c r="I339" i="20"/>
  <c r="H339" i="20"/>
  <c r="O339" i="20" s="1"/>
  <c r="J338" i="20"/>
  <c r="I338" i="20"/>
  <c r="H338" i="20"/>
  <c r="O338" i="20" s="1"/>
  <c r="O337" i="20"/>
  <c r="I336" i="20"/>
  <c r="H336" i="20"/>
  <c r="O336" i="20" s="1"/>
  <c r="J336" i="20"/>
  <c r="I335" i="20"/>
  <c r="H335" i="20"/>
  <c r="O335" i="20" s="1"/>
  <c r="J335" i="20"/>
  <c r="I334" i="20"/>
  <c r="H334" i="20"/>
  <c r="O334" i="20" s="1"/>
  <c r="J334" i="20"/>
  <c r="J333" i="20"/>
  <c r="I333" i="20"/>
  <c r="H333" i="20"/>
  <c r="O333" i="20" s="1"/>
  <c r="O332" i="20"/>
  <c r="J331" i="20"/>
  <c r="I331" i="20"/>
  <c r="H331" i="20"/>
  <c r="O331" i="20" s="1"/>
  <c r="O330" i="20"/>
  <c r="I329" i="20"/>
  <c r="H329" i="20"/>
  <c r="O329" i="20" s="1"/>
  <c r="J329" i="20"/>
  <c r="K329" i="20" s="1"/>
  <c r="J328" i="20"/>
  <c r="I328" i="20"/>
  <c r="H328" i="20"/>
  <c r="O328" i="20" s="1"/>
  <c r="I327" i="20"/>
  <c r="H327" i="20"/>
  <c r="O327" i="20" s="1"/>
  <c r="J327" i="20"/>
  <c r="J326" i="20"/>
  <c r="I326" i="20"/>
  <c r="H326" i="20"/>
  <c r="O326" i="20" s="1"/>
  <c r="I325" i="20"/>
  <c r="H325" i="20"/>
  <c r="O325" i="20" s="1"/>
  <c r="J325" i="20"/>
  <c r="J324" i="20"/>
  <c r="I324" i="20"/>
  <c r="H324" i="20"/>
  <c r="O324" i="20" s="1"/>
  <c r="I323" i="20"/>
  <c r="H323" i="20"/>
  <c r="O323" i="20" s="1"/>
  <c r="J323" i="20"/>
  <c r="O322" i="20"/>
  <c r="I321" i="20"/>
  <c r="H321" i="20"/>
  <c r="O321" i="20" s="1"/>
  <c r="J321" i="20"/>
  <c r="J320" i="20"/>
  <c r="I320" i="20"/>
  <c r="H320" i="20"/>
  <c r="O320" i="20" s="1"/>
  <c r="I319" i="20"/>
  <c r="H319" i="20"/>
  <c r="O319" i="20" s="1"/>
  <c r="J319" i="20"/>
  <c r="J318" i="20"/>
  <c r="I318" i="20"/>
  <c r="H318" i="20"/>
  <c r="O318" i="20" s="1"/>
  <c r="J317" i="20"/>
  <c r="I317" i="20"/>
  <c r="H317" i="20"/>
  <c r="O317" i="20" s="1"/>
  <c r="J316" i="20"/>
  <c r="I316" i="20"/>
  <c r="H316" i="20"/>
  <c r="O316" i="20" s="1"/>
  <c r="J315" i="20"/>
  <c r="I315" i="20"/>
  <c r="H315" i="20"/>
  <c r="O315" i="20" s="1"/>
  <c r="J314" i="20"/>
  <c r="I314" i="20"/>
  <c r="H314" i="20"/>
  <c r="O314" i="20" s="1"/>
  <c r="J313" i="20"/>
  <c r="I313" i="20"/>
  <c r="H313" i="20"/>
  <c r="O313" i="20" s="1"/>
  <c r="J312" i="20"/>
  <c r="I312" i="20"/>
  <c r="H312" i="20"/>
  <c r="O312" i="20" s="1"/>
  <c r="J311" i="20"/>
  <c r="I311" i="20"/>
  <c r="H311" i="20"/>
  <c r="O311" i="20" s="1"/>
  <c r="O310" i="20"/>
  <c r="J309" i="20"/>
  <c r="I309" i="20"/>
  <c r="H309" i="20"/>
  <c r="O309" i="20" s="1"/>
  <c r="O308" i="20"/>
  <c r="O307" i="20"/>
  <c r="J306" i="20"/>
  <c r="I306" i="20"/>
  <c r="H306" i="20"/>
  <c r="O306" i="20" s="1"/>
  <c r="I305" i="20"/>
  <c r="H305" i="20"/>
  <c r="O305" i="20" s="1"/>
  <c r="J305" i="20"/>
  <c r="J304" i="20"/>
  <c r="I304" i="20"/>
  <c r="H304" i="20"/>
  <c r="O304" i="20" s="1"/>
  <c r="O303" i="20"/>
  <c r="J302" i="20"/>
  <c r="I302" i="20"/>
  <c r="H302" i="20"/>
  <c r="O302" i="20" s="1"/>
  <c r="J301" i="20"/>
  <c r="I301" i="20"/>
  <c r="H301" i="20"/>
  <c r="O301" i="20" s="1"/>
  <c r="O300" i="20"/>
  <c r="J299" i="20"/>
  <c r="I299" i="20"/>
  <c r="H299" i="20"/>
  <c r="O299" i="20" s="1"/>
  <c r="I298" i="20"/>
  <c r="H298" i="20"/>
  <c r="O298" i="20" s="1"/>
  <c r="J298" i="20"/>
  <c r="O297" i="20"/>
  <c r="J296" i="20"/>
  <c r="I296" i="20"/>
  <c r="H296" i="20"/>
  <c r="O296" i="20" s="1"/>
  <c r="J295" i="20"/>
  <c r="I295" i="20"/>
  <c r="H295" i="20"/>
  <c r="O295" i="20" s="1"/>
  <c r="O294" i="20"/>
  <c r="I293" i="20"/>
  <c r="H293" i="20"/>
  <c r="O293" i="20" s="1"/>
  <c r="J293" i="20"/>
  <c r="O292" i="20"/>
  <c r="J291" i="20"/>
  <c r="I291" i="20"/>
  <c r="H291" i="20"/>
  <c r="O291" i="20" s="1"/>
  <c r="J290" i="20"/>
  <c r="I290" i="20"/>
  <c r="H290" i="20"/>
  <c r="O290" i="20" s="1"/>
  <c r="J289" i="20"/>
  <c r="I289" i="20"/>
  <c r="H289" i="20"/>
  <c r="O289" i="20" s="1"/>
  <c r="J288" i="20"/>
  <c r="I288" i="20"/>
  <c r="H288" i="20"/>
  <c r="O288" i="20" s="1"/>
  <c r="J287" i="20"/>
  <c r="I287" i="20"/>
  <c r="H287" i="20"/>
  <c r="O287" i="20" s="1"/>
  <c r="J286" i="20"/>
  <c r="I286" i="20"/>
  <c r="H286" i="20"/>
  <c r="O286" i="20" s="1"/>
  <c r="J285" i="20"/>
  <c r="I285" i="20"/>
  <c r="H285" i="20"/>
  <c r="O285" i="20" s="1"/>
  <c r="J284" i="20"/>
  <c r="I284" i="20"/>
  <c r="H284" i="20"/>
  <c r="O284" i="20" s="1"/>
  <c r="J283" i="20"/>
  <c r="I283" i="20"/>
  <c r="H283" i="20"/>
  <c r="O283" i="20" s="1"/>
  <c r="J282" i="20"/>
  <c r="I282" i="20"/>
  <c r="H282" i="20"/>
  <c r="O282" i="20" s="1"/>
  <c r="O281" i="20"/>
  <c r="I280" i="20"/>
  <c r="H280" i="20"/>
  <c r="O280" i="20" s="1"/>
  <c r="J280" i="20"/>
  <c r="O279" i="20"/>
  <c r="O278" i="20"/>
  <c r="I277" i="20"/>
  <c r="H277" i="20"/>
  <c r="O277" i="20" s="1"/>
  <c r="J277" i="20"/>
  <c r="J276" i="20"/>
  <c r="I276" i="20"/>
  <c r="H276" i="20"/>
  <c r="O276" i="20" s="1"/>
  <c r="I275" i="20"/>
  <c r="H275" i="20"/>
  <c r="O275" i="20" s="1"/>
  <c r="J275" i="20"/>
  <c r="O274" i="20"/>
  <c r="I273" i="20"/>
  <c r="H273" i="20"/>
  <c r="O273" i="20" s="1"/>
  <c r="J273" i="20"/>
  <c r="I272" i="20"/>
  <c r="H272" i="20"/>
  <c r="O272" i="20" s="1"/>
  <c r="J272" i="20"/>
  <c r="K272" i="20" s="1"/>
  <c r="O271" i="20"/>
  <c r="I270" i="20"/>
  <c r="H270" i="20"/>
  <c r="O270" i="20" s="1"/>
  <c r="J270" i="20"/>
  <c r="K270" i="20" s="1"/>
  <c r="J269" i="20"/>
  <c r="I269" i="20"/>
  <c r="H269" i="20"/>
  <c r="O269" i="20" s="1"/>
  <c r="O268" i="20"/>
  <c r="I267" i="20"/>
  <c r="H267" i="20"/>
  <c r="O267" i="20" s="1"/>
  <c r="J267" i="20"/>
  <c r="I266" i="20"/>
  <c r="H266" i="20"/>
  <c r="O266" i="20" s="1"/>
  <c r="J266" i="20"/>
  <c r="K266" i="20" s="1"/>
  <c r="O265" i="20"/>
  <c r="J264" i="20"/>
  <c r="I264" i="20"/>
  <c r="H264" i="20"/>
  <c r="O264" i="20" s="1"/>
  <c r="O263" i="20"/>
  <c r="J262" i="20"/>
  <c r="I262" i="20"/>
  <c r="H262" i="20"/>
  <c r="O262" i="20" s="1"/>
  <c r="J261" i="20"/>
  <c r="I261" i="20"/>
  <c r="H261" i="20"/>
  <c r="O261" i="20" s="1"/>
  <c r="J260" i="20"/>
  <c r="K260" i="20" s="1"/>
  <c r="I260" i="20"/>
  <c r="H260" i="20"/>
  <c r="O260" i="20" s="1"/>
  <c r="J259" i="20"/>
  <c r="I259" i="20"/>
  <c r="H259" i="20"/>
  <c r="O259" i="20" s="1"/>
  <c r="J258" i="20"/>
  <c r="I258" i="20"/>
  <c r="H258" i="20"/>
  <c r="O258" i="20" s="1"/>
  <c r="J257" i="20"/>
  <c r="I257" i="20"/>
  <c r="H257" i="20"/>
  <c r="O257" i="20" s="1"/>
  <c r="J256" i="20"/>
  <c r="I256" i="20"/>
  <c r="H256" i="20"/>
  <c r="O256" i="20" s="1"/>
  <c r="J255" i="20"/>
  <c r="I255" i="20"/>
  <c r="H255" i="20"/>
  <c r="O255" i="20" s="1"/>
  <c r="J254" i="20"/>
  <c r="I254" i="20"/>
  <c r="H254" i="20"/>
  <c r="O254" i="20" s="1"/>
  <c r="J253" i="20"/>
  <c r="I253" i="20"/>
  <c r="H253" i="20"/>
  <c r="O253" i="20" s="1"/>
  <c r="O252" i="20"/>
  <c r="J251" i="20"/>
  <c r="I251" i="20"/>
  <c r="H251" i="20"/>
  <c r="O251" i="20" s="1"/>
  <c r="O250" i="20"/>
  <c r="O249" i="20"/>
  <c r="O248" i="20"/>
  <c r="I247" i="20"/>
  <c r="H247" i="20"/>
  <c r="O247" i="20" s="1"/>
  <c r="J247" i="20"/>
  <c r="I246" i="20"/>
  <c r="H246" i="20"/>
  <c r="O246" i="20" s="1"/>
  <c r="J246" i="20"/>
  <c r="I245" i="20"/>
  <c r="H245" i="20"/>
  <c r="O245" i="20" s="1"/>
  <c r="J245" i="20"/>
  <c r="I244" i="20"/>
  <c r="H244" i="20"/>
  <c r="O244" i="20" s="1"/>
  <c r="J244" i="20"/>
  <c r="I243" i="20"/>
  <c r="H243" i="20"/>
  <c r="O243" i="20" s="1"/>
  <c r="J243" i="20"/>
  <c r="I242" i="20"/>
  <c r="H242" i="20"/>
  <c r="O242" i="20" s="1"/>
  <c r="J242" i="20"/>
  <c r="I241" i="20"/>
  <c r="H241" i="20"/>
  <c r="O241" i="20" s="1"/>
  <c r="J241" i="20"/>
  <c r="I240" i="20"/>
  <c r="H240" i="20"/>
  <c r="O240" i="20" s="1"/>
  <c r="J240" i="20"/>
  <c r="O239" i="20"/>
  <c r="J238" i="20"/>
  <c r="I238" i="20"/>
  <c r="H238" i="20"/>
  <c r="O238" i="20" s="1"/>
  <c r="J237" i="20"/>
  <c r="I237" i="20"/>
  <c r="H237" i="20"/>
  <c r="O237" i="20" s="1"/>
  <c r="J236" i="20"/>
  <c r="I236" i="20"/>
  <c r="H236" i="20"/>
  <c r="O236" i="20" s="1"/>
  <c r="J235" i="20"/>
  <c r="I235" i="20"/>
  <c r="H235" i="20"/>
  <c r="O235" i="20" s="1"/>
  <c r="J234" i="20"/>
  <c r="I234" i="20"/>
  <c r="H234" i="20"/>
  <c r="O234" i="20" s="1"/>
  <c r="J233" i="20"/>
  <c r="I233" i="20"/>
  <c r="H233" i="20"/>
  <c r="O233" i="20" s="1"/>
  <c r="O232" i="20"/>
  <c r="I231" i="20"/>
  <c r="H231" i="20"/>
  <c r="O231" i="20" s="1"/>
  <c r="J231" i="20"/>
  <c r="I230" i="20"/>
  <c r="H230" i="20"/>
  <c r="O230" i="20" s="1"/>
  <c r="J230" i="20"/>
  <c r="I229" i="20"/>
  <c r="H229" i="20"/>
  <c r="O229" i="20" s="1"/>
  <c r="J229" i="20"/>
  <c r="O228" i="20"/>
  <c r="J227" i="20"/>
  <c r="I227" i="20"/>
  <c r="H227" i="20"/>
  <c r="O227" i="20" s="1"/>
  <c r="J226" i="20"/>
  <c r="I226" i="20"/>
  <c r="H226" i="20"/>
  <c r="O226" i="20" s="1"/>
  <c r="J225" i="20"/>
  <c r="I225" i="20"/>
  <c r="H225" i="20"/>
  <c r="O225" i="20" s="1"/>
  <c r="J224" i="20"/>
  <c r="I224" i="20"/>
  <c r="H224" i="20"/>
  <c r="O224" i="20" s="1"/>
  <c r="J223" i="20"/>
  <c r="I223" i="20"/>
  <c r="H223" i="20"/>
  <c r="O223" i="20" s="1"/>
  <c r="O222" i="20"/>
  <c r="I221" i="20"/>
  <c r="H221" i="20"/>
  <c r="O221" i="20" s="1"/>
  <c r="J221" i="20"/>
  <c r="J220" i="20"/>
  <c r="I220" i="20"/>
  <c r="H220" i="20"/>
  <c r="O220" i="20" s="1"/>
  <c r="I219" i="20"/>
  <c r="H219" i="20"/>
  <c r="O219" i="20" s="1"/>
  <c r="J219" i="20"/>
  <c r="O218" i="20"/>
  <c r="J217" i="20"/>
  <c r="I217" i="20"/>
  <c r="H217" i="20"/>
  <c r="O217" i="20" s="1"/>
  <c r="J216" i="20"/>
  <c r="I216" i="20"/>
  <c r="H216" i="20"/>
  <c r="O216" i="20" s="1"/>
  <c r="J215" i="20"/>
  <c r="I215" i="20"/>
  <c r="H215" i="20"/>
  <c r="O215" i="20" s="1"/>
  <c r="O214" i="20"/>
  <c r="I213" i="20"/>
  <c r="H213" i="20"/>
  <c r="O213" i="20" s="1"/>
  <c r="J213" i="20"/>
  <c r="I212" i="20"/>
  <c r="H212" i="20"/>
  <c r="O212" i="20" s="1"/>
  <c r="J212" i="20"/>
  <c r="K212" i="20" s="1"/>
  <c r="I211" i="20"/>
  <c r="H211" i="20"/>
  <c r="O211" i="20" s="1"/>
  <c r="J211" i="20"/>
  <c r="I210" i="20"/>
  <c r="H210" i="20"/>
  <c r="O210" i="20" s="1"/>
  <c r="J210" i="20"/>
  <c r="I209" i="20"/>
  <c r="H209" i="20"/>
  <c r="O209" i="20" s="1"/>
  <c r="J209" i="20"/>
  <c r="O208" i="20"/>
  <c r="J207" i="20"/>
  <c r="I207" i="20"/>
  <c r="H207" i="20"/>
  <c r="O207" i="20" s="1"/>
  <c r="J206" i="20"/>
  <c r="I206" i="20"/>
  <c r="H206" i="20"/>
  <c r="O206" i="20" s="1"/>
  <c r="J205" i="20"/>
  <c r="I205" i="20"/>
  <c r="H205" i="20"/>
  <c r="O205" i="20" s="1"/>
  <c r="J204" i="20"/>
  <c r="I204" i="20"/>
  <c r="H204" i="20"/>
  <c r="O204" i="20" s="1"/>
  <c r="J203" i="20"/>
  <c r="I203" i="20"/>
  <c r="H203" i="20"/>
  <c r="O203" i="20" s="1"/>
  <c r="J202" i="20"/>
  <c r="I202" i="20"/>
  <c r="H202" i="20"/>
  <c r="O202" i="20" s="1"/>
  <c r="J201" i="20"/>
  <c r="I201" i="20"/>
  <c r="H201" i="20"/>
  <c r="O201" i="20" s="1"/>
  <c r="J200" i="20"/>
  <c r="I200" i="20"/>
  <c r="H200" i="20"/>
  <c r="O200" i="20" s="1"/>
  <c r="J199" i="20"/>
  <c r="I199" i="20"/>
  <c r="H199" i="20"/>
  <c r="O199" i="20" s="1"/>
  <c r="J198" i="20"/>
  <c r="I198" i="20"/>
  <c r="H198" i="20"/>
  <c r="O198" i="20" s="1"/>
  <c r="J197" i="20"/>
  <c r="I197" i="20"/>
  <c r="H197" i="20"/>
  <c r="O197" i="20" s="1"/>
  <c r="O196" i="20"/>
  <c r="J195" i="20"/>
  <c r="I195" i="20"/>
  <c r="H195" i="20"/>
  <c r="O195" i="20" s="1"/>
  <c r="O194" i="20"/>
  <c r="O193" i="20"/>
  <c r="J192" i="20"/>
  <c r="I192" i="20"/>
  <c r="H192" i="20"/>
  <c r="O192" i="20" s="1"/>
  <c r="J191" i="20"/>
  <c r="I191" i="20"/>
  <c r="H191" i="20"/>
  <c r="O191" i="20" s="1"/>
  <c r="J190" i="20"/>
  <c r="I190" i="20"/>
  <c r="H190" i="20"/>
  <c r="O190" i="20" s="1"/>
  <c r="J189" i="20"/>
  <c r="I189" i="20"/>
  <c r="H189" i="20"/>
  <c r="O189" i="20" s="1"/>
  <c r="J188" i="20"/>
  <c r="I188" i="20"/>
  <c r="H188" i="20"/>
  <c r="O188" i="20" s="1"/>
  <c r="J187" i="20"/>
  <c r="I187" i="20"/>
  <c r="H187" i="20"/>
  <c r="O187" i="20" s="1"/>
  <c r="J186" i="20"/>
  <c r="I186" i="20"/>
  <c r="H186" i="20"/>
  <c r="O186" i="20" s="1"/>
  <c r="J185" i="20"/>
  <c r="I185" i="20"/>
  <c r="H185" i="20"/>
  <c r="O185" i="20" s="1"/>
  <c r="O184" i="20"/>
  <c r="I183" i="20"/>
  <c r="H183" i="20"/>
  <c r="O183" i="20" s="1"/>
  <c r="J183" i="20"/>
  <c r="I182" i="20"/>
  <c r="H182" i="20"/>
  <c r="O182" i="20" s="1"/>
  <c r="J182" i="20"/>
  <c r="I181" i="20"/>
  <c r="H181" i="20"/>
  <c r="O181" i="20" s="1"/>
  <c r="J181" i="20"/>
  <c r="I180" i="20"/>
  <c r="H180" i="20"/>
  <c r="O180" i="20" s="1"/>
  <c r="J180" i="20"/>
  <c r="I179" i="20"/>
  <c r="H179" i="20"/>
  <c r="O179" i="20" s="1"/>
  <c r="J179" i="20"/>
  <c r="I178" i="20"/>
  <c r="H178" i="20"/>
  <c r="O178" i="20" s="1"/>
  <c r="J178" i="20"/>
  <c r="O177" i="20"/>
  <c r="J176" i="20"/>
  <c r="I176" i="20"/>
  <c r="H176" i="20"/>
  <c r="O176" i="20" s="1"/>
  <c r="J175" i="20"/>
  <c r="I175" i="20"/>
  <c r="H175" i="20"/>
  <c r="O175" i="20" s="1"/>
  <c r="J174" i="20"/>
  <c r="I174" i="20"/>
  <c r="H174" i="20"/>
  <c r="O174" i="20" s="1"/>
  <c r="O173" i="20"/>
  <c r="I172" i="20"/>
  <c r="H172" i="20"/>
  <c r="O172" i="20" s="1"/>
  <c r="J172" i="20"/>
  <c r="I171" i="20"/>
  <c r="H171" i="20"/>
  <c r="O171" i="20" s="1"/>
  <c r="J171" i="20"/>
  <c r="I170" i="20"/>
  <c r="H170" i="20"/>
  <c r="O170" i="20" s="1"/>
  <c r="J170" i="20"/>
  <c r="I169" i="20"/>
  <c r="H169" i="20"/>
  <c r="O169" i="20" s="1"/>
  <c r="J169" i="20"/>
  <c r="I168" i="20"/>
  <c r="H168" i="20"/>
  <c r="O168" i="20" s="1"/>
  <c r="J168" i="20"/>
  <c r="O167" i="20"/>
  <c r="J166" i="20"/>
  <c r="I166" i="20"/>
  <c r="H166" i="20"/>
  <c r="O166" i="20" s="1"/>
  <c r="J165" i="20"/>
  <c r="I165" i="20"/>
  <c r="H165" i="20"/>
  <c r="O165" i="20" s="1"/>
  <c r="J164" i="20"/>
  <c r="I164" i="20"/>
  <c r="H164" i="20"/>
  <c r="O164" i="20" s="1"/>
  <c r="O163" i="20"/>
  <c r="I162" i="20"/>
  <c r="H162" i="20"/>
  <c r="O162" i="20" s="1"/>
  <c r="J162" i="20"/>
  <c r="I161" i="20"/>
  <c r="H161" i="20"/>
  <c r="O161" i="20" s="1"/>
  <c r="J161" i="20"/>
  <c r="I160" i="20"/>
  <c r="H160" i="20"/>
  <c r="O160" i="20" s="1"/>
  <c r="J160" i="20"/>
  <c r="O159" i="20"/>
  <c r="J158" i="20"/>
  <c r="I158" i="20"/>
  <c r="H158" i="20"/>
  <c r="O158" i="20" s="1"/>
  <c r="J157" i="20"/>
  <c r="I157" i="20"/>
  <c r="H157" i="20"/>
  <c r="O157" i="20" s="1"/>
  <c r="J156" i="20"/>
  <c r="I156" i="20"/>
  <c r="H156" i="20"/>
  <c r="O156" i="20" s="1"/>
  <c r="J155" i="20"/>
  <c r="I155" i="20"/>
  <c r="H155" i="20"/>
  <c r="O155" i="20" s="1"/>
  <c r="J154" i="20"/>
  <c r="I154" i="20"/>
  <c r="H154" i="20"/>
  <c r="O154" i="20" s="1"/>
  <c r="O153" i="20"/>
  <c r="I152" i="20"/>
  <c r="H152" i="20"/>
  <c r="O152" i="20" s="1"/>
  <c r="J152" i="20"/>
  <c r="I151" i="20"/>
  <c r="H151" i="20"/>
  <c r="O151" i="20" s="1"/>
  <c r="J151" i="20"/>
  <c r="I150" i="20"/>
  <c r="H150" i="20"/>
  <c r="O150" i="20" s="1"/>
  <c r="J150" i="20"/>
  <c r="I149" i="20"/>
  <c r="H149" i="20"/>
  <c r="O149" i="20" s="1"/>
  <c r="J149" i="20"/>
  <c r="I148" i="20"/>
  <c r="H148" i="20"/>
  <c r="O148" i="20" s="1"/>
  <c r="J148" i="20"/>
  <c r="I147" i="20"/>
  <c r="H147" i="20"/>
  <c r="O147" i="20" s="1"/>
  <c r="J147" i="20"/>
  <c r="O146" i="20"/>
  <c r="J145" i="20"/>
  <c r="I145" i="20"/>
  <c r="H145" i="20"/>
  <c r="O145" i="20" s="1"/>
  <c r="J144" i="20"/>
  <c r="I144" i="20"/>
  <c r="H144" i="20"/>
  <c r="O144" i="20" s="1"/>
  <c r="J143" i="20"/>
  <c r="I143" i="20"/>
  <c r="H143" i="20"/>
  <c r="O143" i="20" s="1"/>
  <c r="J142" i="20"/>
  <c r="I142" i="20"/>
  <c r="H142" i="20"/>
  <c r="O142" i="20" s="1"/>
  <c r="J141" i="20"/>
  <c r="I141" i="20"/>
  <c r="H141" i="20"/>
  <c r="O141" i="20" s="1"/>
  <c r="J140" i="20"/>
  <c r="I140" i="20"/>
  <c r="H140" i="20"/>
  <c r="O140" i="20" s="1"/>
  <c r="J139" i="20"/>
  <c r="I139" i="20"/>
  <c r="H139" i="20"/>
  <c r="O139" i="20" s="1"/>
  <c r="J138" i="20"/>
  <c r="I138" i="20"/>
  <c r="H138" i="20"/>
  <c r="O138" i="20" s="1"/>
  <c r="J137" i="20"/>
  <c r="I137" i="20"/>
  <c r="H137" i="20"/>
  <c r="O137" i="20" s="1"/>
  <c r="J136" i="20"/>
  <c r="I136" i="20"/>
  <c r="H136" i="20"/>
  <c r="O136" i="20" s="1"/>
  <c r="O135" i="20"/>
  <c r="J134" i="20"/>
  <c r="I134" i="20"/>
  <c r="H134" i="20"/>
  <c r="O134" i="20" s="1"/>
  <c r="O133" i="20"/>
  <c r="O132" i="20"/>
  <c r="O131" i="20"/>
  <c r="I130" i="20"/>
  <c r="H130" i="20"/>
  <c r="O130" i="20" s="1"/>
  <c r="J130" i="20"/>
  <c r="O129" i="20"/>
  <c r="J128" i="20"/>
  <c r="I128" i="20"/>
  <c r="H128" i="20"/>
  <c r="O128" i="20" s="1"/>
  <c r="O127" i="20"/>
  <c r="I126" i="20"/>
  <c r="H126" i="20"/>
  <c r="O126" i="20" s="1"/>
  <c r="J126" i="20"/>
  <c r="I125" i="20"/>
  <c r="H125" i="20"/>
  <c r="O125" i="20" s="1"/>
  <c r="J125" i="20"/>
  <c r="I124" i="20"/>
  <c r="H124" i="20"/>
  <c r="O124" i="20" s="1"/>
  <c r="J124" i="20"/>
  <c r="K124" i="20" s="1"/>
  <c r="O123" i="20"/>
  <c r="I122" i="20"/>
  <c r="H122" i="20"/>
  <c r="O122" i="20" s="1"/>
  <c r="J122" i="20"/>
  <c r="O121" i="20"/>
  <c r="J120" i="20"/>
  <c r="I120" i="20"/>
  <c r="H120" i="20"/>
  <c r="O120" i="20" s="1"/>
  <c r="O119" i="20"/>
  <c r="O118" i="20"/>
  <c r="J117" i="20"/>
  <c r="I117" i="20"/>
  <c r="H117" i="20"/>
  <c r="O117" i="20" s="1"/>
  <c r="I116" i="20"/>
  <c r="H116" i="20"/>
  <c r="O116" i="20" s="1"/>
  <c r="J116" i="20"/>
  <c r="J115" i="20"/>
  <c r="I115" i="20"/>
  <c r="H115" i="20"/>
  <c r="O115" i="20" s="1"/>
  <c r="I114" i="20"/>
  <c r="H114" i="20"/>
  <c r="O114" i="20" s="1"/>
  <c r="J114" i="20"/>
  <c r="J113" i="20"/>
  <c r="I113" i="20"/>
  <c r="H113" i="20"/>
  <c r="O113" i="20" s="1"/>
  <c r="I112" i="20"/>
  <c r="H112" i="20"/>
  <c r="O112" i="20" s="1"/>
  <c r="J112" i="20"/>
  <c r="O111" i="20"/>
  <c r="I110" i="20"/>
  <c r="H110" i="20"/>
  <c r="O110" i="20" s="1"/>
  <c r="J110" i="20"/>
  <c r="I109" i="20"/>
  <c r="H109" i="20"/>
  <c r="O109" i="20" s="1"/>
  <c r="J109" i="20"/>
  <c r="K109" i="20" s="1"/>
  <c r="I108" i="20"/>
  <c r="H108" i="20"/>
  <c r="O108" i="20" s="1"/>
  <c r="J108" i="20"/>
  <c r="O107" i="20"/>
  <c r="O106" i="20"/>
  <c r="I105" i="20"/>
  <c r="H105" i="20"/>
  <c r="O105" i="20" s="1"/>
  <c r="J105" i="20"/>
  <c r="I104" i="20"/>
  <c r="H104" i="20"/>
  <c r="O104" i="20" s="1"/>
  <c r="J104" i="20"/>
  <c r="I103" i="20"/>
  <c r="H103" i="20"/>
  <c r="O103" i="20" s="1"/>
  <c r="J103" i="20"/>
  <c r="K103" i="20" s="1"/>
  <c r="I102" i="20"/>
  <c r="H102" i="20"/>
  <c r="O102" i="20" s="1"/>
  <c r="J102" i="20"/>
  <c r="I101" i="20"/>
  <c r="H101" i="20"/>
  <c r="O101" i="20" s="1"/>
  <c r="J101" i="20"/>
  <c r="I100" i="20"/>
  <c r="H100" i="20"/>
  <c r="O100" i="20" s="1"/>
  <c r="J100" i="20"/>
  <c r="O99" i="20"/>
  <c r="I98" i="20"/>
  <c r="H98" i="20"/>
  <c r="O98" i="20" s="1"/>
  <c r="J98" i="20"/>
  <c r="J97" i="20"/>
  <c r="I97" i="20"/>
  <c r="H97" i="20"/>
  <c r="O97" i="20" s="1"/>
  <c r="I96" i="20"/>
  <c r="H96" i="20"/>
  <c r="O96" i="20" s="1"/>
  <c r="J96" i="20"/>
  <c r="O95" i="20"/>
  <c r="I94" i="20"/>
  <c r="H94" i="20"/>
  <c r="O94" i="20" s="1"/>
  <c r="J94" i="20"/>
  <c r="I93" i="20"/>
  <c r="H93" i="20"/>
  <c r="O93" i="20" s="1"/>
  <c r="J93" i="20"/>
  <c r="I92" i="20"/>
  <c r="H92" i="20"/>
  <c r="O92" i="20" s="1"/>
  <c r="J92" i="20"/>
  <c r="I91" i="20"/>
  <c r="H91" i="20"/>
  <c r="O91" i="20" s="1"/>
  <c r="J91" i="20"/>
  <c r="I90" i="20"/>
  <c r="H90" i="20"/>
  <c r="O90" i="20" s="1"/>
  <c r="J90" i="20"/>
  <c r="O89" i="20"/>
  <c r="J88" i="20"/>
  <c r="I88" i="20"/>
  <c r="H88" i="20"/>
  <c r="O88" i="20" s="1"/>
  <c r="I87" i="20"/>
  <c r="H87" i="20"/>
  <c r="O87" i="20" s="1"/>
  <c r="J87" i="20"/>
  <c r="J86" i="20"/>
  <c r="I86" i="20"/>
  <c r="H86" i="20"/>
  <c r="O86" i="20" s="1"/>
  <c r="O85" i="20"/>
  <c r="I84" i="20"/>
  <c r="H84" i="20"/>
  <c r="O84" i="20" s="1"/>
  <c r="J84" i="20"/>
  <c r="I83" i="20"/>
  <c r="H83" i="20"/>
  <c r="O83" i="20" s="1"/>
  <c r="J83" i="20"/>
  <c r="I82" i="20"/>
  <c r="H82" i="20"/>
  <c r="O82" i="20" s="1"/>
  <c r="J82" i="20"/>
  <c r="I81" i="20"/>
  <c r="H81" i="20"/>
  <c r="O81" i="20" s="1"/>
  <c r="J81" i="20"/>
  <c r="I80" i="20"/>
  <c r="H80" i="20"/>
  <c r="O80" i="20" s="1"/>
  <c r="J80" i="20"/>
  <c r="I79" i="20"/>
  <c r="H79" i="20"/>
  <c r="O79" i="20" s="1"/>
  <c r="J79" i="20"/>
  <c r="O78" i="20"/>
  <c r="J77" i="20"/>
  <c r="I77" i="20"/>
  <c r="H77" i="20"/>
  <c r="O77" i="20" s="1"/>
  <c r="O76" i="20"/>
  <c r="I75" i="20"/>
  <c r="H75" i="20"/>
  <c r="O75" i="20" s="1"/>
  <c r="J75" i="20"/>
  <c r="I74" i="20"/>
  <c r="H74" i="20"/>
  <c r="O74" i="20" s="1"/>
  <c r="J74" i="20"/>
  <c r="I73" i="20"/>
  <c r="H73" i="20"/>
  <c r="O73" i="20" s="1"/>
  <c r="J73" i="20"/>
  <c r="I72" i="20"/>
  <c r="H72" i="20"/>
  <c r="O72" i="20" s="1"/>
  <c r="J72" i="20"/>
  <c r="J71" i="20"/>
  <c r="I71" i="20"/>
  <c r="H71" i="20"/>
  <c r="O71" i="20" s="1"/>
  <c r="I70" i="20"/>
  <c r="H70" i="20"/>
  <c r="O70" i="20" s="1"/>
  <c r="J70" i="20"/>
  <c r="I69" i="20"/>
  <c r="H69" i="20"/>
  <c r="O69" i="20" s="1"/>
  <c r="J69" i="20"/>
  <c r="O68" i="20"/>
  <c r="J67" i="20"/>
  <c r="I67" i="20"/>
  <c r="H67" i="20"/>
  <c r="J66" i="20"/>
  <c r="I66" i="20"/>
  <c r="H66" i="20"/>
  <c r="O66" i="20" s="1"/>
  <c r="J65" i="20"/>
  <c r="I65" i="20"/>
  <c r="H65" i="20"/>
  <c r="O65" i="20" s="1"/>
  <c r="J64" i="20"/>
  <c r="I64" i="20"/>
  <c r="H64" i="20"/>
  <c r="O64" i="20" s="1"/>
  <c r="J63" i="20"/>
  <c r="I63" i="20"/>
  <c r="H63" i="20"/>
  <c r="J62" i="20"/>
  <c r="I62" i="20"/>
  <c r="H62" i="20"/>
  <c r="O62" i="20" s="1"/>
  <c r="J61" i="20"/>
  <c r="I61" i="20"/>
  <c r="H61" i="20"/>
  <c r="O61" i="20" s="1"/>
  <c r="J60" i="20"/>
  <c r="I60" i="20"/>
  <c r="H60" i="20"/>
  <c r="O60" i="20" s="1"/>
  <c r="J59" i="20"/>
  <c r="I59" i="20"/>
  <c r="H59" i="20"/>
  <c r="J58" i="20"/>
  <c r="I58" i="20"/>
  <c r="H58" i="20"/>
  <c r="O58" i="20" s="1"/>
  <c r="J57" i="20"/>
  <c r="I57" i="20"/>
  <c r="H57" i="20"/>
  <c r="O57" i="20" s="1"/>
  <c r="O56" i="20"/>
  <c r="J55" i="20"/>
  <c r="I55" i="20"/>
  <c r="H55" i="20"/>
  <c r="O54" i="20"/>
  <c r="O53" i="20"/>
  <c r="I52" i="20"/>
  <c r="H52" i="20"/>
  <c r="O52" i="20" s="1"/>
  <c r="J52" i="20"/>
  <c r="I51" i="20"/>
  <c r="H51" i="20"/>
  <c r="O51" i="20" s="1"/>
  <c r="J51" i="20"/>
  <c r="I50" i="20"/>
  <c r="H50" i="20"/>
  <c r="O50" i="20" s="1"/>
  <c r="J50" i="20"/>
  <c r="J49" i="20"/>
  <c r="I49" i="20"/>
  <c r="H49" i="20"/>
  <c r="O49" i="20" s="1"/>
  <c r="I48" i="20"/>
  <c r="H48" i="20"/>
  <c r="O48" i="20" s="1"/>
  <c r="J48" i="20"/>
  <c r="J47" i="20"/>
  <c r="I47" i="20"/>
  <c r="H47" i="20"/>
  <c r="O47" i="20" s="1"/>
  <c r="O46" i="20"/>
  <c r="I45" i="20"/>
  <c r="H45" i="20"/>
  <c r="O45" i="20" s="1"/>
  <c r="J45" i="20"/>
  <c r="O44" i="20"/>
  <c r="I43" i="20"/>
  <c r="H43" i="20"/>
  <c r="O43" i="20" s="1"/>
  <c r="J43" i="20"/>
  <c r="I42" i="20"/>
  <c r="H42" i="20"/>
  <c r="O42" i="20" s="1"/>
  <c r="J42" i="20"/>
  <c r="I41" i="20"/>
  <c r="H41" i="20"/>
  <c r="O41" i="20" s="1"/>
  <c r="J41" i="20"/>
  <c r="I40" i="20"/>
  <c r="H40" i="20"/>
  <c r="O40" i="20" s="1"/>
  <c r="J40" i="20"/>
  <c r="I39" i="20"/>
  <c r="H39" i="20"/>
  <c r="O39" i="20" s="1"/>
  <c r="J39" i="20"/>
  <c r="I38" i="20"/>
  <c r="H38" i="20"/>
  <c r="O38" i="20" s="1"/>
  <c r="J38" i="20"/>
  <c r="I37" i="20"/>
  <c r="H37" i="20"/>
  <c r="O37" i="20" s="1"/>
  <c r="J37" i="20"/>
  <c r="O36" i="20"/>
  <c r="J35" i="20"/>
  <c r="I35" i="20"/>
  <c r="H35" i="20"/>
  <c r="O35" i="20" s="1"/>
  <c r="I34" i="20"/>
  <c r="H34" i="20"/>
  <c r="O34" i="20" s="1"/>
  <c r="J34" i="20"/>
  <c r="J33" i="20"/>
  <c r="I33" i="20"/>
  <c r="H33" i="20"/>
  <c r="O33" i="20" s="1"/>
  <c r="I32" i="20"/>
  <c r="H32" i="20"/>
  <c r="O32" i="20" s="1"/>
  <c r="J32" i="20"/>
  <c r="J31" i="20"/>
  <c r="I31" i="20"/>
  <c r="H31" i="20"/>
  <c r="O31" i="20" s="1"/>
  <c r="I30" i="20"/>
  <c r="H30" i="20"/>
  <c r="O30" i="20" s="1"/>
  <c r="J30" i="20"/>
  <c r="J29" i="20"/>
  <c r="I29" i="20"/>
  <c r="H29" i="20"/>
  <c r="O29" i="20" s="1"/>
  <c r="I28" i="20"/>
  <c r="H28" i="20"/>
  <c r="O28" i="20" s="1"/>
  <c r="J28" i="20"/>
  <c r="J27" i="20"/>
  <c r="I27" i="20"/>
  <c r="H27" i="20"/>
  <c r="O27" i="20" s="1"/>
  <c r="I26" i="20"/>
  <c r="H26" i="20"/>
  <c r="O26" i="20" s="1"/>
  <c r="J26" i="20"/>
  <c r="J25" i="20"/>
  <c r="I25" i="20"/>
  <c r="H25" i="20"/>
  <c r="O25" i="20" s="1"/>
  <c r="O24" i="20"/>
  <c r="J23" i="20"/>
  <c r="I23" i="20"/>
  <c r="H23" i="20"/>
  <c r="O23" i="20" s="1"/>
  <c r="J22" i="20"/>
  <c r="I22" i="20"/>
  <c r="H22" i="20"/>
  <c r="O22" i="20" s="1"/>
  <c r="J21" i="20"/>
  <c r="I21" i="20"/>
  <c r="H21" i="20"/>
  <c r="O21" i="20" s="1"/>
  <c r="J20" i="20"/>
  <c r="I20" i="20"/>
  <c r="H20" i="20"/>
  <c r="J409" i="23" l="1"/>
  <c r="K409" i="23" s="1"/>
  <c r="J430" i="24"/>
  <c r="P430" i="24" s="1"/>
  <c r="Q430" i="24" s="1"/>
  <c r="J389" i="23"/>
  <c r="K389" i="23" s="1"/>
  <c r="J410" i="24"/>
  <c r="P410" i="24" s="1"/>
  <c r="Q410" i="24" s="1"/>
  <c r="J213" i="23"/>
  <c r="K213" i="23" s="1"/>
  <c r="J220" i="24"/>
  <c r="P220" i="24" s="1"/>
  <c r="Q220" i="24" s="1"/>
  <c r="J42" i="23"/>
  <c r="K42" i="23" s="1"/>
  <c r="J42" i="24"/>
  <c r="P42" i="24" s="1"/>
  <c r="Q42" i="24" s="1"/>
  <c r="J79" i="23"/>
  <c r="K79" i="23" s="1"/>
  <c r="J81" i="24"/>
  <c r="P81" i="24" s="1"/>
  <c r="Q81" i="24" s="1"/>
  <c r="J490" i="23"/>
  <c r="K490" i="23" s="1"/>
  <c r="J513" i="24"/>
  <c r="P513" i="24" s="1"/>
  <c r="Q513" i="24" s="1"/>
  <c r="J413" i="23"/>
  <c r="K413" i="23" s="1"/>
  <c r="J434" i="24"/>
  <c r="P434" i="24" s="1"/>
  <c r="Q434" i="24" s="1"/>
  <c r="J170" i="23"/>
  <c r="K170" i="23" s="1"/>
  <c r="J174" i="24"/>
  <c r="P174" i="24" s="1"/>
  <c r="Q174" i="24" s="1"/>
  <c r="J152" i="23"/>
  <c r="K152" i="23" s="1"/>
  <c r="J156" i="24"/>
  <c r="P156" i="24" s="1"/>
  <c r="Q156" i="24" s="1"/>
  <c r="J140" i="23"/>
  <c r="K140" i="23" s="1"/>
  <c r="J142" i="24"/>
  <c r="P142" i="24" s="1"/>
  <c r="J20" i="23"/>
  <c r="J20" i="24"/>
  <c r="P20" i="24" s="1"/>
  <c r="J186" i="23"/>
  <c r="K186" i="23" s="1"/>
  <c r="J190" i="24"/>
  <c r="P190" i="24" s="1"/>
  <c r="Q190" i="24" s="1"/>
  <c r="J513" i="23"/>
  <c r="K513" i="23" s="1"/>
  <c r="J536" i="24"/>
  <c r="P536" i="24" s="1"/>
  <c r="Q536" i="24" s="1"/>
  <c r="J70" i="23"/>
  <c r="K70" i="23" s="1"/>
  <c r="J72" i="24"/>
  <c r="P72" i="24" s="1"/>
  <c r="Q72" i="24" s="1"/>
  <c r="J525" i="23"/>
  <c r="K525" i="23" s="1"/>
  <c r="J548" i="24"/>
  <c r="P548" i="24" s="1"/>
  <c r="Q548" i="24" s="1"/>
  <c r="J257" i="23"/>
  <c r="K257" i="23" s="1"/>
  <c r="J265" i="24"/>
  <c r="P265" i="24" s="1"/>
  <c r="Q265" i="24" s="1"/>
  <c r="J192" i="23"/>
  <c r="K192" i="23" s="1"/>
  <c r="J196" i="24"/>
  <c r="P196" i="24" s="1"/>
  <c r="Q196" i="24" s="1"/>
  <c r="J498" i="23"/>
  <c r="K498" i="23" s="1"/>
  <c r="J521" i="24"/>
  <c r="P521" i="24" s="1"/>
  <c r="Q521" i="24" s="1"/>
  <c r="J422" i="23"/>
  <c r="K422" i="23" s="1"/>
  <c r="J445" i="24"/>
  <c r="P445" i="24" s="1"/>
  <c r="Q445" i="24" s="1"/>
  <c r="J116" i="23"/>
  <c r="K116" i="23" s="1"/>
  <c r="J118" i="24"/>
  <c r="P118" i="24" s="1"/>
  <c r="Q118" i="24" s="1"/>
  <c r="J93" i="23"/>
  <c r="K93" i="23" s="1"/>
  <c r="J95" i="24"/>
  <c r="P95" i="24" s="1"/>
  <c r="Q95" i="24" s="1"/>
  <c r="J456" i="23"/>
  <c r="K456" i="23" s="1"/>
  <c r="J479" i="24"/>
  <c r="P479" i="24" s="1"/>
  <c r="J376" i="23"/>
  <c r="K376" i="23" s="1"/>
  <c r="J397" i="24"/>
  <c r="P397" i="24" s="1"/>
  <c r="Q397" i="24" s="1"/>
  <c r="J31" i="23"/>
  <c r="K31" i="23" s="1"/>
  <c r="J31" i="24"/>
  <c r="P31" i="24" s="1"/>
  <c r="Q31" i="24" s="1"/>
  <c r="J390" i="23"/>
  <c r="K390" i="23" s="1"/>
  <c r="J411" i="24"/>
  <c r="P411" i="24" s="1"/>
  <c r="Q411" i="24" s="1"/>
  <c r="J113" i="23"/>
  <c r="K113" i="23" s="1"/>
  <c r="J115" i="24"/>
  <c r="P115" i="24" s="1"/>
  <c r="Q115" i="24" s="1"/>
  <c r="J210" i="23"/>
  <c r="K210" i="23" s="1"/>
  <c r="J217" i="24"/>
  <c r="P217" i="24" s="1"/>
  <c r="J410" i="23"/>
  <c r="K410" i="23" s="1"/>
  <c r="J431" i="24"/>
  <c r="P431" i="24" s="1"/>
  <c r="Q431" i="24" s="1"/>
  <c r="J189" i="23"/>
  <c r="K189" i="23" s="1"/>
  <c r="J193" i="24"/>
  <c r="P193" i="24" s="1"/>
  <c r="Q193" i="24" s="1"/>
  <c r="J416" i="23"/>
  <c r="K416" i="23" s="1"/>
  <c r="J437" i="24"/>
  <c r="P437" i="24" s="1"/>
  <c r="Q437" i="24" s="1"/>
  <c r="J485" i="23"/>
  <c r="K485" i="23" s="1"/>
  <c r="J508" i="24"/>
  <c r="P508" i="24" s="1"/>
  <c r="Q508" i="24" s="1"/>
  <c r="J147" i="23"/>
  <c r="K147" i="23" s="1"/>
  <c r="J151" i="24"/>
  <c r="P151" i="24" s="1"/>
  <c r="Q151" i="24" s="1"/>
  <c r="J290" i="23"/>
  <c r="K290" i="23" s="1"/>
  <c r="J303" i="24"/>
  <c r="P303" i="24" s="1"/>
  <c r="J221" i="23"/>
  <c r="K221" i="23" s="1"/>
  <c r="J229" i="24"/>
  <c r="P229" i="24" s="1"/>
  <c r="Q229" i="24" s="1"/>
  <c r="J258" i="23"/>
  <c r="K258" i="23" s="1"/>
  <c r="J266" i="24"/>
  <c r="P266" i="24" s="1"/>
  <c r="J319" i="23"/>
  <c r="K319" i="23" s="1"/>
  <c r="J337" i="24"/>
  <c r="P337" i="24" s="1"/>
  <c r="Q337" i="24" s="1"/>
  <c r="J329" i="23"/>
  <c r="K329" i="23" s="1"/>
  <c r="J348" i="24"/>
  <c r="P348" i="24" s="1"/>
  <c r="J387" i="23"/>
  <c r="K387" i="23" s="1"/>
  <c r="J408" i="24"/>
  <c r="P408" i="24" s="1"/>
  <c r="Q408" i="24" s="1"/>
  <c r="J438" i="23"/>
  <c r="K438" i="23" s="1"/>
  <c r="J461" i="24"/>
  <c r="P461" i="24" s="1"/>
  <c r="Q461" i="24" s="1"/>
  <c r="J489" i="23"/>
  <c r="K489" i="23" s="1"/>
  <c r="J512" i="24"/>
  <c r="P512" i="24" s="1"/>
  <c r="Q512" i="24" s="1"/>
  <c r="J23" i="23"/>
  <c r="K23" i="23" s="1"/>
  <c r="J23" i="24"/>
  <c r="P23" i="24" s="1"/>
  <c r="Q23" i="24" s="1"/>
  <c r="J161" i="23"/>
  <c r="K161" i="23" s="1"/>
  <c r="J165" i="24"/>
  <c r="P165" i="24" s="1"/>
  <c r="Q165" i="24" s="1"/>
  <c r="J476" i="23"/>
  <c r="K476" i="23" s="1"/>
  <c r="J499" i="24"/>
  <c r="P499" i="24" s="1"/>
  <c r="J40" i="23"/>
  <c r="K40" i="23" s="1"/>
  <c r="J40" i="24"/>
  <c r="P40" i="24" s="1"/>
  <c r="Q40" i="24" s="1"/>
  <c r="J90" i="23"/>
  <c r="K90" i="23" s="1"/>
  <c r="J92" i="24"/>
  <c r="P92" i="24" s="1"/>
  <c r="Q92" i="24" s="1"/>
  <c r="J145" i="23"/>
  <c r="K145" i="23" s="1"/>
  <c r="J147" i="24"/>
  <c r="P147" i="24" s="1"/>
  <c r="J195" i="23"/>
  <c r="K195" i="23" s="1"/>
  <c r="J199" i="24"/>
  <c r="P199" i="24" s="1"/>
  <c r="J243" i="23"/>
  <c r="K243" i="23" s="1"/>
  <c r="J251" i="24"/>
  <c r="P251" i="24" s="1"/>
  <c r="Q251" i="24" s="1"/>
  <c r="J296" i="23"/>
  <c r="K296" i="23" s="1"/>
  <c r="J312" i="24"/>
  <c r="P312" i="24" s="1"/>
  <c r="Q312" i="24" s="1"/>
  <c r="J348" i="23"/>
  <c r="K348" i="23" s="1"/>
  <c r="J367" i="24"/>
  <c r="P367" i="24" s="1"/>
  <c r="Q367" i="24" s="1"/>
  <c r="J400" i="23"/>
  <c r="K400" i="23" s="1"/>
  <c r="J421" i="24"/>
  <c r="P421" i="24" s="1"/>
  <c r="Q421" i="24" s="1"/>
  <c r="J451" i="23"/>
  <c r="K451" i="23" s="1"/>
  <c r="J474" i="24"/>
  <c r="P474" i="24" s="1"/>
  <c r="Q474" i="24" s="1"/>
  <c r="J499" i="23"/>
  <c r="K499" i="23" s="1"/>
  <c r="J522" i="24"/>
  <c r="P522" i="24" s="1"/>
  <c r="Q522" i="24" s="1"/>
  <c r="J165" i="23"/>
  <c r="K165" i="23" s="1"/>
  <c r="J169" i="24"/>
  <c r="P169" i="24" s="1"/>
  <c r="Q169" i="24" s="1"/>
  <c r="J420" i="23"/>
  <c r="K420" i="23" s="1"/>
  <c r="J443" i="24"/>
  <c r="P443" i="24" s="1"/>
  <c r="Q443" i="24" s="1"/>
  <c r="J299" i="23"/>
  <c r="K299" i="23" s="1"/>
  <c r="J315" i="24"/>
  <c r="Q315" i="24" s="1"/>
  <c r="J151" i="23"/>
  <c r="K151" i="23" s="1"/>
  <c r="J155" i="24"/>
  <c r="P155" i="24" s="1"/>
  <c r="Q155" i="24" s="1"/>
  <c r="J136" i="23"/>
  <c r="K136" i="23" s="1"/>
  <c r="J138" i="24"/>
  <c r="P138" i="24" s="1"/>
  <c r="J396" i="23"/>
  <c r="K396" i="23" s="1"/>
  <c r="J417" i="24"/>
  <c r="P417" i="24" s="1"/>
  <c r="Q417" i="24" s="1"/>
  <c r="J359" i="23"/>
  <c r="K359" i="23" s="1"/>
  <c r="J378" i="24"/>
  <c r="P378" i="24" s="1"/>
  <c r="Q378" i="24" s="1"/>
  <c r="J86" i="23"/>
  <c r="K86" i="23" s="1"/>
  <c r="J88" i="24"/>
  <c r="P88" i="24" s="1"/>
  <c r="Q88" i="24" s="1"/>
  <c r="J374" i="23"/>
  <c r="K374" i="23" s="1"/>
  <c r="J395" i="24"/>
  <c r="P395" i="24" s="1"/>
  <c r="Q395" i="24" s="1"/>
  <c r="J202" i="23"/>
  <c r="K202" i="23" s="1"/>
  <c r="J206" i="24"/>
  <c r="P206" i="24" s="1"/>
  <c r="Q206" i="24" s="1"/>
  <c r="J452" i="23"/>
  <c r="K452" i="23" s="1"/>
  <c r="J475" i="24"/>
  <c r="P475" i="24" s="1"/>
  <c r="Q475" i="24" s="1"/>
  <c r="J289" i="23"/>
  <c r="K289" i="23" s="1"/>
  <c r="J302" i="24"/>
  <c r="P302" i="24" s="1"/>
  <c r="Q302" i="24" s="1"/>
  <c r="J471" i="23"/>
  <c r="K471" i="23" s="1"/>
  <c r="J494" i="24"/>
  <c r="P494" i="24" s="1"/>
  <c r="Q494" i="24" s="1"/>
  <c r="J101" i="23"/>
  <c r="K101" i="23" s="1"/>
  <c r="J103" i="24"/>
  <c r="P103" i="24" s="1"/>
  <c r="Q103" i="24" s="1"/>
  <c r="J379" i="23"/>
  <c r="K379" i="23" s="1"/>
  <c r="J400" i="24"/>
  <c r="P400" i="24" s="1"/>
  <c r="Q400" i="24" s="1"/>
  <c r="J39" i="23"/>
  <c r="K39" i="23" s="1"/>
  <c r="J39" i="24"/>
  <c r="P39" i="24" s="1"/>
  <c r="Q39" i="24" s="1"/>
  <c r="J398" i="23"/>
  <c r="K398" i="23" s="1"/>
  <c r="J419" i="24"/>
  <c r="P419" i="24" s="1"/>
  <c r="Q419" i="24" s="1"/>
  <c r="J229" i="23"/>
  <c r="K229" i="23" s="1"/>
  <c r="J237" i="24"/>
  <c r="P237" i="24" s="1"/>
  <c r="Q237" i="24" s="1"/>
  <c r="J436" i="23"/>
  <c r="K436" i="23" s="1"/>
  <c r="J459" i="24"/>
  <c r="P459" i="24" s="1"/>
  <c r="Q459" i="24" s="1"/>
  <c r="J261" i="23"/>
  <c r="K261" i="23" s="1"/>
  <c r="J269" i="24"/>
  <c r="P269" i="24" s="1"/>
  <c r="Q269" i="24" s="1"/>
  <c r="J58" i="23"/>
  <c r="K58" i="23" s="1"/>
  <c r="J58" i="24"/>
  <c r="P58" i="24" s="1"/>
  <c r="Q58" i="24" s="1"/>
  <c r="J199" i="23"/>
  <c r="K199" i="23" s="1"/>
  <c r="J203" i="24"/>
  <c r="P203" i="24" s="1"/>
  <c r="Q203" i="24" s="1"/>
  <c r="J80" i="23"/>
  <c r="K80" i="23" s="1"/>
  <c r="J82" i="24"/>
  <c r="P82" i="24" s="1"/>
  <c r="Q82" i="24" s="1"/>
  <c r="J491" i="23"/>
  <c r="K491" i="23" s="1"/>
  <c r="J514" i="24"/>
  <c r="P514" i="24" s="1"/>
  <c r="Q514" i="24" s="1"/>
  <c r="J216" i="23"/>
  <c r="K216" i="23" s="1"/>
  <c r="J223" i="24"/>
  <c r="P223" i="24" s="1"/>
  <c r="Q223" i="24" s="1"/>
  <c r="J203" i="23"/>
  <c r="K203" i="23" s="1"/>
  <c r="J207" i="24"/>
  <c r="P207" i="24" s="1"/>
  <c r="Q207" i="24" s="1"/>
  <c r="J530" i="23"/>
  <c r="K530" i="23" s="1"/>
  <c r="J553" i="24"/>
  <c r="P553" i="24" s="1"/>
  <c r="Q553" i="24" s="1"/>
  <c r="J304" i="23"/>
  <c r="K304" i="23" s="1"/>
  <c r="J322" i="24"/>
  <c r="P322" i="24" s="1"/>
  <c r="Q322" i="24" s="1"/>
  <c r="J238" i="23"/>
  <c r="K238" i="23" s="1"/>
  <c r="J246" i="24"/>
  <c r="P246" i="24" s="1"/>
  <c r="Q246" i="24" s="1"/>
  <c r="J414" i="23"/>
  <c r="K414" i="23" s="1"/>
  <c r="J435" i="24"/>
  <c r="P435" i="24" s="1"/>
  <c r="Q435" i="24" s="1"/>
  <c r="J72" i="23"/>
  <c r="K72" i="23" s="1"/>
  <c r="J74" i="24"/>
  <c r="P74" i="24" s="1"/>
  <c r="J125" i="23"/>
  <c r="K125" i="23" s="1"/>
  <c r="J127" i="24"/>
  <c r="P127" i="24" s="1"/>
  <c r="J178" i="23"/>
  <c r="K178" i="23" s="1"/>
  <c r="J182" i="24"/>
  <c r="P182" i="24" s="1"/>
  <c r="Q182" i="24" s="1"/>
  <c r="J226" i="23"/>
  <c r="K226" i="23" s="1"/>
  <c r="J234" i="24"/>
  <c r="P234" i="24" s="1"/>
  <c r="Q234" i="24" s="1"/>
  <c r="J277" i="23"/>
  <c r="K277" i="23" s="1"/>
  <c r="J290" i="24"/>
  <c r="P290" i="24" s="1"/>
  <c r="Q290" i="24" s="1"/>
  <c r="J91" i="23"/>
  <c r="K91" i="23" s="1"/>
  <c r="J93" i="24"/>
  <c r="P93" i="24" s="1"/>
  <c r="Q93" i="24" s="1"/>
  <c r="J235" i="23"/>
  <c r="K235" i="23" s="1"/>
  <c r="J243" i="24"/>
  <c r="P243" i="24" s="1"/>
  <c r="Q243" i="24" s="1"/>
  <c r="J375" i="23"/>
  <c r="K375" i="23" s="1"/>
  <c r="J396" i="24"/>
  <c r="P396" i="24" s="1"/>
  <c r="Q396" i="24" s="1"/>
  <c r="J512" i="23"/>
  <c r="K512" i="23" s="1"/>
  <c r="J535" i="24"/>
  <c r="P535" i="24" s="1"/>
  <c r="Q535" i="24" s="1"/>
  <c r="J60" i="23"/>
  <c r="K60" i="23" s="1"/>
  <c r="J60" i="24"/>
  <c r="P60" i="24" s="1"/>
  <c r="Q60" i="24" s="1"/>
  <c r="J109" i="23"/>
  <c r="K109" i="23" s="1"/>
  <c r="J111" i="24"/>
  <c r="P111" i="24" s="1"/>
  <c r="Q111" i="24" s="1"/>
  <c r="J164" i="23"/>
  <c r="K164" i="23" s="1"/>
  <c r="J168" i="24"/>
  <c r="P168" i="24" s="1"/>
  <c r="Q168" i="24" s="1"/>
  <c r="J212" i="23"/>
  <c r="K212" i="23" s="1"/>
  <c r="J219" i="24"/>
  <c r="P219" i="24" s="1"/>
  <c r="J262" i="23"/>
  <c r="K262" i="23" s="1"/>
  <c r="J270" i="24"/>
  <c r="P270" i="24" s="1"/>
  <c r="Q270" i="24" s="1"/>
  <c r="J317" i="23"/>
  <c r="K317" i="23" s="1"/>
  <c r="J335" i="24"/>
  <c r="P335" i="24" s="1"/>
  <c r="Q335" i="24" s="1"/>
  <c r="J368" i="23"/>
  <c r="K368" i="23" s="1"/>
  <c r="J387" i="24"/>
  <c r="P387" i="24" s="1"/>
  <c r="Q387" i="24" s="1"/>
  <c r="J419" i="23"/>
  <c r="K419" i="23" s="1"/>
  <c r="J442" i="24"/>
  <c r="P442" i="24" s="1"/>
  <c r="Q442" i="24" s="1"/>
  <c r="J472" i="23"/>
  <c r="K472" i="23" s="1"/>
  <c r="J495" i="24"/>
  <c r="P495" i="24" s="1"/>
  <c r="Q495" i="24" s="1"/>
  <c r="J516" i="23"/>
  <c r="K516" i="23" s="1"/>
  <c r="J539" i="24"/>
  <c r="P539" i="24" s="1"/>
  <c r="Q539" i="24" s="1"/>
  <c r="J96" i="23"/>
  <c r="K96" i="23" s="1"/>
  <c r="J98" i="24"/>
  <c r="P98" i="24" s="1"/>
  <c r="Q98" i="24" s="1"/>
  <c r="J270" i="23"/>
  <c r="K270" i="23" s="1"/>
  <c r="J281" i="24"/>
  <c r="P281" i="24" s="1"/>
  <c r="Q281" i="24" s="1"/>
  <c r="J447" i="23"/>
  <c r="K447" i="23" s="1"/>
  <c r="J470" i="24"/>
  <c r="P470" i="24" s="1"/>
  <c r="Q470" i="24" s="1"/>
  <c r="J71" i="23"/>
  <c r="K71" i="23" s="1"/>
  <c r="J73" i="24"/>
  <c r="P73" i="24" s="1"/>
  <c r="Q73" i="24" s="1"/>
  <c r="J264" i="23"/>
  <c r="K264" i="23" s="1"/>
  <c r="J275" i="24"/>
  <c r="P275" i="24" s="1"/>
  <c r="Q275" i="24" s="1"/>
  <c r="J30" i="23"/>
  <c r="K30" i="23" s="1"/>
  <c r="J30" i="24"/>
  <c r="P30" i="24" s="1"/>
  <c r="Q30" i="24" s="1"/>
  <c r="J537" i="23"/>
  <c r="K537" i="23" s="1"/>
  <c r="J560" i="24"/>
  <c r="P560" i="24" s="1"/>
  <c r="Q560" i="24" s="1"/>
  <c r="J344" i="23"/>
  <c r="K344" i="23" s="1"/>
  <c r="J363" i="24"/>
  <c r="P363" i="24" s="1"/>
  <c r="Q363" i="24" s="1"/>
  <c r="J311" i="23"/>
  <c r="K311" i="23" s="1"/>
  <c r="J329" i="24"/>
  <c r="P329" i="24" s="1"/>
  <c r="Q329" i="24" s="1"/>
  <c r="J115" i="23"/>
  <c r="K115" i="23" s="1"/>
  <c r="J117" i="24"/>
  <c r="P117" i="24" s="1"/>
  <c r="Q117" i="24" s="1"/>
  <c r="J521" i="23"/>
  <c r="K521" i="23" s="1"/>
  <c r="J544" i="24"/>
  <c r="P544" i="24" s="1"/>
  <c r="Q544" i="24" s="1"/>
  <c r="J97" i="23"/>
  <c r="K97" i="23" s="1"/>
  <c r="J99" i="24"/>
  <c r="P99" i="24" s="1"/>
  <c r="Q99" i="24" s="1"/>
  <c r="J83" i="23"/>
  <c r="K83" i="23" s="1"/>
  <c r="J85" i="24"/>
  <c r="P85" i="24" s="1"/>
  <c r="Q85" i="24" s="1"/>
  <c r="J393" i="23"/>
  <c r="K393" i="23" s="1"/>
  <c r="J414" i="24"/>
  <c r="P414" i="24" s="1"/>
  <c r="Q414" i="24" s="1"/>
  <c r="J181" i="23"/>
  <c r="K181" i="23" s="1"/>
  <c r="J185" i="24"/>
  <c r="P185" i="24" s="1"/>
  <c r="Q185" i="24" s="1"/>
  <c r="J122" i="23"/>
  <c r="K122" i="23" s="1"/>
  <c r="J124" i="24"/>
  <c r="P124" i="24" s="1"/>
  <c r="Q124" i="24" s="1"/>
  <c r="J483" i="23"/>
  <c r="K483" i="23" s="1"/>
  <c r="J506" i="24"/>
  <c r="P506" i="24" s="1"/>
  <c r="Q506" i="24" s="1"/>
  <c r="J157" i="23"/>
  <c r="K157" i="23" s="1"/>
  <c r="J161" i="24"/>
  <c r="P161" i="24" s="1"/>
  <c r="J324" i="23"/>
  <c r="K324" i="23" s="1"/>
  <c r="J343" i="24"/>
  <c r="P343" i="24" s="1"/>
  <c r="Q343" i="24" s="1"/>
  <c r="J450" i="23"/>
  <c r="K450" i="23" s="1"/>
  <c r="J473" i="24"/>
  <c r="P473" i="24" s="1"/>
  <c r="Q473" i="24" s="1"/>
  <c r="J27" i="23"/>
  <c r="K27" i="23" s="1"/>
  <c r="J27" i="24"/>
  <c r="P27" i="24" s="1"/>
  <c r="Q27" i="24" s="1"/>
  <c r="J532" i="23"/>
  <c r="K532" i="23" s="1"/>
  <c r="J555" i="24"/>
  <c r="P555" i="24" s="1"/>
  <c r="Q555" i="24" s="1"/>
  <c r="J211" i="23"/>
  <c r="K211" i="23" s="1"/>
  <c r="J218" i="24"/>
  <c r="P218" i="24" s="1"/>
  <c r="Q218" i="24" s="1"/>
  <c r="J149" i="23"/>
  <c r="K149" i="23" s="1"/>
  <c r="J153" i="24"/>
  <c r="P153" i="24" s="1"/>
  <c r="Q153" i="24" s="1"/>
  <c r="J502" i="23"/>
  <c r="K502" i="23" s="1"/>
  <c r="J525" i="24"/>
  <c r="P525" i="24" s="1"/>
  <c r="Q525" i="24" s="1"/>
  <c r="J481" i="23"/>
  <c r="K481" i="23" s="1"/>
  <c r="J504" i="24"/>
  <c r="P504" i="24" s="1"/>
  <c r="Q504" i="24" s="1"/>
  <c r="J338" i="23"/>
  <c r="K338" i="23" s="1"/>
  <c r="J357" i="24"/>
  <c r="P357" i="24" s="1"/>
  <c r="Q357" i="24" s="1"/>
  <c r="J266" i="23"/>
  <c r="K266" i="23" s="1"/>
  <c r="J277" i="24"/>
  <c r="P277" i="24" s="1"/>
  <c r="Q277" i="24" s="1"/>
  <c r="J492" i="23"/>
  <c r="K492" i="23" s="1"/>
  <c r="J515" i="24"/>
  <c r="P515" i="24" s="1"/>
  <c r="Q515" i="24" s="1"/>
  <c r="J254" i="23"/>
  <c r="K254" i="23" s="1"/>
  <c r="J262" i="24"/>
  <c r="P262" i="24" s="1"/>
  <c r="Q262" i="24" s="1"/>
  <c r="J506" i="23"/>
  <c r="K506" i="23" s="1"/>
  <c r="J529" i="24"/>
  <c r="P529" i="24" s="1"/>
  <c r="Q529" i="24" s="1"/>
  <c r="J325" i="23"/>
  <c r="K325" i="23" s="1"/>
  <c r="J344" i="24"/>
  <c r="P344" i="24" s="1"/>
  <c r="Q344" i="24" s="1"/>
  <c r="J84" i="23"/>
  <c r="K84" i="23" s="1"/>
  <c r="J86" i="24"/>
  <c r="P86" i="24" s="1"/>
  <c r="Q86" i="24" s="1"/>
  <c r="J446" i="23"/>
  <c r="K446" i="23" s="1"/>
  <c r="J469" i="24"/>
  <c r="P469" i="24" s="1"/>
  <c r="Q469" i="24" s="1"/>
  <c r="J117" i="23"/>
  <c r="K117" i="23" s="1"/>
  <c r="J119" i="24"/>
  <c r="P119" i="24" s="1"/>
  <c r="Q119" i="24" s="1"/>
  <c r="J500" i="23"/>
  <c r="K500" i="23" s="1"/>
  <c r="J523" i="24"/>
  <c r="P523" i="24" s="1"/>
  <c r="Q523" i="24" s="1"/>
  <c r="J335" i="23"/>
  <c r="K335" i="23" s="1"/>
  <c r="J354" i="24"/>
  <c r="P354" i="24" s="1"/>
  <c r="Q354" i="24" s="1"/>
  <c r="J392" i="23"/>
  <c r="K392" i="23" s="1"/>
  <c r="J413" i="24"/>
  <c r="P413" i="24" s="1"/>
  <c r="Q413" i="24" s="1"/>
  <c r="J443" i="23"/>
  <c r="K443" i="23" s="1"/>
  <c r="J466" i="24"/>
  <c r="P466" i="24" s="1"/>
  <c r="Q466" i="24" s="1"/>
  <c r="J493" i="23"/>
  <c r="K493" i="23" s="1"/>
  <c r="J516" i="24"/>
  <c r="P516" i="24" s="1"/>
  <c r="Q516" i="24" s="1"/>
  <c r="J37" i="23"/>
  <c r="K37" i="23" s="1"/>
  <c r="J37" i="24"/>
  <c r="P37" i="24" s="1"/>
  <c r="Q37" i="24" s="1"/>
  <c r="J176" i="23"/>
  <c r="K176" i="23" s="1"/>
  <c r="J180" i="24"/>
  <c r="P180" i="24" s="1"/>
  <c r="Q180" i="24" s="1"/>
  <c r="J339" i="23"/>
  <c r="K339" i="23" s="1"/>
  <c r="J358" i="24"/>
  <c r="P358" i="24" s="1"/>
  <c r="Q358" i="24" s="1"/>
  <c r="J484" i="23"/>
  <c r="K484" i="23" s="1"/>
  <c r="J507" i="24"/>
  <c r="P507" i="24" s="1"/>
  <c r="Q507" i="24" s="1"/>
  <c r="J45" i="23"/>
  <c r="K45" i="23" s="1"/>
  <c r="J45" i="24"/>
  <c r="P45" i="24" s="1"/>
  <c r="Q45" i="24" s="1"/>
  <c r="J94" i="23"/>
  <c r="K94" i="23" s="1"/>
  <c r="J96" i="24"/>
  <c r="P96" i="24" s="1"/>
  <c r="Q96" i="24" s="1"/>
  <c r="J150" i="23"/>
  <c r="K150" i="23" s="1"/>
  <c r="J154" i="24"/>
  <c r="P154" i="24" s="1"/>
  <c r="Q154" i="24" s="1"/>
  <c r="J200" i="23"/>
  <c r="K200" i="23" s="1"/>
  <c r="J204" i="24"/>
  <c r="P204" i="24" s="1"/>
  <c r="Q204" i="24" s="1"/>
  <c r="J247" i="23"/>
  <c r="K247" i="23" s="1"/>
  <c r="J255" i="24"/>
  <c r="Q255" i="24" s="1"/>
  <c r="J302" i="23"/>
  <c r="K302" i="23" s="1"/>
  <c r="J318" i="24"/>
  <c r="P318" i="24" s="1"/>
  <c r="Q318" i="24" s="1"/>
  <c r="J353" i="23"/>
  <c r="K353" i="23" s="1"/>
  <c r="J372" i="24"/>
  <c r="P372" i="24" s="1"/>
  <c r="Q372" i="24" s="1"/>
  <c r="J407" i="23"/>
  <c r="K407" i="23" s="1"/>
  <c r="J428" i="24"/>
  <c r="P428" i="24" s="1"/>
  <c r="Q428" i="24" s="1"/>
  <c r="J457" i="23"/>
  <c r="K457" i="23" s="1"/>
  <c r="J480" i="24"/>
  <c r="P480" i="24" s="1"/>
  <c r="J503" i="23"/>
  <c r="K503" i="23" s="1"/>
  <c r="J526" i="24"/>
  <c r="P526" i="24" s="1"/>
  <c r="Q526" i="24" s="1"/>
  <c r="J470" i="23"/>
  <c r="K470" i="23" s="1"/>
  <c r="J493" i="24"/>
  <c r="P493" i="24" s="1"/>
  <c r="Q493" i="24" s="1"/>
  <c r="J459" i="23"/>
  <c r="K459" i="23" s="1"/>
  <c r="J482" i="24"/>
  <c r="P482" i="24" s="1"/>
  <c r="J61" i="23"/>
  <c r="K61" i="23" s="1"/>
  <c r="J61" i="24"/>
  <c r="P61" i="24" s="1"/>
  <c r="Q61" i="24" s="1"/>
  <c r="J369" i="23"/>
  <c r="K369" i="23" s="1"/>
  <c r="J388" i="24"/>
  <c r="P388" i="24" s="1"/>
  <c r="Q388" i="24" s="1"/>
  <c r="J148" i="23"/>
  <c r="K148" i="23" s="1"/>
  <c r="J152" i="24"/>
  <c r="P152" i="24" s="1"/>
  <c r="Q152" i="24" s="1"/>
  <c r="J32" i="23"/>
  <c r="K32" i="23" s="1"/>
  <c r="J32" i="24"/>
  <c r="P32" i="24" s="1"/>
  <c r="Q32" i="24" s="1"/>
  <c r="J183" i="23"/>
  <c r="K183" i="23" s="1"/>
  <c r="J187" i="24"/>
  <c r="P187" i="24" s="1"/>
  <c r="Q187" i="24" s="1"/>
  <c r="J323" i="23"/>
  <c r="K323" i="23" s="1"/>
  <c r="J342" i="24"/>
  <c r="P342" i="24" s="1"/>
  <c r="Q342" i="24" s="1"/>
  <c r="J171" i="23"/>
  <c r="K171" i="23" s="1"/>
  <c r="J175" i="24"/>
  <c r="P175" i="24" s="1"/>
  <c r="Q175" i="24" s="1"/>
  <c r="J65" i="23"/>
  <c r="K65" i="23" s="1"/>
  <c r="J65" i="24"/>
  <c r="P65" i="24" s="1"/>
  <c r="Q65" i="24" s="1"/>
  <c r="J479" i="23"/>
  <c r="K479" i="23" s="1"/>
  <c r="J502" i="24"/>
  <c r="P502" i="24" s="1"/>
  <c r="Q502" i="24" s="1"/>
  <c r="J48" i="23"/>
  <c r="K48" i="23" s="1"/>
  <c r="J48" i="24"/>
  <c r="P48" i="24" s="1"/>
  <c r="Q48" i="24" s="1"/>
  <c r="J34" i="23"/>
  <c r="K34" i="23" s="1"/>
  <c r="J34" i="24"/>
  <c r="P34" i="24" s="1"/>
  <c r="Q34" i="24" s="1"/>
  <c r="J444" i="23"/>
  <c r="K444" i="23" s="1"/>
  <c r="J467" i="24"/>
  <c r="P467" i="24" s="1"/>
  <c r="Q467" i="24" s="1"/>
  <c r="J412" i="23"/>
  <c r="K412" i="23" s="1"/>
  <c r="J433" i="24"/>
  <c r="P433" i="24" s="1"/>
  <c r="Q433" i="24" s="1"/>
  <c r="J430" i="23"/>
  <c r="K430" i="23" s="1"/>
  <c r="J453" i="24"/>
  <c r="P453" i="24" s="1"/>
  <c r="Q453" i="24" s="1"/>
  <c r="J312" i="23"/>
  <c r="K312" i="23" s="1"/>
  <c r="J330" i="24"/>
  <c r="P330" i="24" s="1"/>
  <c r="Q330" i="24" s="1"/>
  <c r="J88" i="23"/>
  <c r="K88" i="23" s="1"/>
  <c r="J90" i="24"/>
  <c r="P90" i="24" s="1"/>
  <c r="Q90" i="24" s="1"/>
  <c r="J477" i="23"/>
  <c r="K477" i="23" s="1"/>
  <c r="J500" i="24"/>
  <c r="P500" i="24" s="1"/>
  <c r="Q500" i="24" s="1"/>
  <c r="J425" i="23"/>
  <c r="K425" i="23" s="1"/>
  <c r="J448" i="24"/>
  <c r="P448" i="24" s="1"/>
  <c r="J333" i="23"/>
  <c r="K333" i="23" s="1"/>
  <c r="J352" i="24"/>
  <c r="P352" i="24" s="1"/>
  <c r="Q352" i="24" s="1"/>
  <c r="J59" i="23"/>
  <c r="K59" i="23" s="1"/>
  <c r="J59" i="24"/>
  <c r="P59" i="24" s="1"/>
  <c r="Q59" i="24" s="1"/>
  <c r="J405" i="23"/>
  <c r="K405" i="23" s="1"/>
  <c r="J426" i="24"/>
  <c r="P426" i="24" s="1"/>
  <c r="Q426" i="24" s="1"/>
  <c r="J401" i="23"/>
  <c r="K401" i="23" s="1"/>
  <c r="J422" i="24"/>
  <c r="P422" i="24" s="1"/>
  <c r="Q422" i="24" s="1"/>
  <c r="J427" i="23"/>
  <c r="K427" i="23" s="1"/>
  <c r="J450" i="24"/>
  <c r="P450" i="24" s="1"/>
  <c r="Q450" i="24" s="1"/>
  <c r="J137" i="23"/>
  <c r="K137" i="23" s="1"/>
  <c r="J139" i="24"/>
  <c r="P139" i="24" s="1"/>
  <c r="Q139" i="24" s="1"/>
  <c r="J234" i="23"/>
  <c r="K234" i="23" s="1"/>
  <c r="J242" i="24"/>
  <c r="P242" i="24" s="1"/>
  <c r="Q242" i="24" s="1"/>
  <c r="J98" i="23"/>
  <c r="K98" i="23" s="1"/>
  <c r="J100" i="24"/>
  <c r="P100" i="24" s="1"/>
  <c r="Q100" i="24" s="1"/>
  <c r="J67" i="23"/>
  <c r="K67" i="23" s="1"/>
  <c r="J67" i="24"/>
  <c r="P67" i="24" s="1"/>
  <c r="J220" i="23"/>
  <c r="K220" i="23" s="1"/>
  <c r="J228" i="24"/>
  <c r="P228" i="24" s="1"/>
  <c r="Q228" i="24" s="1"/>
  <c r="J158" i="23"/>
  <c r="K158" i="23" s="1"/>
  <c r="J162" i="24"/>
  <c r="P162" i="24" s="1"/>
  <c r="Q162" i="24" s="1"/>
  <c r="J468" i="23"/>
  <c r="K468" i="23" s="1"/>
  <c r="J491" i="24"/>
  <c r="P491" i="24" s="1"/>
  <c r="J29" i="23"/>
  <c r="K29" i="23" s="1"/>
  <c r="J29" i="24"/>
  <c r="P29" i="24" s="1"/>
  <c r="Q29" i="24" s="1"/>
  <c r="J77" i="23"/>
  <c r="K77" i="23" s="1"/>
  <c r="J79" i="24"/>
  <c r="P79" i="24" s="1"/>
  <c r="Q79" i="24" s="1"/>
  <c r="J134" i="23"/>
  <c r="K134" i="23" s="1"/>
  <c r="J136" i="24"/>
  <c r="P136" i="24" s="1"/>
  <c r="J182" i="23"/>
  <c r="K182" i="23" s="1"/>
  <c r="J186" i="24"/>
  <c r="P186" i="24" s="1"/>
  <c r="Q186" i="24" s="1"/>
  <c r="J231" i="23"/>
  <c r="K231" i="23" s="1"/>
  <c r="J239" i="24"/>
  <c r="P239" i="24" s="1"/>
  <c r="Q239" i="24" s="1"/>
  <c r="J284" i="23"/>
  <c r="K284" i="23" s="1"/>
  <c r="J297" i="24"/>
  <c r="P297" i="24" s="1"/>
  <c r="Q297" i="24" s="1"/>
  <c r="J105" i="23"/>
  <c r="K105" i="23" s="1"/>
  <c r="J107" i="24"/>
  <c r="P107" i="24" s="1"/>
  <c r="Q107" i="24" s="1"/>
  <c r="J244" i="23"/>
  <c r="K244" i="23" s="1"/>
  <c r="J252" i="24"/>
  <c r="P252" i="24" s="1"/>
  <c r="Q252" i="24" s="1"/>
  <c r="J391" i="23"/>
  <c r="K391" i="23" s="1"/>
  <c r="J412" i="24"/>
  <c r="P412" i="24" s="1"/>
  <c r="Q412" i="24" s="1"/>
  <c r="J522" i="23"/>
  <c r="K522" i="23" s="1"/>
  <c r="J545" i="24"/>
  <c r="P545" i="24" s="1"/>
  <c r="Q545" i="24" s="1"/>
  <c r="J114" i="23"/>
  <c r="K114" i="23" s="1"/>
  <c r="J116" i="24"/>
  <c r="P116" i="24" s="1"/>
  <c r="Q116" i="24" s="1"/>
  <c r="J169" i="23"/>
  <c r="K169" i="23" s="1"/>
  <c r="J173" i="24"/>
  <c r="P173" i="24" s="1"/>
  <c r="Q173" i="24" s="1"/>
  <c r="J217" i="23"/>
  <c r="K217" i="23" s="1"/>
  <c r="J224" i="24"/>
  <c r="P224" i="24" s="1"/>
  <c r="Q224" i="24" s="1"/>
  <c r="J267" i="23"/>
  <c r="K267" i="23" s="1"/>
  <c r="J278" i="24"/>
  <c r="P278" i="24" s="1"/>
  <c r="Q278" i="24" s="1"/>
  <c r="J321" i="23"/>
  <c r="K321" i="23" s="1"/>
  <c r="J339" i="24"/>
  <c r="P339" i="24" s="1"/>
  <c r="Q339" i="24" s="1"/>
  <c r="J373" i="23"/>
  <c r="K373" i="23" s="1"/>
  <c r="J394" i="24"/>
  <c r="P394" i="24" s="1"/>
  <c r="Q394" i="24" s="1"/>
  <c r="J423" i="23"/>
  <c r="K423" i="23" s="1"/>
  <c r="J446" i="24"/>
  <c r="P446" i="24" s="1"/>
  <c r="Q446" i="24" s="1"/>
  <c r="J478" i="23"/>
  <c r="K478" i="23" s="1"/>
  <c r="J501" i="24"/>
  <c r="P501" i="24" s="1"/>
  <c r="Q501" i="24" s="1"/>
  <c r="J520" i="23"/>
  <c r="K520" i="23" s="1"/>
  <c r="J543" i="24"/>
  <c r="P543" i="24" s="1"/>
  <c r="Q543" i="24" s="1"/>
  <c r="J112" i="23"/>
  <c r="K112" i="23" s="1"/>
  <c r="J114" i="24"/>
  <c r="P114" i="24" s="1"/>
  <c r="Q114" i="24" s="1"/>
  <c r="J291" i="23"/>
  <c r="K291" i="23" s="1"/>
  <c r="J304" i="24"/>
  <c r="P304" i="24" s="1"/>
  <c r="J350" i="23"/>
  <c r="K350" i="23" s="1"/>
  <c r="J369" i="24"/>
  <c r="P369" i="24" s="1"/>
  <c r="Q369" i="24" s="1"/>
  <c r="J215" i="23"/>
  <c r="K215" i="23" s="1"/>
  <c r="J222" i="24"/>
  <c r="P222" i="24" s="1"/>
  <c r="Q222" i="24" s="1"/>
  <c r="J318" i="23"/>
  <c r="K318" i="23" s="1"/>
  <c r="J336" i="24"/>
  <c r="P336" i="24" s="1"/>
  <c r="Q336" i="24" s="1"/>
  <c r="J92" i="23"/>
  <c r="K92" i="23" s="1"/>
  <c r="J94" i="24"/>
  <c r="P94" i="24" s="1"/>
  <c r="Q94" i="24" s="1"/>
  <c r="J285" i="23"/>
  <c r="K285" i="23" s="1"/>
  <c r="J298" i="24"/>
  <c r="P298" i="24" s="1"/>
  <c r="Q298" i="24" s="1"/>
  <c r="J518" i="23"/>
  <c r="K518" i="23" s="1"/>
  <c r="J541" i="24"/>
  <c r="P541" i="24" s="1"/>
  <c r="Q541" i="24" s="1"/>
  <c r="J533" i="23"/>
  <c r="K533" i="23" s="1"/>
  <c r="J556" i="24"/>
  <c r="P556" i="24" s="1"/>
  <c r="Q556" i="24" s="1"/>
  <c r="J269" i="23"/>
  <c r="K269" i="23" s="1"/>
  <c r="J280" i="24"/>
  <c r="P280" i="24" s="1"/>
  <c r="Q280" i="24" s="1"/>
  <c r="J253" i="23"/>
  <c r="K253" i="23" s="1"/>
  <c r="J261" i="24"/>
  <c r="P261" i="24" s="1"/>
  <c r="Q261" i="24" s="1"/>
  <c r="J41" i="23"/>
  <c r="K41" i="23" s="1"/>
  <c r="J41" i="24"/>
  <c r="P41" i="24" s="1"/>
  <c r="Q41" i="24" s="1"/>
  <c r="J188" i="23"/>
  <c r="K188" i="23" s="1"/>
  <c r="J192" i="24"/>
  <c r="P192" i="24" s="1"/>
  <c r="Q192" i="24" s="1"/>
  <c r="J327" i="23"/>
  <c r="K327" i="23" s="1"/>
  <c r="J346" i="24"/>
  <c r="P346" i="24" s="1"/>
  <c r="Q346" i="24" s="1"/>
  <c r="J144" i="23"/>
  <c r="K144" i="23" s="1"/>
  <c r="J146" i="24"/>
  <c r="P146" i="24" s="1"/>
  <c r="Q146" i="24" s="1"/>
  <c r="J128" i="23"/>
  <c r="K128" i="23" s="1"/>
  <c r="J130" i="24"/>
  <c r="P130" i="24" s="1"/>
  <c r="Q130" i="24" s="1"/>
  <c r="J384" i="23"/>
  <c r="K384" i="23" s="1"/>
  <c r="J405" i="24"/>
  <c r="P405" i="24" s="1"/>
  <c r="Q405" i="24" s="1"/>
  <c r="J316" i="23"/>
  <c r="K316" i="23" s="1"/>
  <c r="J334" i="24"/>
  <c r="P334" i="24" s="1"/>
  <c r="Q334" i="24" s="1"/>
  <c r="J334" i="23"/>
  <c r="K334" i="23" s="1"/>
  <c r="J353" i="24"/>
  <c r="P353" i="24" s="1"/>
  <c r="Q353" i="24" s="1"/>
  <c r="J352" i="23"/>
  <c r="K352" i="23" s="1"/>
  <c r="J371" i="24"/>
  <c r="P371" i="24" s="1"/>
  <c r="Q371" i="24" s="1"/>
  <c r="J225" i="23"/>
  <c r="K225" i="23" s="1"/>
  <c r="J233" i="24"/>
  <c r="P233" i="24" s="1"/>
  <c r="Q233" i="24" s="1"/>
  <c r="J287" i="23"/>
  <c r="K287" i="23" s="1"/>
  <c r="J300" i="24"/>
  <c r="P300" i="24" s="1"/>
  <c r="Q300" i="24" s="1"/>
  <c r="J539" i="23"/>
  <c r="K539" i="23" s="1"/>
  <c r="J562" i="24"/>
  <c r="P562" i="24" s="1"/>
  <c r="Q562" i="24" s="1"/>
  <c r="J63" i="23"/>
  <c r="K63" i="23" s="1"/>
  <c r="J63" i="24"/>
  <c r="P63" i="24" s="1"/>
  <c r="Q63" i="24" s="1"/>
  <c r="J360" i="23"/>
  <c r="K360" i="23" s="1"/>
  <c r="J379" i="24"/>
  <c r="P379" i="24" s="1"/>
  <c r="J28" i="23"/>
  <c r="K28" i="23" s="1"/>
  <c r="J28" i="24"/>
  <c r="P28" i="24" s="1"/>
  <c r="Q28" i="24" s="1"/>
  <c r="J35" i="23"/>
  <c r="K35" i="23" s="1"/>
  <c r="J35" i="24"/>
  <c r="P35" i="24" s="1"/>
  <c r="Q35" i="24" s="1"/>
  <c r="J495" i="23"/>
  <c r="K495" i="23" s="1"/>
  <c r="J518" i="24"/>
  <c r="P518" i="24" s="1"/>
  <c r="Q518" i="24" s="1"/>
  <c r="J172" i="23"/>
  <c r="K172" i="23" s="1"/>
  <c r="J176" i="24"/>
  <c r="P176" i="24" s="1"/>
  <c r="Q176" i="24" s="1"/>
  <c r="J207" i="23"/>
  <c r="K207" i="23" s="1"/>
  <c r="J211" i="24"/>
  <c r="P211" i="24" s="1"/>
  <c r="Q211" i="24" s="1"/>
  <c r="J256" i="23"/>
  <c r="K256" i="23" s="1"/>
  <c r="J264" i="24"/>
  <c r="P264" i="24" s="1"/>
  <c r="Q264" i="24" s="1"/>
  <c r="J340" i="23"/>
  <c r="K340" i="23" s="1"/>
  <c r="J359" i="24"/>
  <c r="P359" i="24" s="1"/>
  <c r="Q359" i="24" s="1"/>
  <c r="J397" i="23"/>
  <c r="K397" i="23" s="1"/>
  <c r="J418" i="24"/>
  <c r="P418" i="24" s="1"/>
  <c r="Q418" i="24" s="1"/>
  <c r="J448" i="23"/>
  <c r="K448" i="23" s="1"/>
  <c r="J471" i="24"/>
  <c r="P471" i="24" s="1"/>
  <c r="Q471" i="24" s="1"/>
  <c r="J497" i="23"/>
  <c r="K497" i="23" s="1"/>
  <c r="J520" i="24"/>
  <c r="P520" i="24" s="1"/>
  <c r="Q520" i="24" s="1"/>
  <c r="J174" i="23"/>
  <c r="K174" i="23" s="1"/>
  <c r="J178" i="24"/>
  <c r="P178" i="24" s="1"/>
  <c r="Q178" i="24" s="1"/>
  <c r="J223" i="23"/>
  <c r="K223" i="23" s="1"/>
  <c r="J231" i="24"/>
  <c r="P231" i="24" s="1"/>
  <c r="Q231" i="24" s="1"/>
  <c r="J326" i="23"/>
  <c r="K326" i="23" s="1"/>
  <c r="J345" i="24"/>
  <c r="P345" i="24" s="1"/>
  <c r="Q345" i="24" s="1"/>
  <c r="J51" i="23"/>
  <c r="K51" i="23" s="1"/>
  <c r="J51" i="24"/>
  <c r="P51" i="24" s="1"/>
  <c r="Q51" i="24" s="1"/>
  <c r="J190" i="23"/>
  <c r="K190" i="23" s="1"/>
  <c r="J194" i="24"/>
  <c r="P194" i="24" s="1"/>
  <c r="Q194" i="24" s="1"/>
  <c r="J354" i="23"/>
  <c r="K354" i="23" s="1"/>
  <c r="J373" i="24"/>
  <c r="P373" i="24" s="1"/>
  <c r="Q373" i="24" s="1"/>
  <c r="J496" i="23"/>
  <c r="K496" i="23" s="1"/>
  <c r="J519" i="24"/>
  <c r="P519" i="24" s="1"/>
  <c r="Q519" i="24" s="1"/>
  <c r="J50" i="23"/>
  <c r="K50" i="23" s="1"/>
  <c r="J50" i="24"/>
  <c r="P50" i="24" s="1"/>
  <c r="Q50" i="24" s="1"/>
  <c r="J100" i="23"/>
  <c r="K100" i="23" s="1"/>
  <c r="J102" i="24"/>
  <c r="P102" i="24" s="1"/>
  <c r="Q102" i="24" s="1"/>
  <c r="J155" i="23"/>
  <c r="K155" i="23" s="1"/>
  <c r="J159" i="24"/>
  <c r="P159" i="24" s="1"/>
  <c r="J204" i="23"/>
  <c r="K204" i="23" s="1"/>
  <c r="J208" i="24"/>
  <c r="P208" i="24" s="1"/>
  <c r="Q208" i="24" s="1"/>
  <c r="J255" i="23"/>
  <c r="K255" i="23" s="1"/>
  <c r="J263" i="24"/>
  <c r="P263" i="24" s="1"/>
  <c r="J309" i="23"/>
  <c r="K309" i="23" s="1"/>
  <c r="J327" i="24"/>
  <c r="P327" i="24" s="1"/>
  <c r="J361" i="23"/>
  <c r="K361" i="23" s="1"/>
  <c r="J380" i="24"/>
  <c r="P380" i="24" s="1"/>
  <c r="Q380" i="24" s="1"/>
  <c r="J411" i="23"/>
  <c r="K411" i="23" s="1"/>
  <c r="J432" i="24"/>
  <c r="P432" i="24" s="1"/>
  <c r="Q432" i="24" s="1"/>
  <c r="J463" i="23"/>
  <c r="K463" i="23" s="1"/>
  <c r="J486" i="24"/>
  <c r="P486" i="24" s="1"/>
  <c r="Q486" i="24" s="1"/>
  <c r="J507" i="23"/>
  <c r="K507" i="23" s="1"/>
  <c r="J530" i="24"/>
  <c r="P530" i="24" s="1"/>
  <c r="Q530" i="24" s="1"/>
  <c r="J315" i="23"/>
  <c r="K315" i="23" s="1"/>
  <c r="J333" i="24"/>
  <c r="P333" i="24" s="1"/>
  <c r="Q333" i="24" s="1"/>
  <c r="J381" i="23"/>
  <c r="K381" i="23" s="1"/>
  <c r="J402" i="24"/>
  <c r="P402" i="24" s="1"/>
  <c r="Q402" i="24" s="1"/>
  <c r="J473" i="23"/>
  <c r="K473" i="23" s="1"/>
  <c r="J496" i="24"/>
  <c r="P496" i="24" s="1"/>
  <c r="Q496" i="24" s="1"/>
  <c r="J198" i="23"/>
  <c r="K198" i="23" s="1"/>
  <c r="J202" i="24"/>
  <c r="P202" i="24" s="1"/>
  <c r="Q202" i="24" s="1"/>
  <c r="J298" i="23"/>
  <c r="K298" i="23" s="1"/>
  <c r="J314" i="24"/>
  <c r="P314" i="24" s="1"/>
  <c r="Q314" i="24" s="1"/>
  <c r="J233" i="23"/>
  <c r="K233" i="23" s="1"/>
  <c r="J241" i="24"/>
  <c r="P241" i="24" s="1"/>
  <c r="Q241" i="24" s="1"/>
  <c r="J440" i="23"/>
  <c r="K440" i="23" s="1"/>
  <c r="J463" i="24"/>
  <c r="P463" i="24" s="1"/>
  <c r="Q463" i="24" s="1"/>
  <c r="J465" i="23"/>
  <c r="K465" i="23" s="1"/>
  <c r="J488" i="24"/>
  <c r="P488" i="24" s="1"/>
  <c r="Q488" i="24" s="1"/>
  <c r="J230" i="23"/>
  <c r="K230" i="23" s="1"/>
  <c r="J238" i="24"/>
  <c r="P238" i="24" s="1"/>
  <c r="Q238" i="24" s="1"/>
  <c r="J424" i="23"/>
  <c r="K424" i="23" s="1"/>
  <c r="J447" i="24"/>
  <c r="P447" i="24" s="1"/>
  <c r="Q447" i="24" s="1"/>
  <c r="J305" i="23"/>
  <c r="K305" i="23" s="1"/>
  <c r="J323" i="24"/>
  <c r="P323" i="24" s="1"/>
  <c r="Q323" i="24" s="1"/>
  <c r="J494" i="23"/>
  <c r="K494" i="23" s="1"/>
  <c r="J517" i="24"/>
  <c r="P517" i="24" s="1"/>
  <c r="Q517" i="24" s="1"/>
  <c r="J540" i="23"/>
  <c r="K540" i="23" s="1"/>
  <c r="J563" i="24"/>
  <c r="P563" i="24" s="1"/>
  <c r="Q563" i="24" s="1"/>
  <c r="J363" i="23"/>
  <c r="K363" i="23" s="1"/>
  <c r="J382" i="24"/>
  <c r="P382" i="24" s="1"/>
  <c r="Q382" i="24" s="1"/>
  <c r="J251" i="23"/>
  <c r="K251" i="23" s="1"/>
  <c r="J259" i="24"/>
  <c r="P259" i="24" s="1"/>
  <c r="J175" i="23"/>
  <c r="K175" i="23" s="1"/>
  <c r="J179" i="24"/>
  <c r="P179" i="24" s="1"/>
  <c r="Q179" i="24" s="1"/>
  <c r="J102" i="23"/>
  <c r="K102" i="23" s="1"/>
  <c r="J104" i="24"/>
  <c r="P104" i="24" s="1"/>
  <c r="Q104" i="24" s="1"/>
  <c r="J295" i="23"/>
  <c r="K295" i="23" s="1"/>
  <c r="J311" i="24"/>
  <c r="P311" i="24" s="1"/>
  <c r="Q311" i="24" s="1"/>
  <c r="J205" i="23"/>
  <c r="K205" i="23" s="1"/>
  <c r="J209" i="24"/>
  <c r="P209" i="24" s="1"/>
  <c r="Q209" i="24" s="1"/>
  <c r="J74" i="23"/>
  <c r="K74" i="23" s="1"/>
  <c r="J76" i="24"/>
  <c r="P76" i="24" s="1"/>
  <c r="Q76" i="24" s="1"/>
  <c r="J487" i="23"/>
  <c r="K487" i="23" s="1"/>
  <c r="J510" i="24"/>
  <c r="P510" i="24" s="1"/>
  <c r="Q510" i="24" s="1"/>
  <c r="J162" i="23"/>
  <c r="K162" i="23" s="1"/>
  <c r="J166" i="24"/>
  <c r="P166" i="24" s="1"/>
  <c r="Q166" i="24" s="1"/>
  <c r="J43" i="23"/>
  <c r="K43" i="23" s="1"/>
  <c r="J43" i="24"/>
  <c r="P43" i="24" s="1"/>
  <c r="Q43" i="24" s="1"/>
  <c r="J301" i="23"/>
  <c r="K301" i="23" s="1"/>
  <c r="J317" i="24"/>
  <c r="P317" i="24" s="1"/>
  <c r="Q317" i="24" s="1"/>
  <c r="J442" i="23"/>
  <c r="K442" i="23" s="1"/>
  <c r="J465" i="24"/>
  <c r="P465" i="24" s="1"/>
  <c r="Q465" i="24" s="1"/>
  <c r="J441" i="23"/>
  <c r="K441" i="23" s="1"/>
  <c r="J464" i="24"/>
  <c r="P464" i="24" s="1"/>
  <c r="Q464" i="24" s="1"/>
  <c r="J49" i="23"/>
  <c r="K49" i="23" s="1"/>
  <c r="J49" i="24"/>
  <c r="P49" i="24" s="1"/>
  <c r="Q49" i="24" s="1"/>
  <c r="J462" i="23"/>
  <c r="K462" i="23" s="1"/>
  <c r="J485" i="24"/>
  <c r="P485" i="24" s="1"/>
  <c r="J458" i="23"/>
  <c r="K458" i="23" s="1"/>
  <c r="J481" i="24"/>
  <c r="P481" i="24" s="1"/>
  <c r="J395" i="23"/>
  <c r="K395" i="23" s="1"/>
  <c r="J416" i="24"/>
  <c r="P416" i="24" s="1"/>
  <c r="Q416" i="24" s="1"/>
  <c r="J357" i="23"/>
  <c r="K357" i="23" s="1"/>
  <c r="J376" i="24"/>
  <c r="P376" i="24" s="1"/>
  <c r="J55" i="23"/>
  <c r="K55" i="23" s="1"/>
  <c r="J55" i="24"/>
  <c r="P55" i="24" s="1"/>
  <c r="J364" i="23"/>
  <c r="K364" i="23" s="1"/>
  <c r="J383" i="24"/>
  <c r="P383" i="24" s="1"/>
  <c r="Q383" i="24" s="1"/>
  <c r="J431" i="23"/>
  <c r="K431" i="23" s="1"/>
  <c r="J454" i="24"/>
  <c r="P454" i="24" s="1"/>
  <c r="Q454" i="24" s="1"/>
  <c r="J33" i="23"/>
  <c r="K33" i="23" s="1"/>
  <c r="J33" i="24"/>
  <c r="P33" i="24" s="1"/>
  <c r="Q33" i="24" s="1"/>
  <c r="J82" i="23"/>
  <c r="K82" i="23" s="1"/>
  <c r="J84" i="24"/>
  <c r="P84" i="24" s="1"/>
  <c r="Q84" i="24" s="1"/>
  <c r="J139" i="23"/>
  <c r="K139" i="23" s="1"/>
  <c r="J141" i="24"/>
  <c r="P141" i="24" s="1"/>
  <c r="Q141" i="24" s="1"/>
  <c r="J187" i="23"/>
  <c r="K187" i="23" s="1"/>
  <c r="J191" i="24"/>
  <c r="P191" i="24" s="1"/>
  <c r="Q191" i="24" s="1"/>
  <c r="J236" i="23"/>
  <c r="K236" i="23" s="1"/>
  <c r="J244" i="24"/>
  <c r="P244" i="24" s="1"/>
  <c r="Q244" i="24" s="1"/>
  <c r="J288" i="23"/>
  <c r="K288" i="23" s="1"/>
  <c r="J301" i="24"/>
  <c r="P301" i="24" s="1"/>
  <c r="Q301" i="24" s="1"/>
  <c r="J124" i="23"/>
  <c r="K124" i="23" s="1"/>
  <c r="J126" i="24"/>
  <c r="P126" i="24" s="1"/>
  <c r="Q126" i="24" s="1"/>
  <c r="J260" i="23"/>
  <c r="K260" i="23" s="1"/>
  <c r="J268" i="24"/>
  <c r="P268" i="24" s="1"/>
  <c r="Q268" i="24" s="1"/>
  <c r="J21" i="23"/>
  <c r="K21" i="23" s="1"/>
  <c r="J21" i="24"/>
  <c r="P21" i="24" s="1"/>
  <c r="Q21" i="24" s="1"/>
  <c r="J69" i="23"/>
  <c r="K69" i="23" s="1"/>
  <c r="J71" i="24"/>
  <c r="P71" i="24" s="1"/>
  <c r="Q71" i="24" s="1"/>
  <c r="J120" i="23"/>
  <c r="K120" i="23" s="1"/>
  <c r="J122" i="24"/>
  <c r="P122" i="24" s="1"/>
  <c r="J273" i="23"/>
  <c r="K273" i="23" s="1"/>
  <c r="J284" i="24"/>
  <c r="P284" i="24" s="1"/>
  <c r="Q284" i="24" s="1"/>
  <c r="J377" i="23"/>
  <c r="K377" i="23" s="1"/>
  <c r="J398" i="24"/>
  <c r="P398" i="24" s="1"/>
  <c r="J429" i="23"/>
  <c r="K429" i="23" s="1"/>
  <c r="J452" i="24"/>
  <c r="P452" i="24" s="1"/>
  <c r="Q452" i="24" s="1"/>
  <c r="J482" i="23"/>
  <c r="K482" i="23" s="1"/>
  <c r="J505" i="24"/>
  <c r="P505" i="24" s="1"/>
  <c r="Q505" i="24" s="1"/>
  <c r="J524" i="23"/>
  <c r="K524" i="23" s="1"/>
  <c r="J547" i="24"/>
  <c r="P547" i="24" s="1"/>
  <c r="Q547" i="24" s="1"/>
  <c r="J104" i="23"/>
  <c r="K104" i="23" s="1"/>
  <c r="J106" i="24"/>
  <c r="P106" i="24" s="1"/>
  <c r="Q106" i="24" s="1"/>
  <c r="J138" i="23"/>
  <c r="K138" i="23" s="1"/>
  <c r="J140" i="24"/>
  <c r="P140" i="24" s="1"/>
  <c r="Q140" i="24" s="1"/>
  <c r="J488" i="23"/>
  <c r="K488" i="23" s="1"/>
  <c r="J511" i="24"/>
  <c r="P511" i="24" s="1"/>
  <c r="Q511" i="24" s="1"/>
  <c r="J505" i="23"/>
  <c r="K505" i="23" s="1"/>
  <c r="J528" i="24"/>
  <c r="P528" i="24" s="1"/>
  <c r="Q528" i="24" s="1"/>
  <c r="J110" i="23"/>
  <c r="K110" i="23" s="1"/>
  <c r="J112" i="24"/>
  <c r="P112" i="24" s="1"/>
  <c r="Q112" i="24" s="1"/>
  <c r="J517" i="23"/>
  <c r="K517" i="23" s="1"/>
  <c r="J540" i="24"/>
  <c r="P540" i="24" s="1"/>
  <c r="Q540" i="24" s="1"/>
  <c r="J245" i="23"/>
  <c r="K245" i="23" s="1"/>
  <c r="J253" i="24"/>
  <c r="P253" i="24" s="1"/>
  <c r="Q253" i="24" s="1"/>
  <c r="J437" i="23"/>
  <c r="K437" i="23" s="1"/>
  <c r="J460" i="24"/>
  <c r="P460" i="24" s="1"/>
  <c r="Q460" i="24" s="1"/>
  <c r="J336" i="23"/>
  <c r="K336" i="23" s="1"/>
  <c r="J509" i="23"/>
  <c r="K509" i="23" s="1"/>
  <c r="J532" i="24"/>
  <c r="P532" i="24" s="1"/>
  <c r="Q532" i="24" s="1"/>
  <c r="J219" i="23"/>
  <c r="K219" i="23" s="1"/>
  <c r="J227" i="24"/>
  <c r="P227" i="24" s="1"/>
  <c r="Q227" i="24" s="1"/>
  <c r="J166" i="23"/>
  <c r="K166" i="23" s="1"/>
  <c r="J170" i="24"/>
  <c r="P170" i="24" s="1"/>
  <c r="Q170" i="24" s="1"/>
  <c r="J371" i="23"/>
  <c r="K371" i="23" s="1"/>
  <c r="J392" i="24"/>
  <c r="P392" i="24" s="1"/>
  <c r="Q392" i="24" s="1"/>
  <c r="J417" i="23"/>
  <c r="K417" i="23" s="1"/>
  <c r="J438" i="24"/>
  <c r="P438" i="24" s="1"/>
  <c r="Q438" i="24" s="1"/>
  <c r="J275" i="23"/>
  <c r="K275" i="23" s="1"/>
  <c r="J288" i="24"/>
  <c r="P288" i="24" s="1"/>
  <c r="Q288" i="24" s="1"/>
  <c r="J206" i="23"/>
  <c r="K206" i="23" s="1"/>
  <c r="J210" i="24"/>
  <c r="P210" i="24" s="1"/>
  <c r="Q210" i="24" s="1"/>
  <c r="J464" i="23"/>
  <c r="K464" i="23" s="1"/>
  <c r="J487" i="24"/>
  <c r="P487" i="24" s="1"/>
  <c r="Q487" i="24" s="1"/>
  <c r="J242" i="23"/>
  <c r="K242" i="23" s="1"/>
  <c r="J250" i="24"/>
  <c r="P250" i="24" s="1"/>
  <c r="Q250" i="24" s="1"/>
  <c r="J519" i="23"/>
  <c r="K519" i="23" s="1"/>
  <c r="J542" i="24"/>
  <c r="P542" i="24" s="1"/>
  <c r="Q542" i="24" s="1"/>
  <c r="J180" i="23"/>
  <c r="K180" i="23" s="1"/>
  <c r="J184" i="24"/>
  <c r="P184" i="24" s="1"/>
  <c r="Q184" i="24" s="1"/>
  <c r="J480" i="23"/>
  <c r="K480" i="23" s="1"/>
  <c r="J503" i="24"/>
  <c r="P503" i="24" s="1"/>
  <c r="Q503" i="24" s="1"/>
  <c r="J286" i="23"/>
  <c r="K286" i="23" s="1"/>
  <c r="J299" i="24"/>
  <c r="P299" i="24" s="1"/>
  <c r="J168" i="23"/>
  <c r="K168" i="23" s="1"/>
  <c r="J172" i="24"/>
  <c r="P172" i="24" s="1"/>
  <c r="Q172" i="24" s="1"/>
  <c r="J154" i="23"/>
  <c r="K154" i="23" s="1"/>
  <c r="J158" i="24"/>
  <c r="P158" i="24" s="1"/>
  <c r="Q158" i="24" s="1"/>
  <c r="J240" i="23"/>
  <c r="K240" i="23" s="1"/>
  <c r="J248" i="24"/>
  <c r="P248" i="24" s="1"/>
  <c r="Q248" i="24" s="1"/>
  <c r="J382" i="23"/>
  <c r="K382" i="23" s="1"/>
  <c r="J403" i="24"/>
  <c r="P403" i="24" s="1"/>
  <c r="Q403" i="24" s="1"/>
  <c r="J103" i="23"/>
  <c r="K103" i="23" s="1"/>
  <c r="J105" i="24"/>
  <c r="P105" i="24" s="1"/>
  <c r="Q105" i="24" s="1"/>
  <c r="J343" i="23"/>
  <c r="K343" i="23" s="1"/>
  <c r="J362" i="24"/>
  <c r="P362" i="24" s="1"/>
  <c r="Q362" i="24" s="1"/>
  <c r="J362" i="23"/>
  <c r="K362" i="23" s="1"/>
  <c r="J381" i="24"/>
  <c r="P381" i="24" s="1"/>
  <c r="Q381" i="24" s="1"/>
  <c r="J313" i="23"/>
  <c r="K313" i="23" s="1"/>
  <c r="J331" i="24"/>
  <c r="P331" i="24" s="1"/>
  <c r="Q331" i="24" s="1"/>
  <c r="J345" i="23"/>
  <c r="K345" i="23" s="1"/>
  <c r="J364" i="24"/>
  <c r="P364" i="24" s="1"/>
  <c r="Q364" i="24" s="1"/>
  <c r="J402" i="23"/>
  <c r="K402" i="23" s="1"/>
  <c r="J423" i="24"/>
  <c r="P423" i="24" s="1"/>
  <c r="Q423" i="24" s="1"/>
  <c r="J455" i="23"/>
  <c r="K455" i="23" s="1"/>
  <c r="J478" i="24"/>
  <c r="P478" i="24" s="1"/>
  <c r="J501" i="23"/>
  <c r="K501" i="23" s="1"/>
  <c r="J524" i="24"/>
  <c r="P524" i="24" s="1"/>
  <c r="Q524" i="24" s="1"/>
  <c r="J62" i="23"/>
  <c r="K62" i="23" s="1"/>
  <c r="J62" i="24"/>
  <c r="P62" i="24" s="1"/>
  <c r="Q62" i="24" s="1"/>
  <c r="J201" i="23"/>
  <c r="K201" i="23" s="1"/>
  <c r="J205" i="24"/>
  <c r="P205" i="24" s="1"/>
  <c r="Q205" i="24" s="1"/>
  <c r="J366" i="23"/>
  <c r="K366" i="23" s="1"/>
  <c r="J385" i="24"/>
  <c r="P385" i="24" s="1"/>
  <c r="Q385" i="24" s="1"/>
  <c r="J508" i="23"/>
  <c r="K508" i="23" s="1"/>
  <c r="J531" i="24"/>
  <c r="P531" i="24" s="1"/>
  <c r="Q531" i="24" s="1"/>
  <c r="J57" i="23"/>
  <c r="K57" i="23" s="1"/>
  <c r="J57" i="24"/>
  <c r="P57" i="24" s="1"/>
  <c r="J160" i="23"/>
  <c r="K160" i="23" s="1"/>
  <c r="J164" i="24"/>
  <c r="P164" i="24" s="1"/>
  <c r="Q164" i="24" s="1"/>
  <c r="J209" i="23"/>
  <c r="K209" i="23" s="1"/>
  <c r="J216" i="24"/>
  <c r="P216" i="24" s="1"/>
  <c r="Q216" i="24" s="1"/>
  <c r="J259" i="23"/>
  <c r="K259" i="23" s="1"/>
  <c r="J267" i="24"/>
  <c r="P267" i="24" s="1"/>
  <c r="Q267" i="24" s="1"/>
  <c r="J314" i="23"/>
  <c r="K314" i="23" s="1"/>
  <c r="J332" i="24"/>
  <c r="P332" i="24" s="1"/>
  <c r="Q332" i="24" s="1"/>
  <c r="J365" i="23"/>
  <c r="K365" i="23" s="1"/>
  <c r="J384" i="24"/>
  <c r="P384" i="24" s="1"/>
  <c r="Q384" i="24" s="1"/>
  <c r="J415" i="23"/>
  <c r="K415" i="23" s="1"/>
  <c r="J436" i="24"/>
  <c r="P436" i="24" s="1"/>
  <c r="Q436" i="24" s="1"/>
  <c r="J469" i="23"/>
  <c r="K469" i="23" s="1"/>
  <c r="J492" i="24"/>
  <c r="P492" i="24" s="1"/>
  <c r="Q492" i="24" s="1"/>
  <c r="J511" i="23"/>
  <c r="K511" i="23" s="1"/>
  <c r="J534" i="24"/>
  <c r="P534" i="24" s="1"/>
  <c r="Q534" i="24" s="1"/>
  <c r="J237" i="23"/>
  <c r="K237" i="23" s="1"/>
  <c r="J245" i="24"/>
  <c r="P245" i="24" s="1"/>
  <c r="Q245" i="24" s="1"/>
  <c r="J22" i="23"/>
  <c r="K22" i="23" s="1"/>
  <c r="J22" i="24"/>
  <c r="P22" i="24" s="1"/>
  <c r="Q22" i="24" s="1"/>
  <c r="J224" i="23"/>
  <c r="K224" i="23" s="1"/>
  <c r="J232" i="24"/>
  <c r="P232" i="24" s="1"/>
  <c r="Q232" i="24" s="1"/>
  <c r="J52" i="23"/>
  <c r="K52" i="23" s="1"/>
  <c r="J52" i="24"/>
  <c r="P52" i="24" s="1"/>
  <c r="Q52" i="24" s="1"/>
  <c r="J47" i="23"/>
  <c r="K47" i="23" s="1"/>
  <c r="J47" i="24"/>
  <c r="P47" i="24" s="1"/>
  <c r="Q47" i="24" s="1"/>
  <c r="J347" i="23"/>
  <c r="K347" i="23" s="1"/>
  <c r="J366" i="24"/>
  <c r="P366" i="24" s="1"/>
  <c r="Q366" i="24" s="1"/>
  <c r="J386" i="23"/>
  <c r="K386" i="23" s="1"/>
  <c r="J407" i="24"/>
  <c r="P407" i="24" s="1"/>
  <c r="Q407" i="24" s="1"/>
  <c r="J367" i="23"/>
  <c r="K367" i="23" s="1"/>
  <c r="J386" i="24"/>
  <c r="P386" i="24" s="1"/>
  <c r="Q386" i="24" s="1"/>
  <c r="J276" i="23"/>
  <c r="K276" i="23" s="1"/>
  <c r="J289" i="24"/>
  <c r="P289" i="24" s="1"/>
  <c r="Q289" i="24" s="1"/>
  <c r="J282" i="23"/>
  <c r="K282" i="23" s="1"/>
  <c r="J295" i="24"/>
  <c r="P295" i="24" s="1"/>
  <c r="Q295" i="24" s="1"/>
  <c r="J108" i="23"/>
  <c r="K108" i="23" s="1"/>
  <c r="J110" i="24"/>
  <c r="P110" i="24" s="1"/>
  <c r="J197" i="23"/>
  <c r="K197" i="23" s="1"/>
  <c r="J201" i="24"/>
  <c r="P201" i="24" s="1"/>
  <c r="Q201" i="24" s="1"/>
  <c r="J246" i="23"/>
  <c r="K246" i="23" s="1"/>
  <c r="J254" i="24"/>
  <c r="P254" i="24" s="1"/>
  <c r="Q254" i="24" s="1"/>
  <c r="J523" i="23"/>
  <c r="K523" i="23" s="1"/>
  <c r="J546" i="24"/>
  <c r="P546" i="24" s="1"/>
  <c r="Q546" i="24" s="1"/>
  <c r="J130" i="23"/>
  <c r="K130" i="23" s="1"/>
  <c r="J132" i="24"/>
  <c r="P132" i="24" s="1"/>
  <c r="Q132" i="24" s="1"/>
  <c r="J185" i="23"/>
  <c r="K185" i="23" s="1"/>
  <c r="J189" i="24"/>
  <c r="P189" i="24" s="1"/>
  <c r="Q189" i="24" s="1"/>
  <c r="J349" i="23"/>
  <c r="K349" i="23" s="1"/>
  <c r="J368" i="24"/>
  <c r="P368" i="24" s="1"/>
  <c r="Q368" i="24" s="1"/>
  <c r="J306" i="23"/>
  <c r="K306" i="23" s="1"/>
  <c r="J324" i="24"/>
  <c r="P324" i="24" s="1"/>
  <c r="Q324" i="24" s="1"/>
  <c r="J433" i="23"/>
  <c r="K433" i="23" s="1"/>
  <c r="J456" i="24"/>
  <c r="P456" i="24" s="1"/>
  <c r="Q456" i="24" s="1"/>
  <c r="J141" i="23"/>
  <c r="K141" i="23" s="1"/>
  <c r="J143" i="24"/>
  <c r="P143" i="24" s="1"/>
  <c r="Q143" i="24" s="1"/>
  <c r="J272" i="23"/>
  <c r="K272" i="23" s="1"/>
  <c r="J283" i="24"/>
  <c r="P283" i="24" s="1"/>
  <c r="Q283" i="24" s="1"/>
  <c r="J81" i="23"/>
  <c r="K81" i="23" s="1"/>
  <c r="J83" i="24"/>
  <c r="P83" i="24" s="1"/>
  <c r="Q83" i="24" s="1"/>
  <c r="J510" i="23"/>
  <c r="K510" i="23" s="1"/>
  <c r="J533" i="24"/>
  <c r="P533" i="24" s="1"/>
  <c r="Q533" i="24" s="1"/>
  <c r="J38" i="23"/>
  <c r="K38" i="23" s="1"/>
  <c r="J38" i="24"/>
  <c r="P38" i="24" s="1"/>
  <c r="Q38" i="24" s="1"/>
  <c r="J87" i="23"/>
  <c r="K87" i="23" s="1"/>
  <c r="J89" i="24"/>
  <c r="P89" i="24" s="1"/>
  <c r="Q89" i="24" s="1"/>
  <c r="J143" i="23"/>
  <c r="K143" i="23" s="1"/>
  <c r="J145" i="24"/>
  <c r="P145" i="24" s="1"/>
  <c r="Q145" i="24" s="1"/>
  <c r="J191" i="23"/>
  <c r="K191" i="23" s="1"/>
  <c r="J195" i="24"/>
  <c r="P195" i="24" s="1"/>
  <c r="Q195" i="24" s="1"/>
  <c r="J241" i="23"/>
  <c r="K241" i="23" s="1"/>
  <c r="J249" i="24"/>
  <c r="P249" i="24" s="1"/>
  <c r="Q249" i="24" s="1"/>
  <c r="J293" i="23"/>
  <c r="K293" i="23" s="1"/>
  <c r="J309" i="24"/>
  <c r="P309" i="24" s="1"/>
  <c r="Q309" i="24" s="1"/>
  <c r="J142" i="23"/>
  <c r="K142" i="23" s="1"/>
  <c r="J144" i="24"/>
  <c r="P144" i="24" s="1"/>
  <c r="Q144" i="24" s="1"/>
  <c r="J283" i="23"/>
  <c r="K283" i="23" s="1"/>
  <c r="J296" i="24"/>
  <c r="P296" i="24" s="1"/>
  <c r="Q296" i="24" s="1"/>
  <c r="J421" i="23"/>
  <c r="K421" i="23" s="1"/>
  <c r="J444" i="24"/>
  <c r="P444" i="24" s="1"/>
  <c r="Q444" i="24" s="1"/>
  <c r="J26" i="23"/>
  <c r="K26" i="23" s="1"/>
  <c r="J26" i="24"/>
  <c r="P26" i="24" s="1"/>
  <c r="Q26" i="24" s="1"/>
  <c r="J73" i="23"/>
  <c r="K73" i="23" s="1"/>
  <c r="J75" i="24"/>
  <c r="P75" i="24" s="1"/>
  <c r="Q75" i="24" s="1"/>
  <c r="J126" i="23"/>
  <c r="K126" i="23" s="1"/>
  <c r="J128" i="24"/>
  <c r="P128" i="24" s="1"/>
  <c r="J179" i="23"/>
  <c r="K179" i="23" s="1"/>
  <c r="J183" i="24"/>
  <c r="P183" i="24" s="1"/>
  <c r="Q183" i="24" s="1"/>
  <c r="J227" i="23"/>
  <c r="K227" i="23" s="1"/>
  <c r="J235" i="24"/>
  <c r="P235" i="24" s="1"/>
  <c r="Q235" i="24" s="1"/>
  <c r="J280" i="23"/>
  <c r="K280" i="23" s="1"/>
  <c r="J293" i="24"/>
  <c r="P293" i="24" s="1"/>
  <c r="J331" i="23"/>
  <c r="K331" i="23" s="1"/>
  <c r="J350" i="24"/>
  <c r="P350" i="24" s="1"/>
  <c r="Q350" i="24" s="1"/>
  <c r="J383" i="23"/>
  <c r="K383" i="23" s="1"/>
  <c r="J404" i="24"/>
  <c r="P404" i="24" s="1"/>
  <c r="Q404" i="24" s="1"/>
  <c r="J434" i="23"/>
  <c r="K434" i="23" s="1"/>
  <c r="J457" i="24"/>
  <c r="P457" i="24" s="1"/>
  <c r="Q457" i="24" s="1"/>
  <c r="J486" i="23"/>
  <c r="K486" i="23" s="1"/>
  <c r="J509" i="24"/>
  <c r="P509" i="24" s="1"/>
  <c r="Q509" i="24" s="1"/>
  <c r="J531" i="23"/>
  <c r="K531" i="23" s="1"/>
  <c r="J554" i="24"/>
  <c r="P554" i="24" s="1"/>
  <c r="Q554" i="24" s="1"/>
  <c r="J504" i="23"/>
  <c r="K504" i="23" s="1"/>
  <c r="J527" i="24"/>
  <c r="P527" i="24" s="1"/>
  <c r="Q527" i="24" s="1"/>
  <c r="J25" i="23"/>
  <c r="K25" i="23" s="1"/>
  <c r="J25" i="24"/>
  <c r="P25" i="24" s="1"/>
  <c r="Q25" i="24" s="1"/>
  <c r="J342" i="23"/>
  <c r="K342" i="23" s="1"/>
  <c r="J361" i="24"/>
  <c r="P361" i="24" s="1"/>
  <c r="Q361" i="24" s="1"/>
  <c r="J66" i="23"/>
  <c r="K66" i="23" s="1"/>
  <c r="J66" i="24"/>
  <c r="P66" i="24" s="1"/>
  <c r="Q66" i="24" s="1"/>
  <c r="J328" i="23"/>
  <c r="K328" i="23" s="1"/>
  <c r="J347" i="24"/>
  <c r="P347" i="24" s="1"/>
  <c r="Q347" i="24" s="1"/>
  <c r="K41" i="20"/>
  <c r="K87" i="20"/>
  <c r="K521" i="20"/>
  <c r="K143" i="20"/>
  <c r="K256" i="20"/>
  <c r="K37" i="20"/>
  <c r="K280" i="20"/>
  <c r="K420" i="20"/>
  <c r="K436" i="20"/>
  <c r="G408" i="23"/>
  <c r="J408" i="22"/>
  <c r="K408" i="22" s="1"/>
  <c r="G542" i="23"/>
  <c r="J542" i="22"/>
  <c r="K542" i="22" s="1"/>
  <c r="J544" i="21"/>
  <c r="K544" i="21" s="1"/>
  <c r="G64" i="23"/>
  <c r="J64" i="22"/>
  <c r="K64" i="22" s="1"/>
  <c r="G75" i="23"/>
  <c r="J75" i="22"/>
  <c r="K75" i="22" s="1"/>
  <c r="G156" i="23"/>
  <c r="J156" i="22"/>
  <c r="K156" i="22" s="1"/>
  <c r="G535" i="23"/>
  <c r="J535" i="22"/>
  <c r="K535" i="22" s="1"/>
  <c r="K20" i="23"/>
  <c r="G528" i="23"/>
  <c r="J528" i="22"/>
  <c r="K528" i="22" s="1"/>
  <c r="K69" i="20"/>
  <c r="K73" i="20"/>
  <c r="K81" i="20"/>
  <c r="K105" i="20"/>
  <c r="K211" i="20"/>
  <c r="K200" i="20"/>
  <c r="K70" i="20"/>
  <c r="K74" i="20"/>
  <c r="K86" i="20"/>
  <c r="K116" i="20"/>
  <c r="K122" i="20"/>
  <c r="K162" i="20"/>
  <c r="K170" i="20"/>
  <c r="K216" i="20"/>
  <c r="K376" i="20"/>
  <c r="K400" i="20"/>
  <c r="K243" i="20"/>
  <c r="K247" i="20"/>
  <c r="K430" i="20"/>
  <c r="K502" i="20"/>
  <c r="K259" i="20"/>
  <c r="K421" i="20"/>
  <c r="K38" i="20"/>
  <c r="K42" i="20"/>
  <c r="K82" i="20"/>
  <c r="K240" i="20"/>
  <c r="K244" i="20"/>
  <c r="K254" i="20"/>
  <c r="K57" i="20"/>
  <c r="K61" i="20"/>
  <c r="K63" i="20"/>
  <c r="K77" i="20"/>
  <c r="K314" i="20"/>
  <c r="K318" i="20"/>
  <c r="K414" i="20"/>
  <c r="K425" i="20"/>
  <c r="K497" i="20"/>
  <c r="K125" i="20"/>
  <c r="K147" i="20"/>
  <c r="K151" i="20"/>
  <c r="K155" i="20"/>
  <c r="K195" i="20"/>
  <c r="K197" i="20"/>
  <c r="K201" i="20"/>
  <c r="K205" i="20"/>
  <c r="K217" i="20"/>
  <c r="K221" i="20"/>
  <c r="K225" i="20"/>
  <c r="K229" i="20"/>
  <c r="K233" i="20"/>
  <c r="K237" i="20"/>
  <c r="K309" i="20"/>
  <c r="K311" i="20"/>
  <c r="K327" i="20"/>
  <c r="K347" i="20"/>
  <c r="K447" i="20"/>
  <c r="K503" i="20"/>
  <c r="K504" i="20"/>
  <c r="K508" i="20"/>
  <c r="K90" i="20"/>
  <c r="K94" i="20"/>
  <c r="K96" i="20"/>
  <c r="K284" i="20"/>
  <c r="K286" i="20"/>
  <c r="K519" i="20"/>
  <c r="K25" i="20"/>
  <c r="K137" i="20"/>
  <c r="K269" i="20"/>
  <c r="K375" i="20"/>
  <c r="K381" i="20"/>
  <c r="K473" i="20"/>
  <c r="K477" i="20"/>
  <c r="K501" i="20"/>
  <c r="K23" i="20"/>
  <c r="K72" i="20"/>
  <c r="K80" i="20"/>
  <c r="K84" i="20"/>
  <c r="K144" i="20"/>
  <c r="K148" i="20"/>
  <c r="K152" i="20"/>
  <c r="K180" i="20"/>
  <c r="K242" i="20"/>
  <c r="K326" i="20"/>
  <c r="K336" i="20"/>
  <c r="K360" i="20"/>
  <c r="K364" i="20"/>
  <c r="K408" i="20"/>
  <c r="K472" i="20"/>
  <c r="K492" i="20"/>
  <c r="K496" i="20"/>
  <c r="K282" i="20"/>
  <c r="K285" i="20"/>
  <c r="K288" i="20"/>
  <c r="K296" i="20"/>
  <c r="K352" i="20"/>
  <c r="K368" i="20"/>
  <c r="K389" i="20"/>
  <c r="K393" i="20"/>
  <c r="K443" i="20"/>
  <c r="K455" i="20"/>
  <c r="K480" i="20"/>
  <c r="K484" i="20"/>
  <c r="K315" i="20"/>
  <c r="K335" i="20"/>
  <c r="K343" i="20"/>
  <c r="K371" i="20"/>
  <c r="K401" i="20"/>
  <c r="K405" i="20"/>
  <c r="K410" i="20"/>
  <c r="K422" i="20"/>
  <c r="K434" i="20"/>
  <c r="K438" i="20"/>
  <c r="K442" i="20"/>
  <c r="K446" i="20"/>
  <c r="K450" i="20"/>
  <c r="K478" i="20"/>
  <c r="K509" i="20"/>
  <c r="K510" i="20"/>
  <c r="H544" i="20"/>
  <c r="K22" i="20"/>
  <c r="K52" i="20"/>
  <c r="K60" i="20"/>
  <c r="K113" i="20"/>
  <c r="K117" i="20"/>
  <c r="K142" i="20"/>
  <c r="K154" i="20"/>
  <c r="K158" i="20"/>
  <c r="K166" i="20"/>
  <c r="K174" i="20"/>
  <c r="K190" i="20"/>
  <c r="K207" i="20"/>
  <c r="K215" i="20"/>
  <c r="K342" i="20"/>
  <c r="K350" i="20"/>
  <c r="K429" i="20"/>
  <c r="K490" i="20"/>
  <c r="K21" i="20"/>
  <c r="K39" i="20"/>
  <c r="K43" i="20"/>
  <c r="K45" i="20"/>
  <c r="K49" i="20"/>
  <c r="K51" i="20"/>
  <c r="K130" i="20"/>
  <c r="K134" i="20"/>
  <c r="K145" i="20"/>
  <c r="K149" i="20"/>
  <c r="K161" i="20"/>
  <c r="K169" i="20"/>
  <c r="K181" i="20"/>
  <c r="K185" i="20"/>
  <c r="K210" i="20"/>
  <c r="K220" i="20"/>
  <c r="K226" i="20"/>
  <c r="K230" i="20"/>
  <c r="K234" i="20"/>
  <c r="K238" i="20"/>
  <c r="K246" i="20"/>
  <c r="K258" i="20"/>
  <c r="K289" i="20"/>
  <c r="K293" i="20"/>
  <c r="K299" i="20"/>
  <c r="K301" i="20"/>
  <c r="K345" i="20"/>
  <c r="K361" i="20"/>
  <c r="K365" i="20"/>
  <c r="K382" i="20"/>
  <c r="K520" i="20"/>
  <c r="K525" i="20"/>
  <c r="K531" i="20"/>
  <c r="K29" i="20"/>
  <c r="K33" i="20"/>
  <c r="K47" i="20"/>
  <c r="O63" i="20"/>
  <c r="K75" i="20"/>
  <c r="K79" i="20"/>
  <c r="K83" i="20"/>
  <c r="K91" i="20"/>
  <c r="K98" i="20"/>
  <c r="K100" i="20"/>
  <c r="K104" i="20"/>
  <c r="K108" i="20"/>
  <c r="K114" i="20"/>
  <c r="K120" i="20"/>
  <c r="K126" i="20"/>
  <c r="K139" i="20"/>
  <c r="K171" i="20"/>
  <c r="K175" i="20"/>
  <c r="K179" i="20"/>
  <c r="K183" i="20"/>
  <c r="K187" i="20"/>
  <c r="K191" i="20"/>
  <c r="K198" i="20"/>
  <c r="K202" i="20"/>
  <c r="K206" i="20"/>
  <c r="K305" i="20"/>
  <c r="K313" i="20"/>
  <c r="K317" i="20"/>
  <c r="K319" i="20"/>
  <c r="K325" i="20"/>
  <c r="K349" i="20"/>
  <c r="K366" i="20"/>
  <c r="K398" i="20"/>
  <c r="K413" i="20"/>
  <c r="K441" i="20"/>
  <c r="K458" i="20"/>
  <c r="K459" i="20"/>
  <c r="K464" i="20"/>
  <c r="K470" i="20"/>
  <c r="K471" i="20"/>
  <c r="K476" i="20"/>
  <c r="K482" i="20"/>
  <c r="K488" i="20"/>
  <c r="K494" i="20"/>
  <c r="K500" i="20"/>
  <c r="K506" i="20"/>
  <c r="K523" i="20"/>
  <c r="K528" i="20"/>
  <c r="K540" i="20"/>
  <c r="K26" i="20"/>
  <c r="K30" i="20"/>
  <c r="K34" i="20"/>
  <c r="K40" i="20"/>
  <c r="K48" i="20"/>
  <c r="K115" i="20"/>
  <c r="K150" i="20"/>
  <c r="K178" i="20"/>
  <c r="K182" i="20"/>
  <c r="K186" i="20"/>
  <c r="K209" i="20"/>
  <c r="K213" i="20"/>
  <c r="K241" i="20"/>
  <c r="K245" i="20"/>
  <c r="K273" i="20"/>
  <c r="K275" i="20"/>
  <c r="K306" i="20"/>
  <c r="K312" i="20"/>
  <c r="K316" i="20"/>
  <c r="K320" i="20"/>
  <c r="K340" i="20"/>
  <c r="K344" i="20"/>
  <c r="K348" i="20"/>
  <c r="K374" i="20"/>
  <c r="K377" i="20"/>
  <c r="K379" i="20"/>
  <c r="K392" i="20"/>
  <c r="K402" i="20"/>
  <c r="K411" i="20"/>
  <c r="K412" i="20"/>
  <c r="K427" i="20"/>
  <c r="K431" i="20"/>
  <c r="K448" i="20"/>
  <c r="K452" i="20"/>
  <c r="K457" i="20"/>
  <c r="K462" i="20"/>
  <c r="K469" i="20"/>
  <c r="K486" i="20"/>
  <c r="K498" i="20"/>
  <c r="K511" i="20"/>
  <c r="K512" i="20"/>
  <c r="K516" i="20"/>
  <c r="K517" i="20"/>
  <c r="K533" i="20"/>
  <c r="K535" i="20"/>
  <c r="K27" i="20"/>
  <c r="K31" i="20"/>
  <c r="K35" i="20"/>
  <c r="K55" i="20"/>
  <c r="K65" i="20"/>
  <c r="K71" i="20"/>
  <c r="K93" i="20"/>
  <c r="K102" i="20"/>
  <c r="K110" i="20"/>
  <c r="K112" i="20"/>
  <c r="K128" i="20"/>
  <c r="K141" i="20"/>
  <c r="K157" i="20"/>
  <c r="K165" i="20"/>
  <c r="K189" i="20"/>
  <c r="K204" i="20"/>
  <c r="K224" i="20"/>
  <c r="K236" i="20"/>
  <c r="K255" i="20"/>
  <c r="K257" i="20"/>
  <c r="K262" i="20"/>
  <c r="K264" i="20"/>
  <c r="K276" i="20"/>
  <c r="K287" i="20"/>
  <c r="K291" i="20"/>
  <c r="K295" i="20"/>
  <c r="K321" i="20"/>
  <c r="K323" i="20"/>
  <c r="K331" i="20"/>
  <c r="K333" i="20"/>
  <c r="K339" i="20"/>
  <c r="K353" i="20"/>
  <c r="K357" i="20"/>
  <c r="K359" i="20"/>
  <c r="K363" i="20"/>
  <c r="K369" i="20"/>
  <c r="K373" i="20"/>
  <c r="K416" i="20"/>
  <c r="K530" i="20"/>
  <c r="K542" i="20"/>
  <c r="K28" i="20"/>
  <c r="K32" i="20"/>
  <c r="K50" i="20"/>
  <c r="K64" i="20"/>
  <c r="K88" i="20"/>
  <c r="K92" i="20"/>
  <c r="K97" i="20"/>
  <c r="K101" i="20"/>
  <c r="K156" i="20"/>
  <c r="K160" i="20"/>
  <c r="K164" i="20"/>
  <c r="K168" i="20"/>
  <c r="K172" i="20"/>
  <c r="K176" i="20"/>
  <c r="K188" i="20"/>
  <c r="K192" i="20"/>
  <c r="K199" i="20"/>
  <c r="K203" i="20"/>
  <c r="K219" i="20"/>
  <c r="K223" i="20"/>
  <c r="K227" i="20"/>
  <c r="K231" i="20"/>
  <c r="K235" i="20"/>
  <c r="K251" i="20"/>
  <c r="K253" i="20"/>
  <c r="K261" i="20"/>
  <c r="K267" i="20"/>
  <c r="K290" i="20"/>
  <c r="K298" i="20"/>
  <c r="K302" i="20"/>
  <c r="K304" i="20"/>
  <c r="K324" i="20"/>
  <c r="K328" i="20"/>
  <c r="K334" i="20"/>
  <c r="K338" i="20"/>
  <c r="K354" i="20"/>
  <c r="K362" i="20"/>
  <c r="K367" i="20"/>
  <c r="K372" i="20"/>
  <c r="K390" i="20"/>
  <c r="K465" i="20"/>
  <c r="K483" i="20"/>
  <c r="K489" i="20"/>
  <c r="K495" i="20"/>
  <c r="K67" i="20"/>
  <c r="K59" i="20"/>
  <c r="O20" i="20"/>
  <c r="O59" i="20"/>
  <c r="J544" i="20"/>
  <c r="K544" i="20" s="1"/>
  <c r="K58" i="20"/>
  <c r="K62" i="20"/>
  <c r="K66" i="20"/>
  <c r="O55" i="20"/>
  <c r="O67" i="20"/>
  <c r="K20" i="20"/>
  <c r="I544" i="20"/>
  <c r="H13" i="20" s="1"/>
  <c r="K136" i="20"/>
  <c r="K138" i="20"/>
  <c r="K140" i="20"/>
  <c r="K283" i="20"/>
  <c r="K277" i="20"/>
  <c r="K387" i="20"/>
  <c r="K396" i="20"/>
  <c r="K409" i="20"/>
  <c r="K417" i="20"/>
  <c r="K433" i="20"/>
  <c r="K444" i="20"/>
  <c r="K456" i="20"/>
  <c r="K463" i="20"/>
  <c r="K468" i="20"/>
  <c r="K491" i="20"/>
  <c r="K499" i="20"/>
  <c r="K507" i="20"/>
  <c r="K397" i="20"/>
  <c r="K451" i="20"/>
  <c r="K485" i="20"/>
  <c r="K493" i="20"/>
  <c r="K522" i="20"/>
  <c r="K539" i="20"/>
  <c r="K440" i="20"/>
  <c r="K479" i="20"/>
  <c r="K487" i="20"/>
  <c r="K524" i="20"/>
  <c r="K386" i="20"/>
  <c r="K395" i="20"/>
  <c r="K407" i="20"/>
  <c r="K415" i="20"/>
  <c r="K481" i="20"/>
  <c r="K505" i="20"/>
  <c r="K513" i="20"/>
  <c r="K518" i="20"/>
  <c r="L1156" i="19"/>
  <c r="M1155" i="19" s="1"/>
  <c r="M1145" i="19"/>
  <c r="N379" i="24" s="1"/>
  <c r="N374" i="24" s="1"/>
  <c r="K769" i="19"/>
  <c r="L769" i="19" s="1"/>
  <c r="K768" i="19"/>
  <c r="L768" i="19" s="1"/>
  <c r="L598" i="19"/>
  <c r="M597" i="19" s="1"/>
  <c r="K570" i="19"/>
  <c r="L570" i="19" s="1"/>
  <c r="M569" i="19" s="1"/>
  <c r="K568" i="19"/>
  <c r="L568" i="19" s="1"/>
  <c r="M567" i="19" s="1"/>
  <c r="K566" i="19"/>
  <c r="K565" i="19"/>
  <c r="K564" i="19"/>
  <c r="K563" i="19"/>
  <c r="K562" i="19"/>
  <c r="K561" i="19"/>
  <c r="K560" i="19"/>
  <c r="K559" i="19"/>
  <c r="K558" i="19"/>
  <c r="K557" i="19"/>
  <c r="K387" i="19"/>
  <c r="K380" i="19"/>
  <c r="L380" i="19" s="1"/>
  <c r="M379" i="19" s="1"/>
  <c r="K378" i="19"/>
  <c r="K377" i="19"/>
  <c r="K376" i="19"/>
  <c r="K375" i="19"/>
  <c r="K374" i="19"/>
  <c r="K373" i="19"/>
  <c r="K372" i="19"/>
  <c r="K371" i="19"/>
  <c r="K370" i="19"/>
  <c r="K369" i="19"/>
  <c r="K368" i="19"/>
  <c r="K366" i="19"/>
  <c r="K143" i="19"/>
  <c r="L143" i="19" s="1"/>
  <c r="M142" i="19" s="1"/>
  <c r="Q485" i="24" l="1"/>
  <c r="P483" i="24"/>
  <c r="Q483" i="24" s="1"/>
  <c r="Q293" i="24"/>
  <c r="P291" i="24"/>
  <c r="Q122" i="24"/>
  <c r="P120" i="24"/>
  <c r="Q120" i="24" s="1"/>
  <c r="Q259" i="24"/>
  <c r="P257" i="24"/>
  <c r="Q327" i="24"/>
  <c r="Q499" i="24"/>
  <c r="P497" i="24"/>
  <c r="Q497" i="24" s="1"/>
  <c r="Q491" i="24"/>
  <c r="P489" i="24"/>
  <c r="Q489" i="24" s="1"/>
  <c r="Q199" i="24"/>
  <c r="Q379" i="24"/>
  <c r="P537" i="24"/>
  <c r="Q537" i="24" s="1"/>
  <c r="Q110" i="24"/>
  <c r="P108" i="24"/>
  <c r="Q108" i="24" s="1"/>
  <c r="P476" i="24"/>
  <c r="Q55" i="24"/>
  <c r="Q136" i="24"/>
  <c r="Q20" i="24"/>
  <c r="P18" i="24"/>
  <c r="Q18" i="24" s="1"/>
  <c r="Q376" i="24"/>
  <c r="E910" i="19"/>
  <c r="K910" i="19" s="1"/>
  <c r="L910" i="19" s="1"/>
  <c r="M907" i="19" s="1"/>
  <c r="N304" i="24"/>
  <c r="Q304" i="24" s="1"/>
  <c r="J535" i="23"/>
  <c r="K535" i="23" s="1"/>
  <c r="J558" i="24"/>
  <c r="P558" i="24" s="1"/>
  <c r="Q558" i="24" s="1"/>
  <c r="J542" i="23"/>
  <c r="K542" i="23" s="1"/>
  <c r="J565" i="24"/>
  <c r="P565" i="24" s="1"/>
  <c r="Q565" i="24" s="1"/>
  <c r="J408" i="23"/>
  <c r="K408" i="23" s="1"/>
  <c r="J429" i="24"/>
  <c r="P429" i="24" s="1"/>
  <c r="Q429" i="24" s="1"/>
  <c r="J528" i="23"/>
  <c r="K528" i="23" s="1"/>
  <c r="J551" i="24"/>
  <c r="P551" i="24" s="1"/>
  <c r="Q551" i="24" s="1"/>
  <c r="J156" i="23"/>
  <c r="K156" i="23" s="1"/>
  <c r="J160" i="24"/>
  <c r="P160" i="24" s="1"/>
  <c r="Q160" i="24" s="1"/>
  <c r="J75" i="23"/>
  <c r="K75" i="23" s="1"/>
  <c r="J77" i="24"/>
  <c r="P77" i="24" s="1"/>
  <c r="J64" i="23"/>
  <c r="K64" i="23" s="1"/>
  <c r="J64" i="24"/>
  <c r="P64" i="24" s="1"/>
  <c r="Q64" i="24" s="1"/>
  <c r="N57" i="24"/>
  <c r="E166" i="19"/>
  <c r="K166" i="19" s="1"/>
  <c r="L166" i="19" s="1"/>
  <c r="M165" i="19" s="1"/>
  <c r="N67" i="24" s="1"/>
  <c r="Q67" i="24" s="1"/>
  <c r="M365" i="19"/>
  <c r="M554" i="19"/>
  <c r="M767" i="19"/>
  <c r="G372" i="22"/>
  <c r="I372" i="22"/>
  <c r="I544" i="22"/>
  <c r="H13" i="22" s="1"/>
  <c r="N303" i="24" l="1"/>
  <c r="N263" i="24"/>
  <c r="N257" i="24" s="1"/>
  <c r="Q257" i="24" s="1"/>
  <c r="P134" i="24"/>
  <c r="N291" i="24"/>
  <c r="Q291" i="24" s="1"/>
  <c r="P424" i="24"/>
  <c r="Q424" i="24" s="1"/>
  <c r="N53" i="24"/>
  <c r="Q303" i="24"/>
  <c r="Q57" i="24"/>
  <c r="Q263" i="24"/>
  <c r="P53" i="24"/>
  <c r="P549" i="24"/>
  <c r="Q549" i="24" s="1"/>
  <c r="N138" i="24"/>
  <c r="E398" i="19"/>
  <c r="K398" i="19" s="1"/>
  <c r="L398" i="19" s="1"/>
  <c r="M397" i="19" s="1"/>
  <c r="N147" i="24" s="1"/>
  <c r="Q147" i="24" s="1"/>
  <c r="J372" i="22"/>
  <c r="G372" i="23"/>
  <c r="J544" i="22"/>
  <c r="K544" i="22" s="1"/>
  <c r="K372" i="22"/>
  <c r="O303" i="25" l="1"/>
  <c r="O291" i="25" s="1"/>
  <c r="J303" i="25"/>
  <c r="O263" i="25"/>
  <c r="O257" i="25" s="1"/>
  <c r="J263" i="25"/>
  <c r="Q53" i="24"/>
  <c r="N134" i="24"/>
  <c r="Q134" i="24" s="1"/>
  <c r="Q138" i="24"/>
  <c r="J372" i="23"/>
  <c r="J393" i="24"/>
  <c r="P393" i="24" s="1"/>
  <c r="K372" i="23"/>
  <c r="G320" i="23"/>
  <c r="I320" i="23"/>
  <c r="I544" i="23"/>
  <c r="H13" i="23" s="1"/>
  <c r="P303" i="25" l="1"/>
  <c r="J303" i="26"/>
  <c r="P263" i="25"/>
  <c r="Q263" i="25" s="1"/>
  <c r="J263" i="26"/>
  <c r="O567" i="25"/>
  <c r="N13" i="25" s="1"/>
  <c r="Q393" i="24"/>
  <c r="P374" i="24"/>
  <c r="Q374" i="24" s="1"/>
  <c r="J320" i="23"/>
  <c r="K320" i="23" s="1"/>
  <c r="J338" i="24"/>
  <c r="P338" i="24" s="1"/>
  <c r="P257" i="25" l="1"/>
  <c r="Q303" i="26"/>
  <c r="P291" i="26"/>
  <c r="Q291" i="26" s="1"/>
  <c r="Q303" i="25"/>
  <c r="P291" i="25"/>
  <c r="Q291" i="25" s="1"/>
  <c r="Q263" i="26"/>
  <c r="P257" i="26"/>
  <c r="Q257" i="26" s="1"/>
  <c r="Q257" i="25"/>
  <c r="Q338" i="24"/>
  <c r="P325" i="24"/>
  <c r="J544" i="23"/>
  <c r="K544" i="23" s="1"/>
  <c r="P567" i="25" l="1"/>
  <c r="Q567" i="25" s="1"/>
  <c r="Q325" i="24"/>
  <c r="O214" i="24"/>
  <c r="O197" i="24" s="1"/>
  <c r="O567" i="24" s="1"/>
  <c r="P214" i="24"/>
  <c r="N214" i="24"/>
  <c r="N13" i="24" l="1"/>
  <c r="R582" i="24"/>
  <c r="N197" i="24"/>
  <c r="N567" i="24" s="1"/>
  <c r="N581" i="24" s="1"/>
  <c r="P582" i="24" s="1"/>
  <c r="Q214" i="24"/>
  <c r="P197" i="24"/>
  <c r="E13" i="24" l="1"/>
  <c r="I13" i="24" s="1"/>
  <c r="K13" i="24" s="1"/>
  <c r="Q197" i="24"/>
  <c r="P567" i="24"/>
  <c r="O142" i="26"/>
  <c r="O134" i="26" s="1"/>
  <c r="J142" i="26"/>
  <c r="P134" i="26" s="1"/>
  <c r="Q567" i="24" l="1"/>
  <c r="R582" i="25"/>
  <c r="Q134" i="26"/>
  <c r="J204" i="26"/>
  <c r="O204" i="26"/>
  <c r="Q204" i="26" l="1"/>
  <c r="O219" i="26"/>
  <c r="O197" i="26" s="1"/>
  <c r="J219" i="26"/>
  <c r="P197" i="26" s="1"/>
  <c r="N13" i="26" l="1"/>
  <c r="K13" i="26" s="1"/>
  <c r="Q567" i="26"/>
  <c r="Q197" i="26"/>
</calcChain>
</file>

<file path=xl/sharedStrings.xml><?xml version="1.0" encoding="utf-8"?>
<sst xmlns="http://schemas.openxmlformats.org/spreadsheetml/2006/main" count="14122" uniqueCount="1556">
  <si>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</si>
  <si>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</si>
  <si>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</si>
  <si>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</si>
  <si>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</si>
  <si>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</si>
  <si>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</si>
  <si>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</si>
  <si>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</si>
  <si>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</si>
  <si>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</si>
  <si>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</si>
  <si>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</si>
  <si>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</si>
  <si>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</si>
  <si>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</si>
  <si>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</si>
  <si>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</si>
  <si>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</si>
  <si>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</si>
  <si>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</si>
  <si>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</si>
  <si>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</si>
  <si>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</si>
  <si>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</si>
  <si>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</si>
  <si>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</si>
  <si>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</si>
  <si>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</si>
  <si>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</si>
  <si>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1.4</t>
    </r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</si>
  <si>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</si>
  <si>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</si>
  <si>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</si>
  <si>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</si>
  <si>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</si>
  <si>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</si>
  <si>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15.1</t>
    </r>
  </si>
  <si>
    <t>INFRAESTRUTURA</t>
  </si>
  <si>
    <t>SUPERESTRUTURA</t>
  </si>
  <si>
    <t>PAVIMENTAÇÃO</t>
  </si>
  <si>
    <t>REVESTIMENTOS</t>
  </si>
  <si>
    <t>PINTURA</t>
  </si>
  <si>
    <t>INSTALAÇÕES ELÉTRICAS</t>
  </si>
  <si>
    <t>LOUÇAS E METAIS</t>
  </si>
  <si>
    <t>ARMAÇÃO DE BLOCO, VIGA BALDRAME OU SAPATA UTILIZANDO AÇO CA-50 DE 10 MM - MONTAGEM. AF_06/2017</t>
  </si>
  <si>
    <t>M3</t>
  </si>
  <si>
    <t>ARMAÇÃO DE PILAR OU VIGA DE UMA ESTRUTURA CONVENCIONAL DE CONCRETO ARMADO EM UMA EDIFICAÇÃO TÉRREA OU SOBRADO UTILIZANDO AÇO CA-50 DE 10,0 MM - MONTAGEM. AF_12/2015</t>
  </si>
  <si>
    <t>4.1</t>
  </si>
  <si>
    <t>7.1</t>
  </si>
  <si>
    <t>7.2</t>
  </si>
  <si>
    <t>7.3</t>
  </si>
  <si>
    <t>4.2</t>
  </si>
  <si>
    <t>6.2.1</t>
  </si>
  <si>
    <t>6.2.2</t>
  </si>
  <si>
    <t>6.2.3</t>
  </si>
  <si>
    <t>CONSTRUÇÃO DE PRAÇA DE EVENTOS DA AGROPECUÁRIA NO MUNICIPIO DE SOUZA - PB</t>
  </si>
  <si>
    <t xml:space="preserve">ENTRADA PORTAL </t>
  </si>
  <si>
    <t>1.1</t>
  </si>
  <si>
    <t xml:space="preserve">SERVIÇOS PRELIMINARES </t>
  </si>
  <si>
    <t>PLACA DE OBRA EM CHAPA DE AÇO GALVANIZADO (ADAPTADO SINAPI 74209/01)!!</t>
  </si>
  <si>
    <t>M²</t>
  </si>
  <si>
    <t>EXECUÇÃO DE ALMOXARIFADO EM CANTEIRO DE OBRA EM ALVENARIA, INCLUSO PRATELEIRAS. AF_02/2016</t>
  </si>
  <si>
    <t>M2</t>
  </si>
  <si>
    <t>EXECUÇÃO DE ESCRITÓRIO EM CANTEIRO DE OBRA EM ALVENARIA, NÃO INCLUSO MOBILIÁRIO E EQUIPAMENTOS. AF_02/2016</t>
  </si>
  <si>
    <t>SERVIÇOS TOPOGRAFICOS PARA PAVIMENTAÇÃO, INCLUSIVE NOTA DE SERVIÇOS, ACOMPANHAMENTO E GREIDE (ADAPTADO DE SINAPI 78472)</t>
  </si>
  <si>
    <t>1.2</t>
  </si>
  <si>
    <t>ESCAVAÇÃO MANUAL DE VALA COM PROFUNDIDADE MENOR OU IGUAL A 1,30 M. AF_02/2021</t>
  </si>
  <si>
    <t>PREPARO DE FUNDO DE VALA COM LARGURA MENOR QUE 1,5 M (ACERTO DO SOLO NATURAL). AF_08/2020</t>
  </si>
  <si>
    <t>LASTRO DE CONCRETO MAGRO, APLICADO EM BLOCOS DE COROAMENTO OU SAPATAS, ESPESSURA DE 5 CM. AF_08/2017</t>
  </si>
  <si>
    <t>ARMAÇÃO DE BLOCO, VIGA BALDRAME OU SAPATA UTILIZANDO AÇO CA-50 DE 6,3 MM - MONTAGEM. AF_06/2017</t>
  </si>
  <si>
    <t>KG</t>
  </si>
  <si>
    <t>ARMAÇÃO DE BLOCO, VIGA BALDRAME OU SAPATA UTILIZANDO AÇO CA-50 DE 8 MM - MONTAGEM. AF_06/2017</t>
  </si>
  <si>
    <t>ARMAÇÃO DE BLOCO, VIGA BALDRAME E SAPATA UTILIZANDO AÇO CA-60 DE 5 MM - MONTAGEM. AF_06/2017</t>
  </si>
  <si>
    <t>FABRICAÇÃO, MONTAGEM E DESMONTAGEM DE FÔRMA PARA SAPATA, EM MADEIRA SERRADA, E=25 MM, 4 UTILIZAÇÕES. AF_06/2017</t>
  </si>
  <si>
    <t>CONCRETAGEM DE SAPATAS, FCK 30 MPA, COM USO DE JERICA ? LANÇAMENTO, ADENSAMENTO E ACABAMENTO. AF_06/2017</t>
  </si>
  <si>
    <t>IMPERMEABILIZAÇÃO DE FLOREIRA OU VIGA BALDRAME COM ARGAMASSA DE CIMENTO E AREIA, COM ADITIVO IMPERMEABILIZANTE, E = 2 CM. AF_06/2018</t>
  </si>
  <si>
    <t>REATERRO MANUAL APILOADO COM SOQUETE. AF_10/2017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</si>
  <si>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</si>
  <si>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</si>
  <si>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</si>
  <si>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</si>
  <si>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</si>
  <si>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</si>
  <si>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</si>
  <si>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</si>
  <si>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</si>
  <si>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</si>
  <si>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</si>
  <si>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1.3</t>
  </si>
  <si>
    <t>MONTAGEM E DESMONTAGEM DE FÔRMA DE PILARES RETANGULARES E ESTRUTURAS SIMILARES, PÉ-DIREITO SIMPLES, EM CHAPA DE MADEIRA COMPENSADA PLASTIFICADA, 18 UTILIZAÇÕES. AF_09/2020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</si>
  <si>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</si>
  <si>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</si>
  <si>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</si>
  <si>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UMA EDIFICAÇÃO TÉRREA OU SOBRADO UTILIZANDO AÇO CA-60 DE 5,0 MM - MONTAGEM. AF_12/2015</t>
  </si>
  <si>
    <t>CONCRETAGEM DE PILARES, FCK = 25 MPA, COM USO DE BALDES - LANÇAMENTO, ADENSAMENTO E ACABAMENTO. AF_02/2022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</si>
  <si>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</si>
  <si>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</si>
  <si>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</si>
  <si>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</si>
  <si>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</si>
  <si>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</si>
  <si>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</si>
  <si>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</si>
  <si>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PAREDES E PAINEIS</t>
  </si>
  <si>
    <t>ALVENARIA DE VEDAÇÃO DE BLOCOS CERÂMICOS FURADOS NA HORIZONTAL DE 9X19X29 CM (ESPESSURA 9 CM) E ARGAMASSA DE ASSENTAMENTO COM PREPARO EM BETONEIRA. AF_12/2021</t>
  </si>
  <si>
    <t>1.4.1</t>
  </si>
  <si>
    <t>1.5</t>
  </si>
  <si>
    <t>REVESTIMENTO</t>
  </si>
  <si>
    <t>CHAPISCO APLICADO EM ALVENARIAS E ESTRUTURAS DE CONCRETO INTERNAS, COM COLHER DE PEDREIRO. ARGAMASSA TRAÇO 1:3 COM PREPARO MANUAL. AF_06/2014</t>
  </si>
  <si>
    <t>MASSA ÚNICA, PARA RECEBIMENTO DE PINTURA, EM ARGAMASSA TRAÇO 1:2:8, PREPARO MANUAL, APLICADA MANUALMENTE EM FACES INTERNAS DE PAREDES, ESPESSURA DE 10MM, COM EXECUÇÃO DE TALISCAS. AF_06/2014</t>
  </si>
  <si>
    <t>APLICAÇÃO DE FUNDO SELADOR ACRÍLICO EM PAREDES, UMA DEMÃO. AF_06/2014</t>
  </si>
  <si>
    <t>APLICAÇÃO MANUAL DE MASSA ACRÍLICA EM PAREDES EXTERNAS DE CASAS, UMA DEMÃO. AF_05/2017</t>
  </si>
  <si>
    <t>APLICAÇÃO MANUAL DE PINTURA COM TINTA LÁTEX ACRÍLICA EM PAREDES, DUAS DEMÃOS. AF_06/2014</t>
  </si>
  <si>
    <t>REVESTIMENTO EM TIJOLINHO APARENTE (CADQUILHO) C/ ARGAMASSA DE CIMENTO E AREIA 1:3 (ADAPTADO DE SEINFRA C4128)</t>
  </si>
  <si>
    <t>1.5.1</t>
  </si>
  <si>
    <t>1.5.2</t>
  </si>
  <si>
    <t>1.5.3</t>
  </si>
  <si>
    <t>1.5.4</t>
  </si>
  <si>
    <t>1.5.5</t>
  </si>
  <si>
    <t>1.5.6</t>
  </si>
  <si>
    <t>ADMINISTRAÇÃO</t>
  </si>
  <si>
    <t>2.1</t>
  </si>
  <si>
    <t>LOCACAO CONVENCIONAL DE OBRA, UTILIZANDO GABARITO DE TÁBUAS CORRIDAS PONTALETADAS A CADA 2,00M - 2 UTILIZAÇÕES. AF_10/2018</t>
  </si>
  <si>
    <t>M</t>
  </si>
  <si>
    <t>2.1.1</t>
  </si>
  <si>
    <t>2.2</t>
  </si>
  <si>
    <t>INFRAESTRUTURA / FUNDAÇÃO</t>
  </si>
  <si>
    <t>LASTRO DE CONCRETO MAGRO, APLICADO EM BLOCOS DE COROAMENTO OU SAPATAS. AF_08/2017</t>
  </si>
  <si>
    <t>FABRICAÇÃO, MONTAGEM E DESMONTAGEM DE FÔRMA PARA BLOCO DE COROAMENTO, EM MADEIRA SERRADA, E=25 MM, 4 UTILIZAÇÕES. AF_06/2017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</si>
  <si>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</si>
  <si>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</si>
  <si>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</si>
  <si>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</si>
  <si>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</si>
  <si>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</si>
  <si>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</si>
  <si>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</si>
  <si>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</si>
  <si>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</si>
  <si>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</si>
  <si>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</t>
  </si>
  <si>
    <t>ESTRUTURA</t>
  </si>
  <si>
    <t>ARMAÇÃO DE PILAR OU VIGA DE UMA ESTRUTURA CONVENCIONAL DE CONCRETO ARMADO EM UM EDIFÍCIO DE MÚLTIPLOS PAVIMENTOS UTILIZANDO AÇO CA-50 DE 8,0 MM - MONTAGEM. AF_12/2015</t>
  </si>
  <si>
    <t>CONCRETO FCK = 30MPA, TRAÇO 1:2,1:2,5 (EM MASSA SECA DE CIMENTO/ AREIA MÉDIA/ BRITA 1) - PREPARO MECÂNICO COM BETONEIRA 400 L. AF_05/2021</t>
  </si>
  <si>
    <t>VERGA MOLDADA IN LOCO EM CONCRETO PARA PORTAS COM MAIS DE 1,5 M DE VÃO. AF_03/2016</t>
  </si>
  <si>
    <t>CONTRAVERGA PRÉ-MOLDADA PARA VÃOS DE MAIS DE 1,5 M DE COMPRIMENTO. AF_03/2016</t>
  </si>
  <si>
    <t>2.3.1</t>
  </si>
  <si>
    <t>2.3.2</t>
  </si>
  <si>
    <t>2.3.3</t>
  </si>
  <si>
    <t>2.3.4</t>
  </si>
  <si>
    <t>2.3.5</t>
  </si>
  <si>
    <t>2.3.6</t>
  </si>
  <si>
    <t>2.3.7</t>
  </si>
  <si>
    <t>2.4</t>
  </si>
  <si>
    <t xml:space="preserve">ALVENARIA </t>
  </si>
  <si>
    <t>2.4.1</t>
  </si>
  <si>
    <t>2.5</t>
  </si>
  <si>
    <t xml:space="preserve">COBERTURA </t>
  </si>
  <si>
    <t>TRAMA DE MADEIRA COMPOSTA POR RIPAS, CAIBROS E TERÇAS PARA TELHADOS DE ATÉ 2 ÁGUAS PARA TELHA DE ENCAIXE DE CERÂMICA OU DE CONCRETO, INCLUSO TRANSPORTE VERTICAL. AF_07/2019</t>
  </si>
  <si>
    <t>TELHAMENTO COM TELHA CERÂMICA DE ENCAIXE, TIPO FRANCESA, COM ATÉ 2 ÁGUAS, INCLUSO TRANSPORTE VERTICAL. AF_07/2019</t>
  </si>
  <si>
    <t>CUMEEIRA E ESPIGÃO PARA TELHA CERÂMICA EMBOÇADA COM ARGAMASSA TRAÇO 1:2:9 (CIMENTO, CAL E AREIA), PARA TELHADOS COM MAIS DE 2 ÁGUAS, INCLUSO TRANSPORTE VERTICAL. AF_07/2019</t>
  </si>
  <si>
    <t>RUFO EXTERNO/INTERNO EM CHAPA DE AÇO GALVANIZADO NÚMERO 26, CORTE DE 33 CM, INCLUSO IÇAMENTO. AF_07/2019</t>
  </si>
  <si>
    <t>FORRO EM PLACAS DE GESSO, PARA AMBIENTES COMERCIAIS. AF_05/2017_P</t>
  </si>
  <si>
    <t>FABRICAÇÃO E INSTALAÇÃO DE MEIA TESOURA DE MADEIRA NÃO APARELHADA, COM VÃO DE 5 M, PARA TELHA CERÂMICA OU DE CONCRETO, INCLUSO IÇAMENTO. AF_07/2019</t>
  </si>
  <si>
    <t>UN</t>
  </si>
  <si>
    <t>2.5.1</t>
  </si>
  <si>
    <t>2.5.2</t>
  </si>
  <si>
    <t>2.5.3</t>
  </si>
  <si>
    <t>2.5.4</t>
  </si>
  <si>
    <t>2.5.5</t>
  </si>
  <si>
    <t>2.5.6</t>
  </si>
  <si>
    <t>2.6</t>
  </si>
  <si>
    <t>ESQUADRIAS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</si>
  <si>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</si>
  <si>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</si>
  <si>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PORTA DE ABRIR COM MOLA HIDRÁULICA, EM VIDRO TEMPERADO, 2 FOLHAS DE 90X210 CM, ESPESSURA DD 10MM, INCLUSIVE ACESSÓRIOS. AF_01/2021</t>
  </si>
  <si>
    <t>2.6.1</t>
  </si>
  <si>
    <t>2.6.2</t>
  </si>
  <si>
    <t>2.6.3</t>
  </si>
  <si>
    <t>2.7</t>
  </si>
  <si>
    <t xml:space="preserve">PISOS </t>
  </si>
  <si>
    <t>CONCRETO MAGRO PARA LASTRO, TRAÇO 1:4,5:4,5 (EM MASSA SECA DE CIMENTO/ AREIA MÉDIA/ BRITA 1) - PREPARO MANUAL. AF_05/2021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</si>
  <si>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</si>
  <si>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REVESTIMENTO CERÂMICO PARA PISO COM PLACAS TIPO ESMALTADA EXTRA DE DIMENSÕES 60X60 CM APLICADA EM AMBIENTES DE ÁREA ENTRE 5 M2 E 10 M2. AF_06/2014</t>
  </si>
  <si>
    <t>RODAPÉ CERÂMICO DE 7CM DE ALTURA COM PLACAS TIPO ESMALTADA EXTRA DE DIMENSÕES 60X60CM. AF_06/2014</t>
  </si>
  <si>
    <t>EXECUÇÃO DE PASSEIO (CALÇADA) OU PISO DE CONCRETO COM CONCRETO MOLDADO IN LOCO, FEITO EM OBRA, ACABAMENTO CONVENCIONAL, NÃO ARMADO. AF_07/2016</t>
  </si>
  <si>
    <t>2.7.1</t>
  </si>
  <si>
    <t>2.7.2</t>
  </si>
  <si>
    <t>2.7.3</t>
  </si>
  <si>
    <t>2.7.4</t>
  </si>
  <si>
    <t>2.7.5</t>
  </si>
  <si>
    <t>2.8</t>
  </si>
  <si>
    <t>EMBOÇO OU MASSA ÚNICA EM ARGAMASSA TRAÇO 1:2:8, PREPARO MECÂNICO COM BETONEIRA 400 L, APLICADA MANUALMENTE EM PANOS CEGOS DE FACHADA (SEM PRESENÇA DE VÃOS), ESPESSURA DE 25 MM. AF_06/2014</t>
  </si>
  <si>
    <t>2.8.1</t>
  </si>
  <si>
    <t>2.8.2</t>
  </si>
  <si>
    <t>2.8.3</t>
  </si>
  <si>
    <t>2.9</t>
  </si>
  <si>
    <t xml:space="preserve">PINTURA </t>
  </si>
  <si>
    <t>APLICAÇÃO MANUAL DE FUNDO SELADOR ACRÍLICO EM PAREDES EXTERNAS DE CASAS. AF_06/2014</t>
  </si>
  <si>
    <t>APLICAÇÃO E LIXAMENTO DE MASSA LÁTEX EM PAREDES, UMA DEMÃO. AF_06/2014</t>
  </si>
  <si>
    <t>APLICAÇÃO DE FUNDO SELADOR ACRÍLICO EM TETO, UMA DEMÃO. AF_06/2014</t>
  </si>
  <si>
    <t>APLICAÇÃO MANUAL DE PINTURA COM TINTA LÁTEX ACRÍLICA EM TETO, DUAS DEMÃOS. AF_06/2014</t>
  </si>
  <si>
    <t>PINTURA TINTA DE ACABAMENTO (PIGMENTADA) ESMALTE SINTÉTICO FOSCO EM MADEIRA, 1 DEMÃO. AF_01/2021</t>
  </si>
  <si>
    <t>2.9.1</t>
  </si>
  <si>
    <t>2.9.2</t>
  </si>
  <si>
    <t>2.9.3</t>
  </si>
  <si>
    <t>2.9.4</t>
  </si>
  <si>
    <t>2.9.5</t>
  </si>
  <si>
    <t>2.9.6</t>
  </si>
  <si>
    <t>CURRAIS / CARGA E DESCARGA</t>
  </si>
  <si>
    <t xml:space="preserve">CURRAIS DE INSPEÇÃO DA DEFESA AGROPECUÁRIA </t>
  </si>
  <si>
    <t>CERCA COM MOURÕES DE CONCRETO, RETO, H=2,30 M, ESPAÇAMENTO DE 2,5 M, CRAVADOS 0,5 M, COM 4 FIOS DE ARAME FARPADO Nº 14 CLASSE 250 - FORNECIMENTO E INSTALAÇÃO. AF_05/2020</t>
  </si>
  <si>
    <t>PORTÃO EM TUBO DE AÇO GALVANIZADO DIN 2440/NBR 5580, PAINEL UNICO DIMENSÕES 1,8 X 1,6M (ADAPTADO SINAPI 85188)</t>
  </si>
  <si>
    <t>3.1.1</t>
  </si>
  <si>
    <t>3.1.2</t>
  </si>
  <si>
    <t>3.1.3</t>
  </si>
  <si>
    <t xml:space="preserve">DESCARREGO DE ANIMAIS </t>
  </si>
  <si>
    <t>ALVENARIA DE BLOCOS DE CONCRETO ESTRUTURAL 14X19X29 CM, (ESPESSURA 14 CM) FBK = 14,0 MPA, PARA PAREDES COM ÁREA LÍQUIDA MAIOR OU IGUAL A 6M², COM VÃOS, UTILIZANDO PALHETA. AF_12/2014</t>
  </si>
  <si>
    <t>CERCA DE MADEIRA PARA CURRAL EM MOURÕES DE 15 X 15 CM A CADA METRO (ADAPTADO DE ORSE 3210)</t>
  </si>
  <si>
    <t>EXECUÇÃO DE PISO INDUSTRIAL DE CONCRETO ARMADO, FCK = 20 MPA, ESPESSURA DE 12,0 CM. AF_04/2022</t>
  </si>
  <si>
    <t>3.2.1</t>
  </si>
  <si>
    <t>3.2.2</t>
  </si>
  <si>
    <t>3.2.3</t>
  </si>
  <si>
    <t>3.2.4</t>
  </si>
  <si>
    <t>3.2.5</t>
  </si>
  <si>
    <t>3.2.6</t>
  </si>
  <si>
    <t>PISTA DE JULGAMENTO</t>
  </si>
  <si>
    <t>MOVIMENTO DE TERRA</t>
  </si>
  <si>
    <t>4.2.1</t>
  </si>
  <si>
    <t>REGULARIZAÇÃO E COMPACTAÇÃO DE SUBLEITO DE SOLO PREDOMINANTEMENTE ARGILOSO. AF_11/2019</t>
  </si>
  <si>
    <t xml:space="preserve">4.3 </t>
  </si>
  <si>
    <t>FORNECIMENTO E APLICAÇÃO DE MEIO-FIO EM PEDRA GRANITICA</t>
  </si>
  <si>
    <t>EXECUÇÃO DE PASSEIO EM PISO INTERTRAVADO, COM BLOCO RETANGULAR COR NATURAL DE 20 X 10 CM, ESPESSURA 6 CM. AF_12/2015</t>
  </si>
  <si>
    <t>COLCHÃO DE AREIA EXCL. APENAS TRANSPORTE DE AREIA</t>
  </si>
  <si>
    <t>M³</t>
  </si>
  <si>
    <t>4.4</t>
  </si>
  <si>
    <t>FECHAMENTO</t>
  </si>
  <si>
    <t>4.3.1</t>
  </si>
  <si>
    <t>4.3.2</t>
  </si>
  <si>
    <t>4.3.3</t>
  </si>
  <si>
    <t>4.4.1</t>
  </si>
  <si>
    <t>4.5</t>
  </si>
  <si>
    <t>PINTURA TINTA DE ACABAMENTO (PIGMENTADA) ESMALTE SINTÉTICO BRILHANTE EM MADEIRA, 2 DEMÃOS. AF_01/2021</t>
  </si>
  <si>
    <t>BATERIA DE BANHEIROS</t>
  </si>
  <si>
    <t>5.1</t>
  </si>
  <si>
    <t>BATERIA 01</t>
  </si>
  <si>
    <t>5.1.1</t>
  </si>
  <si>
    <t>5.1.1.1</t>
  </si>
  <si>
    <t>5.1.2</t>
  </si>
  <si>
    <t>INFRAESTRUTURA E FUNDAÇÃO</t>
  </si>
  <si>
    <t>CINTA DE AMARRAÇÃO DE ALVENARIA MOLDADA IN LOCO COM UTILIZAÇÃO DE BLOCOS CANALETA. AF_03/2016</t>
  </si>
  <si>
    <t>ALVENARIA DE EMBASAMENTO COM BLOCO ESTRUTURAL DE CERÂMICA, DE 14X19X29CM E ARGAMASSA DE ASSENTAMENTO COM PREPARO EM BETONEIRA. AF_05/2020</t>
  </si>
  <si>
    <t>EMBASAMENTO C/PEDRA ARGAMASSA UTILIZANDO ARG, CIM/AREIA 1:4 (ADAPTADO DE SINAPI 95467)</t>
  </si>
  <si>
    <t>CONCRETAGEM DE BLOCOS DE COROAMENTO E VIGAS BALDRAME, FCK 30 MPA, COM USO DE JERICA ? LANÇAMENTO, ADENSAMENTO E ACABAMENTO. AF_06/2017</t>
  </si>
  <si>
    <t>5.1.2.1</t>
  </si>
  <si>
    <t>5.1.2.2</t>
  </si>
  <si>
    <t>5.1.2.3</t>
  </si>
  <si>
    <t>5.1.2.4</t>
  </si>
  <si>
    <t>5.1.2.5</t>
  </si>
  <si>
    <t>5.1.2.6</t>
  </si>
  <si>
    <t>5.1.2.7</t>
  </si>
  <si>
    <t>5.1.2.8</t>
  </si>
  <si>
    <t>5.1.2.9</t>
  </si>
  <si>
    <t>5.1.2.10</t>
  </si>
  <si>
    <t>5.1.3</t>
  </si>
  <si>
    <t>SUPRAESTRUTURA</t>
  </si>
  <si>
    <t>MONTAGEM E DESMONTAGEM DE FÔRMA DE VIGA, ESCORAMENTO METÁLICO, PÉ-DIREITO SIMPLES, EM CHAPA DE MADEIRA PLASTIFICADA, 18 UTILIZAÇÕES. AF_09/2020</t>
  </si>
  <si>
    <t>LANÇAMENTO COM USO DE BALDES, ADENSAMENTO E ACABAMENTO DE CONCRETO EM ESTRUTURAS. AF_02/2022</t>
  </si>
  <si>
    <t>5.1.3.1</t>
  </si>
  <si>
    <t>5.1.3.2</t>
  </si>
  <si>
    <t>5.1.3.3</t>
  </si>
  <si>
    <t>5.1.3.4</t>
  </si>
  <si>
    <t>5.1.3.5</t>
  </si>
  <si>
    <t>5.1.3.6</t>
  </si>
  <si>
    <t>5.1.4</t>
  </si>
  <si>
    <t xml:space="preserve">ALVENARIAS </t>
  </si>
  <si>
    <t>VERGA MOLDADA IN LOCO COM UTILIZAÇÃO DE BLOCOS CANALETA PARA JANELAS COM MAIS DE 1,5 M DE VÃO. AF_03/2016</t>
  </si>
  <si>
    <t>VERGA MOLDADA IN LOCO COM UTILIZAÇÃO DE BLOCOS CANALETA PARA PORTAS COM ATÉ 1,5 M DE VÃO. AF_03/2016</t>
  </si>
  <si>
    <t>CONTRAVERGA MOLDADA IN LOCO EM CONCRETO PARA VÃOS DE MAIS DE 1,5 M DE COMPRIMENTO. AF_03/2016</t>
  </si>
  <si>
    <t>DIVISORIA SANITÁRIA, TIPO CABINE, EM MÁRMORE BRANCO POLIDO, ESP = 3CM, ASSENTADO COM ARGAMASSA COLANTE AC III-E, EXCLUSIVE FERRAGENS. AF_01/2021</t>
  </si>
  <si>
    <t>5.1.5</t>
  </si>
  <si>
    <t>FORRO EM PLACAS DE GESSO, PARA AMBIENTES RESIDENCIAIS. AF_05/2017_P</t>
  </si>
  <si>
    <t>5.1.4.1</t>
  </si>
  <si>
    <t>5.1.4.2</t>
  </si>
  <si>
    <t>5.1.4.3</t>
  </si>
  <si>
    <t>5.1.4.4</t>
  </si>
  <si>
    <t>5.1.4.5</t>
  </si>
  <si>
    <t>5.1.5.1</t>
  </si>
  <si>
    <t>5.1.5.2</t>
  </si>
  <si>
    <t>5.1.5.3</t>
  </si>
  <si>
    <t>5.1.6</t>
  </si>
  <si>
    <t xml:space="preserve">ESQUADRIAS </t>
  </si>
  <si>
    <t>PORTA EM ALUMÍNIO DE ABRIR TIPO VENEZIANA COM GUARNIÇÃO, FIXAÇÃO COM PARAFUSOS - FORNECIMENTO E INSTALAÇÃO. AF_12/2019</t>
  </si>
  <si>
    <t>5.1.6.1</t>
  </si>
  <si>
    <t>5.1.6.2</t>
  </si>
  <si>
    <t>5.1.6.3</t>
  </si>
  <si>
    <t>5.1.7</t>
  </si>
  <si>
    <t>5.1.7.1</t>
  </si>
  <si>
    <t>5.1.7.2</t>
  </si>
  <si>
    <t>5.1.7.3</t>
  </si>
  <si>
    <t>5.1.7.4</t>
  </si>
  <si>
    <t>5.1.7.5</t>
  </si>
  <si>
    <t>5.1.8</t>
  </si>
  <si>
    <t>REVESTIMENTO CERÂMICO PARA PAREDES INTERNAS COM PLACAS TIPO ESMALTADA PADRÃO POPULAR DE DIMENSÕES 20X20 CM, ARGAMASSA TIPO AC I, APLICADAS EM AMBIENTES DE ÁREA MAIOR QUE 5 M2 NA ALTURA INTEIRA DAS PAREDES. AF_06/2014</t>
  </si>
  <si>
    <t>5.1.8.1</t>
  </si>
  <si>
    <t>5.1.8.2</t>
  </si>
  <si>
    <t>5.1.8.3</t>
  </si>
  <si>
    <t>5.1.9</t>
  </si>
  <si>
    <t>APLICAÇÃO E LIXAMENTO DE MASSA LÁTEX EM TETO, UMA DEMÃO. AF_06/2014</t>
  </si>
  <si>
    <t>5.1.9.1</t>
  </si>
  <si>
    <t>5.1.9.2</t>
  </si>
  <si>
    <t>5.1.9.3</t>
  </si>
  <si>
    <t>5.1.9.4</t>
  </si>
  <si>
    <t>5.1.9.5</t>
  </si>
  <si>
    <t>5.1.9.6</t>
  </si>
  <si>
    <t>5.1.10</t>
  </si>
  <si>
    <t>BANCADA DE GRANITO VERDE UBATUBA - FORNECIMENTO E INSTALAÇÃO. (ADAPTADO SINAPI 86889)</t>
  </si>
  <si>
    <t>MICTÓRIO SIFONADO LOUÇA BRANCA ? PADRÃO MÉDIO ?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</si>
  <si>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</si>
  <si>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CHUVEIRO ELÉTRICO COMUM CORPO PLÁSTICO, TIPO DUCHA ? FORNECIMENTO E INSTALAÇÃO. AF_01/2020</t>
  </si>
  <si>
    <t>BARRA DE APOIO RETA, EM ACO INOX POLIDO, COMPRIMENTO 80 CM, FIXADA NA PAREDE - FORNECIMENTO E INSTALAÇÃO. AF_01/2020</t>
  </si>
  <si>
    <t>LAVATORIO / CUBA DE SOBREPOR, RETANGULAR, DE LOUCA COLORIDA, COM LADRAO, DIMENSOES *52 X 45* CM (L X C)</t>
  </si>
  <si>
    <t>TORNEIRA CROMADA DE MESA, 1/2? OU 3/4?, PARA LAVATÓRIO, PADRÃO MÉDIO - FORNECIMENTO E INSTALAÇÃO. AF_01/2020</t>
  </si>
  <si>
    <t>VASO SANITÁRIO SIFONADO COM CAIXA ACOPLADA LOUÇA BRANCA, INCLUSO ENGATE FLEXÍVEL EM PLÁSTICO BRANCO, 1/2 X 40CM - FORNECIMENTO E INSTALAÇÃO. AF_01/2020</t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</si>
  <si>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</si>
  <si>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</si>
  <si>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</si>
  <si>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</si>
  <si>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</si>
  <si>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</si>
  <si>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</si>
  <si>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</si>
  <si>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5.2</t>
  </si>
  <si>
    <t>BATERIA 02</t>
  </si>
  <si>
    <t>5.2.1</t>
  </si>
  <si>
    <t>5.2.1.1</t>
  </si>
  <si>
    <t>5.2.2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</si>
  <si>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</si>
  <si>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6,3 MM - MONTAGEM. AF_12/2015</t>
  </si>
  <si>
    <t>ARMAÇÃO DE PILAR OU VIGA DE UMA ESTRUTURA CONVENCIONAL DE CONCRETO ARMADO EM UM EDIFÍCIO DE MÚLTIPLOS PAVIMENTOS UTILIZANDO AÇO CA-50 DE 10,0 MM - MONTAGEM. AF_12/2015</t>
  </si>
  <si>
    <t>5.2.2.1</t>
  </si>
  <si>
    <t>5.2.2.2</t>
  </si>
  <si>
    <t>5.2.2.3</t>
  </si>
  <si>
    <t>5.2.2.4</t>
  </si>
  <si>
    <t>5.2.2.5</t>
  </si>
  <si>
    <t>5.2.2.6</t>
  </si>
  <si>
    <t>5.2.2.7</t>
  </si>
  <si>
    <t>5.2.2.8</t>
  </si>
  <si>
    <t>5.2.2.9</t>
  </si>
  <si>
    <t>5.2.2.10</t>
  </si>
  <si>
    <t>5.2.2.11</t>
  </si>
  <si>
    <t>5.2.3</t>
  </si>
  <si>
    <t>5.2.3.1</t>
  </si>
  <si>
    <t>5.2.3.2</t>
  </si>
  <si>
    <t>5.2.3.3</t>
  </si>
  <si>
    <t>5.2.3.4</t>
  </si>
  <si>
    <t>5.2.3.5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</si>
  <si>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</si>
  <si>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</si>
  <si>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</si>
  <si>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</si>
  <si>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</si>
  <si>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</si>
  <si>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</si>
  <si>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</si>
  <si>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</si>
  <si>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</si>
  <si>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</si>
  <si>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</si>
  <si>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</si>
  <si>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</si>
  <si>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5.2.6.5</t>
  </si>
  <si>
    <t>5.2.7</t>
  </si>
  <si>
    <t>5.2.7.1</t>
  </si>
  <si>
    <t>5.2.7.2</t>
  </si>
  <si>
    <t>5.2.7.3</t>
  </si>
  <si>
    <t>5.2.8</t>
  </si>
  <si>
    <t>5.2.8.1</t>
  </si>
  <si>
    <t>5.2.8.2</t>
  </si>
  <si>
    <t>5.2.8.3</t>
  </si>
  <si>
    <t>5.2.8.4</t>
  </si>
  <si>
    <t>5.2.8.5</t>
  </si>
  <si>
    <t>5.2.8.6</t>
  </si>
  <si>
    <t>5.2.9</t>
  </si>
  <si>
    <t xml:space="preserve">LOUÇAS E METAIS </t>
  </si>
  <si>
    <t>5.2.9.1</t>
  </si>
  <si>
    <t>5.2.9.2</t>
  </si>
  <si>
    <t>5.2.9.3</t>
  </si>
  <si>
    <t>5.2.9.4</t>
  </si>
  <si>
    <t>5.2.9.5</t>
  </si>
  <si>
    <t>5.2.9.6</t>
  </si>
  <si>
    <t>5.2.9.7</t>
  </si>
  <si>
    <t>5.2.9.8</t>
  </si>
  <si>
    <t xml:space="preserve">BAIAS </t>
  </si>
  <si>
    <t>6.1.1</t>
  </si>
  <si>
    <t>6.1.1.1</t>
  </si>
  <si>
    <t>6.1.2</t>
  </si>
  <si>
    <t>6.1.2.1</t>
  </si>
  <si>
    <t>6.1.2.2</t>
  </si>
  <si>
    <t>6.1.2.3</t>
  </si>
  <si>
    <t>6.1.2.4</t>
  </si>
  <si>
    <t>6.1.2.5</t>
  </si>
  <si>
    <t>6.1.2.6</t>
  </si>
  <si>
    <t>ARMAÇÃO DE BLOCO, VIGA BALDRAME OU SAPATA UTILIZANDO AÇO CA-50 DE 12,5 MM - MONTAGEM. AF_06/2017</t>
  </si>
  <si>
    <t>6.1.2.7</t>
  </si>
  <si>
    <t>6.1.2.8</t>
  </si>
  <si>
    <t>6.1.2.9</t>
  </si>
  <si>
    <t>6.1.2.10</t>
  </si>
  <si>
    <t>6.1.3</t>
  </si>
  <si>
    <t>6.1.3.1</t>
  </si>
  <si>
    <t>RESVESTIMENTO</t>
  </si>
  <si>
    <t>6.1.4.1</t>
  </si>
  <si>
    <t>6.1.4.2</t>
  </si>
  <si>
    <t>6.1.4</t>
  </si>
  <si>
    <t>6.1.5</t>
  </si>
  <si>
    <t>6.1.5.1</t>
  </si>
  <si>
    <t>TEXTURA ACRÍLICA, APLICAÇÃO MANUAL EM PAREDE, UMA DEMÃO. AF_09/2016</t>
  </si>
  <si>
    <t>6.1.5.2</t>
  </si>
  <si>
    <t>6.1.6</t>
  </si>
  <si>
    <t>COBERTA</t>
  </si>
  <si>
    <t>6.1.6.1</t>
  </si>
  <si>
    <t>6.1.6.2</t>
  </si>
  <si>
    <t>6.1.7</t>
  </si>
  <si>
    <t>PILARES DE MADEIRA E PORTAS</t>
  </si>
  <si>
    <t>6.1.7.1</t>
  </si>
  <si>
    <t>PILAR EM MADEIRA DE LEI 20 X 20CM (ADAPTADO DE SBC 100725)</t>
  </si>
  <si>
    <t>6.1.7.2</t>
  </si>
  <si>
    <t>PINTURA TINTA DE ACABAMENTO (PIGMENTADA) A ÓLEO EM MADEIRA, 2 DEMÃOS. AF_01/2021</t>
  </si>
  <si>
    <t>6.1.7.3</t>
  </si>
  <si>
    <t>PORTA DE MADEIRA NAS DIMENSÕES 1,00 X 1,60, COM FERROLHO (ADAPTADO SINAPI 91012)</t>
  </si>
  <si>
    <t>UND</t>
  </si>
  <si>
    <t>BAIAS PARA CAPRINOS E SUINOS</t>
  </si>
  <si>
    <t>6.2.1.1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</si>
  <si>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</si>
  <si>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</si>
  <si>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</si>
  <si>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</si>
  <si>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</si>
  <si>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</si>
  <si>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</si>
  <si>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</si>
  <si>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</si>
  <si>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</si>
  <si>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6.2.3.1</t>
  </si>
  <si>
    <t>6.2.4</t>
  </si>
  <si>
    <t>6.2.4.1</t>
  </si>
  <si>
    <t>6.2.4.2</t>
  </si>
  <si>
    <t>6.2.5</t>
  </si>
  <si>
    <t>6.2.5.1</t>
  </si>
  <si>
    <t>6.2.5.2</t>
  </si>
  <si>
    <t>6.2.6</t>
  </si>
  <si>
    <t>6.2.6.1</t>
  </si>
  <si>
    <t>6.2.6.2</t>
  </si>
  <si>
    <t>6.2.7</t>
  </si>
  <si>
    <t>6.2.7.1</t>
  </si>
  <si>
    <t>6.2.7.2</t>
  </si>
  <si>
    <t>6.2.7.3</t>
  </si>
  <si>
    <t>PORTA DE MADEIRA NAS DIMENSÕES 1,00 X 1,10,, COM FERROLHO. (ADAPTADO SINAPI 91012)..</t>
  </si>
  <si>
    <t>DEPÓSITOS</t>
  </si>
  <si>
    <t>7.1.1</t>
  </si>
  <si>
    <t xml:space="preserve">INFRAESTRUTURA/FUNDAÇÕES 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</si>
  <si>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</si>
  <si>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</si>
  <si>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</si>
  <si>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</si>
  <si>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</si>
  <si>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</si>
  <si>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</si>
  <si>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</si>
  <si>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</si>
  <si>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</si>
  <si>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</si>
  <si>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7.3.1</t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</si>
  <si>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</si>
  <si>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</si>
  <si>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</si>
  <si>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</si>
  <si>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</si>
  <si>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</si>
  <si>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</si>
  <si>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</si>
  <si>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7.5</t>
  </si>
  <si>
    <t>7.5.1</t>
  </si>
  <si>
    <t>7.5.2</t>
  </si>
  <si>
    <t>7.5.3</t>
  </si>
  <si>
    <t>7.5.4</t>
  </si>
  <si>
    <t xml:space="preserve">7.6 </t>
  </si>
  <si>
    <t>7.6.1</t>
  </si>
  <si>
    <t>KIT DE PORTA DE MADEIRA PARA PINTURA, SEMI-OCA (PESADA OU SUPERPESADA), PADRÃO MÉDIO, 90X210CM, ESPESSURA DE 3,5CM, ITENS INCLUSOS: DOBRADIÇAS, MONTAGEM E INSTALAÇÃO DO BATENTE, FECHADURA COM EXECUÇÃO DO FURO - FORNECIMENTO E INSTALAÇÃO. AF_12/2019</t>
  </si>
  <si>
    <t>7.6.2</t>
  </si>
  <si>
    <t>7.6.3</t>
  </si>
  <si>
    <t>PORTA DE FERRO, DE ABRIR, TIPO GRADE COM CHAPA, COM GUARNIÇÕES. AF_12/2019</t>
  </si>
  <si>
    <t>7.7</t>
  </si>
  <si>
    <t>7.7.1</t>
  </si>
  <si>
    <t>7.7.2</t>
  </si>
  <si>
    <t>7.7.3</t>
  </si>
  <si>
    <t>7.7.4</t>
  </si>
  <si>
    <t>7.8</t>
  </si>
  <si>
    <t>7.8.1</t>
  </si>
  <si>
    <t>7.8.2</t>
  </si>
  <si>
    <t>7.8.3</t>
  </si>
  <si>
    <t>7.8.4</t>
  </si>
  <si>
    <t>7.9</t>
  </si>
  <si>
    <t>7.9.1</t>
  </si>
  <si>
    <t>7.9.2</t>
  </si>
  <si>
    <t>7.9.3</t>
  </si>
  <si>
    <t>LOJA</t>
  </si>
  <si>
    <t>8.1</t>
  </si>
  <si>
    <t>8.1.1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</si>
  <si>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</si>
  <si>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</si>
  <si>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</si>
  <si>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</si>
  <si>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</si>
  <si>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</si>
  <si>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</si>
  <si>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</si>
  <si>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</si>
  <si>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</si>
  <si>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</si>
  <si>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</si>
  <si>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</si>
  <si>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</si>
  <si>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</si>
  <si>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</si>
  <si>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</si>
  <si>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</si>
  <si>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</si>
  <si>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</si>
  <si>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</si>
  <si>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8.4.1</t>
  </si>
  <si>
    <t>8.5</t>
  </si>
  <si>
    <t>8.5.1</t>
  </si>
  <si>
    <t>8.5.2</t>
  </si>
  <si>
    <t>8.5.3</t>
  </si>
  <si>
    <t>8.5.4</t>
  </si>
  <si>
    <t>8.6</t>
  </si>
  <si>
    <t>8.6.1</t>
  </si>
  <si>
    <t>PORTA DE VIDRO TEMPERADO, DE ABRIR, DUAS FOLHAS, 1,4X2,10M, ESPESSURA 10MM INCLUSIVE ACESSÓRIOS (ADAPTADO DE ORSE 12952)</t>
  </si>
  <si>
    <t>UNID</t>
  </si>
  <si>
    <t>8.6.2</t>
  </si>
  <si>
    <t>JANELA DE MADEIRA (IMBUIA/CEDRO OU EQUIV.) DE ABRIR COM 4 FOLHAS (2 VENEZIANAS E 2 GUILHOTINAS PARA VIDRO), COM BATENTE, ALIZAR E FERRAGENS. EXCLUSIVE VIDROS, ACABAMENTO E CONTRAMARCO. FORNECIMENTO E INSTALAÇÃO. AF_12/2019</t>
  </si>
  <si>
    <t>8.7</t>
  </si>
  <si>
    <t>8.7.1</t>
  </si>
  <si>
    <t>8.7.2</t>
  </si>
  <si>
    <t>8.7.3</t>
  </si>
  <si>
    <t>8.7.4</t>
  </si>
  <si>
    <t>8.7.5</t>
  </si>
  <si>
    <t>EXECUÇÃO DE PASSEIO (CALÇADA) OU PISO DE CONCRETO COM CONCRETO MOLDADO IN LOCO, FEITO EM OBRA, ACABAMENTO CONVENCIONAL, ESPESSURA 8 CM, ARMADO. AF_07/2016</t>
  </si>
  <si>
    <t>8.8</t>
  </si>
  <si>
    <t>8.8.1</t>
  </si>
  <si>
    <t>8.8.2</t>
  </si>
  <si>
    <t>8.8.3</t>
  </si>
  <si>
    <t>8.8.4</t>
  </si>
  <si>
    <t>8.9</t>
  </si>
  <si>
    <t>8.9.1</t>
  </si>
  <si>
    <t>8.9.2</t>
  </si>
  <si>
    <t>8.9.3</t>
  </si>
  <si>
    <t>LANCHONETES</t>
  </si>
  <si>
    <t>9.1.1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</si>
  <si>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</si>
  <si>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</si>
  <si>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</si>
  <si>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</si>
  <si>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</si>
  <si>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</si>
  <si>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</si>
  <si>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</si>
  <si>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</si>
  <si>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</si>
  <si>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</si>
  <si>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</si>
  <si>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</si>
  <si>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</si>
  <si>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</si>
  <si>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</si>
  <si>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</si>
  <si>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</si>
  <si>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</si>
  <si>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</si>
  <si>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9.5</t>
  </si>
  <si>
    <t>9.5.1</t>
  </si>
  <si>
    <t>9.5.2</t>
  </si>
  <si>
    <t>9.5.3</t>
  </si>
  <si>
    <t>9.6</t>
  </si>
  <si>
    <t>9.6.1</t>
  </si>
  <si>
    <t>PORTA DE AÇO DE ENROLAR TIPO GRADE, CHAPA 16. (ADAPTADO SINAPI 74136/1)</t>
  </si>
  <si>
    <t>9.6.2</t>
  </si>
  <si>
    <t>9.7</t>
  </si>
  <si>
    <t>9.7.1</t>
  </si>
  <si>
    <t>9.7.2</t>
  </si>
  <si>
    <t>9.7.3</t>
  </si>
  <si>
    <t>9.8</t>
  </si>
  <si>
    <t>9.8.1</t>
  </si>
  <si>
    <t>9.8.2</t>
  </si>
  <si>
    <t>9.8.3</t>
  </si>
  <si>
    <t>9.8.4</t>
  </si>
  <si>
    <t>9.8.5</t>
  </si>
  <si>
    <t>9.9</t>
  </si>
  <si>
    <t>9.9.1</t>
  </si>
  <si>
    <t>9.9.2</t>
  </si>
  <si>
    <t>9.9.3</t>
  </si>
  <si>
    <t>9.10</t>
  </si>
  <si>
    <t>9.10.1</t>
  </si>
  <si>
    <t>9.10.2</t>
  </si>
  <si>
    <t>CUBA DE EMBUTIR DE AÇO INOXIDÁVEL MÉDIA, INCLUSO VÁLVULA TIPO AMERICANA E SIFÃO TIPO GARRAFA EM METAL CROMADO - FORNECIMENTO E INSTALAÇÃO. AF_01/2020</t>
  </si>
  <si>
    <t>9.10.3</t>
  </si>
  <si>
    <t>TORNEIRA CROMADA 1/2? OU 3/4? PARA TANQUE, PADRÃO MÉDIO - FORNECIMENTO E INSTALAÇÃO. AF_01/2020</t>
  </si>
  <si>
    <t xml:space="preserve">DRENAGEM </t>
  </si>
  <si>
    <t>10.1</t>
  </si>
  <si>
    <t>GERAL</t>
  </si>
  <si>
    <t>10.1.1</t>
  </si>
  <si>
    <t>GRELHA DE FERRO FUNDIDO SIMPLES COM REQUADRO, 150 X 1000 MM, ASSENTADA COM ARGAMASSA 1 : 3 CIMENTO: AREIA - FORNECIMENTO E INSTALAÇÃO. AF_08/2021</t>
  </si>
  <si>
    <t>10.1.2</t>
  </si>
  <si>
    <t>CAIXA ENTERRADA HIDRÁULICA RETANGULAR, EM ALVENARIA COM BLOCOS DE CONCRETO, DIMENSÕES INTERNAS: 0,6X0,6X0,6 M PARA REDE DE DRENAGEM. AF_12/2020</t>
  </si>
  <si>
    <t>10.1.3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</si>
  <si>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</si>
  <si>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10.1.4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</si>
  <si>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</si>
  <si>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10.1.5</t>
  </si>
  <si>
    <t>CALHA DE BEIRAL, SEMICIRCULAR DE PVC, DIAMETRO 125 MM, INCLUINDO CABECEIRAS, EMENDAS, BOCAIS, SUPORTES E VEDAÇÕES, EXCLUINDO CONDUTORES, INCLUSO TRANSPORTE VERTICAL. AF_07/2019</t>
  </si>
  <si>
    <t>PAVIMENTAÇÃO E URBANIZAÇÃO GERAL</t>
  </si>
  <si>
    <t>11.1</t>
  </si>
  <si>
    <t>11.1.1</t>
  </si>
  <si>
    <t>EXECUÇÃO DE PAVIMENTO EM PARALELEPÍPEDOS, REJUNTAMENTO COM PÓ DE PEDRA. AF_05/2020</t>
  </si>
  <si>
    <t>11.1.2</t>
  </si>
  <si>
    <t>11.1.3</t>
  </si>
  <si>
    <t>GUIA (MEIO-FIO) CONCRETO, MOLDADA IN LOCO EM TRECHO CURVO COM EXTRUSORA, 13 CM BASE X 22 CM ALTURA. AF_06/2016</t>
  </si>
  <si>
    <t>11.1.4</t>
  </si>
  <si>
    <t>PLANTIO DE GRAMA EM PLACAS. AF_05/2018</t>
  </si>
  <si>
    <t>INTALAÇÕES SANITÁRIAS</t>
  </si>
  <si>
    <t>12.1</t>
  </si>
  <si>
    <t>PROJETO COMPLETO</t>
  </si>
  <si>
    <t>12.1.1</t>
  </si>
  <si>
    <t>CAIXA SIFONADA, PVC, DN 100 X 100 X 50 MM, JUNTA ELÁSTICA, FORNECIDA E INSTALADA EM RAMAL DE DESCARGA OU EM RAMAL DE ESGOTO SANITÁRIO. AF_12/2014</t>
  </si>
  <si>
    <t>12.1.2</t>
  </si>
  <si>
    <t>12.1.3</t>
  </si>
  <si>
    <t>12.1.4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</si>
  <si>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</si>
  <si>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12.1.5</t>
  </si>
  <si>
    <t>SUMIDOURO CIRCULAR, EM CONCRETO PRÉ-MOLDADO, DIÂMETRO INTERNO = 1,88 M, ALTURA INTERNA = 2,00 M, ÁREA DE INFILTRAÇÃO: 13,1 M² (PARA 5 CONTRIBUINTES). AF_12/2020</t>
  </si>
  <si>
    <t>12.1.6</t>
  </si>
  <si>
    <t>TANQUE SÉPTICO CIRCULAR, EM CONCRETO PRÉ-MOLDADO, DIÂMETRO INTERNO = 1,10 M, ALTURA INTERNA = 2,50 M, VOLUME ÚTIL: 2138,2 L (PARA 5 CONTRIBUINTES). AF_12/2020</t>
  </si>
  <si>
    <t>13.1</t>
  </si>
  <si>
    <t>13.1.1</t>
  </si>
  <si>
    <t>TOMADA BAIXA DE EMBUTIR (1 MÓDULO), 2P+T 10 A, INCLUINDO SUPORTE E PLACA - FORNECIMENTO E INSTALAÇÃO. AF_12/2015</t>
  </si>
  <si>
    <t>13.1.2</t>
  </si>
  <si>
    <t>TOMADA BAIXA DE EMBUTIR (1 MÓDULO), 2P+T 20 A, INCLUINDO SUPORTE E PLACA - FORNECIMENTO E INSTALAÇÃO. AF_12/2015</t>
  </si>
  <si>
    <t>13.1.3</t>
  </si>
  <si>
    <t>TOMADA MÉDIA DE EMBUTIR (2 MÓDULOS), 2P+T 10 A, INCLUINDO SUPORTE E PLACA - FORNECIMENTO E INSTALAÇÃO. AF_12/2015</t>
  </si>
  <si>
    <t>13.1.4</t>
  </si>
  <si>
    <t>TOMADA MÉDIA DE EMBUTIR (2 MÓDULOS), 2P+T 20 A, INCLUINDO SUPORTE E PLACA - FORNECIMENTO E INSTALAÇÃO. AF_12/2015</t>
  </si>
  <si>
    <t>13.1.5</t>
  </si>
  <si>
    <t>INTERRUPTOR SIMPLES (1 MÓDULO), 10A/250V, INCLUINDO SUPORTE E PLACA - FORNECIMENTO E INSTALAÇÃO. AF_12/2015</t>
  </si>
  <si>
    <t>13.1.6</t>
  </si>
  <si>
    <t>INTERRUPTOR PARALELO (2 MÓDULOS), 10A/250V, INCLUINDO SUPORTE E PLACA - FORNECIMENTO E INSTALAÇÃO. AF_12/2015</t>
  </si>
  <si>
    <t>13.1.7</t>
  </si>
  <si>
    <t>INTERRUPTOR SIMPLES (3 MÓDULOS), 10A/250V, INCLUINDO SUPORTE E PLACA - FORNECIMENTO E INSTALAÇÃO. AF_12/2015</t>
  </si>
  <si>
    <t>13.1.8</t>
  </si>
  <si>
    <t>INTERRUPTOR PARALELO (3 MÓDULOS), 10A/250V, INCLUINDO SUPORTE E PLACA - FORNECIMENTO E INSTALAÇÃO. AF_12/2015</t>
  </si>
  <si>
    <t>13.1.9</t>
  </si>
  <si>
    <t>CABO DE COBRE FLEXÍVEL ISOLADO, 1,5 MM², ANTI-CHAMA 0,6/1,0 KV, PARA CIRCUITOS TERMINAIS - FORNECIMENTO E INSTALAÇÃO. AF_12/2015</t>
  </si>
  <si>
    <t>13.1.10</t>
  </si>
  <si>
    <t>CABO DE COBRE FLEXÍVEL ISOLADO, 2,5 MM², ANTI-CHAMA 0,6/1,0 KV, PARA CIRCUITOS TERMINAIS - FORNECIMENTO E INSTALAÇÃO. AF_12/2015</t>
  </si>
  <si>
    <t>13.1.11</t>
  </si>
  <si>
    <t>CABO DE COBRE FLEXÍVEL ISOLADO, 4 MM², ANTI-CHAMA 0,6/1,0 KV, PARA CIRCUITOS TERMINAIS - FORNECIMENTO E INSTALAÇÃO. AF_12/2015</t>
  </si>
  <si>
    <t>13.1.12</t>
  </si>
  <si>
    <t>CABO DE COBRE FLEXÍVEL ISOLADO, 6 MM², ANTI-CHAMA 0,6/1,0 KV, PARA CIRCUITOS TERMINAIS - FORNECIMENTO E INSTALAÇÃO. AF_12/2015</t>
  </si>
  <si>
    <t>13.1.13</t>
  </si>
  <si>
    <t>CABO DE COBRE FLEXÍVEL ISOLADO, 10 MM², ANTI-CHAMA 0,6/1,0 KV, PARA CIRCUITOS TERMINAIS - FORNECIMENTO E INSTALAÇÃO. AF_12/2015</t>
  </si>
  <si>
    <t>13.1.14</t>
  </si>
  <si>
    <t>CAIXA DE PASSAGEM METALICA DE SOBREPOR COM TAMPA PARAFUSADA, DIMENSOES 40 X 40 X 15 CM</t>
  </si>
  <si>
    <t>13.1.15</t>
  </si>
  <si>
    <t>DISJUNTOR TRIPOLAR TIPO DIN, CORRENTE NOMINAL DE 10A - FORNECIMENTO E INSTALAÇÃO. AF_10/2020</t>
  </si>
  <si>
    <t>13.1.16</t>
  </si>
  <si>
    <t>DISJUNTOR TRIPOLAR TIPO DIN, CORRENTE NOMINAL DE 16A - FORNECIMENTO E INSTALAÇÃO. AF_10/2020</t>
  </si>
  <si>
    <t>13.1.17</t>
  </si>
  <si>
    <t>DISJUNTOR TRIPOLAR TIPO DIN, CORRENTE NOMINAL DE 40A - FORNECIMENTO E INSTALAÇÃO. AF_10/2020</t>
  </si>
  <si>
    <t>13.1.18</t>
  </si>
  <si>
    <t>DISJUNTOR MONOPOLAR TIPO DIN, CORRENTE NOMINAL DE 10A - FORNECIMENTO E INSTALAÇÃO. AF_10/2020</t>
  </si>
  <si>
    <t>13.1.19</t>
  </si>
  <si>
    <t>DISJUNTOR MONOPOLAR TIPO DIN, CORRENTE NOMINAL DE 16A - FORNECIMENTO E INSTALAÇÃO. AF_10/2020</t>
  </si>
  <si>
    <t>13.1.20</t>
  </si>
  <si>
    <t>ELETRODUTO FLEXÍVEL CORRUGADO, PVC, DN 32 MM (1"), PARA CIRCUITOS TERMINAIS, INSTALADO EM LAJE - FORNECIMENTO E INSTALAÇÃO. AF_12/2015</t>
  </si>
  <si>
    <t>13.1.21</t>
  </si>
  <si>
    <t>ELETRODUTO FLEXÍVEL CORRUGADO, PVC, DN 25 MM (3/4"), PARA CIRCUITOS TERMINAIS, INSTALADO EM LAJE - FORNECIMENTO E INSTALAÇÃO. AF_12/2015</t>
  </si>
  <si>
    <t>13.1.22</t>
  </si>
  <si>
    <t>ELETRODUTO RÍGIDO ROSCÁVEL, PVC, DN 50 MM (1 1/2"), PARA REDE ENTERRADA DE DISTRIBUIÇÃO DE ENERGIA ELÉTRICA - FORNECIMENTO E INSTALAÇÃO. AF_12/2021</t>
  </si>
  <si>
    <t>13.1.23</t>
  </si>
  <si>
    <t>ELETRODUTO RÍGIDO ROSCÁVEL, PVC, DN 85 MM (3"), PARA REDE ENTERRADA DE DISTRIBUIÇÃO DE ENERGIA ELÉTRICA - FORNECIMENTO E INSTALAÇÃO. AF_12/2021</t>
  </si>
  <si>
    <t>13.1.24</t>
  </si>
  <si>
    <t>ELETRODUTO RÍGIDO ROSCÁVEL, PVC, DN 110 MM (4"), PARA REDE ENTERRADA DE DISTRIBUIÇÃO DE ENERGIA ELÉTRICA - FORNECIMENTO E INSTALAÇÃO. AF_12/2021</t>
  </si>
  <si>
    <t>13.1.25</t>
  </si>
  <si>
    <t>13.1.26</t>
  </si>
  <si>
    <t>ELETRODUTO RÍGIDO ROSCÁVEL, PVC, DN 20 MM (1/2"), PARA CIRCUITOS TERMINAIS, INSTALADO EM FORRO - FORNECIMENTO E INSTALAÇÃO. AF_12/2015</t>
  </si>
  <si>
    <t>13.1.27</t>
  </si>
  <si>
    <t>ENTRADA DE ENERGIA ELÉTRICA, AÉREA, TRIFÁSICA, COM CAIXA DE SOBREPOR, CABO DE 16 MM2 E DISJUNTOR DIN 50A (NÃO INCLUSO O POSTE DE CONCRETO). AF_07/2020_P</t>
  </si>
  <si>
    <t>13.1.28</t>
  </si>
  <si>
    <t>POSTE DE CONCRETO ARMADO DE SECAO CIRCULAR, EXTENSAO DE 10,00 M, RESISTENCIA DE 150 A 200 DAN, TIPO C-14</t>
  </si>
  <si>
    <t>13.1.29</t>
  </si>
  <si>
    <t>HASTE DE ATERRAMENTO 3/4 PARA SPDA - FORNECIMENTO E INSTALAÇÃO. AF_12/2017</t>
  </si>
  <si>
    <t>13.1.30</t>
  </si>
  <si>
    <t>CAIXA DE INSPEÇÃO PARA ATERRAMENTO, CIRCULAR, EM POLIETILENO, DIÂMETRO INTERNO = 0,3 M. AF_12/2020</t>
  </si>
  <si>
    <t>13.1.31</t>
  </si>
  <si>
    <t>QUADRO DE DISTRIBUIÇÃO DE ENERGIA EM CHAPA DE AÇO GALVANIZADO, DE EMBUTIR, COM BARRAMENTO TRIFÁSICO, PARA 12 DISJUNTORES DIN 100A - FORNECIMENTO E INSTALAÇÃO. AF_10/2020</t>
  </si>
  <si>
    <t>13.1.32</t>
  </si>
  <si>
    <t>CAIXA RETANGULAR 4" X 2" MÉDIA (1,30 M DO PISO), PVC, INSTALADA EM PAREDE - FORNECIMENTO E INSTALAÇÃO. AF_12/2015</t>
  </si>
  <si>
    <t>13.1.33</t>
  </si>
  <si>
    <t>CAIXA RETANGULAR 4" X 4" BAIXA (0,30 M DO PISO), PVC, INSTALADA EM PAREDE - FORNECIMENTO E INSTALAÇÃO. AF_12/2015</t>
  </si>
  <si>
    <t>13.1.34</t>
  </si>
  <si>
    <t>ASSENTAMENTO DE POSTE DE CONCRETO COM COMPRIMENTO NOMINAL DE 9 M, CARGA NOMINAL MENOR OU IGUAL A 1000 DAN, ENGASTAMENTO SIMPLES COM 1,5 M DE SOLO (NÃO INCLUI FORNECIMENTO). AF_11/2019</t>
  </si>
  <si>
    <t>13.1.35</t>
  </si>
  <si>
    <t>13.1.36</t>
  </si>
  <si>
    <t>REFLETOR EM ALUMÍNIO, DE SUPORTE E ALÇA, COM 1 LÂMPADA VAPOR DE MERCÚRIO DE 125 W, COM REATOR ALTO FATOR DE POTÊNCIA - FORNECIMENTO E INSTALAÇÃO. AF_02/2020</t>
  </si>
  <si>
    <t>13.1.37</t>
  </si>
  <si>
    <t>LUMINÁRIA TIPO CALHA, DE SOBREPOR, COM 1 LÂMPADA TUBULAR FLUORESCENTE DE 18 W, COM REATOR DE PARTIDA RÁPIDA - FORNECIMENTO E INSTALAÇÃO. AF_02/2020</t>
  </si>
  <si>
    <t>13.1.38</t>
  </si>
  <si>
    <t>LUMINÁRIA TIPO PLAFON QUADRADA, DE EMBUTIR, COM LED DE 18 W - FORNECIMENTO E INSTALAÇÃO. AF_03/2022</t>
  </si>
  <si>
    <t>INSTALAÇÕES HIDRAULICAS</t>
  </si>
  <si>
    <t>14.1</t>
  </si>
  <si>
    <t>14.1.1</t>
  </si>
  <si>
    <t>REGISTRO DE ESFERA, PVC, ROSCÁVEL, COM VOLANTE, 1 1/2" - FORNECIMENTO E INSTALAÇÃO. AF_08/2021</t>
  </si>
  <si>
    <t>14.1.2</t>
  </si>
  <si>
    <t>REGISTRO DE ESFERA, PVC, ROSCÁVEL, COM VOLANTE, 3/4" - FORNECIMENTO E INSTALAÇÃO. AF_08/2021</t>
  </si>
  <si>
    <t>14.1.3</t>
  </si>
  <si>
    <t>REGISTRO DE GAVETA BRUTO, LATÃO, ROSCÁVEL, 1", COM ACABAMENTO E CANOPLA CROMADOS - FORNECIMENTO E INSTALAÇÃO. AF_08/2021</t>
  </si>
  <si>
    <t>14.1.4</t>
  </si>
  <si>
    <t>REGISTRO DE GAVETA BRUTO, LATÃO, ROSCÁVEL, 3/4", COM ACABAMENTO E CANOPLA CROMADOS - FORNECIMENTO E INSTALAÇÃO. AF_08/2021</t>
  </si>
  <si>
    <t>14.1.5</t>
  </si>
  <si>
    <t>BOMBA CENTRÍFUGA, TRIFÁSICA, 3 CV OU 2,96 HP, HM 34 A 40 M, Q 8,6 A 14,8 M3/H - FORNECIMENTO E INSTALAÇÃO. AF_12/2020</t>
  </si>
  <si>
    <t>14.1.6</t>
  </si>
  <si>
    <t>REGISTRO DE PRESSÃO BRUTO, LATÃO, ROSCÁVEL, 3/4", COM ACABAMENTO E CANOPLA CROMADOS - FORNECIMENTO E INSTALAÇÃO. AF_08/2021</t>
  </si>
  <si>
    <t>14.1.7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</si>
  <si>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</si>
  <si>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14.1.8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</si>
  <si>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</si>
  <si>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14.1.9</t>
  </si>
  <si>
    <t>14.1.10</t>
  </si>
  <si>
    <t>CAIXA D´ÁGUA EM POLIÉSTER REFORÇADO COM FIBRA DE VIDRO, 2000 LITROS - FORNECIMENTO E INSTALAÇÃO. AF_06/2021</t>
  </si>
  <si>
    <t>MURO FRONTAL</t>
  </si>
  <si>
    <t>15.1</t>
  </si>
  <si>
    <t>15.1.1</t>
  </si>
  <si>
    <t>15.2</t>
  </si>
  <si>
    <t>FUNDAÇÕES</t>
  </si>
  <si>
    <t>15.2.1</t>
  </si>
  <si>
    <t>15.2.2</t>
  </si>
  <si>
    <t>15.2.3</t>
  </si>
  <si>
    <t>15.2.4</t>
  </si>
  <si>
    <t>15.3</t>
  </si>
  <si>
    <t>15.3.1</t>
  </si>
  <si>
    <t>CINTA DE AMARRAÇÃO DE ALVENARIA MOLDADA IN LOCO EM CONCRETO. AF_03/2016</t>
  </si>
  <si>
    <t>15.4</t>
  </si>
  <si>
    <t>ALVENARIA</t>
  </si>
  <si>
    <t>15.4.1</t>
  </si>
  <si>
    <t>ALVENARIA DE VEDAÇÃO DE BLOCOS CERÂMICOS FURADOS NA HORIZONTAL DE 14X9X19 CM (ESPESSURA 14 CM, BLOCO DEITADO) E ARGAMASSA DE ASSENTAMENTO COM PREPARO EM BETONEIRA. AF_12/2021</t>
  </si>
  <si>
    <t>15.5</t>
  </si>
  <si>
    <t>15.5.1</t>
  </si>
  <si>
    <t>15.5.2</t>
  </si>
  <si>
    <t>15.6</t>
  </si>
  <si>
    <t>15.6.1</t>
  </si>
  <si>
    <r>
      <rPr>
        <sz val="8"/>
        <rFont val="Calibri"/>
        <family val="1"/>
      </rPr>
      <t>PROGRAMA:</t>
    </r>
  </si>
  <si>
    <r>
      <rPr>
        <sz val="8"/>
        <rFont val="Calibri"/>
        <family val="1"/>
      </rPr>
      <t>CONCEDENTE:</t>
    </r>
  </si>
  <si>
    <r>
      <rPr>
        <b/>
        <sz val="8"/>
        <rFont val="Calibri"/>
        <family val="1"/>
      </rPr>
      <t>Governo do Estado da Paraíba</t>
    </r>
  </si>
  <si>
    <r>
      <rPr>
        <sz val="8"/>
        <rFont val="Calibri"/>
        <family val="1"/>
      </rPr>
      <t>CONVENENTE:</t>
    </r>
  </si>
  <si>
    <r>
      <rPr>
        <b/>
        <sz val="8"/>
        <rFont val="Calibri"/>
        <family val="1"/>
      </rPr>
      <t>Município de Sousa  - PB</t>
    </r>
  </si>
  <si>
    <r>
      <rPr>
        <sz val="8"/>
        <rFont val="Calibri"/>
        <family val="1"/>
      </rPr>
      <t>CONTRATO:</t>
    </r>
  </si>
  <si>
    <r>
      <rPr>
        <sz val="8"/>
        <rFont val="Calibri"/>
        <family val="1"/>
      </rPr>
      <t>OBRA:</t>
    </r>
  </si>
  <si>
    <r>
      <rPr>
        <b/>
        <sz val="8"/>
        <rFont val="Calibri"/>
        <family val="1"/>
      </rPr>
      <t>CONSTRUÇÃO DA PRAÇA DE EVENTOS DA AGROPECUÁRIA NO MUNICIPIO DE SOUSA - PB</t>
    </r>
  </si>
  <si>
    <r>
      <rPr>
        <sz val="8"/>
        <rFont val="Calibri"/>
        <family val="1"/>
      </rPr>
      <t>REF. PREÇOS</t>
    </r>
  </si>
  <si>
    <r>
      <rPr>
        <b/>
        <sz val="8"/>
        <rFont val="Calibri"/>
        <family val="1"/>
      </rPr>
      <t>SINAPI PB - 04/2022</t>
    </r>
  </si>
  <si>
    <r>
      <rPr>
        <sz val="8"/>
        <rFont val="Calibri"/>
        <family val="1"/>
      </rPr>
      <t>DESONERADO:</t>
    </r>
  </si>
  <si>
    <r>
      <rPr>
        <b/>
        <sz val="8"/>
        <rFont val="Calibri"/>
        <family val="1"/>
      </rPr>
      <t>Sim</t>
    </r>
  </si>
  <si>
    <r>
      <rPr>
        <b/>
        <sz val="8"/>
        <color rgb="FFFFFFFF"/>
        <rFont val="Calibri"/>
        <family val="1"/>
      </rPr>
      <t>MEMÓRIA DE CÁLCULO DE QUANTIDADES</t>
    </r>
  </si>
  <si>
    <r>
      <rPr>
        <b/>
        <sz val="8"/>
        <color rgb="FFFFFFFF"/>
        <rFont val="Calibri"/>
        <family val="1"/>
      </rPr>
      <t>ITEM</t>
    </r>
  </si>
  <si>
    <r>
      <rPr>
        <b/>
        <sz val="8"/>
        <color rgb="FFFFFFFF"/>
        <rFont val="Calibri"/>
        <family val="1"/>
      </rPr>
      <t>SERVIÇO</t>
    </r>
  </si>
  <si>
    <r>
      <rPr>
        <b/>
        <sz val="8"/>
        <color rgb="FFFFFFFF"/>
        <rFont val="Calibri"/>
        <family val="1"/>
      </rPr>
      <t>DESCRIÇÃO</t>
    </r>
  </si>
  <si>
    <r>
      <rPr>
        <b/>
        <sz val="8"/>
        <color rgb="FFFFFFFF"/>
        <rFont val="Calibri"/>
        <family val="1"/>
      </rPr>
      <t>VEZ</t>
    </r>
  </si>
  <si>
    <r>
      <rPr>
        <b/>
        <sz val="8"/>
        <color rgb="FFFFFFFF"/>
        <rFont val="Calibri"/>
        <family val="1"/>
      </rPr>
      <t>DADOS</t>
    </r>
  </si>
  <si>
    <r>
      <rPr>
        <b/>
        <sz val="8"/>
        <color rgb="FFFFFFFF"/>
        <rFont val="Calibri"/>
        <family val="1"/>
      </rPr>
      <t>RESULTADO</t>
    </r>
  </si>
  <si>
    <r>
      <rPr>
        <b/>
        <sz val="8"/>
        <color rgb="FFFFFFFF"/>
        <rFont val="Calibri"/>
        <family val="1"/>
      </rPr>
      <t>UNID</t>
    </r>
  </si>
  <si>
    <r>
      <rPr>
        <b/>
        <sz val="8"/>
        <color rgb="FFFFFFFF"/>
        <rFont val="Calibri"/>
        <family val="1"/>
      </rPr>
      <t>X1</t>
    </r>
  </si>
  <si>
    <r>
      <rPr>
        <b/>
        <sz val="8"/>
        <color rgb="FFFFFFFF"/>
        <rFont val="Calibri"/>
        <family val="1"/>
      </rPr>
      <t>X2</t>
    </r>
  </si>
  <si>
    <r>
      <rPr>
        <b/>
        <sz val="8"/>
        <color rgb="FFFFFFFF"/>
        <rFont val="Calibri"/>
        <family val="1"/>
      </rPr>
      <t>Y1</t>
    </r>
  </si>
  <si>
    <r>
      <rPr>
        <b/>
        <sz val="8"/>
        <color rgb="FFFFFFFF"/>
        <rFont val="Calibri"/>
        <family val="1"/>
      </rPr>
      <t>Y2</t>
    </r>
  </si>
  <si>
    <r>
      <rPr>
        <b/>
        <sz val="8"/>
        <color rgb="FFFFFFFF"/>
        <rFont val="Calibri"/>
        <family val="1"/>
      </rPr>
      <t>Z1</t>
    </r>
  </si>
  <si>
    <r>
      <rPr>
        <b/>
        <sz val="8"/>
        <color rgb="FFFFFFFF"/>
        <rFont val="Calibri"/>
        <family val="1"/>
      </rPr>
      <t>Z2</t>
    </r>
  </si>
  <si>
    <r>
      <rPr>
        <b/>
        <sz val="8"/>
        <color rgb="FFFFFFFF"/>
        <rFont val="Calibri"/>
        <family val="1"/>
      </rPr>
      <t>PARCIAL</t>
    </r>
  </si>
  <si>
    <r>
      <rPr>
        <b/>
        <sz val="8"/>
        <color rgb="FFFFFFFF"/>
        <rFont val="Calibri"/>
        <family val="1"/>
      </rPr>
      <t>TOTAL</t>
    </r>
  </si>
  <si>
    <r>
      <rPr>
        <b/>
        <sz val="8"/>
        <color rgb="FFFFFFFF"/>
        <rFont val="Calibri"/>
        <family val="1"/>
      </rPr>
      <t>GERAL</t>
    </r>
  </si>
  <si>
    <r>
      <rPr>
        <b/>
        <sz val="8"/>
        <color rgb="FFFFFFFF"/>
        <rFont val="Calibri"/>
        <family val="1"/>
      </rPr>
      <t>0.0</t>
    </r>
  </si>
  <si>
    <r>
      <rPr>
        <b/>
        <sz val="8"/>
        <color rgb="FFFFFFFF"/>
        <rFont val="Calibri"/>
        <family val="1"/>
      </rPr>
      <t>CONSTRUÇÃO DA PRAÇA DE EVENTOS DA AGROPECUÁRIA NO MUNICIPIO DE SOUSA - PB</t>
    </r>
  </si>
  <si>
    <r>
      <rPr>
        <b/>
        <sz val="8"/>
        <rFont val="Calibri"/>
        <family val="1"/>
      </rPr>
      <t>UN</t>
    </r>
  </si>
  <si>
    <t>Blocos Duplo</t>
  </si>
  <si>
    <t>Blocos Simples</t>
  </si>
  <si>
    <t>Blocos Duplos</t>
  </si>
  <si>
    <t>ok</t>
  </si>
  <si>
    <t>m</t>
  </si>
  <si>
    <t>kg</t>
  </si>
  <si>
    <t>?</t>
  </si>
  <si>
    <t>LASTRO DE CONCRETO MAGRO,
APLICADO EM BLOCOS DE</t>
  </si>
  <si>
    <t>RODOVIA DA PRODUÇÃO - SOUSA/PB</t>
  </si>
  <si>
    <t>CONCORRÊNCIA 17/2022</t>
  </si>
  <si>
    <t>Nº 050/2023  - 31/01/2023</t>
  </si>
  <si>
    <t>HPN CONSTRUÇÕES</t>
  </si>
  <si>
    <t>050/2023</t>
  </si>
  <si>
    <t>VALAS</t>
  </si>
  <si>
    <t>Dimensões do gabarito: 10,71 x 5,0 m  Considerado 1,5 metro de afastamento da edificação</t>
  </si>
  <si>
    <t>Escavação para alvenaria  embasa</t>
  </si>
  <si>
    <t>viga baldrame</t>
  </si>
  <si>
    <t>BM 03 - Boletim de Medição</t>
  </si>
  <si>
    <t>IMPERMEABILIZAÇÃO DE FLOREIRA OU VIGA BALDRAME COM ARGAMASSA DE CIMENTO E AREIA, COM ADITIVO IMPERMEABILIZANTE, E = 2 CM.
AF_06/2018</t>
  </si>
  <si>
    <t>Conforme projeto</t>
  </si>
  <si>
    <t>BM 02 - Boletim de Medição</t>
  </si>
  <si>
    <t>02</t>
  </si>
  <si>
    <t>15/03/2023 a 19/04/2023</t>
  </si>
  <si>
    <t>TOTAL DESTA MEDIÇÃO - BM 02</t>
  </si>
  <si>
    <t>VALOR DESTA MEDIÇÃO POR EXTENSO:  CENTO E SETE MIL, CENTO E TRINTA E CINCO REAIS E OITO CENTAVOS</t>
  </si>
  <si>
    <t>Sapata S1</t>
  </si>
  <si>
    <t xml:space="preserve">Abaixo da viga superior </t>
  </si>
  <si>
    <t>TOTAL DESTA MEDIÇÃO - BM 03</t>
  </si>
  <si>
    <t>VALOR DESTA MEDIÇÃO POR EXTENSO:  CEM MIL SETENTA E TREIS REAIS E VINTE E DOIS CENTAVOS</t>
  </si>
  <si>
    <t>20/04/2023 a 01/06/2023</t>
  </si>
  <si>
    <t>03</t>
  </si>
  <si>
    <t>BM 04 - Boletim de Medição</t>
  </si>
  <si>
    <t>04</t>
  </si>
  <si>
    <t>TOTAL DESTA MEDIÇÃO - BM 04</t>
  </si>
  <si>
    <t>V1</t>
  </si>
  <si>
    <t>Pilares</t>
  </si>
  <si>
    <t>Vigas</t>
  </si>
  <si>
    <t>02/06/2023 a 13/07/2023</t>
  </si>
  <si>
    <t>VALOR DESTA MEDIÇÃO POR EXTENSO:  CENTO E VINTE QUATRO MIL SETECENTOS E QUARENTA E NOVE REAIS E QUARENTA E DOIS CENTAVOS</t>
  </si>
  <si>
    <t>BM 05 - Boletim de Medição</t>
  </si>
  <si>
    <t>05</t>
  </si>
  <si>
    <t>ALVENARIA DE VEDAÇÃO DE BLOCOS CERÂMICOS FURADOS NA VERTICAL DE 19X19X39 CM (ESPESSURA 19 CM) E ARGAMASSA DE ASSENTAMENTO COM PREPARO EM BETONEIRA.</t>
  </si>
  <si>
    <t xml:space="preserve">Desnível de 1,00 m </t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</si>
  <si>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</si>
  <si>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ENTRADA/PORTAL</t>
    </r>
  </si>
  <si>
    <t>SERVIÇOS PRELIMINARES</t>
  </si>
  <si>
    <t>1.1.1</t>
  </si>
  <si>
    <t>PLACA INDICATIVA DE OBRA</t>
  </si>
  <si>
    <r>
      <rPr>
        <b/>
        <sz val="8"/>
        <rFont val="Arial"/>
        <family val="2"/>
      </rPr>
      <t>A placa terá 2,00m de largura por 4,0m de comprimento, conforme modelo de placas de obras da Secretaria de Comunicação da Presidência da
República.</t>
    </r>
  </si>
  <si>
    <t>m²</t>
  </si>
  <si>
    <t>1.1.2</t>
  </si>
  <si>
    <r>
      <rPr>
        <b/>
        <sz val="8"/>
        <rFont val="Arial"/>
        <family val="2"/>
      </rPr>
      <t>EXECUÇÃO DE ALMOXARIFADO EM CANTEIRO DE OBRA EM ALVENARIA,
INCLUSO PRATELEIRAS. AF_02/2016</t>
    </r>
  </si>
  <si>
    <t>1.1.3</t>
  </si>
  <si>
    <t>1.1.4</t>
  </si>
  <si>
    <t>SERVICOS TOPOGRAFICOS PARA PAVIMENTACAO, INCLUSIVE NOTA DE SERVICOS, ACOMPANHAMENTO E GREIDE [ADAPTADO DE SINAPI 78472]</t>
  </si>
  <si>
    <r>
      <rPr>
        <b/>
        <sz val="8"/>
        <rFont val="Arial"/>
        <family val="2"/>
      </rPr>
      <t>ESCAVAÇÃO MANUAL DE VALA COM PROFUNDIDADE MENOR OU IGUAL A
1,30 M. AF_02/2021</t>
    </r>
  </si>
  <si>
    <t>Projeto Estrutural</t>
  </si>
  <si>
    <t>S1=S4=S6=S8</t>
  </si>
  <si>
    <t>S2=S3=S5=S7</t>
  </si>
  <si>
    <t>V1=V3=V8=V13</t>
  </si>
  <si>
    <t>V2=V4=V5=V7</t>
  </si>
  <si>
    <t>V9=V10</t>
  </si>
  <si>
    <t>CONCRETAGEM DE SAPATAS, FCK 30 MPA, COM USO DE JERICA – LANÇAMENTO, ADENSAMENTO E ACABAMENTO. AF_06/2017</t>
  </si>
  <si>
    <t>volume de escavação</t>
  </si>
  <si>
    <t>desconto  volume de concreto</t>
  </si>
  <si>
    <t>CONCRETAGEM DE PILARES, FCK = 25 MPA,  COM USO DE BALDES - LANÇAMENTO, ADENSAMENTO E ACABAMENTO. AF_02/2022</t>
  </si>
  <si>
    <r>
      <rPr>
        <b/>
        <u/>
        <sz val="8"/>
        <rFont val="Arial"/>
        <family val="2"/>
      </rPr>
      <t>1.4</t>
    </r>
  </si>
  <si>
    <r>
      <rPr>
        <b/>
        <u/>
        <sz val="8"/>
        <rFont val="Arial"/>
        <family val="2"/>
      </rPr>
      <t>PAREDES E PAINÉIS</t>
    </r>
  </si>
  <si>
    <t>Paredes torre</t>
  </si>
  <si>
    <t>paredes frontal e fundo</t>
  </si>
  <si>
    <t>Platibanda</t>
  </si>
  <si>
    <t>Desconto de Porta</t>
  </si>
  <si>
    <t>Desconto de Vão interno 2x2,1</t>
  </si>
  <si>
    <t>Desconto de Vão interno 3x2,1</t>
  </si>
  <si>
    <r>
      <rPr>
        <b/>
        <u/>
        <sz val="8"/>
        <rFont val="Arial"/>
        <family val="2"/>
      </rPr>
      <t>1.5</t>
    </r>
  </si>
  <si>
    <r>
      <rPr>
        <b/>
        <u/>
        <sz val="8"/>
        <rFont val="Arial"/>
        <family val="2"/>
      </rPr>
      <t>REVESTIMENTOS </t>
    </r>
  </si>
  <si>
    <t>2x alvenaria</t>
  </si>
  <si>
    <t>Pintura na parte interna</t>
  </si>
  <si>
    <t>REVESTIMENTO EM TIJOLINHO APARENTE (CASQUILHO) C/ ARGAMASSA DE CIMENTO E AREIA 1:3 [ADAPTADO DE SEINFRA C4128]</t>
  </si>
  <si>
    <t>Revestimento externo, tijolinho aparente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</si>
  <si>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</si>
  <si>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ADMINISTRAÇÃO</t>
    </r>
  </si>
  <si>
    <t>LOCACAO CONVENCIONAL DE OBRA, UTILIZANDO GABARITO DE TÁBUAS CORRIDAS PONTALETADAS A CADA 2,00M -  2 UTILIZAÇÕES. AF_10/2018</t>
  </si>
  <si>
    <t>Geral</t>
  </si>
  <si>
    <t>INFRAESTRUTURA/FUNDAÇÕES</t>
  </si>
  <si>
    <t>S1=S2=S3=S4=S5=S6=S7=S8=S9=S10</t>
  </si>
  <si>
    <t>V1 = V2</t>
  </si>
  <si>
    <t>V3=V4=V5=V6=V7</t>
  </si>
  <si>
    <t>Será o preparo do fundo de vala para o recebimento de sapatas</t>
  </si>
  <si>
    <r>
      <rPr>
        <b/>
        <sz val="8"/>
        <rFont val="Arial"/>
        <family val="2"/>
      </rPr>
      <t>LASTRO DE CONCRETO MAGRO, APLICADO EM BLOCOS DE COROAMENTO OU SAPATAS.
AF_08/2017</t>
    </r>
  </si>
  <si>
    <t>Será o lastro de concreto que ficará abaixo das sapatas.</t>
  </si>
  <si>
    <t>Prancha projeto estrutural</t>
  </si>
  <si>
    <r>
      <rPr>
        <b/>
        <sz val="8"/>
        <rFont val="Arial"/>
        <family val="2"/>
      </rPr>
      <t>CONCRETAGEM DE SAPATAS, FCK 30 MPA, COM USO DE JERICA – LANÇAMENTO, ADENSAMENTO E
ACABAMENTO. AF_06/2017</t>
    </r>
  </si>
  <si>
    <t>Será a impermeabilização das vigas baldrames, sendo 20 cm para cada lateral e 20 cm para topo, totalizando 55 cm</t>
  </si>
  <si>
    <r>
      <rPr>
        <b/>
        <sz val="8"/>
        <rFont val="Arial"/>
        <family val="2"/>
      </rPr>
      <t>REATERRO MANUAL APILOADO COM
SOQUETE. AF_10/2017</t>
    </r>
  </si>
  <si>
    <t>Volume de escavação</t>
  </si>
  <si>
    <t>Desconto de concreto</t>
  </si>
  <si>
    <t>ATERRO MECANIZADO DE VALA COM ESCAVADEIRA HIDRÁULICA (CAPACIDADE DA CAÇAMBA: 0,8 M³ / POTÊNCIA: 111 HP), LARGURA DE 1,5 A 2,5 M, PROFUNDIDADE ATÉ 1,5 M, COM SOLO ARGILO-ARENOSO.</t>
  </si>
  <si>
    <t xml:space="preserve">Desnível de 1,20 m </t>
  </si>
  <si>
    <t>Cintas de amarração inferior</t>
  </si>
  <si>
    <r>
      <rPr>
        <b/>
        <sz val="8"/>
        <rFont val="Arial"/>
        <family val="2"/>
      </rPr>
      <t>MONTAGEM E DESMONTAGEM DE FÔRMA DE PILARES RETANGULARES E ESTRUTURAS SIMILARES, PÉ-DIREITO SIMPLES, EM CHAPA DE MADEIRA COMPENSADA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</si>
  <si>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8,0 MM -
MONTAGEM. AF_12/2015</t>
    </r>
  </si>
  <si>
    <t>Conforme Quadro Resumo</t>
  </si>
  <si>
    <r>
      <rPr>
        <b/>
        <sz val="8"/>
        <rFont val="Arial"/>
        <family val="2"/>
      </rPr>
      <t>CONCRETO FCK = 30MPA, TRAÇO 1:2,1:2,5 (EM MASSA SECA DE CIMENTO/ AREIA MÉDIA/ BRITA 1) - PREPARO MECÂNICO COM BETONEIRA
400 L. AF_05/2021</t>
    </r>
  </si>
  <si>
    <r>
      <rPr>
        <b/>
        <sz val="8"/>
        <rFont val="Arial"/>
        <family val="2"/>
      </rPr>
      <t>VERGA MOLDADA IN LOCO EM CONCRETO PARA PORTAS COM MAIS
DE 1,5 M DE VÃO. AF_03/2016</t>
    </r>
  </si>
  <si>
    <t>Porta P1</t>
  </si>
  <si>
    <t>Porta P02</t>
  </si>
  <si>
    <t>Janelas J01</t>
  </si>
  <si>
    <r>
      <rPr>
        <b/>
        <sz val="8"/>
        <rFont val="Arial"/>
        <family val="2"/>
      </rPr>
      <t>CONTRAVERGA PRÉ-MOLDADA PARA VÃOS DE MAIS DE 1,5 M DE
COMPRIMENTO. AF_03/2016</t>
    </r>
  </si>
  <si>
    <t>ALVENARIAS</t>
  </si>
  <si>
    <t>Altura</t>
  </si>
  <si>
    <t>Fachada Frontal</t>
  </si>
  <si>
    <t>Fachada Fundo</t>
  </si>
  <si>
    <t>lateral esquerda</t>
  </si>
  <si>
    <t>lateral direita</t>
  </si>
  <si>
    <t>Desconto Porta</t>
  </si>
  <si>
    <t>Desconto janelas</t>
  </si>
  <si>
    <t>COBERTURA</t>
  </si>
  <si>
    <r>
      <rPr>
        <b/>
        <sz val="8"/>
        <rFont val="Arial"/>
        <family val="2"/>
      </rPr>
      <t>TRAMA DE MADEIRA COMPOSTA POR RIPAS, CAIBROS E TERÇAS PARA TELHADOS DE ATÉ 2 ÁGUAS PARA TELHA DE ENCAIXE DE CERÂMICA OU DE CONCRETO, INCLUSO TRANSPORTE
VERTICAL. AF_07/2019</t>
    </r>
  </si>
  <si>
    <t>Cobertura</t>
  </si>
  <si>
    <r>
      <rPr>
        <b/>
        <sz val="8"/>
        <rFont val="Arial"/>
        <family val="2"/>
      </rPr>
      <t>TELHAMENTO COM TELHA CERÂMICA DE ENCAIXE, TIPO FRANCESA, COM ATÉ 2 ÁGUAS, INCLUSO TRANSPORTE
VERTICAL. AF_07/2019</t>
    </r>
  </si>
  <si>
    <r>
      <rPr>
        <b/>
        <sz val="8"/>
        <rFont val="Arial"/>
        <family val="2"/>
      </rPr>
      <t>CUMEEIRA E ESPIGÃO PARA TELHA CERÂMICA EMBOÇADA COM ARGAMASSA TRAÇO 1:2:9 (CIMENTO, CAL E AREIA), PARA TELHADOS COM MAIS DE 2 ÁGUAS, INCLUSO
TRANSPORTE VERTICAL. AF_07/2019</t>
    </r>
  </si>
  <si>
    <r>
      <rPr>
        <b/>
        <sz val="8"/>
        <rFont val="Arial"/>
        <family val="2"/>
      </rPr>
      <t>RUFO EXTERNO/INTERNO EM CHAPA DE AÇO GALVANIZADO NÚMERO 26, CORTE DE 33 CM, INCLUSO IÇAMENTO.
AF_07/2019</t>
    </r>
  </si>
  <si>
    <r>
      <rPr>
        <b/>
        <sz val="8"/>
        <rFont val="Arial"/>
        <family val="2"/>
      </rPr>
      <t>FORRO EM PLACAS DE GESSO, PARA AMBIENTES COMERCIAIS.
AF_05/2017_P</t>
    </r>
  </si>
  <si>
    <t>Conforme Quadro de Esquadrias</t>
  </si>
  <si>
    <t>P02 (0,8x2,10)</t>
  </si>
  <si>
    <r>
      <rPr>
        <b/>
        <sz val="8"/>
        <rFont val="Arial"/>
        <family val="2"/>
      </rPr>
      <t>JANELA DE ALUMÍNIO DE CORRER COM 2 FOLHAS PARA VIDROS, COM VIDROS, BATENTE, ACABAMENTO COM ACETATO OU BRILHANTE E FERRAGENS. EXCLUSIVE ALIZAR E CONTRAMARCO. FORNECIMENTO E INSTALAÇÃO.
AF_12/2019</t>
    </r>
  </si>
  <si>
    <t>Será o guarda corpo + corrimão para as plataformas do galpão.</t>
  </si>
  <si>
    <t>J02 (1,60X1,00m)</t>
  </si>
  <si>
    <t>2.6.3.1</t>
  </si>
  <si>
    <t>P01</t>
  </si>
  <si>
    <t>PISOS</t>
  </si>
  <si>
    <r>
      <rPr>
        <b/>
        <sz val="8"/>
        <rFont val="Arial"/>
        <family val="2"/>
      </rPr>
      <t>CONCRETO MAGRO PARA LASTRO, TRAÇO 1:4,5:4,5 (EM MASSA SECA DE CIMENTO/ AREIA MÉDIA/ BRITA 1) -
PREPARO MANUAL. AF_05/2021</t>
    </r>
  </si>
  <si>
    <t>Espessu ra</t>
  </si>
  <si>
    <t>Sala 1 - Administração</t>
  </si>
  <si>
    <t>Sala 2 - Administração</t>
  </si>
  <si>
    <r>
      <rPr>
        <b/>
        <sz val="8"/>
        <rFont val="Arial"/>
        <family val="2"/>
      </rPr>
      <t>(COMPOSIÇÃO REPRESENTATIVA) DO SERVIÇO DE CONTRAPISO EM ARGAMASSA TRAÇO 1:4 (CIM E AREIA), EM BETONEIRA 400 L, ESPESSURA 3 CM ÁREAS SECAS E 3 CM ÁREAS MOLHADAS, PARA EDIFICAÇÃO HABITACIONAL UNIFAMILIAR (CASA) E EDIFICAÇÃO PÚBLICA PADRÃO.
AF_11/2014</t>
    </r>
  </si>
  <si>
    <t>contrapiso sobre base de concreto magro</t>
  </si>
  <si>
    <t>Área</t>
  </si>
  <si>
    <r>
      <rPr>
        <b/>
        <sz val="8"/>
        <rFont val="Arial"/>
        <family val="2"/>
      </rPr>
      <t>REVESTIMENTO CERÂMICO PARA PISO COM PLACAS TIPO ESMALTADA EXTRA DE DIMENSÕES 60X60 CM APLICADA EM AMBIENTES DE ÁREA ENTRE 5 M2 E
10 M2. AF_06/2014</t>
    </r>
  </si>
  <si>
    <r>
      <rPr>
        <b/>
        <sz val="8"/>
        <rFont val="Arial"/>
        <family val="2"/>
      </rPr>
      <t>RODAPÉ CERÂMICO DE 7CM DE ALTURA COM PLACAS TIPO ESMALTADA EXTRA DE DIMENSÕES
60X60CM. AF_06/2014</t>
    </r>
  </si>
  <si>
    <r>
      <rPr>
        <i/>
        <sz val="8"/>
        <rFont val="Arial"/>
        <family val="2"/>
      </rPr>
      <t>Calçada externa - sentido
longitudinal</t>
    </r>
  </si>
  <si>
    <r>
      <rPr>
        <i/>
        <sz val="8"/>
        <rFont val="Arial"/>
        <family val="2"/>
      </rPr>
      <t>Calçada externa - sentido
transversa</t>
    </r>
  </si>
  <si>
    <r>
      <rPr>
        <b/>
        <sz val="8"/>
        <rFont val="Arial"/>
        <family val="2"/>
      </rPr>
      <t>CHAPISCO APLICADO EM ALVENARIAS E ESTRUTURAS DE CONCRETO INTERNAS, COM COLHER DE PEDREIRO. ARGAMASSA TRAÇO 1:3 COM PREPARO
MANUAL. AF_06/2014</t>
    </r>
  </si>
  <si>
    <t>Alvenarias Internas</t>
  </si>
  <si>
    <t>Desconto Janela (1,60X1,00m)</t>
  </si>
  <si>
    <t>Alvenarias Externas</t>
  </si>
  <si>
    <t>Oitão de Cobertura</t>
  </si>
  <si>
    <r>
      <rPr>
        <b/>
        <sz val="8"/>
        <rFont val="Arial"/>
        <family val="2"/>
      </rPr>
      <t>MASSA ÚNICA, PARA RECEBIMENTO DE PINTURA, EM ARGAMASSA TRAÇO 1:2:8, PREPARO MANUAL, APLICADA MANUALMENTE EM FACES INTERNAS DE PAREDES, ESPESSURA DE 10MM, COM EXECUÇÃO DE TALISCAS.
AF_06/2014</t>
    </r>
  </si>
  <si>
    <t>Será aplicado apenas nas alvenarias internas</t>
  </si>
  <si>
    <r>
      <rPr>
        <b/>
        <sz val="8"/>
        <rFont val="Arial"/>
        <family val="2"/>
      </rPr>
      <t>EMBOÇO OU MASSA ÚNICA EM ARGAMASSA TRAÇO 1:2:8, PREPARO MECÂNICO COM BETONEIRA 400 L, APLICADA MANUALMENTE EM PANOS CEGOS DE FACHADA (SEM PRESENÇA DE VÃOS), ESPESSURA DE 25 MM.
AF_06/2014</t>
    </r>
  </si>
  <si>
    <t>Será aplicado apenas nas alvenarias externas</t>
  </si>
  <si>
    <r>
      <rPr>
        <b/>
        <sz val="8"/>
        <rFont val="Arial"/>
        <family val="2"/>
      </rPr>
      <t>APLICAÇÃO MANUAL DE PINTURA COM
TINTA LÁTEX ACRÍLICA EM PAREDES, DUAS DEMÃOS. AF_06/2014</t>
    </r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</si>
  <si>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</si>
  <si>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</si>
  <si>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</si>
  <si>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</si>
  <si>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</si>
  <si>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</si>
  <si>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</si>
  <si>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</si>
  <si>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</si>
  <si>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</si>
  <si>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</si>
  <si>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</si>
  <si>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</si>
  <si>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2.9.4.1</t>
  </si>
  <si>
    <t>2.9.4.2</t>
  </si>
  <si>
    <r>
      <rPr>
        <b/>
        <sz val="8"/>
        <rFont val="Arial"/>
        <family val="2"/>
      </rPr>
      <t>APLICAÇÃO MANUAL DE PINTURA COM TINTA LÁTEX ACRÍLICA EM TETO, DUAS
DEMÃOS. AF_06/2014</t>
    </r>
  </si>
  <si>
    <t>2.9.5.1</t>
  </si>
  <si>
    <t>Sala 1 - Defesa Agropecuária</t>
  </si>
  <si>
    <t>2.9.5.2</t>
  </si>
  <si>
    <r>
      <rPr>
        <b/>
        <sz val="8"/>
        <rFont val="Arial"/>
        <family val="2"/>
      </rPr>
      <t>PINTURA TINTA DE ACABAMENTO (PIGMENTADA) ESMALTE SINTÉTICO FOSCO EM MADEIRA, 1 DEMÃO.
AF_01/2021</t>
    </r>
  </si>
  <si>
    <t>2.9.6.1</t>
  </si>
  <si>
    <t>Desconto de Portas</t>
  </si>
  <si>
    <t>1 porta e 2 faces</t>
  </si>
  <si>
    <t>PORTA DE ABRIR COM MOLA HIDRÁULICA, EM VIDRO TEMPERADO, 2 FOLHAS DE 90X210 CM, ESPESSURA DD 10MM, INCLUSIVE ACESSÓRIOS.
AF_01/2021</t>
  </si>
  <si>
    <t>Prancha projeto estrutural - 02/17</t>
  </si>
  <si>
    <t>Não consta em projeto estrutural</t>
  </si>
  <si>
    <t>Prancha projeto estrutural - 01/17</t>
  </si>
  <si>
    <t>Serviço não executado</t>
  </si>
  <si>
    <t>Será o reaterro de parte do material
escavado nas obras</t>
  </si>
  <si>
    <t>Dimensões do gabarito: 37,55 x 4,65 m.</t>
  </si>
  <si>
    <t>S1=S2=S3=S4=S5=S6=S7=S8=S9=S13=S14=S15=S16=S17=S19=S20=S21=S22</t>
  </si>
  <si>
    <t>S11=S12</t>
  </si>
  <si>
    <t>Folga de 10 cm cada lado</t>
  </si>
  <si>
    <t>Transpasse de 30 cm cada lado</t>
  </si>
  <si>
    <t>JANELA DE ALUMÍNIO</t>
  </si>
  <si>
    <t>Depósito para maquinário</t>
  </si>
  <si>
    <t>Depósito pra ração</t>
  </si>
  <si>
    <t>Calçada de contorno</t>
  </si>
  <si>
    <t>Depósito pra selas e cabrestos</t>
  </si>
  <si>
    <t>Contrapiso sobre base de concreto magro</t>
  </si>
  <si>
    <t>Descontos</t>
  </si>
  <si>
    <t>Portas</t>
  </si>
  <si>
    <r>
      <rPr>
        <b/>
        <sz val="8"/>
        <rFont val="Arial"/>
        <family val="2"/>
      </rPr>
      <t>LOCACAO CONVENCIONAL DE OBRA, UTILIZANDO GABARITO DE TÁBUAS CORRIDAS PONTALETADAS A CADA
2,00M -  2 UTILIZAÇÕES. AF_10/2018</t>
    </r>
  </si>
  <si>
    <r>
      <rPr>
        <b/>
        <sz val="8"/>
        <rFont val="Arial"/>
        <family val="2"/>
      </rPr>
      <t>ESCAVAÇÃO MANUAL DE VALA COM
PROFUNDIDADE MENOR OU IGUAL A 1,30 M. AF_02/2021</t>
    </r>
  </si>
  <si>
    <t>V8</t>
  </si>
  <si>
    <r>
      <rPr>
        <i/>
        <sz val="8"/>
        <rFont val="Arial"/>
        <family val="2"/>
      </rPr>
      <t>S1=S2=S3=S4=S5=S6=S7=S8=S9=S13
=S14=S15=S16=S17=S19=S20=S21=S 22</t>
    </r>
  </si>
  <si>
    <r>
      <rPr>
        <b/>
        <sz val="8"/>
        <rFont val="Arial"/>
        <family val="2"/>
      </rPr>
      <t>FABRICAÇÃO, MONTAGEM E DESMONTAGEM DE FÔRMA PARA BLOCO DE COROAMENTO, EM MADEIRA SERRADA, E=25 MM, 4
UTILIZAÇÕES. AF_06/2017</t>
    </r>
  </si>
  <si>
    <t>Cintas de amarração inferior.</t>
  </si>
  <si>
    <r>
      <rPr>
        <b/>
        <sz val="8"/>
        <rFont val="Arial"/>
        <family val="2"/>
      </rPr>
      <t>IMPERMEABILIZAÇÃO DE FLOREIRA OU VIGA BALDRAME COM ARGAMASSA DE CIMENTO E AREIA, COM ADITIVO IMPERMEABILIZANTE, E = 2 CM.
AF_06/2018</t>
    </r>
  </si>
  <si>
    <r>
      <rPr>
        <b/>
        <sz val="8"/>
        <rFont val="Arial"/>
        <family val="2"/>
      </rPr>
      <t>Será o reaterro de parte do material
escavado nas obras</t>
    </r>
  </si>
  <si>
    <t>ARMAÇÃO DE PILAR OU VIGA DE UMA ESTRUTURA CONVENCIONAL DE CONCRETO ARMADO EM UMA EDIFICAÇÃO TÉRREA OU SOBRADO UTILIZANDO AÇO CA-60 DE 5,0 MM -
MONTAGEM. AF_12/2015</t>
  </si>
  <si>
    <t>ARMAÇÃO DE PILAR OU VIGA DE UMA ESTRUTURA CONVENCIONAL DE CONCRETO ARMADO EM UM EDIFÍCIO DE MÚLTIPLOS PAVIMENTOS UTILIZANDO AÇO CA-50 DE 8,0 MM -
MONTAGEM. AF_12/2015</t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</si>
  <si>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CA-50 DE 10,0 MM -
MONTAGEM. AF_12/2015</t>
    </r>
  </si>
  <si>
    <t>Porta de madeira</t>
  </si>
  <si>
    <t>Portão ferro</t>
  </si>
  <si>
    <r>
      <rPr>
        <b/>
        <sz val="8"/>
        <rFont val="Arial"/>
        <family val="2"/>
      </rPr>
      <t>CONTRAVERGA PRÉ-MOLDADA PARA
VÃOS DE MAIS DE 1,5 M DE COMPRIMENTO. AF_03/2016</t>
    </r>
  </si>
  <si>
    <t>Depósito parede fundo</t>
  </si>
  <si>
    <t>Depósito pra ração 1</t>
  </si>
  <si>
    <t>Depósito pra maquinário</t>
  </si>
  <si>
    <t>7.6</t>
  </si>
  <si>
    <t>Porta</t>
  </si>
  <si>
    <t>Porta ferro</t>
  </si>
  <si>
    <t>perímetro</t>
  </si>
  <si>
    <t>Depósito pra ração 2</t>
  </si>
  <si>
    <t>Desconto Janela</t>
  </si>
  <si>
    <t>Desconto porta madeira</t>
  </si>
  <si>
    <t>Desconto porta ferro</t>
  </si>
  <si>
    <t>Parede fundo</t>
  </si>
  <si>
    <t>Paredes externas frontais e lateriais</t>
  </si>
  <si>
    <r>
      <rPr>
        <b/>
        <sz val="8"/>
        <rFont val="Arial"/>
        <family val="2"/>
      </rPr>
      <t>REVESTIMENTO EM TIJOLINHO APARENTE (CASQUILHO) C/ ARGAMASSA DE CIMENTO E AREIA 1:3
[ADAPTADO DE SEINFRA C4128]</t>
    </r>
  </si>
  <si>
    <r>
      <rPr>
        <b/>
        <sz val="8"/>
        <rFont val="Arial"/>
        <family val="2"/>
      </rPr>
      <t>APLICAÇÃO MANUAL DE FUNDO SELADOR ACRÍLICO EM PAREDES
EXTERNAS DE CASAS. AF_06/2014</t>
    </r>
  </si>
  <si>
    <r>
      <rPr>
        <b/>
        <sz val="8"/>
        <rFont val="Arial"/>
        <family val="2"/>
      </rPr>
      <t>APLICAÇÃO MANUAL DE MASSA ACRÍLICA EM PAREDES EXTERNAS DE
CASAS, UMA DEMÃO. AF_05/2017</t>
    </r>
  </si>
  <si>
    <t>APLICAÇÃO MANUAL DE PINTURA COM
TINTA LÁTEX ACRÍLICA EM PAREDES, DUAS DEMÃOS. AF_06/2014</t>
  </si>
  <si>
    <t>RODAPÉ CERÂMICO DE 7CM DE ALTURA COM PLACAS TIPO ESMALTADA EXTRA DE DIMENSÕES
60X60CM. AF_06/2014</t>
  </si>
  <si>
    <r>
      <rPr>
        <b/>
        <u/>
        <sz val="8"/>
        <rFont val="Arial"/>
        <family val="2"/>
      </rPr>
      <t>7.0</t>
    </r>
  </si>
  <si>
    <r>
      <rPr>
        <b/>
        <u/>
        <sz val="8"/>
        <rFont val="Arial"/>
        <family val="2"/>
      </rPr>
      <t>DEPÓSITOS </t>
    </r>
  </si>
  <si>
    <t>APLICAÇÃO MANUAL DE FUNDO SELADOR ACRÍLICO EM PAREDES
EXTERNAS DE CASAS. AF_06/2014</t>
  </si>
  <si>
    <r>
      <rPr>
        <b/>
        <u/>
        <sz val="8"/>
        <rFont val="Arial"/>
        <family val="2"/>
      </rPr>
      <t>3.0</t>
    </r>
  </si>
  <si>
    <r>
      <rPr>
        <b/>
        <u/>
        <sz val="8"/>
        <rFont val="Arial"/>
        <family val="2"/>
      </rPr>
      <t>CURRAIS/CARGA E DESCARGA </t>
    </r>
  </si>
  <si>
    <t>CURRAIS DE INSPEÇÃO DA DEFESA AGROPECUÁRIA</t>
  </si>
  <si>
    <t>3.1.1.1</t>
  </si>
  <si>
    <t>Vide projeto</t>
  </si>
  <si>
    <t>3.1.1.1.1</t>
  </si>
  <si>
    <t>PERÍMETRO TOTAL DE CERCA</t>
  </si>
  <si>
    <t>3.1.1.2</t>
  </si>
  <si>
    <r>
      <rPr>
        <b/>
        <sz val="8"/>
        <rFont val="Arial"/>
        <family val="2"/>
      </rPr>
      <t>PORTÃO EM TUBO DE AÇO GALVANIZADO DIN 2440/NBR 5580, PAINÉL ÚNICO, DIMENSÕES 1,8X1,6 M
[ADAPTADO SINAPI 85188]</t>
    </r>
  </si>
  <si>
    <t>3.1.1.2.1</t>
  </si>
  <si>
    <t>Currais</t>
  </si>
  <si>
    <t>3.4.1.3</t>
  </si>
  <si>
    <t>3.4.1.3.1</t>
  </si>
  <si>
    <t>Pintura Portão 1,8x1,6 m</t>
  </si>
  <si>
    <t>DESCARREGADEIRA DE ANIMAIS</t>
  </si>
  <si>
    <t>3.1.2.1</t>
  </si>
  <si>
    <r>
      <rPr>
        <b/>
        <sz val="8"/>
        <rFont val="Arial"/>
        <family val="2"/>
      </rPr>
      <t>ALVENARIA DE BLOCOS DE CONCRETO ESTRUTURAL 14X19X29 CM, (ESPESSURA 14 CM) FBK = 14,0 MPA, PARA PAREDES COM ÁREA LÍQUIDA MAIOR OU IGUAL A 6M², COM VÃOS,
UTILIZANDO PALHETA. AF_12/2014</t>
    </r>
  </si>
  <si>
    <r>
      <rPr>
        <b/>
        <sz val="8"/>
        <rFont val="Arial"/>
        <family val="2"/>
      </rPr>
      <t>Incluindo 40 cm de fundação (altura 1,10
+ 0,40  = 1,50 m)</t>
    </r>
  </si>
  <si>
    <t>3.1.2.1.1</t>
  </si>
  <si>
    <t>Laterais</t>
  </si>
  <si>
    <t>3.1.2.2</t>
  </si>
  <si>
    <r>
      <rPr>
        <b/>
        <sz val="8"/>
        <rFont val="Arial"/>
        <family val="2"/>
      </rPr>
      <t>CERCA DE MADEIRA PARA CURRAL EM MOURÕES DE 15 X 15 CM A CADA
METRO [ADAPTADO DE ORSE 3210]</t>
    </r>
  </si>
  <si>
    <t>3.1.2.2.1</t>
  </si>
  <si>
    <t>3.1.2.3</t>
  </si>
  <si>
    <r>
      <rPr>
        <b/>
        <sz val="8"/>
        <rFont val="Arial"/>
        <family val="2"/>
      </rPr>
      <t>Reaterro da rampa de descarregamento
dos animais</t>
    </r>
  </si>
  <si>
    <t>3.1.2.3.1</t>
  </si>
  <si>
    <t>Aterro da rampa</t>
  </si>
  <si>
    <t>3.1.2.4</t>
  </si>
  <si>
    <r>
      <rPr>
        <b/>
        <sz val="8"/>
        <rFont val="Arial"/>
        <family val="2"/>
      </rPr>
      <t>EXECUÇÃO DE PISO INDUSTRIAL DE CONCRETO ARMADO, FCK = 20 MPA,
ESPESSURA DE 12,0 CM. AF_04/2022</t>
    </r>
  </si>
  <si>
    <t>Rampa de descarregamento dos animais</t>
  </si>
  <si>
    <t>3.1.2.4.1</t>
  </si>
  <si>
    <t>Piso da rampa</t>
  </si>
  <si>
    <t>Medidas em CAD</t>
  </si>
  <si>
    <t>3.1.2.5</t>
  </si>
  <si>
    <t>3.1.2.5.1</t>
  </si>
  <si>
    <t>Descarregadeira</t>
  </si>
  <si>
    <t>3.1.2.6</t>
  </si>
  <si>
    <t>3.1.2.6.1</t>
  </si>
  <si>
    <t>Pintura Portão 2,1x1,6 m</t>
  </si>
  <si>
    <r>
      <rPr>
        <b/>
        <u/>
        <sz val="8"/>
        <rFont val="Arial"/>
        <family val="2"/>
      </rPr>
      <t>4.0</t>
    </r>
  </si>
  <si>
    <r>
      <rPr>
        <b/>
        <u/>
        <sz val="8"/>
        <rFont val="Arial"/>
        <family val="2"/>
      </rPr>
      <t>PISTA DE JULGAMENTO</t>
    </r>
  </si>
  <si>
    <t>4.1.1</t>
  </si>
  <si>
    <r>
      <rPr>
        <b/>
        <sz val="8"/>
        <rFont val="Arial"/>
        <family val="2"/>
      </rPr>
      <t>SERVICOS TOPOGRAFICOS PARA PAVIMENTACAO, INCLUSIVE NOTA DE SERVICOS, ACOMPANHAMENTO E
GREIDE [ADAPTADO DE SINAPI 78472]</t>
    </r>
  </si>
  <si>
    <t>4.1.1.1</t>
  </si>
  <si>
    <r>
      <rPr>
        <b/>
        <sz val="8"/>
        <rFont val="Arial"/>
        <family val="2"/>
      </rPr>
      <t>REGULARIZAÇÃO E COMPACTAÇÃO DE SUBLEITO DE SOLO PREDOMINANTEMENTE ARGILOSO.
AF_11/2019</t>
    </r>
  </si>
  <si>
    <t>4.2.1.1</t>
  </si>
  <si>
    <t>Curral</t>
  </si>
  <si>
    <t>Medida em CAD</t>
  </si>
  <si>
    <t>4.3</t>
  </si>
  <si>
    <r>
      <rPr>
        <b/>
        <sz val="8"/>
        <rFont val="Arial"/>
        <family val="2"/>
      </rPr>
      <t>FORN. E APLICACAO DE MEIO FIO EM
PEDRA GRANITICA</t>
    </r>
  </si>
  <si>
    <t>4.3.1.1</t>
  </si>
  <si>
    <t>Perímetro do passeio</t>
  </si>
  <si>
    <r>
      <rPr>
        <b/>
        <sz val="8"/>
        <rFont val="Arial"/>
        <family val="2"/>
      </rPr>
      <t>EXECUÇÃO DE PASSEIO EM PISO INTERTRAVADO, COM BLOCO RETANGULAR COR NATURAL DE 20 X 10
CM, ESPESSURA 6 CM. AF_12/2015</t>
    </r>
  </si>
  <si>
    <t>4.3.2.1</t>
  </si>
  <si>
    <t>Passeio externo ao cercamento</t>
  </si>
  <si>
    <r>
      <rPr>
        <b/>
        <sz val="8"/>
        <rFont val="Arial"/>
        <family val="2"/>
      </rPr>
      <t>COLCHAO DE AREIA EXCL.APENAS
TRANSPORTE DA AREIA</t>
    </r>
  </si>
  <si>
    <t>m³</t>
  </si>
  <si>
    <t>4.3.3.1</t>
  </si>
  <si>
    <t>Pista de Julgamento</t>
  </si>
  <si>
    <t>FECHAMENTOS</t>
  </si>
  <si>
    <t>4.4.1.1</t>
  </si>
  <si>
    <t>Cercado da pista de julgamento</t>
  </si>
  <si>
    <t>4.5.1</t>
  </si>
  <si>
    <r>
      <rPr>
        <b/>
        <sz val="8"/>
        <rFont val="Arial"/>
        <family val="2"/>
      </rPr>
      <t>PINTURA TINTA DE ACABAMENTO (PIGMENTADA) ESMALTE SINTÉTICO BRILHANTE EM MADEIRA, 2 DEMÃOS.
AF_01/2021</t>
    </r>
  </si>
  <si>
    <t>4.5.1.1</t>
  </si>
  <si>
    <t>interno e externo</t>
  </si>
  <si>
    <r>
      <rPr>
        <b/>
        <u/>
        <sz val="8"/>
        <rFont val="Arial"/>
        <family val="2"/>
      </rPr>
      <t>5.0</t>
    </r>
  </si>
  <si>
    <r>
      <rPr>
        <b/>
        <u/>
        <sz val="8"/>
        <rFont val="Arial"/>
        <family val="2"/>
      </rPr>
      <t>BATERIA DE BANHEIROS</t>
    </r>
  </si>
  <si>
    <r>
      <rPr>
        <b/>
        <u/>
        <sz val="8"/>
        <rFont val="Arial"/>
        <family val="2"/>
      </rPr>
      <t>BATERIA 01</t>
    </r>
  </si>
  <si>
    <t>Considerado 1 metro de afastamento das obras. Dimensões: 8,30 x 8,6 m</t>
  </si>
  <si>
    <t>Sapatas (S1)</t>
  </si>
  <si>
    <r>
      <rPr>
        <b/>
        <sz val="8"/>
        <rFont val="Arial"/>
        <family val="2"/>
      </rPr>
      <t>LASTRO DE CONCRETO MAGRO, APLICADO EM BLOCOS DE COROAMENTO OU SAPATAS,
ESPESSURA DE 5 CM. AF_08/2017</t>
    </r>
  </si>
  <si>
    <t>Será o preparo do fundo de vala para o recebimento de embasamento + sapatas</t>
  </si>
  <si>
    <t>Embasamento com pedra argamassa para alvenarias a serem construídas.</t>
  </si>
  <si>
    <t>CONCRETAGEM DE BLOCOS DE COROAMENTO E VIGAS BALDRAME, FCK 30 MPA, COM USO DE JERICA – LANÇAMENTO, ADENSAMENTO E ACABAMENTO. AF_06/2017</t>
  </si>
  <si>
    <t>Qtdade projeto estrutural</t>
  </si>
  <si>
    <t>Será a impermeabilização das cintas de amarração inferiores, sendo 20 cm para cada lateral e 20 cm para topo, totalizando 60 cm</t>
  </si>
  <si>
    <t>Sapata corrida SC01</t>
  </si>
  <si>
    <t>Sentido longitudinal - divisa</t>
  </si>
  <si>
    <t>Desconto do volume de concreto</t>
  </si>
  <si>
    <r>
      <rPr>
        <i/>
        <sz val="8"/>
        <rFont val="Arial"/>
        <family val="2"/>
      </rPr>
      <t>Desconto do volume de pedra
argamassada</t>
    </r>
  </si>
  <si>
    <r>
      <rPr>
        <b/>
        <sz val="8"/>
        <rFont val="Arial"/>
        <family val="2"/>
      </rPr>
      <t>MONTAGEM E DESMONTAGEM DE FÔRMA DE VIGA, ESCORAMENTO METÁLICO, PÉ-DIREITO SIMPLES, EM CHAPA DE MADEIRA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</si>
  <si>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UMA EDIFICAÇÃO TÉRREA OU SOBRADO
UTILIZANDO AÇO CA-60 DE 5,0 MM - MONTAGEM. AF_12/2015</t>
    </r>
  </si>
  <si>
    <t>Qtdade projeto estrutural pilares</t>
  </si>
  <si>
    <r>
      <rPr>
        <b/>
        <sz val="8"/>
        <rFont val="Arial"/>
        <family val="2"/>
      </rPr>
      <t>LANÇAMENTO COM USO DE BALDES, ADENSAMENTO E ACABAMENTO DE CONCRETO EM ESTRUTURAS.
AF_02/2022</t>
    </r>
  </si>
  <si>
    <t>comprimento</t>
  </si>
  <si>
    <t>Sentido longitudinal - externa</t>
  </si>
  <si>
    <t>Sentido longitudinal - interna</t>
  </si>
  <si>
    <t>Sentido transversal - externa</t>
  </si>
  <si>
    <t>Sentido transversal - interna</t>
  </si>
  <si>
    <t>Desconto Portas</t>
  </si>
  <si>
    <t>Descontos Janela (3,00X0,50M)</t>
  </si>
  <si>
    <t>Descontos Janela (1,97X0,50M)</t>
  </si>
  <si>
    <r>
      <rPr>
        <b/>
        <sz val="8"/>
        <rFont val="Arial"/>
        <family val="2"/>
      </rPr>
      <t>VERGA MOLDADA IN LOCO COM UTILIZAÇÃO DE BLOCOS CANALETA PARA JANELAS COM MAIS DE 1,5 M DE
VÃO. AF_03/2016</t>
    </r>
  </si>
  <si>
    <t>Considerado transpasse de 30 cm para cada lado do vão</t>
  </si>
  <si>
    <t>Janela (3,00 x 0,50)</t>
  </si>
  <si>
    <t>Janela (1,97 x 0,50)</t>
  </si>
  <si>
    <r>
      <rPr>
        <b/>
        <sz val="8"/>
        <rFont val="Arial"/>
        <family val="2"/>
      </rPr>
      <t>VERGA MOLDADA IN LOCO COM UTILIZAÇÃO DE BLOCOS CANALETA PARA PORTAS COM ATÉ 1,5 M DE VÃO.
AF_03/2016</t>
    </r>
  </si>
  <si>
    <t>Porta (0,86 x 2,10)</t>
  </si>
  <si>
    <r>
      <rPr>
        <b/>
        <sz val="8"/>
        <rFont val="Arial"/>
        <family val="2"/>
      </rPr>
      <t>DIVISORIA SANITÁRIA, TIPO CABINE, EM MÁRMORE BRANCO POLIDO, ESP = 3CM, ASSENTADO COM ARGAMASSA COLANTE AC III-E, EXCLUSIVE
FERRAGENS. AF_01/2021</t>
    </r>
  </si>
  <si>
    <t>Divisórias internas dos banheiros</t>
  </si>
  <si>
    <t>WC Masc e Feminino</t>
  </si>
  <si>
    <t>Diviórias dos Mictórios</t>
  </si>
  <si>
    <t>WC Masculino</t>
  </si>
  <si>
    <r>
      <rPr>
        <b/>
        <sz val="8"/>
        <rFont val="Arial"/>
        <family val="2"/>
      </rPr>
      <t>FORRO EM PLACAS DE GESSO, PARA AMBIENTES RESIDENCIAIS.
AF_05/2017_P</t>
    </r>
  </si>
  <si>
    <r>
      <rPr>
        <b/>
        <sz val="8"/>
        <rFont val="Arial"/>
        <family val="2"/>
      </rPr>
      <t>PORTA EM ALUMÍNIO DE ABRIR TIPO VENEZIANA COM GUARNIÇÃO, FIXAÇÃO COM PARAFUSOS - FORNECIMENTO E INSTALAÇÃO.
AF_12/2019</t>
    </r>
  </si>
  <si>
    <t>P01 (0,86x2,10)</t>
  </si>
  <si>
    <t>J01 (3,00 x 0,50)</t>
  </si>
  <si>
    <t>J02 (1,97 x 0,50)</t>
  </si>
  <si>
    <t>Portas das divisórias dos vasos sanitários/chuveiro</t>
  </si>
  <si>
    <t>WC padrão</t>
  </si>
  <si>
    <t>WC PCD</t>
  </si>
  <si>
    <t>contrapiso sobre base de conreto magro</t>
  </si>
  <si>
    <t>Contenção da calçada externa</t>
  </si>
  <si>
    <t>passeio externo</t>
  </si>
  <si>
    <t>Calçada em volta do prédio, largura de 1 metro. Espessura 7 cm</t>
  </si>
  <si>
    <t>Largura</t>
  </si>
  <si>
    <r>
      <rPr>
        <i/>
        <sz val="8"/>
        <rFont val="Arial"/>
        <family val="2"/>
      </rPr>
      <t>Alvenaria Interna -
masculino/feminino</t>
    </r>
  </si>
  <si>
    <t>Alvenaria Externa</t>
  </si>
  <si>
    <t>interna/externa</t>
  </si>
  <si>
    <t>Desconto de Janelas (3,00X0,5m)</t>
  </si>
  <si>
    <t>Desconto de Janelas (1,97X0,5m)</t>
  </si>
  <si>
    <r>
      <rPr>
        <b/>
        <sz val="8"/>
        <rFont val="Arial"/>
        <family val="2"/>
      </rPr>
      <t>APLICAÇÃO MANUAL DE FUNDO
SELADOR ACRÍLICO EM PAREDES EXTERNAS DE CASAS. AF_06/2014</t>
    </r>
  </si>
  <si>
    <r>
      <rPr>
        <b/>
        <sz val="8"/>
        <rFont val="Arial"/>
        <family val="2"/>
      </rPr>
      <t>APLICAÇÃO MANUAL DE MASSA
ACRÍLICA EM PAREDES EXTERNAS DE CASAS, UMA DEMÃO. AF_05/2017</t>
    </r>
  </si>
  <si>
    <r>
      <rPr>
        <b/>
        <sz val="8"/>
        <rFont val="Arial"/>
        <family val="2"/>
      </rPr>
      <t>APLICAÇÃO MANUAL DE PINTURA COM TINTA LÁTEX ACRÍLICA EM PAREDES,
DUAS DEMÃOS. AF_06/2014</t>
    </r>
  </si>
  <si>
    <r>
      <rPr>
        <b/>
        <sz val="8"/>
        <rFont val="Arial"/>
        <family val="2"/>
      </rPr>
      <t>APLICAÇÃO E LIXAMENTO DE MASSA LÁTEX EM TETO, UMA DEMÃO.
AF_06/2014</t>
    </r>
  </si>
  <si>
    <r>
      <rPr>
        <b/>
        <sz val="8"/>
        <rFont val="Arial"/>
        <family val="2"/>
      </rPr>
      <t>BANCADA DE GRANITO VERDE UBATUBA - FORNECIMENTO E INSTALAÇÃO.  [ADAPTADO SINAPI
86889]</t>
    </r>
  </si>
  <si>
    <t>Wc fem</t>
  </si>
  <si>
    <t>Wc masc</t>
  </si>
  <si>
    <t>MICTÓRIO SIFONADO LOUÇA BRANCA – PADRÃO MÉDIO –FORNECIMENTO E INSTALAÇÃO. AF_01/2020</t>
  </si>
  <si>
    <t>Wc</t>
  </si>
  <si>
    <r>
      <rPr>
        <b/>
        <sz val="8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</si>
  <si>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t>Wcs</t>
  </si>
  <si>
    <r>
      <rPr>
        <b/>
        <sz val="8"/>
        <rFont val="Arial"/>
        <family val="2"/>
      </rPr>
      <t>CHUVEIRO ELÉTRICO COMUM CORPO PLÁSTICO, TIPO DUCHA – FORNECIMENTO E INSTALAÇÃO.
AF_01/2020</t>
    </r>
  </si>
  <si>
    <r>
      <rPr>
        <b/>
        <sz val="8"/>
        <rFont val="Arial"/>
        <family val="2"/>
      </rPr>
      <t>LAVATORIO / CUBA DE SOBREPOR, RETANGULAR, DE LOUCA COLORIDA, COM LADRAO, DIMENSOES *52 X 45*
CM (L X C)</t>
    </r>
  </si>
  <si>
    <r>
      <rPr>
        <b/>
        <sz val="8"/>
        <rFont val="Arial"/>
        <family val="2"/>
      </rPr>
      <t>TORNEIRA CROMADA DE MESA, 1/2”OU 3/4”, PARA LAVATÓRIO, PADRÃO MÉDIO - FORNECIMENTO E INSTALAÇÃO.
AF_01/2020</t>
    </r>
  </si>
  <si>
    <t>VASO SANITÁRIO SIFONADO COM CAIXA ACOPLADA LOUÇA BRANCA, INCLUSO ENGATE FLEXÍVEL EM PLÁSTICO BRANCO, 1/2  X 40CM - FORNECIMENTO E INSTALAÇÃO. AF_01/2020</t>
  </si>
  <si>
    <r>
      <rPr>
        <b/>
        <u/>
        <sz val="8"/>
        <rFont val="Arial"/>
        <family val="2"/>
      </rPr>
      <t>5.2</t>
    </r>
  </si>
  <si>
    <r>
      <rPr>
        <b/>
        <u/>
        <sz val="8"/>
        <rFont val="Arial"/>
        <family val="2"/>
      </rPr>
      <t>BATERIA 02</t>
    </r>
  </si>
  <si>
    <t>Considerado 1 metro de afastamento das obras. Dimensões: 17,20 x 4,23m</t>
  </si>
  <si>
    <t>5.2.1.1.1</t>
  </si>
  <si>
    <t>5.2.2.1.1</t>
  </si>
  <si>
    <t>5.2.2.1.2</t>
  </si>
  <si>
    <t>Vigas baldrames</t>
  </si>
  <si>
    <t>Será a escavação das manual do solo para sapatas. Sua profundidade é igual a 80cm + 5cm para recebimento do lastro de concreto</t>
  </si>
  <si>
    <t>5.2.2.2.1</t>
  </si>
  <si>
    <t>5.2.2.3.1</t>
  </si>
  <si>
    <t>Quadro resumo projeto estrutural</t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</si>
  <si>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CA-60 DE 5,0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</si>
  <si>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6,3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</si>
  <si>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10,0 MM -
MONTAGEM. AF_12/2015</t>
    </r>
  </si>
  <si>
    <t>Sentido divisa - interna</t>
  </si>
  <si>
    <t>Descontos Portas (1,97X0,50M)</t>
  </si>
  <si>
    <r>
      <rPr>
        <b/>
        <sz val="8"/>
        <rFont val="Arial"/>
        <family val="2"/>
      </rPr>
      <t>ASSENTAMENTO DE GUIA (MEIO-FIO) EM TRECHO RETO, CONFECCIONADA EM CONCRETO PRÉ-FABRICADO, DIMENSÕES 100X15X13X20 CM (COMPRIMENTO X BASE INFERIOR X BASE SUPERIOR X ALTURA), PARA URBANIZAÇÃO INTERNA DE
EMPREENDIMENTOS. AF_06/2016_P</t>
    </r>
  </si>
  <si>
    <t>meio fio calçada externa</t>
  </si>
  <si>
    <t>5.2.6.5.1</t>
  </si>
  <si>
    <t>Perímetro</t>
  </si>
  <si>
    <r>
      <rPr>
        <b/>
        <sz val="8"/>
        <rFont val="Arial"/>
        <family val="2"/>
      </rPr>
      <t>APLICAÇÃO DE FUNDO SELADOR ACRÍLICO EM TETO, UMA DEMÃO.
AF_06/2014</t>
    </r>
  </si>
  <si>
    <r>
      <rPr>
        <b/>
        <sz val="8"/>
        <rFont val="Arial"/>
        <family val="2"/>
      </rPr>
      <t>BARRA DE APOIO RETA, EM ACO INOX POLIDO, COMPRIMENTO 80 CM, FIXADA NA PAREDE - FORNECIMENTO E
INSTALAÇÃO. AF_01/2020</t>
    </r>
  </si>
  <si>
    <r>
      <rPr>
        <b/>
        <sz val="8"/>
        <rFont val="Arial"/>
        <family val="2"/>
      </rPr>
      <t>VASO SANITÁRIO SIFONADO COM CAIXA ACOPLADA LOUÇA BRANCA, INCLUSO ENGATE FLEXÍVEL EM PLÁSTICO BRANCO, 1/2  X 40CM - FORNECIMENTO E INSTALAÇÃO.
AF_01/2020</t>
    </r>
  </si>
  <si>
    <r>
      <rPr>
        <b/>
        <u/>
        <sz val="8"/>
        <rFont val="Arial"/>
        <family val="2"/>
      </rPr>
      <t>6.0</t>
    </r>
  </si>
  <si>
    <r>
      <rPr>
        <b/>
        <u/>
        <sz val="8"/>
        <rFont val="Arial"/>
        <family val="2"/>
      </rPr>
      <t>BAIAS </t>
    </r>
  </si>
  <si>
    <t>BAIAS PARA BOVINOS E EQUINOS</t>
  </si>
  <si>
    <t>Locação geral do curral</t>
  </si>
  <si>
    <t>Parede longitudinal</t>
  </si>
  <si>
    <t>Parede transversal</t>
  </si>
  <si>
    <t>Dados do Projeto Estrutural</t>
  </si>
  <si>
    <t>Blocos SImples</t>
  </si>
  <si>
    <r>
      <rPr>
        <b/>
        <sz val="8"/>
        <rFont val="Arial"/>
        <family val="2"/>
      </rPr>
      <t>CONCRETO FCK = 30MPA, TRAÇO
1:2,1:2,5 (EM MASSA SECA DE CIMENTO/ AREIA MÉDIA/ BRITA 1) - PREPARO MECÂNICO COM BETONEIRA</t>
    </r>
  </si>
  <si>
    <t>Desconto do pedra argamassada</t>
  </si>
  <si>
    <r>
      <rPr>
        <b/>
        <sz val="8"/>
        <rFont val="Arial"/>
        <family val="2"/>
      </rPr>
      <t>EMBASAMENTO C/PEDRA ARGAMASSADA UTILIZANDO ARG.CIM/AREIA 1:4 [ADAPTADO SINAPI
95467]</t>
    </r>
  </si>
  <si>
    <t>Desconto porta</t>
  </si>
  <si>
    <t>2X</t>
  </si>
  <si>
    <t>Desconto de portas</t>
  </si>
  <si>
    <r>
      <rPr>
        <b/>
        <sz val="8"/>
        <rFont val="Arial"/>
        <family val="2"/>
      </rPr>
      <t>TEXTURA ACRÍLICA, APLICAÇÃO MANUAL EM PAREDE, UMA DEMÃO.
AF_09/2016</t>
    </r>
  </si>
  <si>
    <t>BAIA</t>
  </si>
  <si>
    <t>PILAR EM MADEIRA DE LEI 20X20CM [ADAPTADO DE SBC 100725]</t>
  </si>
  <si>
    <r>
      <rPr>
        <b/>
        <sz val="8"/>
        <rFont val="Arial"/>
        <family val="2"/>
      </rPr>
      <t>perímetro do pilar 20cm*4
faces</t>
    </r>
  </si>
  <si>
    <r>
      <rPr>
        <b/>
        <sz val="8"/>
        <rFont val="Arial"/>
        <family val="2"/>
      </rPr>
      <t>PORTA DE MADEIRA NAS DIMENSÕES 1,00X1,60, COM FERROLHO.
[ADAPTADO SINAPI 91012]</t>
    </r>
  </si>
  <si>
    <t>BAIAS PARA CAPRINOS E SUÍNOS</t>
  </si>
  <si>
    <t>3x</t>
  </si>
  <si>
    <t>PILARES DE MADEIRA</t>
  </si>
  <si>
    <r>
      <rPr>
        <b/>
        <sz val="8"/>
        <rFont val="Arial"/>
        <family val="2"/>
      </rPr>
      <t>PILAR EM MADEIRA DE LEI 20X20CM
[ADAPTADO DE SBC 100725]</t>
    </r>
  </si>
  <si>
    <r>
      <rPr>
        <b/>
        <sz val="8"/>
        <rFont val="Arial"/>
        <family val="2"/>
      </rPr>
      <t>PORTA DE MADEIRA NAS DIMENSÕES 1,00X1,10, COM FERROLHO.
[ADAPTADO SINAPI 91012]</t>
    </r>
  </si>
  <si>
    <t>Portas das baias</t>
  </si>
  <si>
    <r>
      <rPr>
        <b/>
        <u/>
        <sz val="8"/>
        <rFont val="Arial"/>
        <family val="2"/>
      </rPr>
      <t>8.0</t>
    </r>
  </si>
  <si>
    <r>
      <rPr>
        <b/>
        <u/>
        <sz val="8"/>
        <rFont val="Arial"/>
        <family val="2"/>
      </rPr>
      <t>LOJA</t>
    </r>
  </si>
  <si>
    <t>Dimensões do gabarito: 12,31 x 6,60 m.</t>
  </si>
  <si>
    <t>S1=S2=S3=S4</t>
  </si>
  <si>
    <t>S5=S6=S9=S10=S11=S12</t>
  </si>
  <si>
    <t>S7=S8</t>
  </si>
  <si>
    <t>Vigas baldrames longitudinais</t>
  </si>
  <si>
    <t>Vigas baldrames transversais</t>
  </si>
  <si>
    <r>
      <rPr>
        <i/>
        <sz val="8"/>
        <rFont val="Arial"/>
        <family val="2"/>
      </rPr>
      <t>Vigas baldrames transversais
menores</t>
    </r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</si>
  <si>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CA-60 DE 5,0 MM -
MONTAGEM. AF_12/2015</t>
    </r>
  </si>
  <si>
    <t>8.3.3.1</t>
  </si>
  <si>
    <t>Porta de vidro</t>
  </si>
  <si>
    <t>parede fundo</t>
  </si>
  <si>
    <t>laterais</t>
  </si>
  <si>
    <t>parede frontal</t>
  </si>
  <si>
    <t>Desconto de porta</t>
  </si>
  <si>
    <t>lateral acima do nível 3,00m nas laterais</t>
  </si>
  <si>
    <r>
      <rPr>
        <i/>
        <sz val="8"/>
        <rFont val="Arial"/>
        <family val="2"/>
      </rPr>
      <t>área triângulo
lateral</t>
    </r>
  </si>
  <si>
    <r>
      <rPr>
        <b/>
        <sz val="8"/>
        <rFont val="Arial"/>
        <family val="2"/>
      </rPr>
      <t>PORTA DE VIDRO TEMPERADO, DE ABRIR, DUAS FOLHAS, 1,4X2,10M, ESPESSURA 10MM, INCLUSIVE ACESSORIOS [ADAPTADO DE ORSE
12952]</t>
    </r>
  </si>
  <si>
    <r>
      <rPr>
        <b/>
        <sz val="8"/>
        <rFont val="Arial"/>
        <family val="2"/>
      </rPr>
      <t>JANELA DE MADEIRA (IMBUIA/CEDRO OU EQUIV.) DE ABRIR COM 4 FOLHAS (2 VENEZIANAS E 2 GUILHOTINAS PARA VIDRO), COM BATENTE, ALIZAR E FERRAGENS. EXCLUSIVE VIDROS, ACABAMENTO E CONTRAMARCO. FORNECIMENTO E INSTALAÇÃO.
AF_12/2019</t>
    </r>
  </si>
  <si>
    <t>Total</t>
  </si>
  <si>
    <t>Loja</t>
  </si>
  <si>
    <r>
      <rPr>
        <b/>
        <sz val="8"/>
        <rFont val="Arial"/>
        <family val="2"/>
      </rPr>
      <t>EXECUÇÃO DE PASSEIO (CALÇADA) OU PISO DE CONCRETO COM CONCRETO MOLDADO IN LOCO, FEITO EM OBRA, ACABAMENTO CONVENCIONAL, ESPESSURA 8 CM, ARMADO.
AF_07/2016</t>
    </r>
  </si>
  <si>
    <t>laterala acima do nível 3,00m nas laterais</t>
  </si>
  <si>
    <t>Pilares frontais</t>
  </si>
  <si>
    <r>
      <rPr>
        <i/>
        <sz val="8"/>
        <rFont val="Arial"/>
        <family val="2"/>
      </rPr>
      <t>área
triângulo lateral</t>
    </r>
  </si>
  <si>
    <r>
      <rPr>
        <b/>
        <u/>
        <sz val="8"/>
        <rFont val="Arial"/>
        <family val="2"/>
      </rPr>
      <t>9.0</t>
    </r>
  </si>
  <si>
    <r>
      <rPr>
        <b/>
        <u/>
        <sz val="8"/>
        <rFont val="Arial"/>
        <family val="2"/>
      </rPr>
      <t>LANCHONETES</t>
    </r>
  </si>
  <si>
    <t>Dimensões do gabarito: 14,31 x 6,60 m.</t>
  </si>
  <si>
    <t>S5=S6=S7=S8</t>
  </si>
  <si>
    <t>V1=V3</t>
  </si>
  <si>
    <t>V2=V4=V5=V6=V7=V8</t>
  </si>
  <si>
    <t>9.2.3.1</t>
  </si>
  <si>
    <t>9.2.3.2</t>
  </si>
  <si>
    <t>9.2.3.3</t>
  </si>
  <si>
    <t>9.2.3.4</t>
  </si>
  <si>
    <t>Será a impermeabilização das vigas baldrames, sendo 20 cm para cada lateral e 15cm para topo, totalizando 55 cm</t>
  </si>
  <si>
    <t>Porta pantográfica</t>
  </si>
  <si>
    <t>Abertura na alvenaria</t>
  </si>
  <si>
    <t>Desconto de porta pantográfica</t>
  </si>
  <si>
    <t>Desconto aberturas</t>
  </si>
  <si>
    <t>parede germinada</t>
  </si>
  <si>
    <t>Porta acesso altura 1,10m</t>
  </si>
  <si>
    <t>parede frontal- detalhe tijolinho</t>
  </si>
  <si>
    <t>Bancada interna</t>
  </si>
  <si>
    <t>bancada da pia</t>
  </si>
  <si>
    <t>balcão</t>
  </si>
  <si>
    <r>
      <rPr>
        <b/>
        <sz val="8"/>
        <rFont val="Arial"/>
        <family val="2"/>
      </rPr>
      <t>CUBA DE EMBUTIR DE AÇO INOXIDÁVEL MÉDIA, INCLUSO VÁLVULA TIPO AMERICANA E SIFÃO TIPO GARRAFA  EM METAL CROMADO - FORNECIMENTO E INSTALAÇÃO.
AF_01/2020</t>
    </r>
  </si>
  <si>
    <t>total</t>
  </si>
  <si>
    <r>
      <rPr>
        <b/>
        <sz val="8"/>
        <rFont val="Arial"/>
        <family val="2"/>
      </rPr>
      <t>TORNEIRA CROMADA 1/2”OU 3/4”PARA TANQUE, PADRÃO MÉDIO - FORNECIMENTO E INSTALAÇÃO.
AF_01/2020</t>
    </r>
  </si>
  <si>
    <r>
      <rPr>
        <b/>
        <u/>
        <sz val="8"/>
        <rFont val="Arial"/>
        <family val="2"/>
      </rPr>
      <t>10.0</t>
    </r>
  </si>
  <si>
    <r>
      <rPr>
        <b/>
        <u/>
        <sz val="8"/>
        <rFont val="Arial"/>
        <family val="2"/>
      </rPr>
      <t>DRENAGEM </t>
    </r>
  </si>
  <si>
    <r>
      <rPr>
        <b/>
        <sz val="8"/>
        <rFont val="Arial"/>
        <family val="2"/>
      </rPr>
      <t>GRELHA DE FERRO FUNDIDO SIMPLES COM REQUADRO, 150 X 1000 MM,
ASSENTADA COM ARGAMASSA 1 : 3 CIMENTO: AREIA - FORNECIMENTO E INSTALAÇÃO. AF_08/2021</t>
    </r>
  </si>
  <si>
    <t>QUADRO RESUMO</t>
  </si>
  <si>
    <t>HIGIENIZAÇÃO DE ANIMAIS</t>
  </si>
  <si>
    <r>
      <rPr>
        <b/>
        <sz val="8"/>
        <rFont val="Arial"/>
        <family val="2"/>
      </rPr>
      <t>CAIXA ENTERRADA HIDRÁULICA RETANGULAR, EM ALVENARIA COM BLOCOS DE CONCRETO, DIMENSÕES INTERNAS: 0,6X0,6X0,6 M PARA REDE
DE DRENAGEM. AF_12/2020</t>
    </r>
  </si>
  <si>
    <r>
      <rPr>
        <b/>
        <sz val="8"/>
        <rFont val="Arial"/>
        <family val="2"/>
      </rPr>
      <t>(COMPOSIÇÃO REPRESENTATIVA) DO SERVIÇO DE INSTALAÇÃO DE TUBO DE PVC, SÉRIE NORMAL, ESGOTO PREDIAL, DN 50 MM (INSTALADO EM RAMAL DE DESCARGA OU RAMAL DE ESGOTO SANITÁRIO), INCLUSIVE CONEXÕES, CORTES E FIXAÇÕES PARA, PRÉDIOS.
AF_10/2015</t>
    </r>
  </si>
  <si>
    <r>
      <rPr>
        <b/>
        <sz val="8"/>
        <rFont val="Arial"/>
        <family val="2"/>
      </rPr>
      <t>(COMPOSIÇÃO REPRESENTATIVA) DO
SERVIÇO DE INST. TUBO PVC, SÉRIE N, ESGOTO PREDIAL, 100 MM (INST. RAMAL DESCARGA, RAMAL DE ESG. SANIT., PRUMADA ESG. SANIT., VENTILAÇÃO OU SUB-COLETOR AÉREO), INCL. CONEXÕES E CORTES, FIXAÇÕES,
P/ PRÉDIOS. AF_10/2015</t>
    </r>
  </si>
  <si>
    <t>COBERTA DAS BAIAS</t>
  </si>
  <si>
    <r>
      <rPr>
        <b/>
        <u/>
        <sz val="8"/>
        <rFont val="Arial"/>
        <family val="2"/>
      </rPr>
      <t>11.0</t>
    </r>
  </si>
  <si>
    <r>
      <rPr>
        <b/>
        <u/>
        <sz val="8"/>
        <rFont val="Arial"/>
        <family val="2"/>
      </rPr>
      <t>PAVIMENTAÇÃO GERAL E URBANIZAÇÃO</t>
    </r>
  </si>
  <si>
    <r>
      <rPr>
        <b/>
        <sz val="8"/>
        <rFont val="Arial"/>
        <family val="2"/>
      </rPr>
      <t>EXECUÇÃO DE PAVIMENTO EM
PARALELEPÍPEDOS, REJUNTAMENTO COM PÓ DE PEDRA. AF_05/2020</t>
    </r>
  </si>
  <si>
    <t>11.1.1.1</t>
  </si>
  <si>
    <t>11.1.1.2</t>
  </si>
  <si>
    <t>EXTERNO CALÇADA</t>
  </si>
  <si>
    <t>11.1.2.1</t>
  </si>
  <si>
    <t>AO REDOR DAS BAIAS</t>
  </si>
  <si>
    <r>
      <rPr>
        <b/>
        <sz val="8"/>
        <rFont val="Arial"/>
        <family val="2"/>
      </rPr>
      <t>GUIA (MEIO-FIO) CONCRETO, MOLDADA  IN LOCO  EM TRECHO CURVO COM EXTRUSORA, 13 CM BASE
X 22 CM ALTURA. AF_06/2016</t>
    </r>
  </si>
  <si>
    <t>11.1.3.1</t>
  </si>
  <si>
    <t>DIVISÃO DOS PISOS</t>
  </si>
  <si>
    <r>
      <rPr>
        <b/>
        <sz val="8"/>
        <rFont val="Arial"/>
        <family val="2"/>
      </rPr>
      <t>PLANTIO DE GRAMA EM PLACAS.
AF_05/2018</t>
    </r>
  </si>
  <si>
    <t>11.1.4.1</t>
  </si>
  <si>
    <r>
      <rPr>
        <b/>
        <u/>
        <sz val="8"/>
        <rFont val="Arial"/>
        <family val="2"/>
      </rPr>
      <t>12.0</t>
    </r>
  </si>
  <si>
    <t>INSTALAÇÕES SANITÁRIAS</t>
  </si>
  <si>
    <r>
      <rPr>
        <b/>
        <sz val="8"/>
        <rFont val="Arial"/>
        <family val="2"/>
      </rPr>
      <t>CAIXA SIFONADA, PVC, DN 100 X 100 X 50 MM, JUNTA ELÁSTICA, FORNECIDA E INSTALADA EM RAMAL DE DESCARGA OU EM RAMAL DE ESGOTO SANITÁRIO.
AF_12/2014</t>
    </r>
  </si>
  <si>
    <t>12.1.1.1</t>
  </si>
  <si>
    <t>bateria banheiros 01</t>
  </si>
  <si>
    <t>12.1.1.2</t>
  </si>
  <si>
    <t>bateria banheiros 02</t>
  </si>
  <si>
    <t>12.1.1.3</t>
  </si>
  <si>
    <t>Lanchonetes</t>
  </si>
  <si>
    <r>
      <rPr>
        <b/>
        <sz val="8"/>
        <rFont val="Arial"/>
        <family val="2"/>
      </rPr>
      <t>(COMPOSIÇÃO REPRESENTATIVA) DO SERVIÇO DE INST. TUBO PVC, SÉRIE N, ESGOTO PREDIAL, 100 MM (INST. RAMAL DESCARGA, RAMAL DE ESG. SANIT., PRUMADA ESG. SANIT., VENTILAÇÃO OU SUB-COLETOR AÉREO), INCL. CONEXÕES E CORTES, FIXAÇÕES,
P/ PRÉDIOS. AF_10/2015</t>
    </r>
  </si>
  <si>
    <t>12.1.2.1</t>
  </si>
  <si>
    <t>12.1.2.2</t>
  </si>
  <si>
    <t>12.1.2.3</t>
  </si>
  <si>
    <t>12.1.3.1</t>
  </si>
  <si>
    <t>12.1.3.2</t>
  </si>
  <si>
    <t>12.1.3.3</t>
  </si>
  <si>
    <r>
      <rPr>
        <b/>
        <sz val="8"/>
        <rFont val="Arial"/>
        <family val="2"/>
      </rPr>
      <t>(COMPOSIÇÃO REPRESENTATIVA) DO SERVIÇO DE INSTALAÇÃO DE TUBO DE PVC, SÉRIE NORMAL, ESGOTO PREDIAL, DN 40 MM (INSTALADO EM RAMAL DE DESCARGA OU RAMAL DE ESGOTO SANITÁRIO), INCLUSIVE CONEXÕES, CORTES E FIXAÇÕES, PARA PRÉDIOS.
AF_10/2015</t>
    </r>
  </si>
  <si>
    <t>12.1.4.1</t>
  </si>
  <si>
    <t>12.1.4.2</t>
  </si>
  <si>
    <t>12.1.5.1</t>
  </si>
  <si>
    <t>12.1.6.1</t>
  </si>
  <si>
    <r>
      <rPr>
        <b/>
        <u/>
        <sz val="8"/>
        <rFont val="Arial"/>
        <family val="2"/>
      </rPr>
      <t>13.0</t>
    </r>
  </si>
  <si>
    <r>
      <rPr>
        <b/>
        <sz val="8"/>
        <rFont val="Arial"/>
        <family val="2"/>
      </rPr>
      <t>TOMADA BAIXA DE EMBUTIR (1 MÓDULO), 2P+T 10 A, INCLUINDO SUPORTE E PLACA - FORNECIMENTO E
INSTALAÇÃO. AF_12/2015</t>
    </r>
  </si>
  <si>
    <t>13.1.1.1</t>
  </si>
  <si>
    <t>quadro resumo do Projeto</t>
  </si>
  <si>
    <r>
      <rPr>
        <b/>
        <sz val="8"/>
        <rFont val="Arial"/>
        <family val="2"/>
      </rPr>
      <t>TOMADA BAIXA DE EMBUTIR (1
MÓDULO), 2P+T 20 A, INCLUINDO SUPORTE E PLACA - FORNECIMENTO E INSTALAÇÃO. AF_12/2015</t>
    </r>
  </si>
  <si>
    <t>13.1.2.1</t>
  </si>
  <si>
    <r>
      <rPr>
        <b/>
        <sz val="8"/>
        <rFont val="Arial"/>
        <family val="2"/>
      </rPr>
      <t>TOMADA MÉDIA DE EMBUTIR (2 MÓDULOS), 2P+T 10 A, INCLUINDO SUPORTE E PLACA - FORNECIMENTO E
INSTALAÇÃO. AF_12/2015</t>
    </r>
  </si>
  <si>
    <t>13.1.3.1</t>
  </si>
  <si>
    <t>13.1.4.1</t>
  </si>
  <si>
    <t>13.1.5.1</t>
  </si>
  <si>
    <r>
      <rPr>
        <b/>
        <sz val="8"/>
        <rFont val="Arial"/>
        <family val="2"/>
      </rPr>
      <t>INTERRUPTOR PARALELO (2
MÓDULOS), 10A/250V, INCLUINDO
SUPORTE E PLACA - FORNECIMENTO E INSTALAÇÃO. AF_12/2015</t>
    </r>
  </si>
  <si>
    <t>13.1.6.1</t>
  </si>
  <si>
    <t>13.1.7.1</t>
  </si>
  <si>
    <t>13.1.8.1</t>
  </si>
  <si>
    <r>
      <rPr>
        <b/>
        <sz val="8"/>
        <rFont val="Arial"/>
        <family val="2"/>
      </rPr>
      <t>CABO DE COBRE FLEXÍVEL ISOLADO, 1,5
MM², ANTI-CHAMA 0,6/1,0 KV, PARA CIRCUITOS TERMINAIS - FORNECIMENTO E INSTALAÇÃO.</t>
    </r>
  </si>
  <si>
    <t>13.1.9.1</t>
  </si>
  <si>
    <t>13.1.10.1</t>
  </si>
  <si>
    <r>
      <rPr>
        <b/>
        <sz val="8"/>
        <rFont val="Arial"/>
        <family val="2"/>
      </rPr>
      <t>CABO DE COBRE FLEXÍVEL ISOLADO, 4
MM², ANTI-CHAMA 0,6/1,0 KV, PARA CIRCUITOS TERMINAIS - FORNECIMENTO E INSTALAÇÃO.
AF_12/2015</t>
    </r>
  </si>
  <si>
    <t>13.1.11.1</t>
  </si>
  <si>
    <r>
      <rPr>
        <b/>
        <sz val="8"/>
        <rFont val="Arial"/>
        <family val="2"/>
      </rPr>
      <t>CABO DE COBRE FLEXÍVEL ISOLADO, 6
MM², ANTI-CHAMA 0,6/1,0 KV, PARA CIRCUITOS TERMINAIS -
FORNECIMENTO E INSTALAÇÃO.</t>
    </r>
  </si>
  <si>
    <t>13.1.12.1</t>
  </si>
  <si>
    <r>
      <rPr>
        <b/>
        <sz val="8"/>
        <rFont val="Arial"/>
        <family val="2"/>
      </rPr>
      <t>CABO DE COBRE FLEXÍVEL ISOLADO, 10
MM², ANTI-CHAMA 0,6/1,0 KV, PARA CIRCUITOS TERMINAIS - FORNECIMENTO E INSTALAÇÃO.</t>
    </r>
  </si>
  <si>
    <t>13.1.13.1</t>
  </si>
  <si>
    <t>13.1.14.1</t>
  </si>
  <si>
    <t>13.1.15.1</t>
  </si>
  <si>
    <t>13.1.16.1</t>
  </si>
  <si>
    <r>
      <rPr>
        <b/>
        <sz val="8"/>
        <rFont val="Arial"/>
        <family val="2"/>
      </rPr>
      <t>DISJUNTOR TRIPOLAR TIPO DIN, CORRENTE NOMINAL DE 40A -
FORNECIMENTO E INSTALAÇÃO.</t>
    </r>
  </si>
  <si>
    <t>13.1.17.1</t>
  </si>
  <si>
    <r>
      <rPr>
        <b/>
        <sz val="8"/>
        <rFont val="Arial"/>
        <family val="2"/>
      </rPr>
      <t>DISJUNTOR MONOPOLAR TIPO DIN,
CORRENTE NOMINAL DE 10A - FORNECIMENTO E INSTALAÇÃO.</t>
    </r>
  </si>
  <si>
    <t>13.1.18.1</t>
  </si>
  <si>
    <r>
      <rPr>
        <b/>
        <sz val="8"/>
        <rFont val="Arial"/>
        <family val="2"/>
      </rPr>
      <t>DISJUNTOR MONOPOLAR TIPO DIN,
CORRENTE NOMINAL DE 16A - FORNECIMENTO E INSTALAÇÃO.
AF_10/2020</t>
    </r>
  </si>
  <si>
    <t>13.1.19.1</t>
  </si>
  <si>
    <r>
      <rPr>
        <b/>
        <sz val="8"/>
        <rFont val="Arial"/>
        <family val="2"/>
      </rPr>
      <t>ELETRODUTO FLEXÍVEL CORRUGADO,
PVC, DN 32 MM (1"), PARA CIRCUITOS TERMINAIS, INSTALADO EM LAJE - FORNECIMENTO E INSTALAÇÃO.
AF_12/2015</t>
    </r>
  </si>
  <si>
    <t>13.1.20.1</t>
  </si>
  <si>
    <t>13.1.21.1</t>
  </si>
  <si>
    <r>
      <rPr>
        <b/>
        <sz val="8"/>
        <rFont val="Arial"/>
        <family val="2"/>
      </rPr>
      <t>ELETRODUTO RÍGIDO ROSCÁVEL, PVC,
DN 50 MM (1 1/2"), PARA REDE ENTERRADA DE DISTRIBUIÇÃO DE ENERGIA ELÉTRICA - FORNECIMENTO E</t>
    </r>
  </si>
  <si>
    <t>13.1.22.1</t>
  </si>
  <si>
    <t>13.1.23.1</t>
  </si>
  <si>
    <r>
      <rPr>
        <b/>
        <sz val="8"/>
        <rFont val="Arial"/>
        <family val="2"/>
      </rPr>
      <t>ELETRODUTO RÍGIDO ROSCÁVEL, PVC,
DN 110 MM (4"), PARA REDE ENTERRADA DE DISTRIBUIÇÃO DE ENERGIA ELÉTRICA - FORNECIMENTO E</t>
    </r>
  </si>
  <si>
    <t>13.1.24.1</t>
  </si>
  <si>
    <t>13.1.25.1</t>
  </si>
  <si>
    <r>
      <rPr>
        <b/>
        <sz val="8"/>
        <rFont val="Arial"/>
        <family val="2"/>
      </rPr>
      <t>ELETRODUTO RÍGIDO ROSCÁVEL, PVC,
DN 20 MM (1/2"), PARA CIRCUITOS TERMINAIS, INSTALADO EM FORRO - FORNECIMENTO E INSTALAÇÃO.</t>
    </r>
  </si>
  <si>
    <t>13.1.26.1</t>
  </si>
  <si>
    <r>
      <rPr>
        <b/>
        <sz val="8"/>
        <rFont val="Arial"/>
        <family val="2"/>
      </rPr>
      <t>ENTRADA DE ENERGIA ELÉTRICA,
AÉREA, TRIFÁSICA, COM CAIXA DE SOBREPOR, CABO DE 16 MM2 E DISJUNTOR DIN 50A (NÃO INCLUSO O</t>
    </r>
  </si>
  <si>
    <t>13.1.27.1</t>
  </si>
  <si>
    <r>
      <rPr>
        <b/>
        <sz val="8"/>
        <rFont val="Arial"/>
        <family val="2"/>
      </rPr>
      <t>POSTE DE CONCRETO ARMADO DE
SECAO CIRCULAR, EXTENSAO DE 10,00 M, RESISTENCIA DE 150 A 200 DAN,
TIPO C-14</t>
    </r>
  </si>
  <si>
    <t>13.1.28.1</t>
  </si>
  <si>
    <r>
      <rPr>
        <b/>
        <sz val="8"/>
        <rFont val="Arial"/>
        <family val="2"/>
      </rPr>
      <t>HASTE DE ATERRAMENTO 3/4  PARA
SPDA - FORNECIMENTO E INSTALAÇÃO. AF_12/2017</t>
    </r>
  </si>
  <si>
    <t>13.1.29.1</t>
  </si>
  <si>
    <r>
      <rPr>
        <b/>
        <sz val="8"/>
        <rFont val="Arial"/>
        <family val="2"/>
      </rPr>
      <t>CAIXA DE INSPEÇÃO PARA
ATERRAMENTO, CIRCULAR, EM POLIETILENO, DIÂMETRO INTERNO = 0,3 M. AF_12/2020</t>
    </r>
  </si>
  <si>
    <t>13.1.30.1</t>
  </si>
  <si>
    <r>
      <rPr>
        <b/>
        <sz val="8"/>
        <rFont val="Arial"/>
        <family val="2"/>
      </rPr>
      <t>QUADRO DE DISTRIBUIÇÃO DE
ENERGIA EM CHAPA DE AÇO GALVANIZADO, DE EMBUTIR, COM BARRAMENTO TRIFÁSICO, PARA 12
DISJUNTORES DIN 100A -</t>
    </r>
  </si>
  <si>
    <t>13.1.31.1</t>
  </si>
  <si>
    <r>
      <rPr>
        <b/>
        <sz val="8"/>
        <rFont val="Arial"/>
        <family val="2"/>
      </rPr>
      <t>CAIXA RETANGULAR 4" X 2" MÉDIA
(1,30 M DO PISO), PVC, INSTALADA EM PAREDE - FORNECIMENTO E
INSTALAÇÃO. AF_12/2015</t>
    </r>
  </si>
  <si>
    <t>13.1.32.1</t>
  </si>
  <si>
    <r>
      <rPr>
        <b/>
        <sz val="8"/>
        <rFont val="Arial"/>
        <family val="2"/>
      </rPr>
      <t>CAIXA RETANGULAR 4" X 4" BAIXA
(0,30 M DO PISO), PVC, INSTALADA EM PAREDE - FORNECIMENTO E INSTALAÇÃO. AF_12/2015</t>
    </r>
  </si>
  <si>
    <t>13.1.33.1</t>
  </si>
  <si>
    <r>
      <rPr>
        <b/>
        <sz val="8"/>
        <rFont val="Arial"/>
        <family val="2"/>
      </rPr>
      <t>ASSENTAMENTO DE POSTE DE
CONCRETO COM COMPRIMENTO NOMINAL DE 9 M, CARGA NOMINAL
MENOR OU IGUAL A 1000 DAN,</t>
    </r>
  </si>
  <si>
    <t>13.1.34.1</t>
  </si>
  <si>
    <r>
      <rPr>
        <b/>
        <sz val="8"/>
        <rFont val="Arial"/>
        <family val="2"/>
      </rPr>
      <t>POSTE DE CONCRETO ARMADO DE
SECAO CIRCULAR, EXTENSAO DE 10,00 M, RESISTENCIA DE 150 A 200 DAN, TIPO C-14</t>
    </r>
  </si>
  <si>
    <t>13.1.35.1</t>
  </si>
  <si>
    <r>
      <rPr>
        <b/>
        <sz val="8"/>
        <rFont val="Arial"/>
        <family val="2"/>
      </rPr>
      <t>REFLETOR EM ALUMÍNIO, DE SUPORTE
E ALÇA, COM 1 LÂMPADA VAPOR DE MERCÚRIO DE 125 W, COM REATOR ALTO FATOR DE POTÊNCIA - FORNECIMENTO E INSTALAÇÃO. AF_02/2020</t>
    </r>
  </si>
  <si>
    <t>13.1.36.1</t>
  </si>
  <si>
    <t>13.1.37.1</t>
  </si>
  <si>
    <t>LUMINÁRIA TIPO PLAFON CIRCULAR, DE SOBREPOR, COM LED DE 12/13 W - FORNECIMENTO E INSTALAÇÃO. AF_03/2022</t>
  </si>
  <si>
    <t>13.1.38.1</t>
  </si>
  <si>
    <r>
      <rPr>
        <b/>
        <u/>
        <sz val="8"/>
        <rFont val="Arial"/>
        <family val="2"/>
      </rPr>
      <t>14.0</t>
    </r>
  </si>
  <si>
    <t>INSTALAÇÕES HIDRÁULICAS</t>
  </si>
  <si>
    <t>14.1.1.1</t>
  </si>
  <si>
    <t>Quadro resumo - Projeto Hidráulico</t>
  </si>
  <si>
    <t>14.1.2.1</t>
  </si>
  <si>
    <r>
      <rPr>
        <b/>
        <sz val="8"/>
        <rFont val="Arial"/>
        <family val="2"/>
      </rPr>
      <t>REGISTRO DE GAVETA BRUTO, LATÃO,
ROSCÁVEL, 1", COM ACABAMENTO E CANOPLA CROMADOS - FORNECIMENTO E INSTALAÇÃO.</t>
    </r>
  </si>
  <si>
    <t>14.1.3.1</t>
  </si>
  <si>
    <r>
      <rPr>
        <b/>
        <sz val="8"/>
        <rFont val="Arial"/>
        <family val="2"/>
      </rPr>
      <t>REGISTRO DE GAVETA BRUTO, LATÃO, ROSCÁVEL, 3/4", COM ACABAMENTO E CANOPLA CROMADOS -
FORNECIMENTO E INSTALAÇÃO.</t>
    </r>
  </si>
  <si>
    <t>14.1.4.1</t>
  </si>
  <si>
    <r>
      <rPr>
        <b/>
        <sz val="8"/>
        <rFont val="Arial"/>
        <family val="2"/>
      </rPr>
      <t>BOMBA CENTRÍFUGA, TRIFÁSICA, 3 CV OU 2,96 HP, HM 34 A 40 M, Q 8,6 A 14,8 M3/H - FORNECIMENTO E INSTALAÇÃO.
AF_12/2020</t>
    </r>
  </si>
  <si>
    <t>14.1.5.1</t>
  </si>
  <si>
    <r>
      <rPr>
        <b/>
        <sz val="8"/>
        <rFont val="Arial"/>
        <family val="2"/>
      </rPr>
      <t>REGISTRO DE PRESSÃO BRUTO, LATÃO, ROSCÁVEL, 3/4", COM ACABAMENTO E CANOPLA CROMADOS - FORNECIMENTO E INSTALAÇÃO.
AF_08/2021</t>
    </r>
  </si>
  <si>
    <t>14.1.6.1</t>
  </si>
  <si>
    <r>
      <rPr>
        <b/>
        <sz val="8"/>
        <rFont val="Arial"/>
        <family val="2"/>
      </rPr>
      <t>(COMPOSIÇÃO REPRESENTATIVA) DO SERVIÇO DE INSTALAÇÃO DE TUBOS DE PVC, SOLDÁVEL, ÁGUA FRIA, DN 25 MM (INSTALADO EM RAMAL, SUB-RAMAL, RAMAL DE DISTRIBUIÇÃO OU PRUMADA), INCLUSIVE CONEXÕES, CORTES E FIXAÇÕES, PARA PRÉDIOS.
AF_10/2015</t>
    </r>
  </si>
  <si>
    <t>14.1.7.1</t>
  </si>
  <si>
    <r>
      <rPr>
        <b/>
        <sz val="8"/>
        <rFont val="Arial"/>
        <family val="2"/>
      </rPr>
      <t>(COMPOSIÇÃO REPRESENTATIVA) DO SERVIÇO DE INSTALAÇÃO TUBOS DE PVC, SOLDÁVEL, ÁGUA FRIA, DN 32 MM (INSTALADO EM RAMAL, SUB-RAMAL, RAMAL DE DISTRIBUIÇÃO OU PRUMADA), INCLUSIVE CONEXÕES, CORTES E FIXAÇÕES, PARA PRÉDIOS.
AF_10/2015</t>
    </r>
  </si>
  <si>
    <t>14.1.8.1</t>
  </si>
  <si>
    <t>14.1.9.1</t>
  </si>
  <si>
    <r>
      <rPr>
        <b/>
        <sz val="8"/>
        <rFont val="Arial"/>
        <family val="2"/>
      </rPr>
      <t>CAIXA D´ÁGUA EM POLIÉSTER REFORÇADO COM FIBRA DE VIDRO, 2000 LITROS - FORNECIMENTO E
INSTALAÇÃO. AF_06/2021</t>
    </r>
  </si>
  <si>
    <t>14.1.10.1</t>
  </si>
  <si>
    <r>
      <rPr>
        <b/>
        <u/>
        <sz val="8"/>
        <rFont val="Arial"/>
        <family val="2"/>
      </rPr>
      <t>15.0</t>
    </r>
  </si>
  <si>
    <r>
      <rPr>
        <b/>
        <u/>
        <sz val="8"/>
        <rFont val="Arial"/>
        <family val="2"/>
      </rPr>
      <t>MURO FRONTAL</t>
    </r>
  </si>
  <si>
    <r>
      <rPr>
        <b/>
        <sz val="8"/>
        <rFont val="Arial"/>
        <family val="2"/>
      </rPr>
      <t>LOCACAO CONVENCIONAL DE OBRA,
UTILIZANDO GABARITO DE TÁBUAS</t>
    </r>
  </si>
  <si>
    <t>Locação geral do MURO EXTERNO</t>
  </si>
  <si>
    <t>FUNDAÇÃO</t>
  </si>
  <si>
    <t>altura</t>
  </si>
  <si>
    <t>Cinta inferior</t>
  </si>
  <si>
    <r>
      <rPr>
        <b/>
        <sz val="8"/>
        <rFont val="Arial"/>
        <family val="2"/>
      </rPr>
      <t>CINTA DE AMARRAÇÃO DE ALVENARIA MOLDADA IN LOCO EM CONCRETO.
AF_03/2016</t>
    </r>
  </si>
  <si>
    <t>Cinta superior</t>
  </si>
  <si>
    <t>MURO DE CONTORNO</t>
  </si>
  <si>
    <r>
      <rPr>
        <b/>
        <sz val="8"/>
        <rFont val="Arial"/>
        <family val="2"/>
      </rPr>
      <t>TEXTURA ACRÍLICA, APLICAÇÃO
MANUAL EM PAREDE, UMA DEMÃO. AF_09/2016</t>
    </r>
  </si>
  <si>
    <t>2.2.12</t>
  </si>
  <si>
    <t>2.2.13</t>
  </si>
  <si>
    <t>ALVENARIA DE EMBASAMENTO COM BLOCO ESTRUTURAL DE CERÂMICA, DE 14X19X29CM E ARGAMASSA DE ASSENTAMENTO COM PREPARO EM
BETONEIRA. AF_05/2020</t>
  </si>
  <si>
    <t>Pilaretes</t>
  </si>
  <si>
    <t>um pilarete a cada 3 m</t>
  </si>
  <si>
    <t>Porta de entrada</t>
  </si>
  <si>
    <t>Canteiro de obra</t>
  </si>
  <si>
    <t>Sapatas</t>
  </si>
  <si>
    <t>Vigas baldrame</t>
  </si>
  <si>
    <t>Pilares e vigas baldrame</t>
  </si>
  <si>
    <t>C35</t>
  </si>
  <si>
    <t>Pilares e sapatas</t>
  </si>
  <si>
    <t>vigas baldrame</t>
  </si>
  <si>
    <t>C30</t>
  </si>
  <si>
    <t>Conforme projeto estrutural</t>
  </si>
  <si>
    <t>TOTAL DESTA MEDIÇÃO - BM 05</t>
  </si>
  <si>
    <t>14/07/2023 a 01/09/2023</t>
  </si>
  <si>
    <t>VALOR DESTA MEDIÇÃO POR EXTENSO:  CINQUENTA E NOVE MIL NOVECENTOS E VINTE E CINCO REAIS E SETENTA E SEIS CENTAVOS</t>
  </si>
  <si>
    <t>REVESTIMENTO EM TIJOLINHO APARENTE (CASQUILHO) C/ ARGAMASSA DE CIMENTO E AREIA 1:3
[ADAPTADO DE SEINFRA C4128]</t>
  </si>
  <si>
    <t>Será o lastro de concreto que ficará abaixo das sapatas 5 cm.</t>
  </si>
  <si>
    <t>C30 - vigas bladrame</t>
  </si>
  <si>
    <t>C35 - saptas e baldrame</t>
  </si>
  <si>
    <t>****</t>
  </si>
  <si>
    <t>Rufo com telha argamassado</t>
  </si>
  <si>
    <t>Nível elevado das vigas</t>
  </si>
  <si>
    <t>Prancha projeto estrutural - 06/17</t>
  </si>
  <si>
    <t>C35 - Sapatas e pilares</t>
  </si>
  <si>
    <t>C30 - Baldrame</t>
  </si>
  <si>
    <t>REATERRO MANUAL APILOADO COM
SOQUETE. AF_10/2017</t>
  </si>
  <si>
    <t>Prancha projeto estrutural - 07/17</t>
  </si>
  <si>
    <t>C35 - Pilares</t>
  </si>
  <si>
    <t>C30 - Vigas</t>
  </si>
  <si>
    <t>PORTA DE FERRO, DE ABRIR, TIPO GRADE COM CHAPA, COM
GUARNIÇÕES. AF_12/2019</t>
  </si>
  <si>
    <t>PORTA DE ACO DE ENROLAR TIPO GRADE, CHAPA 16. [ADAPTADO SINAPI 74136/1]</t>
  </si>
  <si>
    <t>Edificação e calçada de contorno</t>
  </si>
  <si>
    <t>Edificação  e calçada de contorno</t>
  </si>
  <si>
    <t>6.1.6.3</t>
  </si>
  <si>
    <t>FABRICAÇÃO E INSTALAÇÃO DE TESOURA INTEIRA EM MADEIRA NÃO APARELHADA, VÃO DE 12 M, PARA TELHA CERÂMICA OU DE CONCRETO, INCLUSO IÇAMENTO.</t>
  </si>
  <si>
    <t>6.1.6.4</t>
  </si>
  <si>
    <t>CUMEEIRA PARA TELHA CERÂMICA EMBOÇADA COM ARGAMASSA TRAÇO 1:2:9 (CIMENTO, CAL E AREIA) PARA TELHADOS COM ATÉ 2 ÁGUAS, INCLUSO TRANSPORTE VERTICAL.</t>
  </si>
  <si>
    <t>SERVICOS TOPOGRAFICOS PARA
PAVIMENTACAO, INCLUSIVE NOTA DE SERVICOS, ACOMPANHAMENTO E</t>
  </si>
  <si>
    <t>Emboçamento de telha cerâmica</t>
  </si>
  <si>
    <t>M4</t>
  </si>
  <si>
    <t>M5</t>
  </si>
  <si>
    <t>9.2.12</t>
  </si>
  <si>
    <t>9.2.13</t>
  </si>
  <si>
    <t xml:space="preserve">Desnível de 0,90 m </t>
  </si>
  <si>
    <t xml:space="preserve">Desnível de 1,10 m </t>
  </si>
  <si>
    <t>8.2.12</t>
  </si>
  <si>
    <t>8.2.13</t>
  </si>
  <si>
    <t>5.1.2.11</t>
  </si>
  <si>
    <t>5.1.2.12</t>
  </si>
  <si>
    <t>CINTA DE AMARRAÇÃO DE ALVENARIA MOLDADA IN LOCO COM UTILIZAÇÃO</t>
  </si>
  <si>
    <t>EMBASAMENTO C/PEDRA ARGAMASSADA UTILIZANDO ARG.CIM/AREIA 1:4 [ADAPTADO DE SINAPI 95467]</t>
  </si>
  <si>
    <t>Qtdade projeto estrutural vigas</t>
  </si>
  <si>
    <t>5.2.2.12</t>
  </si>
  <si>
    <t>5.2.2.13</t>
  </si>
  <si>
    <t xml:space="preserve">Desnível de 0,60 m </t>
  </si>
  <si>
    <t xml:space="preserve">Desnível de 0,80 m </t>
  </si>
  <si>
    <t>7.2.12</t>
  </si>
  <si>
    <t xml:space="preserve">Desnível de 0,20 m </t>
  </si>
  <si>
    <t>6.1.2.11</t>
  </si>
  <si>
    <t>6.1.2.12</t>
  </si>
  <si>
    <t>Grelha Bloco Simples</t>
  </si>
  <si>
    <t>Grelha Bloco Duplos</t>
  </si>
  <si>
    <t>Estribos tocos de pilares</t>
  </si>
  <si>
    <t>Estribos viga baldrame</t>
  </si>
  <si>
    <t>Serviço não será executado</t>
  </si>
  <si>
    <t>Toco de pilares</t>
  </si>
  <si>
    <t>Viga baldrame</t>
  </si>
  <si>
    <t>Forma para a viga baldrame</t>
  </si>
  <si>
    <t>6.1.2.13</t>
  </si>
  <si>
    <t>MONTAGEM E DESMONTAGEM DE FÔRMA DE PILARES RETANGULARES E ESTRUTURAS SIMILARES, PÉ-DIREITO SIMPLES, EM CHAPA DE MADEIRA COMPENSADA PLASTIFICADA, 18
UTILIZAÇÕES. AF_09/2020</t>
  </si>
  <si>
    <t>Forma para os tocos de pilares</t>
  </si>
  <si>
    <t>Forma para sapatas</t>
  </si>
  <si>
    <t>Simples</t>
  </si>
  <si>
    <t>Associada</t>
  </si>
  <si>
    <t>Parede transversal interna</t>
  </si>
  <si>
    <t>6.2.2.11</t>
  </si>
  <si>
    <t>6.2.2.12</t>
  </si>
  <si>
    <t>6.2.2.13</t>
  </si>
  <si>
    <t xml:space="preserve">Paredes longitudinais </t>
  </si>
  <si>
    <t>Paredes transversais externas</t>
  </si>
  <si>
    <t>Paredes transversais internas</t>
  </si>
  <si>
    <t>Considerando h = 1,60 m</t>
  </si>
  <si>
    <r>
      <rPr>
        <sz val="8"/>
        <rFont val="Arial"/>
        <family val="2"/>
      </rPr>
      <t>Será o reaterro de parte do material
escavado nas obras</t>
    </r>
  </si>
  <si>
    <t>1º Readequação</t>
  </si>
  <si>
    <t>Pilares, sapatas  e vigas baldrame</t>
  </si>
  <si>
    <t>Forma do pavimento fundação</t>
  </si>
  <si>
    <t>Volume de concreto (C-35)</t>
  </si>
  <si>
    <t>Volume de concreto (C-30)</t>
  </si>
  <si>
    <t xml:space="preserve">Vigas </t>
  </si>
  <si>
    <t>Concreto magro para preparo do piso. Terá espessura de 5 cm</t>
  </si>
  <si>
    <t>Será o piso cimentado das calçadas externas, largura de 1,0 metro.
Espessura 7 cm</t>
  </si>
  <si>
    <t>WC masculino</t>
  </si>
  <si>
    <t>WC feminino</t>
  </si>
  <si>
    <t>Hall</t>
  </si>
  <si>
    <t>Considerado folga de 10 cm para cada lado</t>
  </si>
  <si>
    <t>Base das sapatas</t>
  </si>
  <si>
    <t>Espessura</t>
  </si>
  <si>
    <t>Executados apenas nas faces laterais</t>
  </si>
  <si>
    <t>Concreto magro para preparo do piso. Terá espessura de 5cm</t>
  </si>
  <si>
    <t>CONTRAPISO EM ARGAMASSA TRAÇO 1:4 (CIM E AREIA), EM BETONEIRA 400 L, ESPESSURA 3 CM ÁREAS SECAS E 3 CM ÁREAS MOLHADAS, PARA EDIFICAÇÃO HABITACIONAL UNIFAMILIAR (CASA) E EDIFICAÇÃO PÚBLICA PADRÃO.</t>
  </si>
  <si>
    <t>Vigas - C30</t>
  </si>
  <si>
    <t>Pilares - C35</t>
  </si>
  <si>
    <t>Calçada em volta do prédio, largura de 1 metro. Espessura 8 cm</t>
  </si>
  <si>
    <t>Concreto magro para preparo do piso interno e calçada. Terá espessura de 5cm</t>
  </si>
  <si>
    <t>contrapiso sobre base de concreto magro interno e calçada</t>
  </si>
  <si>
    <t>Obtido com auxilio do cad</t>
  </si>
  <si>
    <t>CALHA DE BEIRAL, SEMICIRCULAR DE PVC, DIAMETRO 125 MM, INCLUINDO CABECEIRAS, EMENDAS, BOCAIS, SUPORTES E VEDAÇÕES, EXCLUINDO CONDUTORES, INCLUSO TRANSPORTE
VERTICAL. AF_07/2019</t>
  </si>
  <si>
    <t>FABRICAÇÃO E INSTALAÇÃO DE TESOURA INTEIRA EM MADEIRA NÃO APARELHADAVÃO DE 12 M, PARA TELHA CERÂMICA OU DE CONCRETO, INCLUSO IÇAMENTO. AF_07/2019</t>
  </si>
  <si>
    <t>Tesouras de 12 m</t>
  </si>
  <si>
    <t>6.2.6.3</t>
  </si>
  <si>
    <t xml:space="preserve">13 tesouras de apoio </t>
  </si>
  <si>
    <t>Valor Contrato - 1º Readequação</t>
  </si>
  <si>
    <t>Valor do Aditivo</t>
  </si>
  <si>
    <t>5.2.2.14</t>
  </si>
  <si>
    <t>LAJE PRÉ-MOLDADA UNIDIRECIONAL, BIAPOIADA, PARA PISO, ENCHIMENTO EM CERÂMICA, VIGOTA CONVENCIONAL, ALTURA TOTAL DA LAJE (ENCHIMENTO+CAPA) = (8+4). AF_11/2020</t>
  </si>
  <si>
    <t>5.2.4.4</t>
  </si>
  <si>
    <t>6.2.6.4</t>
  </si>
  <si>
    <t>CUMEEIRA PARA TELHA CERÂMICA EMBOÇADA COM ARGAMASSA TRAÇO 1:2:9TO, CAL E AREIA) PARA TELHADOS COM ATÉ 2 ÁGUAS, INCLUSO TRANSPORTE VERTICAL. AF_07/2019</t>
  </si>
  <si>
    <t>Percentual (%) Aditivo</t>
  </si>
  <si>
    <t>Desnível médio de 40 cm</t>
  </si>
  <si>
    <t>ARMAÇÃO DE PILAR OU VIGA DE UMA ESTRUTURA CONVENCIONAL DE CONCRETO ARMADO EM UM EDIFÍCIO DE MÚLTIPLOS PAVIMENTOS UTILIZANDO AÇO CA-50 DE 10,0 MM -
MONTAGEM. AF_12/2015</t>
  </si>
  <si>
    <t>Acréscimo</t>
  </si>
  <si>
    <t>Supressão</t>
  </si>
  <si>
    <t>TOTAL GERAL</t>
  </si>
  <si>
    <r>
      <rPr>
        <sz val="10"/>
        <rFont val="Arial"/>
        <family val="2"/>
      </rPr>
      <t>1.1</t>
    </r>
  </si>
  <si>
    <r>
      <rPr>
        <sz val="10"/>
        <rFont val="Arial"/>
        <family val="2"/>
      </rPr>
      <t>1.2</t>
    </r>
  </si>
  <si>
    <r>
      <rPr>
        <sz val="10"/>
        <rFont val="Arial"/>
        <family val="2"/>
      </rPr>
      <t>1.3</t>
    </r>
  </si>
  <si>
    <r>
      <rPr>
        <sz val="10"/>
        <rFont val="Arial"/>
        <family val="2"/>
      </rPr>
      <t>1.4</t>
    </r>
  </si>
  <si>
    <r>
      <rPr>
        <sz val="10"/>
        <rFont val="Arial"/>
        <family val="2"/>
      </rPr>
      <t>12.1</t>
    </r>
  </si>
  <si>
    <r>
      <rPr>
        <sz val="10"/>
        <rFont val="Arial"/>
        <family val="2"/>
      </rPr>
      <t>15.1</t>
    </r>
  </si>
  <si>
    <t>BM 06 - Boletim de Medição</t>
  </si>
  <si>
    <t>02/09/2023 a 10/11/2023</t>
  </si>
  <si>
    <t>BM 07 - Boletim de Medição</t>
  </si>
  <si>
    <t>Parede longitudinal e tranversais</t>
  </si>
  <si>
    <t>Considerando trasnpasse de 20 cm</t>
  </si>
  <si>
    <t>EMBASAMENTO C/PEDRA ARGAMASSADA UTILIZANDO ARG.CIM/AREIA 1:4 [ADAPTADO SINAPI 95467]</t>
  </si>
  <si>
    <t>Vão da porta</t>
  </si>
  <si>
    <t>2x</t>
  </si>
  <si>
    <t xml:space="preserve">Beiral de 40 cm </t>
  </si>
  <si>
    <t>11/11/2023 a 19/12/2023</t>
  </si>
  <si>
    <t>07</t>
  </si>
  <si>
    <t>08</t>
  </si>
  <si>
    <t>BM 08 - Boletim de Medição</t>
  </si>
  <si>
    <t>20/12/2023 a 20/02/2024</t>
  </si>
  <si>
    <t>Piso apresenta descolamento</t>
  </si>
  <si>
    <t>Caixa d´água (retangular)</t>
  </si>
  <si>
    <t>Caixa d´água (quadrado)</t>
  </si>
  <si>
    <t xml:space="preserve">13 tesouras de apoio c/3m </t>
  </si>
  <si>
    <t>Pilares de extermidade 2x</t>
  </si>
  <si>
    <t>Dois lados</t>
  </si>
  <si>
    <t>Portas de madeira</t>
  </si>
  <si>
    <t>6 portas de cada lado da Baía</t>
  </si>
  <si>
    <t>MEMÓRIA DE CÁLCULO - BM 08</t>
  </si>
  <si>
    <t>Bm06</t>
  </si>
  <si>
    <t>bm09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</si>
</sst>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44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sz val="8"/>
      <name val="Calibri"/>
      <family val="1"/>
    </font>
    <font>
      <b/>
      <sz val="8"/>
      <name val="Calibri"/>
      <family val="2"/>
    </font>
    <font>
      <b/>
      <sz val="8"/>
      <name val="Calibri"/>
      <family val="1"/>
    </font>
    <font>
      <b/>
      <sz val="8"/>
      <color rgb="FFFFFFFF"/>
      <name val="Calibri"/>
      <family val="1"/>
    </font>
    <font>
      <b/>
      <sz val="6.5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 Narrow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0CECE"/>
      </patternFill>
    </fill>
    <fill>
      <patternFill patternType="solid">
        <f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" fillId="0" borderId="0"/>
  </cellStyleXfs>
  <cellXfs count="715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6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vertical="distributed" wrapText="1"/>
    </xf>
    <xf numFmtId="43" fontId="7" fillId="2" borderId="0" xfId="3" applyFont="1" applyFill="1" applyAlignment="1">
      <alignment horizontal="justify" vertical="distributed"/>
    </xf>
    <xf numFmtId="0" fontId="15" fillId="0" borderId="18" xfId="6" applyFont="1" applyBorder="1" applyAlignment="1">
      <alignment horizontal="left" vertical="top" wrapText="1"/>
    </xf>
    <xf numFmtId="0" fontId="14" fillId="0" borderId="19" xfId="6" applyBorder="1" applyAlignment="1">
      <alignment horizontal="left" wrapText="1"/>
    </xf>
    <xf numFmtId="0" fontId="14" fillId="0" borderId="20" xfId="6" applyBorder="1" applyAlignment="1">
      <alignment horizontal="left" wrapText="1"/>
    </xf>
    <xf numFmtId="0" fontId="14" fillId="0" borderId="0" xfId="6" applyAlignment="1">
      <alignment horizontal="left" vertical="top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4" fillId="0" borderId="0" xfId="6" applyAlignment="1">
      <alignment horizontal="left" wrapText="1"/>
    </xf>
    <xf numFmtId="0" fontId="14" fillId="0" borderId="22" xfId="6" applyBorder="1" applyAlignment="1">
      <alignment horizontal="left" wrapText="1"/>
    </xf>
    <xf numFmtId="0" fontId="17" fillId="6" borderId="15" xfId="6" applyFont="1" applyFill="1" applyBorder="1" applyAlignment="1">
      <alignment horizontal="right" vertical="top" wrapText="1" indent="2"/>
    </xf>
    <xf numFmtId="0" fontId="17" fillId="6" borderId="15" xfId="6" applyFont="1" applyFill="1" applyBorder="1" applyAlignment="1">
      <alignment horizontal="center" vertical="top" wrapText="1"/>
    </xf>
    <xf numFmtId="0" fontId="17" fillId="6" borderId="15" xfId="6" applyFont="1" applyFill="1" applyBorder="1" applyAlignment="1">
      <alignment horizontal="left" vertical="top" wrapText="1" indent="1"/>
    </xf>
    <xf numFmtId="0" fontId="17" fillId="7" borderId="15" xfId="6" applyFont="1" applyFill="1" applyBorder="1" applyAlignment="1">
      <alignment horizontal="center" vertical="top" wrapText="1"/>
    </xf>
    <xf numFmtId="0" fontId="14" fillId="7" borderId="15" xfId="6" applyFill="1" applyBorder="1" applyAlignment="1">
      <alignment horizontal="left" wrapText="1"/>
    </xf>
    <xf numFmtId="0" fontId="14" fillId="8" borderId="15" xfId="6" applyFill="1" applyBorder="1" applyAlignment="1">
      <alignment horizontal="left" wrapText="1"/>
    </xf>
    <xf numFmtId="0" fontId="14" fillId="9" borderId="15" xfId="6" applyFill="1" applyBorder="1" applyAlignment="1">
      <alignment horizontal="left" wrapText="1"/>
    </xf>
    <xf numFmtId="0" fontId="17" fillId="0" borderId="15" xfId="6" applyFont="1" applyBorder="1" applyAlignment="1">
      <alignment horizontal="center" vertical="center" wrapText="1"/>
    </xf>
    <xf numFmtId="0" fontId="14" fillId="0" borderId="15" xfId="6" applyBorder="1" applyAlignment="1">
      <alignment horizontal="left" wrapText="1"/>
    </xf>
    <xf numFmtId="0" fontId="17" fillId="0" borderId="15" xfId="6" applyFont="1" applyBorder="1" applyAlignment="1">
      <alignment horizontal="center" vertical="top" wrapText="1"/>
    </xf>
    <xf numFmtId="0" fontId="18" fillId="0" borderId="0" xfId="6" applyFont="1" applyAlignment="1">
      <alignment horizontal="left" vertical="top" wrapText="1"/>
    </xf>
    <xf numFmtId="4" fontId="11" fillId="4" borderId="1" xfId="0" applyNumberFormat="1" applyFont="1" applyFill="1" applyBorder="1" applyAlignment="1">
      <alignment vertical="center" wrapText="1"/>
    </xf>
    <xf numFmtId="10" fontId="11" fillId="2" borderId="1" xfId="0" applyNumberFormat="1" applyFont="1" applyFill="1" applyBorder="1" applyAlignment="1">
      <alignment horizontal="right" indent="1"/>
    </xf>
    <xf numFmtId="0" fontId="7" fillId="10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7" fillId="0" borderId="15" xfId="7" applyFont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 wrapText="1"/>
    </xf>
    <xf numFmtId="4" fontId="8" fillId="0" borderId="16" xfId="7" applyNumberFormat="1" applyFont="1" applyBorder="1" applyAlignment="1">
      <alignment horizontal="center" vertical="center" wrapText="1"/>
    </xf>
    <xf numFmtId="0" fontId="8" fillId="0" borderId="15" xfId="7" applyFont="1" applyBorder="1" applyAlignment="1">
      <alignment horizontal="left" vertical="center" wrapText="1"/>
    </xf>
    <xf numFmtId="0" fontId="8" fillId="0" borderId="15" xfId="7" applyFont="1" applyBorder="1" applyAlignment="1">
      <alignment horizontal="center" vertical="center" wrapText="1"/>
    </xf>
    <xf numFmtId="4" fontId="8" fillId="0" borderId="1" xfId="7" applyNumberFormat="1" applyFont="1" applyBorder="1" applyAlignment="1">
      <alignment horizontal="center" vertical="center" wrapText="1"/>
    </xf>
    <xf numFmtId="4" fontId="8" fillId="0" borderId="15" xfId="7" applyNumberFormat="1" applyFont="1" applyBorder="1" applyAlignment="1">
      <alignment horizontal="center" vertical="center" wrapText="1"/>
    </xf>
    <xf numFmtId="2" fontId="20" fillId="0" borderId="15" xfId="0" applyNumberFormat="1" applyFont="1" applyFill="1" applyBorder="1" applyAlignment="1">
      <alignment horizontal="right" vertical="top" indent="1" shrinkToFit="1"/>
    </xf>
    <xf numFmtId="0" fontId="7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10" fontId="11" fillId="4" borderId="1" xfId="0" applyNumberFormat="1" applyFont="1" applyFill="1" applyBorder="1" applyAlignment="1">
      <alignment horizontal="right" indent="1"/>
    </xf>
    <xf numFmtId="4" fontId="7" fillId="3" borderId="1" xfId="0" applyNumberFormat="1" applyFont="1" applyFill="1" applyBorder="1" applyAlignment="1">
      <alignment horizontal="left" vertical="distributed"/>
    </xf>
    <xf numFmtId="0" fontId="5" fillId="3" borderId="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7" fillId="0" borderId="0" xfId="0" applyFont="1" applyBorder="1" applyAlignment="1">
      <alignment horizontal="justify" vertical="distributed"/>
    </xf>
    <xf numFmtId="0" fontId="7" fillId="0" borderId="0" xfId="0" applyFont="1" applyBorder="1" applyAlignment="1">
      <alignment horizontal="center" vertical="distributed"/>
    </xf>
    <xf numFmtId="0" fontId="7" fillId="0" borderId="26" xfId="0" applyFont="1" applyBorder="1" applyAlignment="1">
      <alignment horizontal="left" vertical="center" wrapText="1"/>
    </xf>
    <xf numFmtId="0" fontId="7" fillId="0" borderId="26" xfId="7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justify" vertical="distributed"/>
    </xf>
    <xf numFmtId="0" fontId="7" fillId="2" borderId="0" xfId="0" applyFont="1" applyFill="1" applyBorder="1" applyAlignment="1">
      <alignment horizontal="center" vertical="center"/>
    </xf>
    <xf numFmtId="4" fontId="7" fillId="2" borderId="0" xfId="0" applyNumberFormat="1" applyFont="1" applyFill="1" applyBorder="1" applyAlignment="1">
      <alignment horizontal="center" vertical="center"/>
    </xf>
    <xf numFmtId="4" fontId="7" fillId="2" borderId="0" xfId="0" applyNumberFormat="1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justify" vertical="distributed"/>
    </xf>
    <xf numFmtId="4" fontId="7" fillId="2" borderId="0" xfId="0" applyNumberFormat="1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8" xfId="3" applyFont="1" applyFill="1" applyBorder="1" applyAlignment="1">
      <alignment horizontal="justify" vertical="distributed"/>
    </xf>
    <xf numFmtId="0" fontId="7" fillId="2" borderId="8" xfId="0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4" fontId="27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center" vertical="center" shrinkToFit="1"/>
    </xf>
    <xf numFmtId="4" fontId="25" fillId="11" borderId="15" xfId="6" applyNumberFormat="1" applyFont="1" applyFill="1" applyBorder="1" applyAlignment="1">
      <alignment horizontal="center" vertical="center" shrinkToFit="1"/>
    </xf>
    <xf numFmtId="4" fontId="21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left" wrapText="1"/>
    </xf>
    <xf numFmtId="4" fontId="27" fillId="0" borderId="15" xfId="6" applyNumberFormat="1" applyFont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center" vertical="center" wrapText="1"/>
    </xf>
    <xf numFmtId="4" fontId="26" fillId="11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center" wrapText="1"/>
    </xf>
    <xf numFmtId="4" fontId="25" fillId="10" borderId="15" xfId="6" applyNumberFormat="1" applyFont="1" applyFill="1" applyBorder="1" applyAlignment="1">
      <alignment horizontal="center" vertical="center" shrinkToFit="1"/>
    </xf>
    <xf numFmtId="4" fontId="25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center" vertical="center" wrapText="1"/>
    </xf>
    <xf numFmtId="4" fontId="24" fillId="11" borderId="15" xfId="6" applyNumberFormat="1" applyFont="1" applyFill="1" applyBorder="1" applyAlignment="1">
      <alignment horizontal="center" vertical="center" shrinkToFit="1"/>
    </xf>
    <xf numFmtId="4" fontId="27" fillId="0" borderId="15" xfId="6" applyNumberFormat="1" applyFont="1" applyBorder="1" applyAlignment="1">
      <alignment horizontal="left" vertical="top" wrapText="1"/>
    </xf>
    <xf numFmtId="4" fontId="25" fillId="11" borderId="15" xfId="6" applyNumberFormat="1" applyFont="1" applyFill="1" applyBorder="1" applyAlignment="1">
      <alignment horizontal="center" vertical="top" shrinkToFit="1"/>
    </xf>
    <xf numFmtId="4" fontId="27" fillId="11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wrapText="1"/>
    </xf>
    <xf numFmtId="4" fontId="27" fillId="0" borderId="15" xfId="6" applyNumberFormat="1" applyFont="1" applyBorder="1" applyAlignment="1">
      <alignment horizontal="left" vertical="top" wrapText="1" indent="4"/>
    </xf>
    <xf numFmtId="4" fontId="21" fillId="0" borderId="15" xfId="6" applyNumberFormat="1" applyFont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left" vertical="top" wrapText="1" indent="4"/>
    </xf>
    <xf numFmtId="4" fontId="24" fillId="12" borderId="15" xfId="6" applyNumberFormat="1" applyFont="1" applyFill="1" applyBorder="1" applyAlignment="1">
      <alignment horizontal="center" vertical="top" wrapText="1"/>
    </xf>
    <xf numFmtId="4" fontId="24" fillId="12" borderId="15" xfId="6" applyNumberFormat="1" applyFont="1" applyFill="1" applyBorder="1" applyAlignment="1">
      <alignment horizontal="left" vertical="top" wrapText="1" indent="6"/>
    </xf>
    <xf numFmtId="4" fontId="27" fillId="12" borderId="15" xfId="6" applyNumberFormat="1" applyFont="1" applyFill="1" applyBorder="1" applyAlignment="1">
      <alignment horizontal="left" wrapText="1"/>
    </xf>
    <xf numFmtId="4" fontId="25" fillId="12" borderId="15" xfId="6" applyNumberFormat="1" applyFont="1" applyFill="1" applyBorder="1" applyAlignment="1">
      <alignment horizontal="center" vertical="top" shrinkToFit="1"/>
    </xf>
    <xf numFmtId="4" fontId="27" fillId="12" borderId="15" xfId="6" applyNumberFormat="1" applyFont="1" applyFill="1" applyBorder="1" applyAlignment="1">
      <alignment horizontal="center" wrapText="1"/>
    </xf>
    <xf numFmtId="4" fontId="26" fillId="0" borderId="15" xfId="6" applyNumberFormat="1" applyFont="1" applyBorder="1" applyAlignment="1">
      <alignment horizontal="left" vertical="center" wrapText="1"/>
    </xf>
    <xf numFmtId="4" fontId="26" fillId="12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textRotation="90" wrapText="1"/>
    </xf>
    <xf numFmtId="4" fontId="27" fillId="9" borderId="15" xfId="6" applyNumberFormat="1" applyFont="1" applyFill="1" applyBorder="1" applyAlignment="1">
      <alignment horizontal="left" wrapText="1"/>
    </xf>
    <xf numFmtId="4" fontId="26" fillId="9" borderId="15" xfId="6" applyNumberFormat="1" applyFont="1" applyFill="1" applyBorder="1" applyAlignment="1">
      <alignment horizontal="center" vertical="center" wrapText="1"/>
    </xf>
    <xf numFmtId="4" fontId="25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center" vertical="center" wrapText="1"/>
    </xf>
    <xf numFmtId="4" fontId="26" fillId="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center" vertical="center" shrinkToFit="1"/>
    </xf>
    <xf numFmtId="4" fontId="27" fillId="10" borderId="15" xfId="6" applyNumberFormat="1" applyFont="1" applyFill="1" applyBorder="1" applyAlignment="1">
      <alignment horizontal="left" vertical="top" wrapText="1" indent="4"/>
    </xf>
    <xf numFmtId="4" fontId="23" fillId="11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left" vertical="top" wrapText="1" indent="6"/>
    </xf>
    <xf numFmtId="4" fontId="21" fillId="9" borderId="15" xfId="6" applyNumberFormat="1" applyFont="1" applyFill="1" applyBorder="1" applyAlignment="1">
      <alignment horizontal="center" vertical="top" wrapText="1"/>
    </xf>
    <xf numFmtId="4" fontId="21" fillId="9" borderId="15" xfId="6" applyNumberFormat="1" applyFont="1" applyFill="1" applyBorder="1" applyAlignment="1">
      <alignment horizontal="left" vertical="top" wrapText="1" indent="2"/>
    </xf>
    <xf numFmtId="4" fontId="21" fillId="0" borderId="15" xfId="6" applyNumberFormat="1" applyFont="1" applyBorder="1" applyAlignment="1">
      <alignment horizontal="right" vertical="center" indent="1" shrinkToFit="1"/>
    </xf>
    <xf numFmtId="4" fontId="21" fillId="10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center" vertical="center" wrapText="1"/>
    </xf>
    <xf numFmtId="4" fontId="24" fillId="2" borderId="15" xfId="6" applyNumberFormat="1" applyFont="1" applyFill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right" vertical="top" wrapText="1" indent="1"/>
    </xf>
    <xf numFmtId="4" fontId="24" fillId="10" borderId="15" xfId="6" applyNumberFormat="1" applyFont="1" applyFill="1" applyBorder="1" applyAlignment="1">
      <alignment horizontal="right" vertical="top" wrapText="1" indent="4"/>
    </xf>
    <xf numFmtId="4" fontId="21" fillId="0" borderId="15" xfId="6" applyNumberFormat="1" applyFont="1" applyBorder="1" applyAlignment="1">
      <alignment horizontal="right" vertical="center" wrapText="1" indent="2"/>
    </xf>
    <xf numFmtId="4" fontId="21" fillId="0" borderId="15" xfId="6" applyNumberFormat="1" applyFont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top" wrapText="1"/>
    </xf>
    <xf numFmtId="4" fontId="24" fillId="0" borderId="15" xfId="6" applyNumberFormat="1" applyFont="1" applyBorder="1" applyAlignment="1">
      <alignment horizontal="right" vertical="top" wrapText="1" indent="1"/>
    </xf>
    <xf numFmtId="4" fontId="28" fillId="0" borderId="15" xfId="6" applyNumberFormat="1" applyFont="1" applyBorder="1" applyAlignment="1">
      <alignment horizontal="left" vertical="top" wrapText="1" indent="6"/>
    </xf>
    <xf numFmtId="4" fontId="24" fillId="0" borderId="15" xfId="6" applyNumberFormat="1" applyFont="1" applyBorder="1" applyAlignment="1">
      <alignment horizontal="center" vertical="top" wrapText="1"/>
    </xf>
    <xf numFmtId="4" fontId="26" fillId="9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center" wrapText="1"/>
    </xf>
    <xf numFmtId="4" fontId="27" fillId="10" borderId="15" xfId="6" applyNumberFormat="1" applyFont="1" applyFill="1" applyBorder="1" applyAlignment="1">
      <alignment horizontal="left" vertical="top" wrapText="1"/>
    </xf>
    <xf numFmtId="4" fontId="27" fillId="2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top" wrapText="1" indent="6"/>
    </xf>
    <xf numFmtId="4" fontId="26" fillId="0" borderId="15" xfId="6" applyNumberFormat="1" applyFont="1" applyBorder="1" applyAlignment="1">
      <alignment horizontal="left" wrapText="1"/>
    </xf>
    <xf numFmtId="4" fontId="21" fillId="10" borderId="15" xfId="6" applyNumberFormat="1" applyFont="1" applyFill="1" applyBorder="1" applyAlignment="1">
      <alignment horizontal="center" vertical="center" shrinkToFit="1"/>
    </xf>
    <xf numFmtId="4" fontId="21" fillId="8" borderId="15" xfId="6" applyNumberFormat="1" applyFont="1" applyFill="1" applyBorder="1" applyAlignment="1">
      <alignment horizontal="center" vertical="center" wrapText="1"/>
    </xf>
    <xf numFmtId="4" fontId="21" fillId="8" borderId="15" xfId="6" applyNumberFormat="1" applyFont="1" applyFill="1" applyBorder="1" applyAlignment="1">
      <alignment horizontal="left" vertical="top" wrapText="1"/>
    </xf>
    <xf numFmtId="4" fontId="27" fillId="8" borderId="15" xfId="6" applyNumberFormat="1" applyFont="1" applyFill="1" applyBorder="1" applyAlignment="1">
      <alignment horizontal="left" wrapText="1"/>
    </xf>
    <xf numFmtId="4" fontId="21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left" vertical="center" wrapText="1" indent="4"/>
    </xf>
    <xf numFmtId="4" fontId="23" fillId="0" borderId="15" xfId="6" applyNumberFormat="1" applyFont="1" applyBorder="1" applyAlignment="1">
      <alignment horizontal="right" vertical="center" indent="2" shrinkToFit="1"/>
    </xf>
    <xf numFmtId="4" fontId="24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left" vertical="top" indent="1" shrinkToFit="1"/>
    </xf>
    <xf numFmtId="4" fontId="24" fillId="0" borderId="15" xfId="6" applyNumberFormat="1" applyFont="1" applyBorder="1" applyAlignment="1">
      <alignment horizontal="left" vertical="top" wrapText="1"/>
    </xf>
    <xf numFmtId="4" fontId="23" fillId="0" borderId="15" xfId="6" applyNumberFormat="1" applyFont="1" applyBorder="1" applyAlignment="1">
      <alignment horizontal="right" vertical="center" indent="1" shrinkToFit="1"/>
    </xf>
    <xf numFmtId="4" fontId="24" fillId="0" borderId="15" xfId="6" applyNumberFormat="1" applyFont="1" applyBorder="1" applyAlignment="1">
      <alignment horizontal="left" vertical="top" wrapText="1" indent="6"/>
    </xf>
    <xf numFmtId="4" fontId="25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right" vertical="center" wrapText="1"/>
    </xf>
    <xf numFmtId="4" fontId="21" fillId="0" borderId="15" xfId="6" applyNumberFormat="1" applyFont="1" applyBorder="1" applyAlignment="1">
      <alignment horizontal="right" vertical="center" wrapText="1"/>
    </xf>
    <xf numFmtId="4" fontId="23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left" vertical="top" indent="2" shrinkToFit="1"/>
    </xf>
    <xf numFmtId="4" fontId="23" fillId="0" borderId="15" xfId="6" applyNumberFormat="1" applyFont="1" applyBorder="1" applyAlignment="1">
      <alignment horizontal="left" vertical="center" indent="1" shrinkToFit="1"/>
    </xf>
    <xf numFmtId="4" fontId="21" fillId="9" borderId="15" xfId="6" applyNumberFormat="1" applyFont="1" applyFill="1" applyBorder="1" applyAlignment="1">
      <alignment horizontal="left" vertical="top" wrapText="1"/>
    </xf>
    <xf numFmtId="4" fontId="26" fillId="0" borderId="15" xfId="6" applyNumberFormat="1" applyFont="1" applyBorder="1" applyAlignment="1">
      <alignment horizontal="left" vertical="top" wrapText="1" indent="4"/>
    </xf>
    <xf numFmtId="4" fontId="27" fillId="0" borderId="15" xfId="6" applyNumberFormat="1" applyFont="1" applyBorder="1" applyAlignment="1">
      <alignment horizontal="right" vertical="top" shrinkToFit="1"/>
    </xf>
    <xf numFmtId="4" fontId="27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right" vertical="top" indent="1" shrinkToFit="1"/>
    </xf>
    <xf numFmtId="4" fontId="26" fillId="0" borderId="15" xfId="6" applyNumberFormat="1" applyFont="1" applyBorder="1" applyAlignment="1">
      <alignment horizontal="right" vertical="top" wrapText="1" indent="4"/>
    </xf>
    <xf numFmtId="4" fontId="27" fillId="9" borderId="15" xfId="6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left" vertical="center" wrapText="1"/>
    </xf>
    <xf numFmtId="4" fontId="24" fillId="2" borderId="15" xfId="6" applyNumberFormat="1" applyFont="1" applyFill="1" applyBorder="1" applyAlignment="1">
      <alignment horizontal="center" vertical="center" wrapText="1"/>
    </xf>
    <xf numFmtId="4" fontId="27" fillId="2" borderId="15" xfId="6" applyNumberFormat="1" applyFont="1" applyFill="1" applyBorder="1" applyAlignment="1">
      <alignment horizontal="left" vertical="center" wrapText="1"/>
    </xf>
    <xf numFmtId="4" fontId="27" fillId="0" borderId="15" xfId="6" applyNumberFormat="1" applyFont="1" applyBorder="1" applyAlignment="1">
      <alignment horizontal="center" vertical="top" wrapText="1"/>
    </xf>
    <xf numFmtId="4" fontId="24" fillId="11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6"/>
    </xf>
    <xf numFmtId="4" fontId="28" fillId="10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3"/>
    </xf>
    <xf numFmtId="4" fontId="24" fillId="10" borderId="15" xfId="6" applyNumberFormat="1" applyFont="1" applyFill="1" applyBorder="1" applyAlignment="1">
      <alignment horizontal="left" vertical="top" wrapText="1" indent="7"/>
    </xf>
    <xf numFmtId="4" fontId="21" fillId="0" borderId="15" xfId="6" applyNumberFormat="1" applyFont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center" vertical="top" wrapText="1"/>
    </xf>
    <xf numFmtId="4" fontId="26" fillId="8" borderId="15" xfId="6" applyNumberFormat="1" applyFont="1" applyFill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right" vertical="top" wrapText="1" indent="3"/>
    </xf>
    <xf numFmtId="4" fontId="24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left" vertical="top" wrapText="1" indent="5"/>
    </xf>
    <xf numFmtId="4" fontId="24" fillId="0" borderId="15" xfId="6" applyNumberFormat="1" applyFont="1" applyBorder="1" applyAlignment="1">
      <alignment horizontal="right" vertical="top" wrapText="1" indent="5"/>
    </xf>
    <xf numFmtId="4" fontId="24" fillId="0" borderId="15" xfId="6" applyNumberFormat="1" applyFont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center" vertical="top" wrapText="1"/>
    </xf>
    <xf numFmtId="4" fontId="29" fillId="0" borderId="15" xfId="6" applyNumberFormat="1" applyFont="1" applyBorder="1" applyAlignment="1">
      <alignment horizontal="center" vertical="top" shrinkToFit="1"/>
    </xf>
    <xf numFmtId="4" fontId="24" fillId="0" borderId="15" xfId="6" applyNumberFormat="1" applyFont="1" applyBorder="1" applyAlignment="1">
      <alignment horizontal="center" vertical="top" shrinkToFit="1"/>
    </xf>
    <xf numFmtId="4" fontId="23" fillId="0" borderId="15" xfId="6" applyNumberFormat="1" applyFont="1" applyBorder="1" applyAlignment="1">
      <alignment horizontal="left" vertical="top" wrapText="1" indent="4"/>
    </xf>
    <xf numFmtId="4" fontId="24" fillId="0" borderId="15" xfId="6" applyNumberFormat="1" applyFont="1" applyBorder="1" applyAlignment="1">
      <alignment horizontal="right" vertical="top" wrapText="1" indent="9"/>
    </xf>
    <xf numFmtId="4" fontId="27" fillId="10" borderId="15" xfId="6" applyNumberFormat="1" applyFont="1" applyFill="1" applyBorder="1" applyAlignment="1">
      <alignment horizontal="left" vertical="top" wrapText="1" indent="7"/>
    </xf>
    <xf numFmtId="4" fontId="24" fillId="10" borderId="15" xfId="6" applyNumberFormat="1" applyFont="1" applyFill="1" applyBorder="1" applyAlignment="1">
      <alignment horizontal="left" vertical="top" wrapText="1" indent="5"/>
    </xf>
    <xf numFmtId="4" fontId="24" fillId="10" borderId="15" xfId="6" applyNumberFormat="1" applyFont="1" applyFill="1" applyBorder="1" applyAlignment="1">
      <alignment horizontal="right" vertical="top" wrapText="1"/>
    </xf>
    <xf numFmtId="4" fontId="27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right" vertical="top" wrapText="1"/>
    </xf>
    <xf numFmtId="4" fontId="27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right" vertical="center" wrapText="1" indent="1"/>
    </xf>
    <xf numFmtId="4" fontId="21" fillId="0" borderId="15" xfId="6" applyNumberFormat="1" applyFont="1" applyBorder="1" applyAlignment="1">
      <alignment horizontal="right" vertical="top" wrapText="1" indent="1"/>
    </xf>
    <xf numFmtId="4" fontId="21" fillId="9" borderId="15" xfId="6" applyNumberFormat="1" applyFont="1" applyFill="1" applyBorder="1" applyAlignment="1">
      <alignment horizontal="left" vertical="top" wrapText="1" indent="1"/>
    </xf>
    <xf numFmtId="4" fontId="29" fillId="0" borderId="15" xfId="6" applyNumberFormat="1" applyFont="1" applyBorder="1" applyAlignment="1">
      <alignment horizontal="center" vertical="center" shrinkToFit="1"/>
    </xf>
    <xf numFmtId="4" fontId="24" fillId="10" borderId="15" xfId="6" applyNumberFormat="1" applyFont="1" applyFill="1" applyBorder="1" applyAlignment="1">
      <alignment horizontal="right" vertical="center" wrapText="1" indent="1"/>
    </xf>
    <xf numFmtId="4" fontId="28" fillId="0" borderId="15" xfId="6" applyNumberFormat="1" applyFont="1" applyBorder="1" applyAlignment="1">
      <alignment horizontal="right" vertical="top" wrapText="1" indent="7"/>
    </xf>
    <xf numFmtId="4" fontId="24" fillId="10" borderId="15" xfId="6" applyNumberFormat="1" applyFont="1" applyFill="1" applyBorder="1" applyAlignment="1">
      <alignment horizontal="right" vertical="top" wrapText="1" indent="2"/>
    </xf>
    <xf numFmtId="4" fontId="21" fillId="9" borderId="15" xfId="6" applyNumberFormat="1" applyFont="1" applyFill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right" vertical="top" wrapText="1" indent="2"/>
    </xf>
    <xf numFmtId="4" fontId="21" fillId="0" borderId="15" xfId="6" applyNumberFormat="1" applyFont="1" applyBorder="1" applyAlignment="1">
      <alignment horizontal="left" vertical="center" wrapText="1" indent="1"/>
    </xf>
    <xf numFmtId="4" fontId="21" fillId="0" borderId="15" xfId="6" applyNumberFormat="1" applyFont="1" applyBorder="1" applyAlignment="1">
      <alignment horizontal="left" vertical="top" wrapText="1" indent="1"/>
    </xf>
    <xf numFmtId="4" fontId="23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right" vertical="top" indent="2" shrinkToFit="1"/>
    </xf>
    <xf numFmtId="4" fontId="21" fillId="0" borderId="15" xfId="6" applyNumberFormat="1" applyFont="1" applyBorder="1" applyAlignment="1">
      <alignment horizontal="right" vertical="center" indent="2" shrinkToFit="1"/>
    </xf>
    <xf numFmtId="4" fontId="23" fillId="0" borderId="15" xfId="6" applyNumberFormat="1" applyFont="1" applyBorder="1" applyAlignment="1">
      <alignment horizontal="right" vertical="top" indent="2" shrinkToFit="1"/>
    </xf>
    <xf numFmtId="4" fontId="21" fillId="8" borderId="23" xfId="6" applyNumberFormat="1" applyFont="1" applyFill="1" applyBorder="1" applyAlignment="1">
      <alignment horizontal="left" vertical="top" wrapText="1"/>
    </xf>
    <xf numFmtId="4" fontId="27" fillId="8" borderId="25" xfId="6" applyNumberFormat="1" applyFont="1" applyFill="1" applyBorder="1" applyAlignment="1">
      <alignment horizontal="left" wrapText="1"/>
    </xf>
    <xf numFmtId="4" fontId="26" fillId="8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left" vertical="center" indent="1" shrinkToFit="1"/>
    </xf>
    <xf numFmtId="4" fontId="27" fillId="9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wrapText="1"/>
    </xf>
    <xf numFmtId="4" fontId="27" fillId="11" borderId="15" xfId="6" applyNumberFormat="1" applyFont="1" applyFill="1" applyBorder="1" applyAlignment="1">
      <alignment horizontal="center" wrapText="1"/>
    </xf>
    <xf numFmtId="4" fontId="21" fillId="0" borderId="15" xfId="6" applyNumberFormat="1" applyFont="1" applyBorder="1" applyAlignment="1">
      <alignment horizontal="center" textRotation="90" wrapText="1"/>
    </xf>
    <xf numFmtId="4" fontId="27" fillId="8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vertical="top" wrapText="1"/>
    </xf>
    <xf numFmtId="4" fontId="27" fillId="2" borderId="15" xfId="6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left" wrapText="1"/>
    </xf>
    <xf numFmtId="4" fontId="24" fillId="10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left" vertical="center" wrapText="1"/>
    </xf>
    <xf numFmtId="4" fontId="25" fillId="10" borderId="15" xfId="6" applyNumberFormat="1" applyFont="1" applyFill="1" applyBorder="1" applyAlignment="1">
      <alignment horizontal="left" vertical="top" indent="1" shrinkToFit="1"/>
    </xf>
    <xf numFmtId="4" fontId="25" fillId="10" borderId="15" xfId="6" applyNumberFormat="1" applyFont="1" applyFill="1" applyBorder="1" applyAlignment="1">
      <alignment horizontal="right" vertical="top" indent="2" shrinkToFit="1"/>
    </xf>
    <xf numFmtId="4" fontId="25" fillId="10" borderId="15" xfId="6" applyNumberFormat="1" applyFont="1" applyFill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right" vertical="center" wrapText="1"/>
    </xf>
    <xf numFmtId="0" fontId="14" fillId="12" borderId="0" xfId="6" applyFill="1" applyAlignment="1">
      <alignment horizontal="left" vertical="top"/>
    </xf>
    <xf numFmtId="4" fontId="26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left" vertical="top" wrapText="1" indent="6"/>
    </xf>
    <xf numFmtId="0" fontId="8" fillId="11" borderId="1" xfId="7" applyFont="1" applyFill="1" applyBorder="1" applyAlignment="1">
      <alignment horizontal="center" vertical="center" wrapText="1"/>
    </xf>
    <xf numFmtId="0" fontId="8" fillId="11" borderId="1" xfId="7" applyFont="1" applyFill="1" applyBorder="1" applyAlignment="1">
      <alignment horizontal="left" vertical="center" wrapText="1"/>
    </xf>
    <xf numFmtId="4" fontId="8" fillId="11" borderId="1" xfId="7" applyNumberFormat="1" applyFont="1" applyFill="1" applyBorder="1" applyAlignment="1">
      <alignment horizontal="center" vertical="center" wrapText="1"/>
    </xf>
    <xf numFmtId="4" fontId="13" fillId="11" borderId="1" xfId="0" applyNumberFormat="1" applyFont="1" applyFill="1" applyBorder="1" applyAlignment="1">
      <alignment horizontal="right" vertical="center" wrapText="1" indent="1"/>
    </xf>
    <xf numFmtId="4" fontId="8" fillId="11" borderId="1" xfId="0" applyNumberFormat="1" applyFont="1" applyFill="1" applyBorder="1" applyAlignment="1">
      <alignment horizontal="right" vertical="center" wrapText="1" indent="1"/>
    </xf>
    <xf numFmtId="4" fontId="7" fillId="11" borderId="1" xfId="0" applyNumberFormat="1" applyFont="1" applyFill="1" applyBorder="1" applyAlignment="1">
      <alignment horizontal="right" vertical="center" indent="1"/>
    </xf>
    <xf numFmtId="10" fontId="7" fillId="11" borderId="1" xfId="0" applyNumberFormat="1" applyFont="1" applyFill="1" applyBorder="1" applyAlignment="1">
      <alignment horizontal="right" vertical="center" indent="1"/>
    </xf>
    <xf numFmtId="0" fontId="8" fillId="2" borderId="1" xfId="7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left" vertical="center" wrapText="1"/>
    </xf>
    <xf numFmtId="4" fontId="8" fillId="2" borderId="1" xfId="7" applyNumberFormat="1" applyFont="1" applyFill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left" vertical="top" wrapText="1"/>
    </xf>
    <xf numFmtId="2" fontId="14" fillId="0" borderId="0" xfId="6" applyNumberFormat="1" applyAlignment="1">
      <alignment horizontal="left" vertical="top"/>
    </xf>
    <xf numFmtId="4" fontId="14" fillId="0" borderId="0" xfId="6" applyNumberFormat="1" applyAlignment="1">
      <alignment horizontal="left" vertical="top"/>
    </xf>
    <xf numFmtId="4" fontId="21" fillId="12" borderId="15" xfId="6" applyNumberFormat="1" applyFont="1" applyFill="1" applyBorder="1" applyAlignment="1">
      <alignment horizontal="center" vertical="top" wrapText="1"/>
    </xf>
    <xf numFmtId="4" fontId="21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top" wrapText="1"/>
    </xf>
    <xf numFmtId="4" fontId="27" fillId="12" borderId="15" xfId="6" applyNumberFormat="1" applyFont="1" applyFill="1" applyBorder="1" applyAlignment="1">
      <alignment horizontal="center" vertical="top" wrapText="1"/>
    </xf>
    <xf numFmtId="4" fontId="23" fillId="12" borderId="15" xfId="6" applyNumberFormat="1" applyFont="1" applyFill="1" applyBorder="1" applyAlignment="1">
      <alignment horizontal="center" vertical="center" shrinkToFit="1"/>
    </xf>
    <xf numFmtId="0" fontId="7" fillId="0" borderId="0" xfId="0" applyNumberFormat="1" applyFont="1"/>
    <xf numFmtId="2" fontId="5" fillId="0" borderId="0" xfId="0" applyNumberFormat="1" applyFont="1"/>
    <xf numFmtId="4" fontId="24" fillId="2" borderId="15" xfId="6" applyNumberFormat="1" applyFont="1" applyFill="1" applyBorder="1" applyAlignment="1">
      <alignment horizontal="right" vertical="top" wrapText="1" indent="11"/>
    </xf>
    <xf numFmtId="4" fontId="25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1"/>
    </xf>
    <xf numFmtId="4" fontId="24" fillId="2" borderId="15" xfId="6" applyNumberFormat="1" applyFont="1" applyFill="1" applyBorder="1" applyAlignment="1">
      <alignment horizontal="left" vertical="top" wrapText="1" indent="6"/>
    </xf>
    <xf numFmtId="4" fontId="27" fillId="2" borderId="15" xfId="6" applyNumberFormat="1" applyFont="1" applyFill="1" applyBorder="1" applyAlignment="1">
      <alignment horizontal="center" vertical="top" wrapText="1"/>
    </xf>
    <xf numFmtId="4" fontId="24" fillId="2" borderId="15" xfId="6" applyNumberFormat="1" applyFont="1" applyFill="1" applyBorder="1" applyAlignment="1">
      <alignment horizontal="right" vertical="center" wrapText="1" indent="1"/>
    </xf>
    <xf numFmtId="4" fontId="24" fillId="2" borderId="15" xfId="6" applyNumberFormat="1" applyFont="1" applyFill="1" applyBorder="1" applyAlignment="1">
      <alignment horizontal="right" vertical="top" wrapText="1" indent="2"/>
    </xf>
    <xf numFmtId="4" fontId="24" fillId="2" borderId="15" xfId="6" applyNumberFormat="1" applyFont="1" applyFill="1" applyBorder="1" applyAlignment="1">
      <alignment horizontal="right" vertical="top" wrapText="1"/>
    </xf>
    <xf numFmtId="4" fontId="21" fillId="2" borderId="15" xfId="6" applyNumberFormat="1" applyFont="1" applyFill="1" applyBorder="1" applyAlignment="1">
      <alignment horizontal="left" vertical="top" wrapText="1" indent="4"/>
    </xf>
    <xf numFmtId="4" fontId="27" fillId="2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left" vertical="top" wrapText="1" indent="4"/>
    </xf>
    <xf numFmtId="4" fontId="21" fillId="2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left" vertical="top" wrapText="1" indent="2"/>
    </xf>
    <xf numFmtId="4" fontId="24" fillId="11" borderId="15" xfId="6" applyNumberFormat="1" applyFont="1" applyFill="1" applyBorder="1" applyAlignment="1">
      <alignment horizontal="center" vertical="top" shrinkToFit="1"/>
    </xf>
    <xf numFmtId="4" fontId="29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left" wrapText="1"/>
    </xf>
    <xf numFmtId="0" fontId="24" fillId="10" borderId="15" xfId="6" applyFont="1" applyFill="1" applyBorder="1" applyAlignment="1">
      <alignment horizontal="center" vertical="top" wrapText="1"/>
    </xf>
    <xf numFmtId="1" fontId="25" fillId="10" borderId="15" xfId="6" applyNumberFormat="1" applyFont="1" applyFill="1" applyBorder="1" applyAlignment="1">
      <alignment horizontal="left" vertical="top" indent="1" shrinkToFit="1"/>
    </xf>
    <xf numFmtId="2" fontId="25" fillId="10" borderId="15" xfId="6" applyNumberFormat="1" applyFont="1" applyFill="1" applyBorder="1" applyAlignment="1">
      <alignment horizontal="right" vertical="top" indent="1" shrinkToFit="1"/>
    </xf>
    <xf numFmtId="2" fontId="25" fillId="10" borderId="15" xfId="6" applyNumberFormat="1" applyFont="1" applyFill="1" applyBorder="1" applyAlignment="1">
      <alignment horizontal="center" vertical="top" shrinkToFit="1"/>
    </xf>
    <xf numFmtId="0" fontId="24" fillId="10" borderId="15" xfId="6" applyFont="1" applyFill="1" applyBorder="1" applyAlignment="1">
      <alignment horizontal="left" vertical="top" wrapText="1" indent="6"/>
    </xf>
    <xf numFmtId="0" fontId="21" fillId="0" borderId="15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left" vertical="top" wrapText="1" indent="4"/>
    </xf>
    <xf numFmtId="2" fontId="23" fillId="0" borderId="15" xfId="6" applyNumberFormat="1" applyFont="1" applyBorder="1" applyAlignment="1">
      <alignment horizontal="right" vertical="center" indent="1" shrinkToFit="1"/>
    </xf>
    <xf numFmtId="0" fontId="24" fillId="10" borderId="15" xfId="6" applyFont="1" applyFill="1" applyBorder="1" applyAlignment="1">
      <alignment horizontal="right" vertical="top" wrapText="1"/>
    </xf>
    <xf numFmtId="0" fontId="27" fillId="10" borderId="15" xfId="6" applyFont="1" applyFill="1" applyBorder="1" applyAlignment="1">
      <alignment horizontal="left" vertical="center" wrapText="1"/>
    </xf>
    <xf numFmtId="0" fontId="27" fillId="10" borderId="15" xfId="6" applyFont="1" applyFill="1" applyBorder="1" applyAlignment="1">
      <alignment horizontal="left" wrapText="1"/>
    </xf>
    <xf numFmtId="0" fontId="27" fillId="0" borderId="15" xfId="6" applyFont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6"/>
    </xf>
    <xf numFmtId="4" fontId="27" fillId="2" borderId="15" xfId="6" applyNumberFormat="1" applyFont="1" applyFill="1" applyBorder="1" applyAlignment="1">
      <alignment horizontal="left" vertical="top" wrapText="1" indent="6"/>
    </xf>
    <xf numFmtId="4" fontId="24" fillId="2" borderId="15" xfId="6" applyNumberFormat="1" applyFont="1" applyFill="1" applyBorder="1" applyAlignment="1">
      <alignment horizontal="right" vertical="top" wrapText="1" indent="3"/>
    </xf>
    <xf numFmtId="4" fontId="24" fillId="2" borderId="15" xfId="6" applyNumberFormat="1" applyFont="1" applyFill="1" applyBorder="1" applyAlignment="1">
      <alignment horizontal="left" vertical="top" wrapText="1" indent="7"/>
    </xf>
    <xf numFmtId="4" fontId="24" fillId="2" borderId="15" xfId="6" applyNumberFormat="1" applyFont="1" applyFill="1" applyBorder="1" applyAlignment="1">
      <alignment horizontal="left" vertical="top" wrapText="1" indent="5"/>
    </xf>
    <xf numFmtId="4" fontId="23" fillId="2" borderId="15" xfId="6" applyNumberFormat="1" applyFont="1" applyFill="1" applyBorder="1" applyAlignment="1">
      <alignment horizontal="center" vertical="center" shrinkToFit="1"/>
    </xf>
    <xf numFmtId="4" fontId="21" fillId="10" borderId="15" xfId="6" applyNumberFormat="1" applyFont="1" applyFill="1" applyBorder="1" applyAlignment="1">
      <alignment horizontal="left" vertical="top" wrapText="1"/>
    </xf>
    <xf numFmtId="4" fontId="21" fillId="10" borderId="15" xfId="6" applyNumberFormat="1" applyFont="1" applyFill="1" applyBorder="1" applyAlignment="1">
      <alignment horizontal="center" vertical="top" wrapText="1"/>
    </xf>
    <xf numFmtId="0" fontId="14" fillId="10" borderId="0" xfId="6" applyFill="1" applyAlignment="1">
      <alignment horizontal="left" vertical="top"/>
    </xf>
    <xf numFmtId="4" fontId="21" fillId="10" borderId="15" xfId="6" applyNumberFormat="1" applyFont="1" applyFill="1" applyBorder="1" applyAlignment="1">
      <alignment horizontal="right" vertical="top" wrapText="1" indent="1"/>
    </xf>
    <xf numFmtId="4" fontId="26" fillId="10" borderId="15" xfId="6" applyNumberFormat="1" applyFont="1" applyFill="1" applyBorder="1" applyAlignment="1">
      <alignment horizontal="left" vertical="top" wrapText="1" indent="4"/>
    </xf>
    <xf numFmtId="4" fontId="27" fillId="9" borderId="16" xfId="6" applyNumberFormat="1" applyFont="1" applyFill="1" applyBorder="1" applyAlignment="1">
      <alignment horizontal="center" wrapText="1"/>
    </xf>
    <xf numFmtId="4" fontId="21" fillId="12" borderId="15" xfId="6" applyNumberFormat="1" applyFont="1" applyFill="1" applyBorder="1" applyAlignment="1">
      <alignment horizontal="center" vertical="center" shrinkToFit="1"/>
    </xf>
    <xf numFmtId="4" fontId="21" fillId="1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left" vertical="top" wrapText="1" indent="4"/>
    </xf>
    <xf numFmtId="4" fontId="26" fillId="12" borderId="15" xfId="6" applyNumberFormat="1" applyFont="1" applyFill="1" applyBorder="1" applyAlignment="1">
      <alignment horizontal="left" vertical="top" wrapText="1"/>
    </xf>
    <xf numFmtId="4" fontId="26" fillId="10" borderId="15" xfId="6" applyNumberFormat="1" applyFont="1" applyFill="1" applyBorder="1" applyAlignment="1">
      <alignment horizontal="left" vertical="top" wrapText="1"/>
    </xf>
    <xf numFmtId="0" fontId="26" fillId="0" borderId="15" xfId="6" applyFont="1" applyBorder="1" applyAlignment="1">
      <alignment horizontal="left" vertical="top" wrapText="1"/>
    </xf>
    <xf numFmtId="4" fontId="26" fillId="11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center" wrapText="1"/>
    </xf>
    <xf numFmtId="4" fontId="25" fillId="2" borderId="15" xfId="6" applyNumberFormat="1" applyFont="1" applyFill="1" applyBorder="1" applyAlignment="1">
      <alignment horizontal="left" vertical="top" indent="1" shrinkToFit="1"/>
    </xf>
    <xf numFmtId="4" fontId="25" fillId="2" borderId="15" xfId="6" applyNumberFormat="1" applyFont="1" applyFill="1" applyBorder="1" applyAlignment="1">
      <alignment horizontal="right" vertical="top" indent="1" shrinkToFit="1"/>
    </xf>
    <xf numFmtId="0" fontId="14" fillId="11" borderId="0" xfId="6" applyFill="1" applyAlignment="1">
      <alignment horizontal="left" vertical="top"/>
    </xf>
    <xf numFmtId="10" fontId="31" fillId="2" borderId="0" xfId="0" applyNumberFormat="1" applyFont="1" applyFill="1" applyAlignment="1">
      <alignment vertical="center"/>
    </xf>
    <xf numFmtId="164" fontId="7" fillId="0" borderId="0" xfId="0" applyNumberFormat="1" applyFont="1"/>
    <xf numFmtId="43" fontId="32" fillId="0" borderId="15" xfId="0" applyNumberFormat="1" applyFont="1" applyFill="1" applyBorder="1" applyAlignment="1">
      <alignment horizontal="right" vertical="top" indent="1" shrinkToFit="1"/>
    </xf>
    <xf numFmtId="43" fontId="30" fillId="12" borderId="1" xfId="7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right" vertical="top" wrapText="1" indent="1"/>
    </xf>
    <xf numFmtId="4" fontId="24" fillId="11" borderId="15" xfId="6" applyNumberFormat="1" applyFont="1" applyFill="1" applyBorder="1" applyAlignment="1">
      <alignment horizontal="right" vertical="top" wrapText="1" indent="2"/>
    </xf>
    <xf numFmtId="44" fontId="9" fillId="0" borderId="0" xfId="0" applyNumberFormat="1" applyFont="1" applyAlignment="1">
      <alignment horizontal="justify" vertical="distributed"/>
    </xf>
    <xf numFmtId="43" fontId="34" fillId="12" borderId="1" xfId="7" applyNumberFormat="1" applyFont="1" applyFill="1" applyBorder="1" applyAlignment="1">
      <alignment horizontal="left" vertical="center" wrapText="1"/>
    </xf>
    <xf numFmtId="44" fontId="37" fillId="2" borderId="0" xfId="0" applyNumberFormat="1" applyFont="1" applyFill="1" applyAlignment="1">
      <alignment vertical="center"/>
    </xf>
    <xf numFmtId="43" fontId="34" fillId="2" borderId="1" xfId="0" applyNumberFormat="1" applyFont="1" applyFill="1" applyBorder="1" applyAlignment="1">
      <alignment horizontal="left" vertical="distributed" wrapText="1"/>
    </xf>
    <xf numFmtId="43" fontId="34" fillId="2" borderId="1" xfId="0" applyNumberFormat="1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distributed"/>
    </xf>
    <xf numFmtId="10" fontId="35" fillId="3" borderId="5" xfId="0" applyNumberFormat="1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10" fontId="35" fillId="3" borderId="1" xfId="0" applyNumberFormat="1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vertical="distributed"/>
    </xf>
    <xf numFmtId="4" fontId="35" fillId="3" borderId="1" xfId="0" applyNumberFormat="1" applyFont="1" applyFill="1" applyBorder="1" applyAlignment="1">
      <alignment horizontal="center" vertical="distributed"/>
    </xf>
    <xf numFmtId="0" fontId="35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vertical="distributed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vertical="distributed" wrapText="1"/>
    </xf>
    <xf numFmtId="0" fontId="33" fillId="13" borderId="3" xfId="0" applyFont="1" applyFill="1" applyBorder="1" applyAlignment="1">
      <alignment vertical="distributed" wrapText="1"/>
    </xf>
    <xf numFmtId="165" fontId="38" fillId="13" borderId="1" xfId="0" applyNumberFormat="1" applyFont="1" applyFill="1" applyBorder="1" applyAlignment="1">
      <alignment horizontal="right" vertical="center" indent="1"/>
    </xf>
    <xf numFmtId="10" fontId="33" fillId="13" borderId="4" xfId="0" applyNumberFormat="1" applyFont="1" applyFill="1" applyBorder="1" applyAlignment="1">
      <alignment vertical="distributed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center" vertical="center" wrapText="1"/>
    </xf>
    <xf numFmtId="44" fontId="34" fillId="2" borderId="1" xfId="0" applyNumberFormat="1" applyFont="1" applyFill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right" vertical="center" wrapText="1" indent="1"/>
    </xf>
    <xf numFmtId="44" fontId="35" fillId="2" borderId="1" xfId="0" applyNumberFormat="1" applyFont="1" applyFill="1" applyBorder="1" applyAlignment="1">
      <alignment horizontal="right" vertical="center" indent="1"/>
    </xf>
    <xf numFmtId="10" fontId="35" fillId="2" borderId="1" xfId="0" applyNumberFormat="1" applyFont="1" applyFill="1" applyBorder="1" applyAlignment="1">
      <alignment horizontal="right" vertical="center" indent="1"/>
    </xf>
    <xf numFmtId="0" fontId="35" fillId="0" borderId="26" xfId="0" applyFont="1" applyBorder="1" applyAlignment="1">
      <alignment horizontal="center" vertical="center" wrapText="1"/>
    </xf>
    <xf numFmtId="43" fontId="34" fillId="0" borderId="15" xfId="0" applyNumberFormat="1" applyFont="1" applyBorder="1" applyAlignment="1">
      <alignment horizontal="left" vertical="center" wrapText="1"/>
    </xf>
    <xf numFmtId="43" fontId="34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left" vertical="center" wrapText="1"/>
    </xf>
    <xf numFmtId="43" fontId="33" fillId="2" borderId="2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10" fontId="33" fillId="2" borderId="4" xfId="0" applyNumberFormat="1" applyFont="1" applyFill="1" applyBorder="1" applyAlignment="1">
      <alignment horizontal="center" vertical="distributed" wrapText="1"/>
    </xf>
    <xf numFmtId="43" fontId="34" fillId="0" borderId="16" xfId="0" applyNumberFormat="1" applyFont="1" applyBorder="1" applyAlignment="1">
      <alignment horizontal="left" vertical="center" wrapText="1"/>
    </xf>
    <xf numFmtId="43" fontId="34" fillId="0" borderId="16" xfId="0" applyNumberFormat="1" applyFont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right" vertical="center" wrapText="1" indent="1"/>
    </xf>
    <xf numFmtId="43" fontId="34" fillId="0" borderId="17" xfId="0" applyNumberFormat="1" applyFont="1" applyBorder="1" applyAlignment="1">
      <alignment horizontal="left" vertical="center" wrapText="1"/>
    </xf>
    <xf numFmtId="43" fontId="34" fillId="0" borderId="17" xfId="0" applyNumberFormat="1" applyFont="1" applyBorder="1" applyAlignment="1">
      <alignment horizontal="center" vertical="center" wrapText="1"/>
    </xf>
    <xf numFmtId="10" fontId="33" fillId="2" borderId="4" xfId="0" applyNumberFormat="1" applyFont="1" applyFill="1" applyBorder="1" applyAlignment="1">
      <alignment vertical="distributed" wrapText="1"/>
    </xf>
    <xf numFmtId="0" fontId="35" fillId="0" borderId="26" xfId="7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left" vertical="center" wrapText="1"/>
    </xf>
    <xf numFmtId="44" fontId="34" fillId="0" borderId="16" xfId="7" applyNumberFormat="1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center" vertical="center" wrapText="1"/>
    </xf>
    <xf numFmtId="43" fontId="34" fillId="0" borderId="0" xfId="7" applyNumberFormat="1" applyFont="1" applyBorder="1" applyAlignment="1">
      <alignment horizontal="center" vertical="center" wrapText="1"/>
    </xf>
    <xf numFmtId="44" fontId="33" fillId="2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0" borderId="15" xfId="7" applyNumberFormat="1" applyFont="1" applyBorder="1" applyAlignment="1">
      <alignment horizontal="left" vertical="center" wrapText="1"/>
    </xf>
    <xf numFmtId="43" fontId="34" fillId="0" borderId="15" xfId="7" applyNumberFormat="1" applyFont="1" applyBorder="1" applyAlignment="1">
      <alignment horizontal="center" vertical="center" wrapText="1"/>
    </xf>
    <xf numFmtId="44" fontId="34" fillId="0" borderId="1" xfId="7" applyNumberFormat="1" applyFont="1" applyBorder="1" applyAlignment="1">
      <alignment horizontal="center" vertical="center" wrapText="1"/>
    </xf>
    <xf numFmtId="43" fontId="33" fillId="13" borderId="2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horizontal="center" vertical="distributed" wrapText="1"/>
    </xf>
    <xf numFmtId="44" fontId="35" fillId="13" borderId="1" xfId="0" applyNumberFormat="1" applyFont="1" applyFill="1" applyBorder="1" applyAlignment="1">
      <alignment horizontal="right" vertical="center" indent="1"/>
    </xf>
    <xf numFmtId="10" fontId="34" fillId="13" borderId="4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horizontal="center" vertical="distributed" wrapText="1"/>
    </xf>
    <xf numFmtId="43" fontId="35" fillId="0" borderId="15" xfId="7" applyNumberFormat="1" applyFont="1" applyBorder="1" applyAlignment="1">
      <alignment horizontal="left" vertical="center" wrapText="1"/>
    </xf>
    <xf numFmtId="43" fontId="40" fillId="2" borderId="8" xfId="0" applyNumberFormat="1" applyFont="1" applyFill="1" applyBorder="1" applyAlignment="1">
      <alignment horizontal="center" vertical="distributed" wrapText="1"/>
    </xf>
    <xf numFmtId="43" fontId="34" fillId="0" borderId="17" xfId="7" applyNumberFormat="1" applyFont="1" applyBorder="1" applyAlignment="1">
      <alignment horizontal="left" vertical="center" wrapText="1"/>
    </xf>
    <xf numFmtId="0" fontId="35" fillId="12" borderId="27" xfId="7" applyFont="1" applyFill="1" applyBorder="1" applyAlignment="1">
      <alignment horizontal="center" vertical="center" wrapText="1"/>
    </xf>
    <xf numFmtId="43" fontId="34" fillId="12" borderId="25" xfId="7" applyNumberFormat="1" applyFont="1" applyFill="1" applyBorder="1" applyAlignment="1">
      <alignment horizontal="center" vertical="center" wrapText="1"/>
    </xf>
    <xf numFmtId="44" fontId="34" fillId="12" borderId="16" xfId="7" applyNumberFormat="1" applyFont="1" applyFill="1" applyBorder="1" applyAlignment="1">
      <alignment horizontal="center" vertical="center" wrapText="1"/>
    </xf>
    <xf numFmtId="43" fontId="34" fillId="12" borderId="15" xfId="7" applyNumberFormat="1" applyFont="1" applyFill="1" applyBorder="1" applyAlignment="1">
      <alignment horizontal="center" vertical="center" wrapText="1"/>
    </xf>
    <xf numFmtId="43" fontId="34" fillId="12" borderId="1" xfId="0" applyNumberFormat="1" applyFont="1" applyFill="1" applyBorder="1" applyAlignment="1">
      <alignment horizontal="center" vertical="center" wrapText="1"/>
    </xf>
    <xf numFmtId="43" fontId="32" fillId="12" borderId="3" xfId="0" applyNumberFormat="1" applyFont="1" applyFill="1" applyBorder="1" applyAlignment="1">
      <alignment horizontal="right" vertical="center" wrapText="1" indent="1"/>
    </xf>
    <xf numFmtId="43" fontId="34" fillId="12" borderId="1" xfId="0" applyNumberFormat="1" applyFont="1" applyFill="1" applyBorder="1" applyAlignment="1">
      <alignment horizontal="right" vertical="center" wrapText="1" indent="1"/>
    </xf>
    <xf numFmtId="44" fontId="35" fillId="12" borderId="1" xfId="0" applyNumberFormat="1" applyFont="1" applyFill="1" applyBorder="1" applyAlignment="1">
      <alignment horizontal="right" vertical="center" indent="1"/>
    </xf>
    <xf numFmtId="10" fontId="35" fillId="12" borderId="1" xfId="0" applyNumberFormat="1" applyFont="1" applyFill="1" applyBorder="1" applyAlignment="1">
      <alignment horizontal="right" vertical="center" indent="1"/>
    </xf>
    <xf numFmtId="0" fontId="35" fillId="12" borderId="26" xfId="7" applyFont="1" applyFill="1" applyBorder="1" applyAlignment="1">
      <alignment horizontal="center" vertical="center" wrapText="1"/>
    </xf>
    <xf numFmtId="43" fontId="34" fillId="12" borderId="0" xfId="7" applyNumberFormat="1" applyFont="1" applyFill="1" applyBorder="1" applyAlignment="1">
      <alignment horizontal="left" vertical="center" wrapText="1"/>
    </xf>
    <xf numFmtId="0" fontId="35" fillId="11" borderId="26" xfId="7" applyFont="1" applyFill="1" applyBorder="1" applyAlignment="1">
      <alignment horizontal="center" vertical="center" wrapText="1"/>
    </xf>
    <xf numFmtId="43" fontId="34" fillId="11" borderId="15" xfId="7" applyNumberFormat="1" applyFont="1" applyFill="1" applyBorder="1" applyAlignment="1">
      <alignment horizontal="left" vertical="center" wrapText="1"/>
    </xf>
    <xf numFmtId="43" fontId="34" fillId="11" borderId="15" xfId="7" applyNumberFormat="1" applyFont="1" applyFill="1" applyBorder="1" applyAlignment="1">
      <alignment horizontal="center" vertical="center" wrapText="1"/>
    </xf>
    <xf numFmtId="44" fontId="34" fillId="11" borderId="16" xfId="7" applyNumberFormat="1" applyFont="1" applyFill="1" applyBorder="1" applyAlignment="1">
      <alignment horizontal="center" vertical="center" wrapText="1"/>
    </xf>
    <xf numFmtId="43" fontId="34" fillId="11" borderId="1" xfId="0" applyNumberFormat="1" applyFont="1" applyFill="1" applyBorder="1" applyAlignment="1">
      <alignment horizontal="center" vertical="center" wrapText="1"/>
    </xf>
    <xf numFmtId="43" fontId="32" fillId="11" borderId="1" xfId="0" applyNumberFormat="1" applyFont="1" applyFill="1" applyBorder="1" applyAlignment="1">
      <alignment horizontal="right" vertical="center" wrapText="1" indent="1"/>
    </xf>
    <xf numFmtId="43" fontId="34" fillId="11" borderId="1" xfId="0" applyNumberFormat="1" applyFont="1" applyFill="1" applyBorder="1" applyAlignment="1">
      <alignment horizontal="right" vertical="center" wrapText="1" indent="1"/>
    </xf>
    <xf numFmtId="44" fontId="35" fillId="11" borderId="1" xfId="0" applyNumberFormat="1" applyFont="1" applyFill="1" applyBorder="1" applyAlignment="1">
      <alignment horizontal="right" vertical="center" indent="1"/>
    </xf>
    <xf numFmtId="10" fontId="35" fillId="11" borderId="1" xfId="0" applyNumberFormat="1" applyFont="1" applyFill="1" applyBorder="1" applyAlignment="1">
      <alignment horizontal="right" vertical="center" indent="1"/>
    </xf>
    <xf numFmtId="43" fontId="33" fillId="2" borderId="8" xfId="0" applyNumberFormat="1" applyFont="1" applyFill="1" applyBorder="1" applyAlignment="1">
      <alignment vertical="distributed" wrapText="1"/>
    </xf>
    <xf numFmtId="0" fontId="35" fillId="0" borderId="1" xfId="7" applyFont="1" applyBorder="1" applyAlignment="1">
      <alignment horizontal="center" vertical="center" wrapText="1"/>
    </xf>
    <xf numFmtId="43" fontId="34" fillId="0" borderId="1" xfId="7" applyNumberFormat="1" applyFont="1" applyBorder="1" applyAlignment="1">
      <alignment horizontal="left" vertical="center" wrapText="1"/>
    </xf>
    <xf numFmtId="43" fontId="34" fillId="0" borderId="1" xfId="7" applyNumberFormat="1" applyFont="1" applyBorder="1" applyAlignment="1">
      <alignment horizontal="center" vertical="center" wrapText="1"/>
    </xf>
    <xf numFmtId="44" fontId="33" fillId="13" borderId="3" xfId="0" applyNumberFormat="1" applyFont="1" applyFill="1" applyBorder="1" applyAlignment="1">
      <alignment vertical="distributed" wrapText="1"/>
    </xf>
    <xf numFmtId="44" fontId="38" fillId="13" borderId="1" xfId="0" applyNumberFormat="1" applyFont="1" applyFill="1" applyBorder="1" applyAlignment="1">
      <alignment horizontal="right" vertical="center" indent="1"/>
    </xf>
    <xf numFmtId="43" fontId="33" fillId="2" borderId="4" xfId="0" applyNumberFormat="1" applyFont="1" applyFill="1" applyBorder="1" applyAlignment="1">
      <alignment vertical="distributed" wrapText="1"/>
    </xf>
    <xf numFmtId="43" fontId="40" fillId="13" borderId="3" xfId="0" applyNumberFormat="1" applyFont="1" applyFill="1" applyBorder="1" applyAlignment="1">
      <alignment horizontal="center" vertical="distributed" wrapText="1"/>
    </xf>
    <xf numFmtId="0" fontId="34" fillId="0" borderId="1" xfId="7" applyFont="1" applyBorder="1" applyAlignment="1">
      <alignment horizontal="center" vertical="center" wrapText="1"/>
    </xf>
    <xf numFmtId="43" fontId="35" fillId="0" borderId="1" xfId="7" applyNumberFormat="1" applyFont="1" applyBorder="1" applyAlignment="1">
      <alignment horizontal="left" vertical="center" wrapText="1"/>
    </xf>
    <xf numFmtId="43" fontId="40" fillId="13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vertical="distributed" wrapText="1"/>
    </xf>
    <xf numFmtId="0" fontId="35" fillId="11" borderId="1" xfId="7" applyFont="1" applyFill="1" applyBorder="1" applyAlignment="1">
      <alignment horizontal="center" vertical="center" wrapText="1"/>
    </xf>
    <xf numFmtId="43" fontId="34" fillId="11" borderId="1" xfId="7" applyNumberFormat="1" applyFont="1" applyFill="1" applyBorder="1" applyAlignment="1">
      <alignment horizontal="left" vertical="center" wrapText="1"/>
    </xf>
    <xf numFmtId="43" fontId="34" fillId="11" borderId="1" xfId="7" applyNumberFormat="1" applyFont="1" applyFill="1" applyBorder="1" applyAlignment="1">
      <alignment horizontal="center" vertical="center" wrapText="1"/>
    </xf>
    <xf numFmtId="44" fontId="34" fillId="11" borderId="1" xfId="7" applyNumberFormat="1" applyFont="1" applyFill="1" applyBorder="1" applyAlignment="1">
      <alignment horizontal="center" vertical="center" wrapText="1"/>
    </xf>
    <xf numFmtId="0" fontId="35" fillId="12" borderId="1" xfId="7" applyFont="1" applyFill="1" applyBorder="1" applyAlignment="1">
      <alignment horizontal="center" vertical="center" wrapText="1"/>
    </xf>
    <xf numFmtId="43" fontId="34" fillId="12" borderId="1" xfId="7" applyNumberFormat="1" applyFont="1" applyFill="1" applyBorder="1" applyAlignment="1">
      <alignment horizontal="center" vertical="center" wrapText="1"/>
    </xf>
    <xf numFmtId="0" fontId="34" fillId="11" borderId="1" xfId="7" applyFont="1" applyFill="1" applyBorder="1" applyAlignment="1">
      <alignment horizontal="center" vertical="center" wrapText="1"/>
    </xf>
    <xf numFmtId="0" fontId="34" fillId="12" borderId="1" xfId="7" applyFont="1" applyFill="1" applyBorder="1" applyAlignment="1">
      <alignment horizontal="center" vertical="center" wrapText="1"/>
    </xf>
    <xf numFmtId="44" fontId="34" fillId="12" borderId="1" xfId="7" applyNumberFormat="1" applyFont="1" applyFill="1" applyBorder="1" applyAlignment="1">
      <alignment horizontal="center" vertical="center" wrapText="1"/>
    </xf>
    <xf numFmtId="43" fontId="32" fillId="12" borderId="1" xfId="0" applyNumberFormat="1" applyFont="1" applyFill="1" applyBorder="1" applyAlignment="1">
      <alignment horizontal="right" vertical="center" wrapText="1" indent="1"/>
    </xf>
    <xf numFmtId="44" fontId="41" fillId="0" borderId="1" xfId="7" applyNumberFormat="1" applyFont="1" applyBorder="1" applyAlignment="1">
      <alignment horizontal="center" vertical="center" wrapText="1"/>
    </xf>
    <xf numFmtId="43" fontId="41" fillId="0" borderId="1" xfId="7" applyNumberFormat="1" applyFont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right" vertical="center" wrapText="1" indent="1"/>
    </xf>
    <xf numFmtId="44" fontId="36" fillId="2" borderId="1" xfId="0" applyNumberFormat="1" applyFont="1" applyFill="1" applyBorder="1" applyAlignment="1">
      <alignment horizontal="right" vertical="center" indent="1"/>
    </xf>
    <xf numFmtId="10" fontId="36" fillId="2" borderId="1" xfId="0" applyNumberFormat="1" applyFont="1" applyFill="1" applyBorder="1" applyAlignment="1">
      <alignment horizontal="right" vertical="center" indent="1"/>
    </xf>
    <xf numFmtId="44" fontId="41" fillId="12" borderId="1" xfId="7" applyNumberFormat="1" applyFont="1" applyFill="1" applyBorder="1" applyAlignment="1">
      <alignment horizontal="center" vertical="center" wrapText="1"/>
    </xf>
    <xf numFmtId="43" fontId="41" fillId="12" borderId="17" xfId="7" applyNumberFormat="1" applyFont="1" applyFill="1" applyBorder="1" applyAlignment="1">
      <alignment horizontal="center" vertical="center" wrapText="1"/>
    </xf>
    <xf numFmtId="43" fontId="41" fillId="12" borderId="1" xfId="0" applyNumberFormat="1" applyFont="1" applyFill="1" applyBorder="1" applyAlignment="1">
      <alignment horizontal="center" vertical="center" wrapText="1"/>
    </xf>
    <xf numFmtId="43" fontId="41" fillId="12" borderId="1" xfId="7" applyNumberFormat="1" applyFont="1" applyFill="1" applyBorder="1" applyAlignment="1">
      <alignment horizontal="center" vertical="center" wrapText="1"/>
    </xf>
    <xf numFmtId="43" fontId="32" fillId="12" borderId="10" xfId="0" applyNumberFormat="1" applyFont="1" applyFill="1" applyBorder="1" applyAlignment="1">
      <alignment horizontal="right" vertical="center" wrapText="1" indent="1"/>
    </xf>
    <xf numFmtId="43" fontId="41" fillId="12" borderId="7" xfId="0" applyNumberFormat="1" applyFont="1" applyFill="1" applyBorder="1" applyAlignment="1">
      <alignment horizontal="right" vertical="center" wrapText="1" indent="1"/>
    </xf>
    <xf numFmtId="44" fontId="36" fillId="12" borderId="1" xfId="0" applyNumberFormat="1" applyFont="1" applyFill="1" applyBorder="1" applyAlignment="1">
      <alignment horizontal="right" vertical="center" indent="1"/>
    </xf>
    <xf numFmtId="10" fontId="36" fillId="12" borderId="1" xfId="0" applyNumberFormat="1" applyFont="1" applyFill="1" applyBorder="1" applyAlignment="1">
      <alignment horizontal="right" vertical="center" indent="1"/>
    </xf>
    <xf numFmtId="43" fontId="41" fillId="12" borderId="1" xfId="0" applyNumberFormat="1" applyFont="1" applyFill="1" applyBorder="1" applyAlignment="1">
      <alignment horizontal="right" vertical="center" wrapText="1" indent="1"/>
    </xf>
    <xf numFmtId="43" fontId="33" fillId="0" borderId="2" xfId="0" applyNumberFormat="1" applyFont="1" applyBorder="1" applyAlignment="1">
      <alignment vertical="distributed" wrapText="1"/>
    </xf>
    <xf numFmtId="43" fontId="34" fillId="12" borderId="17" xfId="7" applyNumberFormat="1" applyFont="1" applyFill="1" applyBorder="1" applyAlignment="1">
      <alignment horizontal="center" vertical="center" wrapText="1"/>
    </xf>
    <xf numFmtId="43" fontId="34" fillId="12" borderId="0" xfId="7" applyNumberFormat="1" applyFont="1" applyFill="1" applyBorder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right" vertical="center" indent="1"/>
    </xf>
    <xf numFmtId="0" fontId="34" fillId="2" borderId="1" xfId="7" applyFont="1" applyFill="1" applyBorder="1" applyAlignment="1">
      <alignment horizontal="center" vertical="center" wrapText="1"/>
    </xf>
    <xf numFmtId="43" fontId="34" fillId="2" borderId="1" xfId="7" applyNumberFormat="1" applyFont="1" applyFill="1" applyBorder="1" applyAlignment="1">
      <alignment horizontal="left" vertical="center" wrapText="1"/>
    </xf>
    <xf numFmtId="43" fontId="34" fillId="2" borderId="1" xfId="7" applyNumberFormat="1" applyFont="1" applyFill="1" applyBorder="1" applyAlignment="1">
      <alignment horizontal="center" vertical="center" wrapText="1"/>
    </xf>
    <xf numFmtId="44" fontId="34" fillId="2" borderId="1" xfId="7" applyNumberFormat="1" applyFont="1" applyFill="1" applyBorder="1" applyAlignment="1">
      <alignment horizontal="center" vertical="center" wrapText="1"/>
    </xf>
    <xf numFmtId="43" fontId="34" fillId="12" borderId="2" xfId="7" applyNumberFormat="1" applyFont="1" applyFill="1" applyBorder="1" applyAlignment="1">
      <alignment horizontal="left" vertical="center" wrapText="1"/>
    </xf>
    <xf numFmtId="43" fontId="34" fillId="12" borderId="3" xfId="7" applyNumberFormat="1" applyFont="1" applyFill="1" applyBorder="1" applyAlignment="1">
      <alignment horizontal="center" vertical="center" wrapText="1"/>
    </xf>
    <xf numFmtId="43" fontId="35" fillId="12" borderId="1" xfId="0" applyNumberFormat="1" applyFont="1" applyFill="1" applyBorder="1" applyAlignment="1">
      <alignment horizontal="right" vertical="center" indent="1"/>
    </xf>
    <xf numFmtId="43" fontId="35" fillId="11" borderId="1" xfId="0" applyNumberFormat="1" applyFont="1" applyFill="1" applyBorder="1" applyAlignment="1">
      <alignment horizontal="right" vertical="center" indent="1"/>
    </xf>
    <xf numFmtId="43" fontId="34" fillId="2" borderId="8" xfId="0" applyNumberFormat="1" applyFont="1" applyFill="1" applyBorder="1" applyAlignment="1">
      <alignment horizontal="center" vertical="center" wrapText="1"/>
    </xf>
    <xf numFmtId="43" fontId="34" fillId="2" borderId="13" xfId="0" applyNumberFormat="1" applyFont="1" applyFill="1" applyBorder="1" applyAlignment="1">
      <alignment horizontal="center" vertical="center" wrapText="1"/>
    </xf>
    <xf numFmtId="44" fontId="39" fillId="4" borderId="1" xfId="0" applyNumberFormat="1" applyFont="1" applyFill="1" applyBorder="1" applyAlignment="1">
      <alignment vertical="center" wrapText="1"/>
    </xf>
    <xf numFmtId="10" fontId="39" fillId="4" borderId="1" xfId="0" applyNumberFormat="1" applyFont="1" applyFill="1" applyBorder="1" applyAlignment="1">
      <alignment horizontal="right" inden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0" fontId="35" fillId="3" borderId="4" xfId="0" applyFont="1" applyFill="1" applyBorder="1" applyAlignment="1">
      <alignment horizontal="left" vertical="distributed"/>
    </xf>
    <xf numFmtId="43" fontId="40" fillId="2" borderId="3" xfId="0" applyNumberFormat="1" applyFont="1" applyFill="1" applyBorder="1" applyAlignment="1">
      <alignment horizontal="center" vertical="distributed" wrapText="1"/>
    </xf>
    <xf numFmtId="0" fontId="35" fillId="3" borderId="3" xfId="0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0" fontId="38" fillId="3" borderId="1" xfId="0" applyFont="1" applyFill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center" vertical="top" wrapText="1"/>
    </xf>
    <xf numFmtId="4" fontId="27" fillId="10" borderId="0" xfId="6" applyNumberFormat="1" applyFont="1" applyFill="1" applyAlignment="1">
      <alignment horizontal="center" vertical="top"/>
    </xf>
    <xf numFmtId="0" fontId="35" fillId="2" borderId="27" xfId="7" applyFont="1" applyFill="1" applyBorder="1" applyAlignment="1">
      <alignment horizontal="center" vertical="center" wrapText="1"/>
    </xf>
    <xf numFmtId="43" fontId="34" fillId="2" borderId="25" xfId="7" applyNumberFormat="1" applyFont="1" applyFill="1" applyBorder="1" applyAlignment="1">
      <alignment horizontal="center" vertical="center" wrapText="1"/>
    </xf>
    <xf numFmtId="44" fontId="34" fillId="2" borderId="16" xfId="7" applyNumberFormat="1" applyFont="1" applyFill="1" applyBorder="1" applyAlignment="1">
      <alignment horizontal="center" vertical="center" wrapText="1"/>
    </xf>
    <xf numFmtId="43" fontId="34" fillId="2" borderId="15" xfId="7" applyNumberFormat="1" applyFont="1" applyFill="1" applyBorder="1" applyAlignment="1">
      <alignment horizontal="center" vertical="center" wrapText="1"/>
    </xf>
    <xf numFmtId="43" fontId="32" fillId="2" borderId="3" xfId="0" applyNumberFormat="1" applyFont="1" applyFill="1" applyBorder="1" applyAlignment="1">
      <alignment horizontal="right" vertical="center" wrapText="1" indent="1"/>
    </xf>
    <xf numFmtId="0" fontId="35" fillId="2" borderId="26" xfId="7" applyFont="1" applyFill="1" applyBorder="1" applyAlignment="1">
      <alignment horizontal="center" vertical="center" wrapText="1"/>
    </xf>
    <xf numFmtId="43" fontId="34" fillId="2" borderId="0" xfId="7" applyNumberFormat="1" applyFont="1" applyFill="1" applyBorder="1" applyAlignment="1">
      <alignment horizontal="left" vertical="center" wrapText="1"/>
    </xf>
    <xf numFmtId="43" fontId="34" fillId="2" borderId="15" xfId="7" applyNumberFormat="1" applyFont="1" applyFill="1" applyBorder="1" applyAlignment="1">
      <alignment horizontal="left" vertical="center" wrapText="1"/>
    </xf>
    <xf numFmtId="0" fontId="35" fillId="2" borderId="1" xfId="7" applyFont="1" applyFill="1" applyBorder="1" applyAlignment="1">
      <alignment horizontal="center" vertical="center" wrapText="1"/>
    </xf>
    <xf numFmtId="44" fontId="41" fillId="2" borderId="1" xfId="7" applyNumberFormat="1" applyFont="1" applyFill="1" applyBorder="1" applyAlignment="1">
      <alignment horizontal="center" vertical="center" wrapText="1"/>
    </xf>
    <xf numFmtId="43" fontId="41" fillId="2" borderId="1" xfId="7" applyNumberFormat="1" applyFont="1" applyFill="1" applyBorder="1" applyAlignment="1">
      <alignment horizontal="center" vertical="center" wrapText="1"/>
    </xf>
    <xf numFmtId="43" fontId="41" fillId="2" borderId="17" xfId="7" applyNumberFormat="1" applyFont="1" applyFill="1" applyBorder="1" applyAlignment="1">
      <alignment horizontal="center" vertical="center" wrapText="1"/>
    </xf>
    <xf numFmtId="43" fontId="32" fillId="2" borderId="10" xfId="0" applyNumberFormat="1" applyFont="1" applyFill="1" applyBorder="1" applyAlignment="1">
      <alignment horizontal="right" vertical="center" wrapText="1" indent="1"/>
    </xf>
    <xf numFmtId="43" fontId="34" fillId="2" borderId="17" xfId="7" applyNumberFormat="1" applyFont="1" applyFill="1" applyBorder="1" applyAlignment="1">
      <alignment horizontal="center" vertical="center" wrapText="1"/>
    </xf>
    <xf numFmtId="43" fontId="34" fillId="2" borderId="0" xfId="7" applyNumberFormat="1" applyFont="1" applyFill="1" applyBorder="1" applyAlignment="1">
      <alignment horizontal="center" vertical="center" wrapText="1"/>
    </xf>
    <xf numFmtId="43" fontId="34" fillId="2" borderId="2" xfId="7" applyNumberFormat="1" applyFont="1" applyFill="1" applyBorder="1" applyAlignment="1">
      <alignment horizontal="left" vertical="center" wrapText="1"/>
    </xf>
    <xf numFmtId="43" fontId="34" fillId="2" borderId="3" xfId="7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right" vertical="top" wrapText="1" indent="11"/>
    </xf>
    <xf numFmtId="10" fontId="25" fillId="10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7"/>
    </xf>
    <xf numFmtId="4" fontId="21" fillId="2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8"/>
    </xf>
    <xf numFmtId="0" fontId="14" fillId="2" borderId="0" xfId="6" applyFill="1" applyAlignment="1">
      <alignment horizontal="left" vertical="top"/>
    </xf>
    <xf numFmtId="4" fontId="26" fillId="2" borderId="15" xfId="6" applyNumberFormat="1" applyFont="1" applyFill="1" applyBorder="1" applyAlignment="1">
      <alignment horizontal="left" vertical="top" wrapText="1"/>
    </xf>
    <xf numFmtId="4" fontId="23" fillId="2" borderId="15" xfId="6" applyNumberFormat="1" applyFont="1" applyFill="1" applyBorder="1" applyAlignment="1">
      <alignment horizontal="left" vertical="top" wrapText="1" indent="4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0" fontId="35" fillId="3" borderId="4" xfId="0" applyFont="1" applyFill="1" applyBorder="1" applyAlignment="1">
      <alignment horizontal="left" vertical="distributed"/>
    </xf>
    <xf numFmtId="43" fontId="40" fillId="2" borderId="3" xfId="0" applyNumberFormat="1" applyFont="1" applyFill="1" applyBorder="1" applyAlignment="1">
      <alignment horizontal="center" vertical="distributed" wrapText="1"/>
    </xf>
    <xf numFmtId="0" fontId="35" fillId="3" borderId="3" xfId="0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0" fontId="38" fillId="3" borderId="1" xfId="0" applyFont="1" applyFill="1" applyBorder="1" applyAlignment="1">
      <alignment horizontal="center" vertical="center" wrapText="1"/>
    </xf>
    <xf numFmtId="165" fontId="39" fillId="4" borderId="1" xfId="0" applyNumberFormat="1" applyFont="1" applyFill="1" applyBorder="1" applyAlignment="1">
      <alignment vertical="center" wrapText="1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right" vertical="center" wrapText="1" indent="2"/>
    </xf>
    <xf numFmtId="4" fontId="26" fillId="2" borderId="15" xfId="6" applyNumberFormat="1" applyFont="1" applyFill="1" applyBorder="1" applyAlignment="1">
      <alignment horizontal="left" vertical="center" wrapText="1"/>
    </xf>
    <xf numFmtId="4" fontId="21" fillId="2" borderId="15" xfId="6" applyNumberFormat="1" applyFont="1" applyFill="1" applyBorder="1" applyAlignment="1">
      <alignment horizontal="center" vertical="center" textRotation="90" wrapText="1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4" fontId="28" fillId="2" borderId="15" xfId="6" applyNumberFormat="1" applyFont="1" applyFill="1" applyBorder="1" applyAlignment="1">
      <alignment horizontal="center" vertical="top" wrapText="1"/>
    </xf>
    <xf numFmtId="4" fontId="23" fillId="2" borderId="15" xfId="6" applyNumberFormat="1" applyFont="1" applyFill="1" applyBorder="1" applyAlignment="1">
      <alignment horizontal="left" wrapText="1"/>
    </xf>
    <xf numFmtId="4" fontId="29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left" vertical="center" wrapText="1"/>
    </xf>
    <xf numFmtId="0" fontId="24" fillId="2" borderId="15" xfId="6" applyFont="1" applyFill="1" applyBorder="1" applyAlignment="1">
      <alignment horizontal="center" vertical="top" wrapText="1"/>
    </xf>
    <xf numFmtId="0" fontId="24" fillId="2" borderId="15" xfId="6" applyFont="1" applyFill="1" applyBorder="1" applyAlignment="1">
      <alignment horizontal="right" vertical="top" wrapText="1"/>
    </xf>
    <xf numFmtId="0" fontId="27" fillId="2" borderId="15" xfId="6" applyFont="1" applyFill="1" applyBorder="1" applyAlignment="1">
      <alignment horizontal="left" vertical="center" wrapText="1"/>
    </xf>
    <xf numFmtId="1" fontId="25" fillId="2" borderId="15" xfId="6" applyNumberFormat="1" applyFont="1" applyFill="1" applyBorder="1" applyAlignment="1">
      <alignment horizontal="left" vertical="top" indent="1" shrinkToFit="1"/>
    </xf>
    <xf numFmtId="2" fontId="25" fillId="2" borderId="15" xfId="6" applyNumberFormat="1" applyFont="1" applyFill="1" applyBorder="1" applyAlignment="1">
      <alignment horizontal="right" vertical="top" indent="1" shrinkToFit="1"/>
    </xf>
    <xf numFmtId="2" fontId="25" fillId="2" borderId="15" xfId="6" applyNumberFormat="1" applyFont="1" applyFill="1" applyBorder="1" applyAlignment="1">
      <alignment horizontal="center" vertical="top" shrinkToFit="1"/>
    </xf>
    <xf numFmtId="0" fontId="24" fillId="2" borderId="15" xfId="6" applyFont="1" applyFill="1" applyBorder="1" applyAlignment="1">
      <alignment horizontal="left" vertical="top" wrapText="1" indent="6"/>
    </xf>
    <xf numFmtId="0" fontId="27" fillId="2" borderId="15" xfId="6" applyFont="1" applyFill="1" applyBorder="1" applyAlignment="1">
      <alignment horizontal="left" wrapText="1"/>
    </xf>
    <xf numFmtId="4" fontId="21" fillId="2" borderId="15" xfId="6" applyNumberFormat="1" applyFont="1" applyFill="1" applyBorder="1" applyAlignment="1">
      <alignment horizontal="right" vertical="top" wrapText="1" indent="1"/>
    </xf>
    <xf numFmtId="165" fontId="37" fillId="2" borderId="0" xfId="0" applyNumberFormat="1" applyFont="1" applyFill="1" applyAlignment="1">
      <alignment vertical="center"/>
    </xf>
    <xf numFmtId="4" fontId="26" fillId="2" borderId="15" xfId="6" applyNumberFormat="1" applyFont="1" applyFill="1" applyBorder="1" applyAlignment="1">
      <alignment horizontal="left" vertical="top" wrapText="1" indent="4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1" xfId="0" applyFont="1" applyFill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14" fontId="7" fillId="2" borderId="1" xfId="0" applyNumberFormat="1" applyFont="1" applyFill="1" applyBorder="1" applyAlignment="1">
      <alignment horizontal="left" vertical="distributed"/>
    </xf>
    <xf numFmtId="0" fontId="10" fillId="0" borderId="0" xfId="0" applyFont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49" fontId="7" fillId="2" borderId="7" xfId="0" applyNumberFormat="1" applyFont="1" applyFill="1" applyBorder="1" applyAlignment="1">
      <alignment horizontal="center" vertical="distributed"/>
    </xf>
    <xf numFmtId="49" fontId="7" fillId="2" borderId="5" xfId="0" applyNumberFormat="1" applyFont="1" applyFill="1" applyBorder="1" applyAlignment="1">
      <alignment horizontal="center" vertical="distributed"/>
    </xf>
    <xf numFmtId="0" fontId="7" fillId="2" borderId="9" xfId="0" applyFont="1" applyFill="1" applyBorder="1" applyAlignment="1">
      <alignment horizontal="left" vertical="distributed"/>
    </xf>
    <xf numFmtId="0" fontId="7" fillId="2" borderId="10" xfId="0" applyFont="1" applyFill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6" xfId="0" applyFont="1" applyFill="1" applyBorder="1" applyAlignment="1">
      <alignment horizontal="left" vertical="distributed"/>
    </xf>
    <xf numFmtId="0" fontId="7" fillId="2" borderId="8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0" fontId="10" fillId="0" borderId="10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10" fillId="0" borderId="0" xfId="0" applyFont="1" applyBorder="1" applyAlignment="1">
      <alignment horizontal="center" vertical="distributed"/>
    </xf>
    <xf numFmtId="0" fontId="7" fillId="2" borderId="11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distributed"/>
    </xf>
    <xf numFmtId="43" fontId="33" fillId="2" borderId="9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2" xfId="0" applyNumberFormat="1" applyFont="1" applyFill="1" applyBorder="1" applyAlignment="1">
      <alignment vertical="distributed" wrapText="1"/>
    </xf>
    <xf numFmtId="0" fontId="33" fillId="2" borderId="2" xfId="0" applyFont="1" applyFill="1" applyBorder="1" applyAlignment="1">
      <alignment vertical="distributed" wrapText="1"/>
    </xf>
    <xf numFmtId="0" fontId="33" fillId="2" borderId="3" xfId="0" applyFont="1" applyFill="1" applyBorder="1" applyAlignment="1">
      <alignment vertical="distributed" wrapText="1"/>
    </xf>
    <xf numFmtId="0" fontId="33" fillId="2" borderId="4" xfId="0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43" fontId="38" fillId="2" borderId="3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164" fontId="39" fillId="0" borderId="9" xfId="0" applyNumberFormat="1" applyFont="1" applyBorder="1" applyAlignment="1">
      <alignment horizontal="left" vertical="distributed"/>
    </xf>
    <xf numFmtId="164" fontId="39" fillId="0" borderId="12" xfId="0" applyNumberFormat="1" applyFont="1" applyBorder="1" applyAlignment="1">
      <alignment horizontal="left" vertical="distributed"/>
    </xf>
    <xf numFmtId="164" fontId="39" fillId="0" borderId="6" xfId="0" applyNumberFormat="1" applyFont="1" applyBorder="1" applyAlignment="1">
      <alignment horizontal="left" vertical="distributed"/>
    </xf>
    <xf numFmtId="164" fontId="39" fillId="0" borderId="13" xfId="0" applyNumberFormat="1" applyFont="1" applyBorder="1" applyAlignment="1">
      <alignment horizontal="left" vertical="distributed"/>
    </xf>
    <xf numFmtId="0" fontId="35" fillId="3" borderId="1" xfId="0" applyFont="1" applyFill="1" applyBorder="1" applyAlignment="1">
      <alignment horizontal="left" vertical="distributed"/>
    </xf>
    <xf numFmtId="164" fontId="39" fillId="0" borderId="10" xfId="0" applyNumberFormat="1" applyFont="1" applyBorder="1" applyAlignment="1">
      <alignment horizontal="left" vertical="distributed"/>
    </xf>
    <xf numFmtId="164" fontId="39" fillId="0" borderId="8" xfId="0" applyNumberFormat="1" applyFont="1" applyBorder="1" applyAlignment="1">
      <alignment horizontal="left" vertical="distributed"/>
    </xf>
    <xf numFmtId="10" fontId="39" fillId="0" borderId="7" xfId="0" applyNumberFormat="1" applyFont="1" applyBorder="1" applyAlignment="1">
      <alignment horizontal="left" vertical="distributed"/>
    </xf>
    <xf numFmtId="10" fontId="39" fillId="0" borderId="5" xfId="0" applyNumberFormat="1" applyFont="1" applyBorder="1" applyAlignment="1">
      <alignment horizontal="left" vertical="distributed"/>
    </xf>
    <xf numFmtId="4" fontId="31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2" borderId="3" xfId="0" applyNumberFormat="1" applyFont="1" applyFill="1" applyBorder="1" applyAlignment="1">
      <alignment horizontal="center" vertical="center" wrapText="1"/>
    </xf>
    <xf numFmtId="43" fontId="40" fillId="2" borderId="4" xfId="0" applyNumberFormat="1" applyFont="1" applyFill="1" applyBorder="1" applyAlignment="1">
      <alignment horizontal="center" vertical="distributed" wrapText="1"/>
    </xf>
    <xf numFmtId="43" fontId="33" fillId="2" borderId="4" xfId="0" applyNumberFormat="1" applyFont="1" applyFill="1" applyBorder="1" applyAlignment="1">
      <alignment horizontal="center" vertical="distributed" wrapText="1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3" fillId="2" borderId="13" xfId="0" applyNumberFormat="1" applyFont="1" applyFill="1" applyBorder="1" applyAlignment="1">
      <alignment horizontal="center" vertical="distributed" wrapText="1"/>
    </xf>
    <xf numFmtId="0" fontId="43" fillId="0" borderId="10" xfId="0" applyFont="1" applyBorder="1" applyAlignment="1">
      <alignment horizontal="center" vertical="distributed"/>
    </xf>
    <xf numFmtId="0" fontId="43" fillId="0" borderId="12" xfId="0" applyFont="1" applyBorder="1" applyAlignment="1">
      <alignment horizontal="center" vertical="distributed"/>
    </xf>
    <xf numFmtId="0" fontId="43" fillId="0" borderId="0" xfId="0" applyFont="1" applyBorder="1" applyAlignment="1">
      <alignment horizontal="center" vertical="distributed"/>
    </xf>
    <xf numFmtId="0" fontId="43" fillId="0" borderId="14" xfId="0" applyFont="1" applyBorder="1" applyAlignment="1">
      <alignment horizontal="center" vertical="distributed"/>
    </xf>
    <xf numFmtId="0" fontId="43" fillId="0" borderId="8" xfId="0" applyFont="1" applyBorder="1" applyAlignment="1">
      <alignment horizontal="center" vertical="distributed"/>
    </xf>
    <xf numFmtId="0" fontId="43" fillId="0" borderId="13" xfId="0" applyFont="1" applyBorder="1" applyAlignment="1">
      <alignment horizontal="center" vertical="distributed"/>
    </xf>
    <xf numFmtId="0" fontId="35" fillId="3" borderId="3" xfId="0" applyFont="1" applyFill="1" applyBorder="1" applyAlignment="1">
      <alignment horizontal="left" vertical="distributed"/>
    </xf>
    <xf numFmtId="4" fontId="35" fillId="3" borderId="2" xfId="0" applyNumberFormat="1" applyFont="1" applyFill="1" applyBorder="1" applyAlignment="1">
      <alignment horizontal="left" vertical="distributed"/>
    </xf>
    <xf numFmtId="4" fontId="35" fillId="3" borderId="3" xfId="0" applyNumberFormat="1" applyFont="1" applyFill="1" applyBorder="1" applyAlignment="1">
      <alignment horizontal="left" vertical="distributed"/>
    </xf>
    <xf numFmtId="4" fontId="35" fillId="3" borderId="4" xfId="0" applyNumberFormat="1" applyFont="1" applyFill="1" applyBorder="1" applyAlignment="1">
      <alignment horizontal="left" vertical="distributed"/>
    </xf>
    <xf numFmtId="0" fontId="35" fillId="0" borderId="9" xfId="0" applyFont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12" xfId="0" applyFont="1" applyBorder="1" applyAlignment="1">
      <alignment horizontal="left" vertical="distributed"/>
    </xf>
    <xf numFmtId="0" fontId="35" fillId="0" borderId="6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0" borderId="13" xfId="0" applyFont="1" applyBorder="1" applyAlignment="1">
      <alignment horizontal="left" vertical="distributed"/>
    </xf>
    <xf numFmtId="14" fontId="35" fillId="2" borderId="1" xfId="0" applyNumberFormat="1" applyFont="1" applyFill="1" applyBorder="1" applyAlignment="1">
      <alignment horizontal="left" vertical="distributed"/>
    </xf>
    <xf numFmtId="49" fontId="35" fillId="2" borderId="7" xfId="0" applyNumberFormat="1" applyFont="1" applyFill="1" applyBorder="1" applyAlignment="1">
      <alignment horizontal="center" vertical="distributed"/>
    </xf>
    <xf numFmtId="49" fontId="35" fillId="2" borderId="5" xfId="0" applyNumberFormat="1" applyFont="1" applyFill="1" applyBorder="1" applyAlignment="1">
      <alignment horizontal="center" vertical="distributed"/>
    </xf>
    <xf numFmtId="0" fontId="35" fillId="2" borderId="1" xfId="0" applyFont="1" applyFill="1" applyBorder="1" applyAlignment="1">
      <alignment horizontal="left" vertical="distributed"/>
    </xf>
    <xf numFmtId="0" fontId="35" fillId="2" borderId="9" xfId="0" applyFont="1" applyFill="1" applyBorder="1" applyAlignment="1">
      <alignment horizontal="left" vertical="distributed"/>
    </xf>
    <xf numFmtId="0" fontId="35" fillId="2" borderId="10" xfId="0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6" xfId="0" applyFont="1" applyFill="1" applyBorder="1" applyAlignment="1">
      <alignment horizontal="left" vertical="distributed"/>
    </xf>
    <xf numFmtId="0" fontId="35" fillId="2" borderId="8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44" fontId="39" fillId="0" borderId="7" xfId="0" applyNumberFormat="1" applyFont="1" applyBorder="1" applyAlignment="1">
      <alignment horizontal="center" vertical="distributed"/>
    </xf>
    <xf numFmtId="10" fontId="39" fillId="0" borderId="5" xfId="0" applyNumberFormat="1" applyFont="1" applyBorder="1" applyAlignment="1">
      <alignment horizontal="center" vertical="distributed"/>
    </xf>
    <xf numFmtId="165" fontId="7" fillId="0" borderId="0" xfId="0" applyNumberFormat="1" applyFont="1" applyAlignment="1">
      <alignment horizont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distributed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/>
    </xf>
    <xf numFmtId="10" fontId="38" fillId="3" borderId="1" xfId="0" applyNumberFormat="1" applyFont="1" applyFill="1" applyBorder="1" applyAlignment="1">
      <alignment horizontal="center" vertical="center"/>
    </xf>
    <xf numFmtId="4" fontId="27" fillId="0" borderId="23" xfId="6" applyNumberFormat="1" applyFont="1" applyBorder="1" applyAlignment="1">
      <alignment horizontal="left" vertical="top" wrapText="1" indent="4"/>
    </xf>
    <xf numFmtId="4" fontId="27" fillId="0" borderId="25" xfId="6" applyNumberFormat="1" applyFont="1" applyBorder="1" applyAlignment="1">
      <alignment horizontal="left" vertical="top" wrapText="1" indent="4"/>
    </xf>
    <xf numFmtId="0" fontId="15" fillId="0" borderId="21" xfId="6" applyFont="1" applyBorder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7" fillId="5" borderId="0" xfId="6" applyFont="1" applyFill="1" applyAlignment="1">
      <alignment horizontal="center" vertical="top" wrapText="1"/>
    </xf>
    <xf numFmtId="0" fontId="17" fillId="6" borderId="17" xfId="6" applyFont="1" applyFill="1" applyBorder="1" applyAlignment="1">
      <alignment horizontal="left" vertical="top" wrapText="1" indent="1"/>
    </xf>
    <xf numFmtId="0" fontId="17" fillId="6" borderId="16" xfId="6" applyFont="1" applyFill="1" applyBorder="1" applyAlignment="1">
      <alignment horizontal="left" vertical="top" wrapText="1" indent="1"/>
    </xf>
    <xf numFmtId="0" fontId="17" fillId="6" borderId="17" xfId="6" applyFont="1" applyFill="1" applyBorder="1" applyAlignment="1">
      <alignment horizontal="center" vertical="top" wrapText="1"/>
    </xf>
    <xf numFmtId="0" fontId="17" fillId="6" borderId="16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center" vertical="top" wrapText="1"/>
    </xf>
    <xf numFmtId="0" fontId="17" fillId="6" borderId="24" xfId="6" applyFont="1" applyFill="1" applyBorder="1" applyAlignment="1">
      <alignment horizontal="center" vertical="top" wrapText="1"/>
    </xf>
    <xf numFmtId="0" fontId="17" fillId="6" borderId="25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left" vertical="top" wrapText="1" indent="5"/>
    </xf>
    <xf numFmtId="0" fontId="17" fillId="6" borderId="24" xfId="6" applyFont="1" applyFill="1" applyBorder="1" applyAlignment="1">
      <alignment horizontal="left" vertical="top" wrapText="1" indent="5"/>
    </xf>
    <xf numFmtId="0" fontId="17" fillId="6" borderId="25" xfId="6" applyFont="1" applyFill="1" applyBorder="1" applyAlignment="1">
      <alignment horizontal="left" vertical="top" wrapText="1" indent="5"/>
    </xf>
    <xf numFmtId="0" fontId="17" fillId="7" borderId="23" xfId="6" applyFont="1" applyFill="1" applyBorder="1" applyAlignment="1">
      <alignment horizontal="left" vertical="top" wrapText="1"/>
    </xf>
    <xf numFmtId="0" fontId="17" fillId="7" borderId="25" xfId="6" applyFont="1" applyFill="1" applyBorder="1" applyAlignment="1">
      <alignment horizontal="left" vertical="top" wrapText="1"/>
    </xf>
    <xf numFmtId="4" fontId="21" fillId="9" borderId="23" xfId="6" applyNumberFormat="1" applyFont="1" applyFill="1" applyBorder="1" applyAlignment="1">
      <alignment horizontal="left" vertical="top" wrapText="1" indent="2"/>
    </xf>
    <xf numFmtId="4" fontId="21" fillId="9" borderId="25" xfId="6" applyNumberFormat="1" applyFont="1" applyFill="1" applyBorder="1" applyAlignment="1">
      <alignment horizontal="left" vertical="top" wrapText="1" indent="2"/>
    </xf>
    <xf numFmtId="4" fontId="24" fillId="0" borderId="23" xfId="6" applyNumberFormat="1" applyFont="1" applyBorder="1" applyAlignment="1">
      <alignment horizontal="left" vertical="top" wrapText="1" indent="6"/>
    </xf>
    <xf numFmtId="4" fontId="24" fillId="0" borderId="25" xfId="6" applyNumberFormat="1" applyFont="1" applyBorder="1" applyAlignment="1">
      <alignment horizontal="left" vertical="top" wrapText="1" indent="6"/>
    </xf>
    <xf numFmtId="4" fontId="21" fillId="0" borderId="23" xfId="6" applyNumberFormat="1" applyFont="1" applyBorder="1" applyAlignment="1">
      <alignment horizontal="left" vertical="top" wrapText="1" indent="4"/>
    </xf>
    <xf numFmtId="4" fontId="21" fillId="0" borderId="25" xfId="6" applyNumberFormat="1" applyFont="1" applyBorder="1" applyAlignment="1">
      <alignment horizontal="left" vertical="top" wrapText="1" indent="4"/>
    </xf>
    <xf numFmtId="0" fontId="19" fillId="5" borderId="0" xfId="6" applyFont="1" applyFill="1" applyAlignment="1">
      <alignment horizontal="center" vertical="top" wrapText="1"/>
    </xf>
  </cellXfs>
  <cellStyles count="8">
    <cellStyle name="Normal" xfId="0" builtinId="0"/>
    <cellStyle name="Normal 2" xfId="1"/>
    <cellStyle name="Normal 2 2" xfId="4"/>
    <cellStyle name="Normal 2 3" xfId="7"/>
    <cellStyle name="Normal 3" xfId="2"/>
    <cellStyle name="Normal 3 2" xfId="5"/>
    <cellStyle name="Normal 4" xfId="6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0"/>
  <sheetViews>
    <sheetView view="pageBreakPreview" topLeftCell="A530" zoomScale="90" zoomScaleNormal="85" zoomScaleSheetLayoutView="90" workbookViewId="0">
      <selection activeCell="H547" sqref="H54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91" t="s">
        <v>813</v>
      </c>
      <c r="D1" s="591"/>
      <c r="E1" s="591"/>
      <c r="F1" s="591"/>
      <c r="G1" s="591"/>
      <c r="H1" s="591"/>
      <c r="I1" s="591"/>
      <c r="J1" s="591"/>
      <c r="K1" s="592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91"/>
      <c r="D2" s="591"/>
      <c r="E2" s="591"/>
      <c r="F2" s="591"/>
      <c r="G2" s="591"/>
      <c r="H2" s="591"/>
      <c r="I2" s="591"/>
      <c r="J2" s="591"/>
      <c r="K2" s="59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91"/>
      <c r="D3" s="591"/>
      <c r="E3" s="591"/>
      <c r="F3" s="591"/>
      <c r="G3" s="591"/>
      <c r="H3" s="591"/>
      <c r="I3" s="591"/>
      <c r="J3" s="591"/>
      <c r="K3" s="59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91"/>
      <c r="D4" s="591"/>
      <c r="E4" s="591"/>
      <c r="F4" s="591"/>
      <c r="G4" s="591"/>
      <c r="H4" s="591"/>
      <c r="I4" s="591"/>
      <c r="J4" s="591"/>
      <c r="K4" s="59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93"/>
      <c r="D5" s="593"/>
      <c r="E5" s="593"/>
      <c r="F5" s="593"/>
      <c r="G5" s="593"/>
      <c r="H5" s="593"/>
      <c r="I5" s="593"/>
      <c r="J5" s="593"/>
      <c r="K5" s="594"/>
      <c r="L5" s="5"/>
      <c r="M5" s="5"/>
      <c r="N5" s="5"/>
      <c r="O5" s="5"/>
      <c r="P5" s="5"/>
    </row>
    <row r="6" spans="1:16" s="6" customFormat="1" ht="26" x14ac:dyDescent="0.3">
      <c r="A6" s="595" t="s">
        <v>2</v>
      </c>
      <c r="B6" s="596"/>
      <c r="C6" s="596"/>
      <c r="D6" s="596"/>
      <c r="E6" s="597"/>
      <c r="F6" s="598" t="s">
        <v>3</v>
      </c>
      <c r="G6" s="599"/>
      <c r="H6" s="599"/>
      <c r="I6" s="60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01" t="s">
        <v>56</v>
      </c>
      <c r="B7" s="602"/>
      <c r="C7" s="602"/>
      <c r="D7" s="602"/>
      <c r="E7" s="603"/>
      <c r="F7" s="601" t="s">
        <v>6</v>
      </c>
      <c r="G7" s="602"/>
      <c r="H7" s="602"/>
      <c r="I7" s="603"/>
      <c r="J7" s="590">
        <v>45035</v>
      </c>
      <c r="K7" s="607" t="s">
        <v>814</v>
      </c>
      <c r="L7" s="5"/>
      <c r="M7" s="5"/>
      <c r="N7" s="5"/>
      <c r="O7" s="5"/>
      <c r="P7" s="5"/>
    </row>
    <row r="8" spans="1:16" s="6" customFormat="1" x14ac:dyDescent="0.3">
      <c r="A8" s="604"/>
      <c r="B8" s="605"/>
      <c r="C8" s="605"/>
      <c r="D8" s="605"/>
      <c r="E8" s="606"/>
      <c r="F8" s="604"/>
      <c r="G8" s="605"/>
      <c r="H8" s="605"/>
      <c r="I8" s="606"/>
      <c r="J8" s="590"/>
      <c r="K8" s="608"/>
      <c r="L8" s="5"/>
      <c r="M8" s="5"/>
      <c r="N8" s="5"/>
      <c r="O8" s="5"/>
      <c r="P8" s="5"/>
    </row>
    <row r="9" spans="1:16" s="6" customFormat="1" ht="33" customHeight="1" x14ac:dyDescent="0.3">
      <c r="A9" s="595" t="s">
        <v>7</v>
      </c>
      <c r="B9" s="596"/>
      <c r="C9" s="596"/>
      <c r="D9" s="596"/>
      <c r="E9" s="597"/>
      <c r="F9" s="581" t="s">
        <v>8</v>
      </c>
      <c r="G9" s="581"/>
      <c r="H9" s="581"/>
      <c r="I9" s="581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09" t="s">
        <v>801</v>
      </c>
      <c r="B10" s="610"/>
      <c r="C10" s="610"/>
      <c r="D10" s="610"/>
      <c r="E10" s="611"/>
      <c r="F10" s="584" t="s">
        <v>804</v>
      </c>
      <c r="G10" s="584"/>
      <c r="H10" s="584"/>
      <c r="I10" s="584"/>
      <c r="J10" s="590">
        <v>44957</v>
      </c>
      <c r="K10" s="590">
        <v>45322</v>
      </c>
      <c r="L10" s="5"/>
      <c r="M10" s="5"/>
      <c r="N10" s="5"/>
      <c r="O10" s="5"/>
      <c r="P10" s="5"/>
    </row>
    <row r="11" spans="1:16" s="6" customFormat="1" x14ac:dyDescent="0.3">
      <c r="A11" s="612"/>
      <c r="B11" s="613"/>
      <c r="C11" s="613"/>
      <c r="D11" s="613"/>
      <c r="E11" s="614"/>
      <c r="F11" s="584"/>
      <c r="G11" s="584"/>
      <c r="H11" s="584"/>
      <c r="I11" s="584"/>
      <c r="J11" s="590"/>
      <c r="K11" s="590"/>
      <c r="L11" s="5"/>
      <c r="M11" s="5"/>
      <c r="N11" s="5"/>
      <c r="O11" s="5"/>
      <c r="P11" s="5"/>
    </row>
    <row r="12" spans="1:16" s="6" customFormat="1" x14ac:dyDescent="0.3">
      <c r="A12" s="581" t="s">
        <v>11</v>
      </c>
      <c r="B12" s="581"/>
      <c r="C12" s="581" t="s">
        <v>12</v>
      </c>
      <c r="D12" s="581"/>
      <c r="E12" s="581"/>
      <c r="F12" s="581" t="s">
        <v>13</v>
      </c>
      <c r="G12" s="581"/>
      <c r="H12" s="582" t="s">
        <v>14</v>
      </c>
      <c r="I12" s="582"/>
      <c r="J12" s="583" t="s">
        <v>15</v>
      </c>
      <c r="K12" s="583"/>
      <c r="L12" s="5"/>
      <c r="M12" s="5"/>
      <c r="N12" s="5"/>
      <c r="O12" s="5"/>
      <c r="P12" s="5"/>
    </row>
    <row r="13" spans="1:16" s="6" customFormat="1" ht="15" customHeight="1" x14ac:dyDescent="0.3">
      <c r="A13" s="584" t="s">
        <v>802</v>
      </c>
      <c r="B13" s="584"/>
      <c r="C13" s="584" t="s">
        <v>803</v>
      </c>
      <c r="D13" s="584"/>
      <c r="E13" s="584"/>
      <c r="F13" s="585">
        <v>2233696.41</v>
      </c>
      <c r="G13" s="586"/>
      <c r="H13" s="589">
        <f>I544</f>
        <v>0</v>
      </c>
      <c r="I13" s="589"/>
      <c r="J13" s="584" t="s">
        <v>815</v>
      </c>
      <c r="K13" s="584"/>
      <c r="L13" s="5"/>
      <c r="M13" s="5"/>
      <c r="N13" s="5"/>
      <c r="O13" s="5"/>
      <c r="P13" s="5"/>
    </row>
    <row r="14" spans="1:16" s="6" customFormat="1" x14ac:dyDescent="0.3">
      <c r="A14" s="584"/>
      <c r="B14" s="584"/>
      <c r="C14" s="584"/>
      <c r="D14" s="584"/>
      <c r="E14" s="584"/>
      <c r="F14" s="587"/>
      <c r="G14" s="588"/>
      <c r="H14" s="589"/>
      <c r="I14" s="589"/>
      <c r="J14" s="584"/>
      <c r="K14" s="584"/>
      <c r="L14" s="5"/>
      <c r="M14" s="5"/>
      <c r="N14" s="5"/>
      <c r="O14" s="5"/>
      <c r="P14" s="5"/>
    </row>
    <row r="15" spans="1:16" s="6" customFormat="1" x14ac:dyDescent="0.3">
      <c r="A15" s="576"/>
      <c r="B15" s="576"/>
      <c r="C15" s="576"/>
      <c r="D15" s="576"/>
      <c r="E15" s="576"/>
      <c r="F15" s="576"/>
      <c r="G15" s="576"/>
      <c r="H15" s="576"/>
      <c r="I15" s="576"/>
      <c r="J15" s="576"/>
      <c r="K15" s="576"/>
      <c r="L15" s="5"/>
      <c r="M15" s="5"/>
      <c r="N15" s="5"/>
      <c r="O15" s="5"/>
      <c r="P15" s="5"/>
    </row>
    <row r="16" spans="1:16" s="10" customFormat="1" ht="12.75" customHeight="1" x14ac:dyDescent="0.3">
      <c r="A16" s="577" t="s">
        <v>16</v>
      </c>
      <c r="B16" s="578" t="s">
        <v>17</v>
      </c>
      <c r="C16" s="578" t="s">
        <v>0</v>
      </c>
      <c r="D16" s="68"/>
      <c r="E16" s="577" t="s">
        <v>1</v>
      </c>
      <c r="F16" s="577"/>
      <c r="G16" s="577"/>
      <c r="H16" s="579" t="s">
        <v>19</v>
      </c>
      <c r="I16" s="579"/>
      <c r="J16" s="579"/>
      <c r="K16" s="580" t="s">
        <v>20</v>
      </c>
      <c r="L16" s="9"/>
      <c r="M16" s="9"/>
      <c r="N16" s="9"/>
      <c r="O16" s="9"/>
      <c r="P16" s="9"/>
    </row>
    <row r="17" spans="1:16" s="10" customFormat="1" ht="39" x14ac:dyDescent="0.3">
      <c r="A17" s="577"/>
      <c r="B17" s="578"/>
      <c r="C17" s="578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80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3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3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3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2" t="s">
        <v>106</v>
      </c>
      <c r="B45" s="73" t="s">
        <v>105</v>
      </c>
      <c r="C45" s="12" t="s">
        <v>63</v>
      </c>
      <c r="D45" s="74">
        <v>51.88</v>
      </c>
      <c r="E45" s="74">
        <v>129.86000000000001</v>
      </c>
      <c r="F45" s="42"/>
      <c r="G45" s="13"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3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2" t="s">
        <v>115</v>
      </c>
      <c r="B47" s="75" t="s">
        <v>109</v>
      </c>
      <c r="C47" s="76" t="s">
        <v>63</v>
      </c>
      <c r="D47" s="77">
        <v>4.37</v>
      </c>
      <c r="E47" s="30">
        <v>259.72000000000003</v>
      </c>
      <c r="F47" s="42"/>
      <c r="G47" s="13"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2" t="s">
        <v>116</v>
      </c>
      <c r="B48" s="75" t="s">
        <v>110</v>
      </c>
      <c r="C48" s="76" t="s">
        <v>63</v>
      </c>
      <c r="D48" s="77">
        <v>24.13</v>
      </c>
      <c r="E48" s="30">
        <v>259.72000000000003</v>
      </c>
      <c r="F48" s="42"/>
      <c r="G48" s="13"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2" t="s">
        <v>117</v>
      </c>
      <c r="B49" s="75" t="s">
        <v>111</v>
      </c>
      <c r="C49" s="76" t="s">
        <v>63</v>
      </c>
      <c r="D49" s="77">
        <v>2.79</v>
      </c>
      <c r="E49" s="30">
        <v>129.86000000000001</v>
      </c>
      <c r="F49" s="42"/>
      <c r="G49" s="13"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2" t="s">
        <v>118</v>
      </c>
      <c r="B50" s="75" t="s">
        <v>112</v>
      </c>
      <c r="C50" s="76" t="s">
        <v>63</v>
      </c>
      <c r="D50" s="77">
        <v>19.41</v>
      </c>
      <c r="E50" s="30">
        <v>129.86000000000001</v>
      </c>
      <c r="F50" s="42"/>
      <c r="G50" s="13"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2" t="s">
        <v>119</v>
      </c>
      <c r="B51" s="75" t="s">
        <v>113</v>
      </c>
      <c r="C51" s="76" t="s">
        <v>63</v>
      </c>
      <c r="D51" s="77">
        <v>15.2</v>
      </c>
      <c r="E51" s="30">
        <v>129.86000000000001</v>
      </c>
      <c r="F51" s="42"/>
      <c r="G51" s="13"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2" t="s">
        <v>120</v>
      </c>
      <c r="B52" s="75" t="s">
        <v>114</v>
      </c>
      <c r="C52" s="76" t="s">
        <v>61</v>
      </c>
      <c r="D52" s="77">
        <v>169.67</v>
      </c>
      <c r="E52" s="30">
        <v>129.86000000000001</v>
      </c>
      <c r="F52" s="42"/>
      <c r="G52" s="13"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3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3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2" t="s">
        <v>125</v>
      </c>
      <c r="B55" s="72" t="s">
        <v>123</v>
      </c>
      <c r="C55" s="76" t="s">
        <v>124</v>
      </c>
      <c r="D55" s="74">
        <v>60.22</v>
      </c>
      <c r="E55" s="78">
        <v>31.42</v>
      </c>
      <c r="F55" s="79"/>
      <c r="G55" s="13"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3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2" t="s">
        <v>130</v>
      </c>
      <c r="B57" s="75" t="s">
        <v>67</v>
      </c>
      <c r="C57" s="76" t="s">
        <v>46</v>
      </c>
      <c r="D57" s="74">
        <v>76.92</v>
      </c>
      <c r="E57" s="78">
        <v>5.94</v>
      </c>
      <c r="F57" s="42"/>
      <c r="G57" s="13"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2" t="s">
        <v>131</v>
      </c>
      <c r="B58" s="75" t="s">
        <v>68</v>
      </c>
      <c r="C58" s="76" t="s">
        <v>63</v>
      </c>
      <c r="D58" s="74">
        <v>5.65</v>
      </c>
      <c r="E58" s="78">
        <v>3.85</v>
      </c>
      <c r="F58" s="42"/>
      <c r="G58" s="13"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2" t="s">
        <v>132</v>
      </c>
      <c r="B59" s="75" t="s">
        <v>128</v>
      </c>
      <c r="C59" s="76" t="s">
        <v>46</v>
      </c>
      <c r="D59" s="74">
        <v>610.86</v>
      </c>
      <c r="E59" s="78">
        <v>0.19</v>
      </c>
      <c r="F59" s="42"/>
      <c r="G59" s="13"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2" t="s">
        <v>133</v>
      </c>
      <c r="B60" s="75" t="s">
        <v>70</v>
      </c>
      <c r="C60" s="76" t="s">
        <v>71</v>
      </c>
      <c r="D60" s="74">
        <v>21.44</v>
      </c>
      <c r="E60" s="78">
        <v>37.5</v>
      </c>
      <c r="F60" s="42"/>
      <c r="G60" s="13"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2" t="s">
        <v>134</v>
      </c>
      <c r="B61" s="75" t="s">
        <v>72</v>
      </c>
      <c r="C61" s="76" t="s">
        <v>71</v>
      </c>
      <c r="D61" s="74">
        <v>20.350000000000001</v>
      </c>
      <c r="E61" s="78">
        <v>65.7</v>
      </c>
      <c r="F61" s="42"/>
      <c r="G61" s="13"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2" t="s">
        <v>135</v>
      </c>
      <c r="B62" s="75" t="s">
        <v>45</v>
      </c>
      <c r="C62" s="76" t="s">
        <v>71</v>
      </c>
      <c r="D62" s="74">
        <v>18.329999999999998</v>
      </c>
      <c r="E62" s="78">
        <v>63.6</v>
      </c>
      <c r="F62" s="42"/>
      <c r="G62" s="13"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2" t="s">
        <v>136</v>
      </c>
      <c r="B63" s="75" t="s">
        <v>73</v>
      </c>
      <c r="C63" s="76" t="s">
        <v>71</v>
      </c>
      <c r="D63" s="74">
        <v>22.45</v>
      </c>
      <c r="E63" s="78">
        <v>57.2</v>
      </c>
      <c r="F63" s="42"/>
      <c r="G63" s="13"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2" t="s">
        <v>137</v>
      </c>
      <c r="B64" s="75" t="s">
        <v>75</v>
      </c>
      <c r="C64" s="76" t="s">
        <v>46</v>
      </c>
      <c r="D64" s="74">
        <v>740.6</v>
      </c>
      <c r="E64" s="78">
        <v>2.8</v>
      </c>
      <c r="F64" s="42"/>
      <c r="G64" s="13">
        <v>1</v>
      </c>
      <c r="H64" s="16">
        <f t="shared" si="25"/>
        <v>2073.6799999999998</v>
      </c>
      <c r="I64" s="16">
        <f t="shared" si="26"/>
        <v>0</v>
      </c>
      <c r="J64" s="16">
        <f t="shared" si="27"/>
        <v>740.6</v>
      </c>
      <c r="K64" s="17">
        <f t="shared" si="28"/>
        <v>0.35714285714285721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2" t="s">
        <v>138</v>
      </c>
      <c r="B65" s="75" t="s">
        <v>129</v>
      </c>
      <c r="C65" s="76" t="s">
        <v>63</v>
      </c>
      <c r="D65" s="74">
        <v>93</v>
      </c>
      <c r="E65" s="78">
        <v>40.78</v>
      </c>
      <c r="F65" s="42"/>
      <c r="G65" s="13"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2" t="s">
        <v>139</v>
      </c>
      <c r="B66" s="75" t="s">
        <v>76</v>
      </c>
      <c r="C66" s="76" t="s">
        <v>63</v>
      </c>
      <c r="D66" s="74">
        <v>41.75</v>
      </c>
      <c r="E66" s="78">
        <v>25.53</v>
      </c>
      <c r="F66" s="42"/>
      <c r="G66" s="13">
        <v>0</v>
      </c>
      <c r="H66" s="16">
        <f t="shared" si="25"/>
        <v>1065.8800000000001</v>
      </c>
      <c r="I66" s="16">
        <f t="shared" si="26"/>
        <v>0</v>
      </c>
      <c r="J66" s="16">
        <f t="shared" si="27"/>
        <v>0</v>
      </c>
      <c r="K66" s="17">
        <f t="shared" si="28"/>
        <v>0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2" t="s">
        <v>140</v>
      </c>
      <c r="B67" s="75" t="s">
        <v>77</v>
      </c>
      <c r="C67" s="76" t="s">
        <v>46</v>
      </c>
      <c r="D67" s="74">
        <v>46.64</v>
      </c>
      <c r="E67" s="78">
        <v>3.14</v>
      </c>
      <c r="F67" s="42"/>
      <c r="G67" s="13">
        <v>0</v>
      </c>
      <c r="H67" s="16">
        <f t="shared" si="25"/>
        <v>146.44999999999999</v>
      </c>
      <c r="I67" s="16">
        <f t="shared" si="26"/>
        <v>0</v>
      </c>
      <c r="J67" s="16">
        <f t="shared" si="27"/>
        <v>0</v>
      </c>
      <c r="K67" s="17">
        <f t="shared" si="28"/>
        <v>0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3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2" t="s">
        <v>147</v>
      </c>
      <c r="B69" s="75" t="s">
        <v>90</v>
      </c>
      <c r="C69" s="76" t="s">
        <v>63</v>
      </c>
      <c r="D69" s="74">
        <v>39.71</v>
      </c>
      <c r="E69" s="78">
        <v>47.03</v>
      </c>
      <c r="F69" s="42"/>
      <c r="G69" s="13">
        <v>0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0</v>
      </c>
      <c r="K69" s="17">
        <f t="shared" ref="K69:K75" si="32">J69/H69</f>
        <v>0</v>
      </c>
      <c r="M69" s="4">
        <v>1867.56</v>
      </c>
      <c r="O69" s="39">
        <f t="shared" si="4"/>
        <v>0</v>
      </c>
      <c r="P69" s="39"/>
    </row>
    <row r="70" spans="1:16" ht="39" x14ac:dyDescent="0.3">
      <c r="A70" s="72" t="s">
        <v>148</v>
      </c>
      <c r="B70" s="75" t="s">
        <v>94</v>
      </c>
      <c r="C70" s="76" t="s">
        <v>71</v>
      </c>
      <c r="D70" s="74">
        <v>22.45</v>
      </c>
      <c r="E70" s="78">
        <v>71.2</v>
      </c>
      <c r="F70" s="42"/>
      <c r="G70" s="13">
        <v>0</v>
      </c>
      <c r="H70" s="16">
        <f t="shared" si="29"/>
        <v>1598.44</v>
      </c>
      <c r="I70" s="16">
        <f t="shared" si="30"/>
        <v>0</v>
      </c>
      <c r="J70" s="16">
        <f t="shared" si="31"/>
        <v>0</v>
      </c>
      <c r="K70" s="17">
        <f t="shared" si="32"/>
        <v>0</v>
      </c>
      <c r="M70" s="4">
        <v>1598.44</v>
      </c>
      <c r="O70" s="39">
        <f t="shared" si="4"/>
        <v>0</v>
      </c>
      <c r="P70" s="39"/>
    </row>
    <row r="71" spans="1:16" ht="39" x14ac:dyDescent="0.3">
      <c r="A71" s="72" t="s">
        <v>149</v>
      </c>
      <c r="B71" s="75" t="s">
        <v>143</v>
      </c>
      <c r="C71" s="76" t="s">
        <v>71</v>
      </c>
      <c r="D71" s="74">
        <v>18.75</v>
      </c>
      <c r="E71" s="78">
        <v>52.6</v>
      </c>
      <c r="F71" s="42"/>
      <c r="G71" s="13">
        <v>0</v>
      </c>
      <c r="H71" s="16">
        <f t="shared" si="29"/>
        <v>986.25</v>
      </c>
      <c r="I71" s="16">
        <f t="shared" si="30"/>
        <v>0</v>
      </c>
      <c r="J71" s="16">
        <f t="shared" si="31"/>
        <v>0</v>
      </c>
      <c r="K71" s="17">
        <f t="shared" si="32"/>
        <v>0</v>
      </c>
      <c r="M71" s="4">
        <v>986.25</v>
      </c>
      <c r="O71" s="39">
        <f t="shared" si="4"/>
        <v>0</v>
      </c>
      <c r="P71" s="39"/>
    </row>
    <row r="72" spans="1:16" ht="39" x14ac:dyDescent="0.3">
      <c r="A72" s="72" t="s">
        <v>150</v>
      </c>
      <c r="B72" s="75" t="s">
        <v>90</v>
      </c>
      <c r="C72" s="76" t="s">
        <v>63</v>
      </c>
      <c r="D72" s="74">
        <v>39.71</v>
      </c>
      <c r="E72" s="78">
        <v>80.599999999999994</v>
      </c>
      <c r="F72" s="42"/>
      <c r="G72" s="13">
        <v>0</v>
      </c>
      <c r="H72" s="16">
        <f t="shared" si="29"/>
        <v>3200.63</v>
      </c>
      <c r="I72" s="16">
        <f t="shared" si="30"/>
        <v>0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72" t="s">
        <v>151</v>
      </c>
      <c r="B73" s="75" t="s">
        <v>144</v>
      </c>
      <c r="C73" s="76" t="s">
        <v>46</v>
      </c>
      <c r="D73" s="74">
        <v>487.71</v>
      </c>
      <c r="E73" s="78">
        <v>2.44</v>
      </c>
      <c r="F73" s="42"/>
      <c r="G73" s="13">
        <v>0</v>
      </c>
      <c r="H73" s="16">
        <f t="shared" si="29"/>
        <v>1190.01</v>
      </c>
      <c r="I73" s="16">
        <f t="shared" si="30"/>
        <v>0</v>
      </c>
      <c r="J73" s="16">
        <f t="shared" si="31"/>
        <v>0</v>
      </c>
      <c r="K73" s="17">
        <f t="shared" si="32"/>
        <v>0</v>
      </c>
      <c r="M73" s="4">
        <v>1190.01</v>
      </c>
      <c r="O73" s="39">
        <f t="shared" si="4"/>
        <v>0</v>
      </c>
      <c r="P73" s="39"/>
    </row>
    <row r="74" spans="1:16" ht="26" x14ac:dyDescent="0.3">
      <c r="A74" s="72" t="s">
        <v>152</v>
      </c>
      <c r="B74" s="75" t="s">
        <v>145</v>
      </c>
      <c r="C74" s="76" t="s">
        <v>124</v>
      </c>
      <c r="D74" s="74">
        <v>114.79</v>
      </c>
      <c r="E74" s="78">
        <v>11.2</v>
      </c>
      <c r="F74" s="42"/>
      <c r="G74" s="13">
        <v>0</v>
      </c>
      <c r="H74" s="16">
        <f t="shared" si="29"/>
        <v>1285.6500000000001</v>
      </c>
      <c r="I74" s="16">
        <f t="shared" si="30"/>
        <v>0</v>
      </c>
      <c r="J74" s="16">
        <f t="shared" si="31"/>
        <v>0</v>
      </c>
      <c r="K74" s="17">
        <f t="shared" si="32"/>
        <v>0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2" t="s">
        <v>153</v>
      </c>
      <c r="B75" s="75" t="s">
        <v>146</v>
      </c>
      <c r="C75" s="76" t="s">
        <v>124</v>
      </c>
      <c r="D75" s="74">
        <v>62.72</v>
      </c>
      <c r="E75" s="78">
        <v>6.4</v>
      </c>
      <c r="F75" s="42"/>
      <c r="G75" s="13">
        <v>0</v>
      </c>
      <c r="H75" s="16">
        <f t="shared" si="29"/>
        <v>401.41</v>
      </c>
      <c r="I75" s="16">
        <f t="shared" si="30"/>
        <v>0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3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2" t="s">
        <v>156</v>
      </c>
      <c r="B77" s="72" t="s">
        <v>105</v>
      </c>
      <c r="C77" s="76" t="s">
        <v>63</v>
      </c>
      <c r="D77" s="74">
        <v>51.88</v>
      </c>
      <c r="E77" s="78">
        <v>92.5</v>
      </c>
      <c r="F77" s="42"/>
      <c r="G77" s="13">
        <v>0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0</v>
      </c>
      <c r="K77" s="17">
        <f t="shared" ref="K77" si="36">J77/H77</f>
        <v>0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3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2" t="s">
        <v>166</v>
      </c>
      <c r="B79" s="75" t="s">
        <v>159</v>
      </c>
      <c r="C79" s="76" t="s">
        <v>63</v>
      </c>
      <c r="D79" s="74">
        <v>77.12</v>
      </c>
      <c r="E79" s="78">
        <v>67.260000000000005</v>
      </c>
      <c r="F79" s="42"/>
      <c r="G79" s="13"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2" t="s">
        <v>167</v>
      </c>
      <c r="B80" s="75" t="s">
        <v>160</v>
      </c>
      <c r="C80" s="76" t="s">
        <v>63</v>
      </c>
      <c r="D80" s="74">
        <v>27.56</v>
      </c>
      <c r="E80" s="78">
        <v>67.260000000000005</v>
      </c>
      <c r="F80" s="42"/>
      <c r="G80" s="13"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2" t="s">
        <v>168</v>
      </c>
      <c r="B81" s="75" t="s">
        <v>161</v>
      </c>
      <c r="C81" s="76" t="s">
        <v>124</v>
      </c>
      <c r="D81" s="74">
        <v>27.6</v>
      </c>
      <c r="E81" s="78">
        <v>13.5</v>
      </c>
      <c r="F81" s="42"/>
      <c r="G81" s="13"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2" t="s">
        <v>169</v>
      </c>
      <c r="B82" s="75" t="s">
        <v>162</v>
      </c>
      <c r="C82" s="76" t="s">
        <v>124</v>
      </c>
      <c r="D82" s="74">
        <v>71.63</v>
      </c>
      <c r="E82" s="78">
        <v>6</v>
      </c>
      <c r="F82" s="42"/>
      <c r="G82" s="13"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2" t="s">
        <v>170</v>
      </c>
      <c r="B83" s="75" t="s">
        <v>163</v>
      </c>
      <c r="C83" s="76" t="s">
        <v>63</v>
      </c>
      <c r="D83" s="74">
        <v>38.590000000000003</v>
      </c>
      <c r="E83" s="78">
        <v>53.5</v>
      </c>
      <c r="F83" s="42"/>
      <c r="G83" s="13"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2" t="s">
        <v>171</v>
      </c>
      <c r="B84" s="75" t="s">
        <v>164</v>
      </c>
      <c r="C84" s="76" t="s">
        <v>165</v>
      </c>
      <c r="D84" s="74">
        <v>1493.81</v>
      </c>
      <c r="E84" s="78">
        <v>3</v>
      </c>
      <c r="F84" s="42"/>
      <c r="G84" s="13"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3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80" t="s">
        <v>177</v>
      </c>
      <c r="B86" s="81" t="s">
        <v>174</v>
      </c>
      <c r="C86" s="82" t="s">
        <v>165</v>
      </c>
      <c r="D86" s="77">
        <v>1082.95</v>
      </c>
      <c r="E86" s="77">
        <v>1</v>
      </c>
      <c r="F86" s="42"/>
      <c r="G86" s="13"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80" t="s">
        <v>178</v>
      </c>
      <c r="B87" s="81" t="s">
        <v>175</v>
      </c>
      <c r="C87" s="82" t="s">
        <v>63</v>
      </c>
      <c r="D87" s="77">
        <v>877.32</v>
      </c>
      <c r="E87" s="77">
        <v>6.4</v>
      </c>
      <c r="F87" s="42"/>
      <c r="G87" s="13"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80" t="s">
        <v>179</v>
      </c>
      <c r="B88" s="81" t="s">
        <v>176</v>
      </c>
      <c r="C88" s="82" t="s">
        <v>165</v>
      </c>
      <c r="D88" s="77">
        <v>4511.21</v>
      </c>
      <c r="E88" s="77">
        <v>1</v>
      </c>
      <c r="F88" s="42"/>
      <c r="G88" s="13"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3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80" t="s">
        <v>187</v>
      </c>
      <c r="B90" s="81" t="s">
        <v>182</v>
      </c>
      <c r="C90" s="82" t="s">
        <v>46</v>
      </c>
      <c r="D90" s="77">
        <v>434.36</v>
      </c>
      <c r="E90" s="77">
        <v>3.37</v>
      </c>
      <c r="F90" s="42"/>
      <c r="G90" s="13"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80" t="s">
        <v>188</v>
      </c>
      <c r="B91" s="81" t="s">
        <v>183</v>
      </c>
      <c r="C91" s="82" t="s">
        <v>63</v>
      </c>
      <c r="D91" s="77">
        <v>40.81</v>
      </c>
      <c r="E91" s="77">
        <v>48.22</v>
      </c>
      <c r="F91" s="42"/>
      <c r="G91" s="13"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80" t="s">
        <v>189</v>
      </c>
      <c r="B92" s="81" t="s">
        <v>184</v>
      </c>
      <c r="C92" s="82" t="s">
        <v>63</v>
      </c>
      <c r="D92" s="77">
        <v>126.75</v>
      </c>
      <c r="E92" s="77">
        <v>48.22</v>
      </c>
      <c r="F92" s="42"/>
      <c r="G92" s="13"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80" t="s">
        <v>190</v>
      </c>
      <c r="B93" s="81" t="s">
        <v>185</v>
      </c>
      <c r="C93" s="82" t="s">
        <v>124</v>
      </c>
      <c r="D93" s="77">
        <v>21</v>
      </c>
      <c r="E93" s="77">
        <v>36.71</v>
      </c>
      <c r="F93" s="42"/>
      <c r="G93" s="13"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80" t="s">
        <v>191</v>
      </c>
      <c r="B94" s="81" t="s">
        <v>186</v>
      </c>
      <c r="C94" s="82" t="s">
        <v>46</v>
      </c>
      <c r="D94" s="77">
        <v>772.62</v>
      </c>
      <c r="E94" s="77">
        <v>1.99</v>
      </c>
      <c r="F94" s="42"/>
      <c r="G94" s="13"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3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80" t="s">
        <v>194</v>
      </c>
      <c r="B96" s="81" t="s">
        <v>109</v>
      </c>
      <c r="C96" s="82" t="s">
        <v>63</v>
      </c>
      <c r="D96" s="77">
        <v>4.37</v>
      </c>
      <c r="E96" s="77">
        <v>247.26</v>
      </c>
      <c r="F96" s="42"/>
      <c r="G96" s="13"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80" t="s">
        <v>195</v>
      </c>
      <c r="B97" s="81" t="s">
        <v>110</v>
      </c>
      <c r="C97" s="82" t="s">
        <v>63</v>
      </c>
      <c r="D97" s="77">
        <v>24.13</v>
      </c>
      <c r="E97" s="77">
        <v>111.97</v>
      </c>
      <c r="F97" s="42"/>
      <c r="G97" s="13"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80" t="s">
        <v>196</v>
      </c>
      <c r="B98" s="81" t="s">
        <v>193</v>
      </c>
      <c r="C98" s="82" t="s">
        <v>63</v>
      </c>
      <c r="D98" s="77">
        <v>35.4</v>
      </c>
      <c r="E98" s="77">
        <v>135.29</v>
      </c>
      <c r="F98" s="42"/>
      <c r="G98" s="13"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3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80" t="s">
        <v>204</v>
      </c>
      <c r="B100" s="81" t="s">
        <v>199</v>
      </c>
      <c r="C100" s="82" t="s">
        <v>63</v>
      </c>
      <c r="D100" s="77">
        <v>3.18</v>
      </c>
      <c r="E100" s="77">
        <v>247.26</v>
      </c>
      <c r="F100" s="42"/>
      <c r="G100" s="13"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80" t="s">
        <v>205</v>
      </c>
      <c r="B101" s="81" t="s">
        <v>200</v>
      </c>
      <c r="C101" s="82" t="s">
        <v>63</v>
      </c>
      <c r="D101" s="77">
        <v>11.22</v>
      </c>
      <c r="E101" s="77">
        <v>247.26</v>
      </c>
      <c r="F101" s="42"/>
      <c r="G101" s="13"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80" t="s">
        <v>206</v>
      </c>
      <c r="B102" s="81" t="s">
        <v>113</v>
      </c>
      <c r="C102" s="82" t="s">
        <v>63</v>
      </c>
      <c r="D102" s="77">
        <v>15.2</v>
      </c>
      <c r="E102" s="77">
        <v>247.26</v>
      </c>
      <c r="F102" s="42"/>
      <c r="G102" s="13"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80" t="s">
        <v>207</v>
      </c>
      <c r="B103" s="81" t="s">
        <v>201</v>
      </c>
      <c r="C103" s="82" t="s">
        <v>63</v>
      </c>
      <c r="D103" s="77">
        <v>3.21</v>
      </c>
      <c r="E103" s="77">
        <v>48.22</v>
      </c>
      <c r="F103" s="42"/>
      <c r="G103" s="13"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80" t="s">
        <v>208</v>
      </c>
      <c r="B104" s="81" t="s">
        <v>202</v>
      </c>
      <c r="C104" s="82" t="s">
        <v>63</v>
      </c>
      <c r="D104" s="77">
        <v>17.05</v>
      </c>
      <c r="E104" s="77">
        <v>48.22</v>
      </c>
      <c r="F104" s="42"/>
      <c r="G104" s="13"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80" t="s">
        <v>209</v>
      </c>
      <c r="B105" s="81" t="s">
        <v>203</v>
      </c>
      <c r="C105" s="82" t="s">
        <v>63</v>
      </c>
      <c r="D105" s="77">
        <v>6.87</v>
      </c>
      <c r="E105" s="77">
        <v>3.61</v>
      </c>
      <c r="F105" s="42"/>
      <c r="G105" s="13"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3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3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80" t="s">
        <v>214</v>
      </c>
      <c r="B108" s="81" t="s">
        <v>212</v>
      </c>
      <c r="C108" s="82" t="s">
        <v>124</v>
      </c>
      <c r="D108" s="77">
        <v>67.56</v>
      </c>
      <c r="E108" s="77">
        <v>76.45</v>
      </c>
      <c r="F108" s="42"/>
      <c r="G108" s="13"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80" t="s">
        <v>215</v>
      </c>
      <c r="B109" s="81" t="s">
        <v>213</v>
      </c>
      <c r="C109" s="82" t="s">
        <v>165</v>
      </c>
      <c r="D109" s="77">
        <v>1803.32</v>
      </c>
      <c r="E109" s="77">
        <v>2</v>
      </c>
      <c r="F109" s="42"/>
      <c r="G109" s="13"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80" t="s">
        <v>216</v>
      </c>
      <c r="B110" s="81" t="s">
        <v>203</v>
      </c>
      <c r="C110" s="82" t="s">
        <v>63</v>
      </c>
      <c r="D110" s="77">
        <v>6.87</v>
      </c>
      <c r="E110" s="77">
        <v>8.64</v>
      </c>
      <c r="F110" s="42"/>
      <c r="G110" s="13"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3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80" t="s">
        <v>221</v>
      </c>
      <c r="B112" s="81" t="s">
        <v>218</v>
      </c>
      <c r="C112" s="82" t="s">
        <v>63</v>
      </c>
      <c r="D112" s="77">
        <v>130.13</v>
      </c>
      <c r="E112" s="77">
        <v>15.45</v>
      </c>
      <c r="F112" s="42"/>
      <c r="G112" s="13"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80" t="s">
        <v>222</v>
      </c>
      <c r="B113" s="81" t="s">
        <v>219</v>
      </c>
      <c r="C113" s="82" t="s">
        <v>124</v>
      </c>
      <c r="D113" s="77">
        <v>479.35</v>
      </c>
      <c r="E113" s="77">
        <v>8.2799999999999994</v>
      </c>
      <c r="F113" s="42"/>
      <c r="G113" s="13"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80" t="s">
        <v>223</v>
      </c>
      <c r="B114" s="81" t="s">
        <v>77</v>
      </c>
      <c r="C114" s="82" t="s">
        <v>46</v>
      </c>
      <c r="D114" s="77">
        <v>46.64</v>
      </c>
      <c r="E114" s="77">
        <v>8.31</v>
      </c>
      <c r="F114" s="42"/>
      <c r="G114" s="13"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80" t="s">
        <v>224</v>
      </c>
      <c r="B115" s="81" t="s">
        <v>220</v>
      </c>
      <c r="C115" s="82" t="s">
        <v>63</v>
      </c>
      <c r="D115" s="77">
        <v>120.3</v>
      </c>
      <c r="E115" s="77">
        <v>17.96</v>
      </c>
      <c r="F115" s="42"/>
      <c r="G115" s="13"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80" t="s">
        <v>225</v>
      </c>
      <c r="B116" s="81" t="s">
        <v>213</v>
      </c>
      <c r="C116" s="82" t="s">
        <v>165</v>
      </c>
      <c r="D116" s="77">
        <v>1803.32</v>
      </c>
      <c r="E116" s="77">
        <v>2</v>
      </c>
      <c r="F116" s="42"/>
      <c r="G116" s="13"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80" t="s">
        <v>226</v>
      </c>
      <c r="B117" s="81" t="s">
        <v>203</v>
      </c>
      <c r="C117" s="82" t="s">
        <v>63</v>
      </c>
      <c r="D117" s="77">
        <v>6.87</v>
      </c>
      <c r="E117" s="77">
        <v>6.72</v>
      </c>
      <c r="F117" s="42"/>
      <c r="G117" s="13"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3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3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1" t="s">
        <v>36</v>
      </c>
      <c r="B120" s="81" t="s">
        <v>65</v>
      </c>
      <c r="C120" s="82" t="s">
        <v>61</v>
      </c>
      <c r="D120" s="77">
        <v>0.46</v>
      </c>
      <c r="E120" s="77">
        <v>442.82</v>
      </c>
      <c r="F120" s="42"/>
      <c r="G120" s="13"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3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80" t="s">
        <v>229</v>
      </c>
      <c r="B122" s="81" t="s">
        <v>230</v>
      </c>
      <c r="C122" s="82" t="s">
        <v>63</v>
      </c>
      <c r="D122" s="77">
        <v>2.6</v>
      </c>
      <c r="E122" s="77">
        <v>442.82</v>
      </c>
      <c r="F122" s="42"/>
      <c r="G122" s="13"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3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80" t="s">
        <v>238</v>
      </c>
      <c r="B124" s="81" t="s">
        <v>232</v>
      </c>
      <c r="C124" s="82" t="s">
        <v>124</v>
      </c>
      <c r="D124" s="77">
        <v>36.229999999999997</v>
      </c>
      <c r="E124" s="77">
        <v>84.63</v>
      </c>
      <c r="F124" s="42"/>
      <c r="G124" s="13"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80" t="s">
        <v>239</v>
      </c>
      <c r="B125" s="81" t="s">
        <v>233</v>
      </c>
      <c r="C125" s="82" t="s">
        <v>63</v>
      </c>
      <c r="D125" s="77">
        <v>67.06</v>
      </c>
      <c r="E125" s="77">
        <v>564.49</v>
      </c>
      <c r="F125" s="42"/>
      <c r="G125" s="13"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80" t="s">
        <v>240</v>
      </c>
      <c r="B126" s="81" t="s">
        <v>234</v>
      </c>
      <c r="C126" s="82" t="s">
        <v>235</v>
      </c>
      <c r="D126" s="77">
        <v>50.3</v>
      </c>
      <c r="E126" s="77">
        <v>66.42</v>
      </c>
      <c r="F126" s="42"/>
      <c r="G126" s="13"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3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80" t="s">
        <v>241</v>
      </c>
      <c r="B128" s="80" t="s">
        <v>219</v>
      </c>
      <c r="C128" s="82" t="s">
        <v>124</v>
      </c>
      <c r="D128" s="77">
        <v>479.35</v>
      </c>
      <c r="E128" s="77">
        <v>84.63</v>
      </c>
      <c r="F128" s="42"/>
      <c r="G128" s="13"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3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1" t="s">
        <v>37</v>
      </c>
      <c r="B130" s="81" t="s">
        <v>243</v>
      </c>
      <c r="C130" s="82" t="s">
        <v>63</v>
      </c>
      <c r="D130" s="77">
        <v>13.59</v>
      </c>
      <c r="E130" s="77">
        <v>231.89</v>
      </c>
      <c r="F130" s="42"/>
      <c r="G130" s="13"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3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3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3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80" t="s">
        <v>248</v>
      </c>
      <c r="B134" s="81" t="s">
        <v>123</v>
      </c>
      <c r="C134" s="82" t="s">
        <v>124</v>
      </c>
      <c r="D134" s="77">
        <v>60.22</v>
      </c>
      <c r="E134" s="77">
        <v>41.8</v>
      </c>
      <c r="F134" s="42"/>
      <c r="G134" s="13"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3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80" t="s">
        <v>255</v>
      </c>
      <c r="B136" s="81" t="s">
        <v>67</v>
      </c>
      <c r="C136" s="82" t="s">
        <v>46</v>
      </c>
      <c r="D136" s="77">
        <v>76.92</v>
      </c>
      <c r="E136" s="77">
        <v>38.380000000000003</v>
      </c>
      <c r="F136" s="42"/>
      <c r="G136" s="13"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80" t="s">
        <v>256</v>
      </c>
      <c r="B137" s="81" t="s">
        <v>68</v>
      </c>
      <c r="C137" s="82" t="s">
        <v>63</v>
      </c>
      <c r="D137" s="77">
        <v>5.65</v>
      </c>
      <c r="E137" s="77">
        <v>5.28</v>
      </c>
      <c r="F137" s="42"/>
      <c r="G137" s="13"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80" t="s">
        <v>257</v>
      </c>
      <c r="B138" s="81" t="s">
        <v>69</v>
      </c>
      <c r="C138" s="82" t="s">
        <v>63</v>
      </c>
      <c r="D138" s="77">
        <v>30.52</v>
      </c>
      <c r="E138" s="77">
        <v>5.28</v>
      </c>
      <c r="F138" s="42"/>
      <c r="G138" s="13"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80" t="s">
        <v>258</v>
      </c>
      <c r="B139" s="81" t="s">
        <v>251</v>
      </c>
      <c r="C139" s="82" t="s">
        <v>124</v>
      </c>
      <c r="D139" s="77">
        <v>43.6</v>
      </c>
      <c r="E139" s="77">
        <v>35.630000000000003</v>
      </c>
      <c r="F139" s="42"/>
      <c r="G139" s="13">
        <v>0</v>
      </c>
      <c r="H139" s="16">
        <f t="shared" si="90"/>
        <v>1553.47</v>
      </c>
      <c r="I139" s="16">
        <f t="shared" si="91"/>
        <v>0</v>
      </c>
      <c r="J139" s="16">
        <f t="shared" si="92"/>
        <v>0</v>
      </c>
      <c r="K139" s="17">
        <f t="shared" si="93"/>
        <v>0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80" t="s">
        <v>259</v>
      </c>
      <c r="B140" s="81" t="s">
        <v>252</v>
      </c>
      <c r="C140" s="82" t="s">
        <v>46</v>
      </c>
      <c r="D140" s="77">
        <v>616.83000000000004</v>
      </c>
      <c r="E140" s="77">
        <v>2.85</v>
      </c>
      <c r="F140" s="42"/>
      <c r="G140" s="13"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80" t="s">
        <v>260</v>
      </c>
      <c r="B141" s="81" t="s">
        <v>253</v>
      </c>
      <c r="C141" s="82" t="s">
        <v>235</v>
      </c>
      <c r="D141" s="77">
        <v>516.9</v>
      </c>
      <c r="E141" s="77">
        <v>8.5500000000000007</v>
      </c>
      <c r="F141" s="42"/>
      <c r="G141" s="13"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80" t="s">
        <v>261</v>
      </c>
      <c r="B142" s="81" t="s">
        <v>45</v>
      </c>
      <c r="C142" s="82" t="s">
        <v>71</v>
      </c>
      <c r="D142" s="77">
        <v>18.329999999999998</v>
      </c>
      <c r="E142" s="77">
        <v>69.739999999999995</v>
      </c>
      <c r="F142" s="42"/>
      <c r="G142" s="13"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ref="K142:K144" si="94">J142/H142</f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80" t="s">
        <v>262</v>
      </c>
      <c r="B143" s="81" t="s">
        <v>254</v>
      </c>
      <c r="C143" s="82" t="s">
        <v>46</v>
      </c>
      <c r="D143" s="77">
        <v>662.01</v>
      </c>
      <c r="E143" s="77">
        <v>2.31</v>
      </c>
      <c r="F143" s="42"/>
      <c r="G143" s="13"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4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80" t="s">
        <v>263</v>
      </c>
      <c r="B144" s="81" t="s">
        <v>76</v>
      </c>
      <c r="C144" s="82" t="s">
        <v>63</v>
      </c>
      <c r="D144" s="77">
        <v>41.75</v>
      </c>
      <c r="E144" s="77">
        <v>25.07</v>
      </c>
      <c r="F144" s="42"/>
      <c r="G144" s="13">
        <v>0</v>
      </c>
      <c r="H144" s="16">
        <f t="shared" si="90"/>
        <v>1046.67</v>
      </c>
      <c r="I144" s="16">
        <f t="shared" si="91"/>
        <v>0</v>
      </c>
      <c r="J144" s="16">
        <f t="shared" si="92"/>
        <v>0</v>
      </c>
      <c r="K144" s="17">
        <f t="shared" si="94"/>
        <v>0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80" t="s">
        <v>264</v>
      </c>
      <c r="B145" s="81" t="s">
        <v>77</v>
      </c>
      <c r="C145" s="82" t="s">
        <v>46</v>
      </c>
      <c r="D145" s="77">
        <v>46.64</v>
      </c>
      <c r="E145" s="77">
        <v>24.67</v>
      </c>
      <c r="F145" s="42"/>
      <c r="G145" s="13"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3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80" t="s">
        <v>269</v>
      </c>
      <c r="B147" s="81" t="s">
        <v>90</v>
      </c>
      <c r="C147" s="82" t="s">
        <v>63</v>
      </c>
      <c r="D147" s="77">
        <v>39.71</v>
      </c>
      <c r="E147" s="77">
        <v>26.4</v>
      </c>
      <c r="F147" s="42"/>
      <c r="G147" s="13">
        <v>0</v>
      </c>
      <c r="H147" s="16">
        <f t="shared" ref="H147:H152" si="95">ROUND(E147*D147,2)</f>
        <v>1048.3399999999999</v>
      </c>
      <c r="I147" s="16">
        <f t="shared" ref="I147:I152" si="96">ROUND(F147*D147,2)</f>
        <v>0</v>
      </c>
      <c r="J147" s="16">
        <f t="shared" ref="J147:J152" si="97">ROUND(G147*D147,2)</f>
        <v>0</v>
      </c>
      <c r="K147" s="17">
        <f t="shared" ref="K147:K152" si="98">J147/H147</f>
        <v>0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80" t="s">
        <v>270</v>
      </c>
      <c r="B148" s="81" t="s">
        <v>267</v>
      </c>
      <c r="C148" s="82" t="s">
        <v>63</v>
      </c>
      <c r="D148" s="77">
        <v>59.67</v>
      </c>
      <c r="E148" s="77">
        <v>28.59</v>
      </c>
      <c r="F148" s="42"/>
      <c r="G148" s="13">
        <v>0</v>
      </c>
      <c r="H148" s="16">
        <f t="shared" si="95"/>
        <v>1705.97</v>
      </c>
      <c r="I148" s="16">
        <f t="shared" si="96"/>
        <v>0</v>
      </c>
      <c r="J148" s="16">
        <f t="shared" si="97"/>
        <v>0</v>
      </c>
      <c r="K148" s="17">
        <f t="shared" si="98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80" t="s">
        <v>271</v>
      </c>
      <c r="B149" s="81" t="s">
        <v>94</v>
      </c>
      <c r="C149" s="82" t="s">
        <v>71</v>
      </c>
      <c r="D149" s="77">
        <v>22.45</v>
      </c>
      <c r="E149" s="77">
        <v>37.22</v>
      </c>
      <c r="F149" s="42"/>
      <c r="G149" s="13">
        <v>0</v>
      </c>
      <c r="H149" s="16">
        <f t="shared" si="95"/>
        <v>835.59</v>
      </c>
      <c r="I149" s="16">
        <f t="shared" si="96"/>
        <v>0</v>
      </c>
      <c r="J149" s="16">
        <f t="shared" si="97"/>
        <v>0</v>
      </c>
      <c r="K149" s="17">
        <f t="shared" si="98"/>
        <v>0</v>
      </c>
      <c r="M149" s="4">
        <v>835.59</v>
      </c>
      <c r="O149" s="39">
        <f t="shared" ref="O149:O212" si="99">+M149-H149</f>
        <v>0</v>
      </c>
      <c r="P149" s="39"/>
    </row>
    <row r="150" spans="1:16" ht="39" x14ac:dyDescent="0.3">
      <c r="A150" s="80" t="s">
        <v>272</v>
      </c>
      <c r="B150" s="81" t="s">
        <v>47</v>
      </c>
      <c r="C150" s="82" t="s">
        <v>71</v>
      </c>
      <c r="D150" s="77">
        <v>18.260000000000002</v>
      </c>
      <c r="E150" s="77">
        <v>204.88</v>
      </c>
      <c r="F150" s="42"/>
      <c r="G150" s="13">
        <v>0</v>
      </c>
      <c r="H150" s="16">
        <f t="shared" si="95"/>
        <v>3741.11</v>
      </c>
      <c r="I150" s="16">
        <f t="shared" si="96"/>
        <v>0</v>
      </c>
      <c r="J150" s="16">
        <f t="shared" si="97"/>
        <v>0</v>
      </c>
      <c r="K150" s="17">
        <f t="shared" si="98"/>
        <v>0</v>
      </c>
      <c r="M150" s="4">
        <v>3741.11</v>
      </c>
      <c r="O150" s="39">
        <f t="shared" si="99"/>
        <v>0</v>
      </c>
      <c r="P150" s="39"/>
    </row>
    <row r="151" spans="1:16" ht="26" x14ac:dyDescent="0.3">
      <c r="A151" s="80" t="s">
        <v>273</v>
      </c>
      <c r="B151" s="81" t="s">
        <v>144</v>
      </c>
      <c r="C151" s="82" t="s">
        <v>46</v>
      </c>
      <c r="D151" s="77">
        <v>487.71</v>
      </c>
      <c r="E151" s="77">
        <v>2.98</v>
      </c>
      <c r="F151" s="42"/>
      <c r="G151" s="13">
        <v>0</v>
      </c>
      <c r="H151" s="16">
        <f t="shared" si="95"/>
        <v>1453.38</v>
      </c>
      <c r="I151" s="16">
        <f t="shared" si="96"/>
        <v>0</v>
      </c>
      <c r="J151" s="16">
        <f t="shared" si="97"/>
        <v>0</v>
      </c>
      <c r="K151" s="17">
        <f t="shared" si="98"/>
        <v>0</v>
      </c>
      <c r="M151" s="4">
        <v>1453.38</v>
      </c>
      <c r="O151" s="39">
        <f t="shared" si="99"/>
        <v>0</v>
      </c>
      <c r="P151" s="39"/>
    </row>
    <row r="152" spans="1:16" ht="26" x14ac:dyDescent="0.3">
      <c r="A152" s="80" t="s">
        <v>274</v>
      </c>
      <c r="B152" s="81" t="s">
        <v>268</v>
      </c>
      <c r="C152" s="82" t="s">
        <v>46</v>
      </c>
      <c r="D152" s="77">
        <v>265.87</v>
      </c>
      <c r="E152" s="77">
        <v>2.98</v>
      </c>
      <c r="F152" s="42"/>
      <c r="G152" s="13">
        <v>0</v>
      </c>
      <c r="H152" s="16">
        <f t="shared" si="95"/>
        <v>792.29</v>
      </c>
      <c r="I152" s="16">
        <f t="shared" si="96"/>
        <v>0</v>
      </c>
      <c r="J152" s="16">
        <f t="shared" si="97"/>
        <v>0</v>
      </c>
      <c r="K152" s="17">
        <f t="shared" si="98"/>
        <v>0</v>
      </c>
      <c r="M152" s="4">
        <v>792.29</v>
      </c>
      <c r="O152" s="39">
        <f t="shared" si="99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33"/>
      <c r="H153" s="35"/>
      <c r="I153" s="33"/>
      <c r="J153" s="33"/>
      <c r="K153" s="34"/>
      <c r="M153" s="4">
        <v>36069.11</v>
      </c>
      <c r="O153" s="39">
        <f t="shared" si="99"/>
        <v>36069.11</v>
      </c>
      <c r="P153" s="39"/>
    </row>
    <row r="154" spans="1:16" ht="39" x14ac:dyDescent="0.3">
      <c r="A154" s="80" t="s">
        <v>283</v>
      </c>
      <c r="B154" s="81" t="s">
        <v>105</v>
      </c>
      <c r="C154" s="82" t="s">
        <v>63</v>
      </c>
      <c r="D154" s="77">
        <v>51.88</v>
      </c>
      <c r="E154" s="77">
        <v>111.13</v>
      </c>
      <c r="F154" s="42"/>
      <c r="G154" s="13">
        <v>0</v>
      </c>
      <c r="H154" s="16">
        <f t="shared" ref="H154:H158" si="100">ROUND(E154*D154,2)</f>
        <v>5765.42</v>
      </c>
      <c r="I154" s="16">
        <f t="shared" ref="I154:I158" si="101">ROUND(F154*D154,2)</f>
        <v>0</v>
      </c>
      <c r="J154" s="16">
        <f t="shared" ref="J154:J158" si="102">ROUND(G154*D154,2)</f>
        <v>0</v>
      </c>
      <c r="K154" s="17">
        <f t="shared" ref="K154:K158" si="103">J154/H154</f>
        <v>0</v>
      </c>
      <c r="M154" s="4">
        <v>5765.42</v>
      </c>
      <c r="O154" s="39">
        <f t="shared" si="99"/>
        <v>0</v>
      </c>
      <c r="P154" s="39"/>
    </row>
    <row r="155" spans="1:16" ht="26" x14ac:dyDescent="0.3">
      <c r="A155" s="80" t="s">
        <v>284</v>
      </c>
      <c r="B155" s="81" t="s">
        <v>277</v>
      </c>
      <c r="C155" s="82" t="s">
        <v>124</v>
      </c>
      <c r="D155" s="77">
        <v>55.41</v>
      </c>
      <c r="E155" s="77">
        <v>12.34</v>
      </c>
      <c r="F155" s="42"/>
      <c r="G155" s="13">
        <v>0</v>
      </c>
      <c r="H155" s="16">
        <f t="shared" si="100"/>
        <v>683.76</v>
      </c>
      <c r="I155" s="16">
        <f t="shared" si="101"/>
        <v>0</v>
      </c>
      <c r="J155" s="16">
        <f t="shared" si="102"/>
        <v>0</v>
      </c>
      <c r="K155" s="17">
        <f t="shared" si="103"/>
        <v>0</v>
      </c>
      <c r="M155" s="4">
        <v>683.76</v>
      </c>
      <c r="O155" s="39">
        <f t="shared" si="99"/>
        <v>0</v>
      </c>
      <c r="P155" s="39"/>
    </row>
    <row r="156" spans="1:16" ht="26" x14ac:dyDescent="0.3">
      <c r="A156" s="80" t="s">
        <v>285</v>
      </c>
      <c r="B156" s="81" t="s">
        <v>278</v>
      </c>
      <c r="C156" s="82" t="s">
        <v>124</v>
      </c>
      <c r="D156" s="77">
        <v>64.180000000000007</v>
      </c>
      <c r="E156" s="77">
        <v>2.92</v>
      </c>
      <c r="F156" s="42"/>
      <c r="G156" s="13">
        <v>0</v>
      </c>
      <c r="H156" s="16">
        <f t="shared" si="100"/>
        <v>187.41</v>
      </c>
      <c r="I156" s="16">
        <f t="shared" si="101"/>
        <v>0</v>
      </c>
      <c r="J156" s="16">
        <f t="shared" si="102"/>
        <v>0</v>
      </c>
      <c r="K156" s="17">
        <f t="shared" si="103"/>
        <v>0</v>
      </c>
      <c r="M156" s="4">
        <v>187.41</v>
      </c>
      <c r="O156" s="39">
        <f t="shared" si="99"/>
        <v>0</v>
      </c>
      <c r="P156" s="39"/>
    </row>
    <row r="157" spans="1:16" ht="26" x14ac:dyDescent="0.3">
      <c r="A157" s="80" t="s">
        <v>286</v>
      </c>
      <c r="B157" s="81" t="s">
        <v>279</v>
      </c>
      <c r="C157" s="82" t="s">
        <v>124</v>
      </c>
      <c r="D157" s="77">
        <v>104.35</v>
      </c>
      <c r="E157" s="77">
        <v>12.34</v>
      </c>
      <c r="F157" s="42"/>
      <c r="G157" s="13">
        <v>0</v>
      </c>
      <c r="H157" s="16">
        <f t="shared" si="100"/>
        <v>1287.68</v>
      </c>
      <c r="I157" s="16">
        <f t="shared" si="101"/>
        <v>0</v>
      </c>
      <c r="J157" s="16">
        <f t="shared" si="102"/>
        <v>0</v>
      </c>
      <c r="K157" s="17">
        <f t="shared" si="103"/>
        <v>0</v>
      </c>
      <c r="M157" s="4">
        <v>1287.68</v>
      </c>
      <c r="O157" s="39">
        <f t="shared" si="99"/>
        <v>0</v>
      </c>
      <c r="P157" s="39"/>
    </row>
    <row r="158" spans="1:16" ht="39" x14ac:dyDescent="0.3">
      <c r="A158" s="80" t="s">
        <v>287</v>
      </c>
      <c r="B158" s="81" t="s">
        <v>280</v>
      </c>
      <c r="C158" s="82" t="s">
        <v>63</v>
      </c>
      <c r="D158" s="77">
        <v>633.75</v>
      </c>
      <c r="E158" s="77">
        <v>44.41</v>
      </c>
      <c r="F158" s="42"/>
      <c r="G158" s="13">
        <v>0</v>
      </c>
      <c r="H158" s="16">
        <f t="shared" si="100"/>
        <v>28144.84</v>
      </c>
      <c r="I158" s="16">
        <f t="shared" si="101"/>
        <v>0</v>
      </c>
      <c r="J158" s="16">
        <f t="shared" si="102"/>
        <v>0</v>
      </c>
      <c r="K158" s="17">
        <f t="shared" si="103"/>
        <v>0</v>
      </c>
      <c r="M158" s="4">
        <v>28144.84</v>
      </c>
      <c r="O158" s="39">
        <f t="shared" si="99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33"/>
      <c r="H159" s="35"/>
      <c r="I159" s="33"/>
      <c r="J159" s="33"/>
      <c r="K159" s="34"/>
      <c r="M159" s="4">
        <v>12659.41</v>
      </c>
      <c r="O159" s="39">
        <f t="shared" si="99"/>
        <v>12659.41</v>
      </c>
      <c r="P159" s="39"/>
    </row>
    <row r="160" spans="1:16" ht="39" x14ac:dyDescent="0.3">
      <c r="A160" s="80" t="s">
        <v>288</v>
      </c>
      <c r="B160" s="81" t="s">
        <v>159</v>
      </c>
      <c r="C160" s="82" t="s">
        <v>63</v>
      </c>
      <c r="D160" s="77">
        <v>77.12</v>
      </c>
      <c r="E160" s="77">
        <v>90.87</v>
      </c>
      <c r="F160" s="42"/>
      <c r="G160" s="13">
        <v>0</v>
      </c>
      <c r="H160" s="16">
        <f t="shared" ref="H160:H162" si="104">ROUND(E160*D160,2)</f>
        <v>7007.89</v>
      </c>
      <c r="I160" s="16">
        <f t="shared" ref="I160:I162" si="105">ROUND(F160*D160,2)</f>
        <v>0</v>
      </c>
      <c r="J160" s="16">
        <f t="shared" ref="J160:J162" si="106">ROUND(G160*D160,2)</f>
        <v>0</v>
      </c>
      <c r="K160" s="17">
        <f t="shared" ref="K160:K162" si="107">J160/H160</f>
        <v>0</v>
      </c>
      <c r="M160" s="4">
        <v>7007.89</v>
      </c>
      <c r="O160" s="39">
        <f t="shared" si="99"/>
        <v>0</v>
      </c>
      <c r="P160" s="39"/>
    </row>
    <row r="161" spans="1:16" ht="26" x14ac:dyDescent="0.3">
      <c r="A161" s="80" t="s">
        <v>289</v>
      </c>
      <c r="B161" s="81" t="s">
        <v>160</v>
      </c>
      <c r="C161" s="82" t="s">
        <v>63</v>
      </c>
      <c r="D161" s="77">
        <v>27.56</v>
      </c>
      <c r="E161" s="77">
        <v>90.87</v>
      </c>
      <c r="F161" s="42"/>
      <c r="G161" s="13">
        <v>0</v>
      </c>
      <c r="H161" s="16">
        <f t="shared" si="104"/>
        <v>2504.38</v>
      </c>
      <c r="I161" s="16">
        <f t="shared" si="105"/>
        <v>0</v>
      </c>
      <c r="J161" s="16">
        <f t="shared" si="106"/>
        <v>0</v>
      </c>
      <c r="K161" s="17">
        <f t="shared" si="107"/>
        <v>0</v>
      </c>
      <c r="M161" s="4">
        <v>2504.38</v>
      </c>
      <c r="O161" s="39">
        <f t="shared" si="99"/>
        <v>0</v>
      </c>
      <c r="P161" s="39"/>
    </row>
    <row r="162" spans="1:16" ht="27" customHeight="1" x14ac:dyDescent="0.3">
      <c r="A162" s="80" t="s">
        <v>290</v>
      </c>
      <c r="B162" s="81" t="s">
        <v>282</v>
      </c>
      <c r="C162" s="82" t="s">
        <v>63</v>
      </c>
      <c r="D162" s="77">
        <v>43.68</v>
      </c>
      <c r="E162" s="77">
        <v>72.05</v>
      </c>
      <c r="F162" s="42"/>
      <c r="G162" s="13">
        <v>0</v>
      </c>
      <c r="H162" s="16">
        <f t="shared" si="104"/>
        <v>3147.14</v>
      </c>
      <c r="I162" s="16">
        <f t="shared" si="105"/>
        <v>0</v>
      </c>
      <c r="J162" s="16">
        <f t="shared" si="106"/>
        <v>0</v>
      </c>
      <c r="K162" s="17">
        <f t="shared" si="107"/>
        <v>0</v>
      </c>
      <c r="M162" s="4">
        <v>3147.14</v>
      </c>
      <c r="O162" s="39">
        <f t="shared" si="99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33"/>
      <c r="H163" s="35"/>
      <c r="I163" s="33"/>
      <c r="J163" s="33"/>
      <c r="K163" s="34"/>
      <c r="M163" s="4">
        <v>18821.990000000002</v>
      </c>
      <c r="O163" s="39">
        <f t="shared" si="99"/>
        <v>18821.990000000002</v>
      </c>
      <c r="P163" s="39"/>
    </row>
    <row r="164" spans="1:16" ht="26" x14ac:dyDescent="0.3">
      <c r="A164" s="80" t="s">
        <v>294</v>
      </c>
      <c r="B164" s="81" t="s">
        <v>293</v>
      </c>
      <c r="C164" s="82" t="s">
        <v>63</v>
      </c>
      <c r="D164" s="77">
        <v>1027.8399999999999</v>
      </c>
      <c r="E164" s="77">
        <v>3.61</v>
      </c>
      <c r="F164" s="42"/>
      <c r="G164" s="13">
        <v>0</v>
      </c>
      <c r="H164" s="16">
        <f t="shared" ref="H164:H166" si="108">ROUND(E164*D164,2)</f>
        <v>3710.5</v>
      </c>
      <c r="I164" s="16">
        <f t="shared" ref="I164:I166" si="109">ROUND(F164*D164,2)</f>
        <v>0</v>
      </c>
      <c r="J164" s="16">
        <f t="shared" ref="J164:J166" si="110">ROUND(G164*D164,2)</f>
        <v>0</v>
      </c>
      <c r="K164" s="17">
        <f t="shared" ref="K164:K166" si="111">J164/H164</f>
        <v>0</v>
      </c>
      <c r="M164" s="4">
        <v>3710.5</v>
      </c>
      <c r="O164" s="39">
        <f t="shared" si="99"/>
        <v>0</v>
      </c>
      <c r="P164" s="39"/>
    </row>
    <row r="165" spans="1:16" ht="39" x14ac:dyDescent="0.3">
      <c r="A165" s="80" t="s">
        <v>295</v>
      </c>
      <c r="B165" s="81" t="s">
        <v>175</v>
      </c>
      <c r="C165" s="82" t="s">
        <v>63</v>
      </c>
      <c r="D165" s="77">
        <v>877.32</v>
      </c>
      <c r="E165" s="77">
        <v>4.97</v>
      </c>
      <c r="F165" s="42"/>
      <c r="G165" s="13">
        <v>0</v>
      </c>
      <c r="H165" s="16">
        <f t="shared" si="108"/>
        <v>4360.28</v>
      </c>
      <c r="I165" s="16">
        <f t="shared" si="109"/>
        <v>0</v>
      </c>
      <c r="J165" s="16">
        <f t="shared" si="110"/>
        <v>0</v>
      </c>
      <c r="K165" s="17">
        <f t="shared" si="111"/>
        <v>0</v>
      </c>
      <c r="M165" s="4">
        <v>4360.28</v>
      </c>
      <c r="O165" s="39">
        <f t="shared" si="99"/>
        <v>0</v>
      </c>
      <c r="P165" s="39"/>
    </row>
    <row r="166" spans="1:16" ht="26" x14ac:dyDescent="0.3">
      <c r="A166" s="80" t="s">
        <v>296</v>
      </c>
      <c r="B166" s="81" t="s">
        <v>293</v>
      </c>
      <c r="C166" s="82" t="s">
        <v>63</v>
      </c>
      <c r="D166" s="77">
        <v>1027.8399999999999</v>
      </c>
      <c r="E166" s="77">
        <v>10.46</v>
      </c>
      <c r="F166" s="42"/>
      <c r="G166" s="13">
        <v>0</v>
      </c>
      <c r="H166" s="16">
        <f t="shared" si="108"/>
        <v>10751.21</v>
      </c>
      <c r="I166" s="16">
        <f t="shared" si="109"/>
        <v>0</v>
      </c>
      <c r="J166" s="16">
        <f t="shared" si="110"/>
        <v>0</v>
      </c>
      <c r="K166" s="17">
        <f t="shared" si="111"/>
        <v>0</v>
      </c>
      <c r="M166" s="4">
        <v>10751.21</v>
      </c>
      <c r="O166" s="39">
        <f t="shared" si="99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33"/>
      <c r="H167" s="35"/>
      <c r="I167" s="33"/>
      <c r="J167" s="33"/>
      <c r="K167" s="34"/>
      <c r="M167" s="4">
        <v>15673.07</v>
      </c>
      <c r="O167" s="39">
        <f t="shared" si="99"/>
        <v>15673.07</v>
      </c>
      <c r="P167" s="39"/>
    </row>
    <row r="168" spans="1:16" ht="26" x14ac:dyDescent="0.3">
      <c r="A168" s="80" t="s">
        <v>298</v>
      </c>
      <c r="B168" s="81" t="s">
        <v>182</v>
      </c>
      <c r="C168" s="82" t="s">
        <v>46</v>
      </c>
      <c r="D168" s="77">
        <v>434.36</v>
      </c>
      <c r="E168" s="77">
        <v>4.68</v>
      </c>
      <c r="F168" s="42"/>
      <c r="G168" s="13">
        <v>0</v>
      </c>
      <c r="H168" s="16">
        <f t="shared" ref="H168:H172" si="112">ROUND(E168*D168,2)</f>
        <v>2032.8</v>
      </c>
      <c r="I168" s="16">
        <f t="shared" ref="I168:I172" si="113">ROUND(F168*D168,2)</f>
        <v>0</v>
      </c>
      <c r="J168" s="16">
        <f t="shared" ref="J168:J172" si="114">ROUND(G168*D168,2)</f>
        <v>0</v>
      </c>
      <c r="K168" s="17">
        <f t="shared" ref="K168:K172" si="115">J168/H168</f>
        <v>0</v>
      </c>
      <c r="M168" s="4">
        <v>2032.8</v>
      </c>
      <c r="O168" s="39">
        <f t="shared" si="99"/>
        <v>0</v>
      </c>
      <c r="P168" s="39"/>
    </row>
    <row r="169" spans="1:16" ht="52" x14ac:dyDescent="0.3">
      <c r="A169" s="80" t="s">
        <v>299</v>
      </c>
      <c r="B169" s="81" t="s">
        <v>183</v>
      </c>
      <c r="C169" s="82" t="s">
        <v>63</v>
      </c>
      <c r="D169" s="77">
        <v>40.81</v>
      </c>
      <c r="E169" s="77">
        <v>66.790000000000006</v>
      </c>
      <c r="F169" s="42"/>
      <c r="G169" s="13">
        <v>0</v>
      </c>
      <c r="H169" s="16">
        <f t="shared" si="112"/>
        <v>2725.7</v>
      </c>
      <c r="I169" s="16">
        <f t="shared" si="113"/>
        <v>0</v>
      </c>
      <c r="J169" s="16">
        <f t="shared" si="114"/>
        <v>0</v>
      </c>
      <c r="K169" s="17">
        <f t="shared" si="115"/>
        <v>0</v>
      </c>
      <c r="M169" s="4">
        <v>2725.7</v>
      </c>
      <c r="O169" s="39">
        <f t="shared" si="99"/>
        <v>0</v>
      </c>
      <c r="P169" s="39"/>
    </row>
    <row r="170" spans="1:16" ht="39" x14ac:dyDescent="0.3">
      <c r="A170" s="80" t="s">
        <v>300</v>
      </c>
      <c r="B170" s="81" t="s">
        <v>184</v>
      </c>
      <c r="C170" s="82" t="s">
        <v>63</v>
      </c>
      <c r="D170" s="77">
        <v>126.75</v>
      </c>
      <c r="E170" s="77">
        <v>66.790000000000006</v>
      </c>
      <c r="F170" s="42"/>
      <c r="G170" s="13">
        <v>0</v>
      </c>
      <c r="H170" s="16">
        <f t="shared" si="112"/>
        <v>8465.6299999999992</v>
      </c>
      <c r="I170" s="16">
        <f t="shared" si="113"/>
        <v>0</v>
      </c>
      <c r="J170" s="16">
        <f t="shared" si="114"/>
        <v>0</v>
      </c>
      <c r="K170" s="17">
        <f t="shared" si="115"/>
        <v>0</v>
      </c>
      <c r="M170" s="4">
        <v>8465.6299999999992</v>
      </c>
      <c r="O170" s="39">
        <f t="shared" si="99"/>
        <v>0</v>
      </c>
      <c r="P170" s="39"/>
    </row>
    <row r="171" spans="1:16" ht="39" x14ac:dyDescent="0.3">
      <c r="A171" s="80" t="s">
        <v>301</v>
      </c>
      <c r="B171" s="81" t="s">
        <v>105</v>
      </c>
      <c r="C171" s="82" t="s">
        <v>63</v>
      </c>
      <c r="D171" s="77">
        <v>51.88</v>
      </c>
      <c r="E171" s="77">
        <v>7.59</v>
      </c>
      <c r="F171" s="42"/>
      <c r="G171" s="13">
        <v>0</v>
      </c>
      <c r="H171" s="16">
        <f t="shared" si="112"/>
        <v>393.77</v>
      </c>
      <c r="I171" s="16">
        <f t="shared" si="113"/>
        <v>0</v>
      </c>
      <c r="J171" s="16">
        <f t="shared" si="114"/>
        <v>0</v>
      </c>
      <c r="K171" s="17">
        <f t="shared" si="115"/>
        <v>0</v>
      </c>
      <c r="M171" s="4">
        <v>393.77</v>
      </c>
      <c r="O171" s="39">
        <f t="shared" si="99"/>
        <v>0</v>
      </c>
      <c r="P171" s="39"/>
    </row>
    <row r="172" spans="1:16" ht="39" x14ac:dyDescent="0.3">
      <c r="A172" s="80" t="s">
        <v>302</v>
      </c>
      <c r="B172" s="81" t="s">
        <v>186</v>
      </c>
      <c r="C172" s="82" t="s">
        <v>46</v>
      </c>
      <c r="D172" s="77">
        <v>772.62</v>
      </c>
      <c r="E172" s="77">
        <v>2.66</v>
      </c>
      <c r="F172" s="42"/>
      <c r="G172" s="13">
        <v>0</v>
      </c>
      <c r="H172" s="16">
        <f t="shared" si="112"/>
        <v>2055.17</v>
      </c>
      <c r="I172" s="16">
        <f t="shared" si="113"/>
        <v>0</v>
      </c>
      <c r="J172" s="16">
        <f t="shared" si="114"/>
        <v>0</v>
      </c>
      <c r="K172" s="17">
        <f t="shared" si="115"/>
        <v>0</v>
      </c>
      <c r="M172" s="4">
        <v>2055.17</v>
      </c>
      <c r="O172" s="39">
        <f t="shared" si="99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33"/>
      <c r="H173" s="35"/>
      <c r="I173" s="33"/>
      <c r="J173" s="33"/>
      <c r="K173" s="34"/>
      <c r="M173" s="4">
        <v>16539.22</v>
      </c>
      <c r="O173" s="39">
        <f t="shared" si="99"/>
        <v>16539.22</v>
      </c>
      <c r="P173" s="39"/>
    </row>
    <row r="174" spans="1:16" ht="39" x14ac:dyDescent="0.3">
      <c r="A174" s="80" t="s">
        <v>305</v>
      </c>
      <c r="B174" s="81" t="s">
        <v>109</v>
      </c>
      <c r="C174" s="82" t="s">
        <v>63</v>
      </c>
      <c r="D174" s="77">
        <v>4.37</v>
      </c>
      <c r="E174" s="77">
        <v>265.95999999999998</v>
      </c>
      <c r="F174" s="42"/>
      <c r="G174" s="13">
        <v>0</v>
      </c>
      <c r="H174" s="16">
        <f t="shared" ref="H174:H176" si="116">ROUND(E174*D174,2)</f>
        <v>1162.25</v>
      </c>
      <c r="I174" s="16">
        <f t="shared" ref="I174:I176" si="117">ROUND(F174*D174,2)</f>
        <v>0</v>
      </c>
      <c r="J174" s="16">
        <f t="shared" ref="J174:J176" si="118">ROUND(G174*D174,2)</f>
        <v>0</v>
      </c>
      <c r="K174" s="17">
        <f t="shared" ref="K174:K176" si="119">J174/H174</f>
        <v>0</v>
      </c>
      <c r="M174" s="4">
        <v>1162.25</v>
      </c>
      <c r="O174" s="39">
        <f t="shared" si="99"/>
        <v>0</v>
      </c>
      <c r="P174" s="39"/>
    </row>
    <row r="175" spans="1:16" ht="39" x14ac:dyDescent="0.3">
      <c r="A175" s="80" t="s">
        <v>306</v>
      </c>
      <c r="B175" s="81" t="s">
        <v>110</v>
      </c>
      <c r="C175" s="82" t="s">
        <v>63</v>
      </c>
      <c r="D175" s="77">
        <v>24.13</v>
      </c>
      <c r="E175" s="77">
        <v>265.95999999999998</v>
      </c>
      <c r="F175" s="42"/>
      <c r="G175" s="13">
        <v>0</v>
      </c>
      <c r="H175" s="16">
        <f t="shared" si="116"/>
        <v>6417.61</v>
      </c>
      <c r="I175" s="16">
        <f t="shared" si="117"/>
        <v>0</v>
      </c>
      <c r="J175" s="16">
        <f t="shared" si="118"/>
        <v>0</v>
      </c>
      <c r="K175" s="17">
        <f t="shared" si="119"/>
        <v>0</v>
      </c>
      <c r="M175" s="4">
        <v>6417.61</v>
      </c>
      <c r="O175" s="39">
        <f t="shared" si="99"/>
        <v>0</v>
      </c>
      <c r="P175" s="39"/>
    </row>
    <row r="176" spans="1:16" ht="52" x14ac:dyDescent="0.3">
      <c r="A176" s="80" t="s">
        <v>307</v>
      </c>
      <c r="B176" s="81" t="s">
        <v>304</v>
      </c>
      <c r="C176" s="82" t="s">
        <v>63</v>
      </c>
      <c r="D176" s="77">
        <v>59.59</v>
      </c>
      <c r="E176" s="77">
        <v>150.35</v>
      </c>
      <c r="F176" s="42"/>
      <c r="G176" s="13">
        <v>0</v>
      </c>
      <c r="H176" s="16">
        <f t="shared" si="116"/>
        <v>8959.36</v>
      </c>
      <c r="I176" s="16">
        <f t="shared" si="117"/>
        <v>0</v>
      </c>
      <c r="J176" s="16">
        <f t="shared" si="118"/>
        <v>0</v>
      </c>
      <c r="K176" s="17">
        <f t="shared" si="119"/>
        <v>0</v>
      </c>
      <c r="M176" s="4">
        <v>8959.36</v>
      </c>
      <c r="O176" s="39">
        <f t="shared" si="99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33"/>
      <c r="H177" s="35"/>
      <c r="I177" s="33"/>
      <c r="J177" s="33"/>
      <c r="K177" s="34"/>
      <c r="M177" s="4">
        <v>8059.95</v>
      </c>
      <c r="O177" s="39">
        <f t="shared" si="99"/>
        <v>8059.95</v>
      </c>
      <c r="P177" s="39"/>
    </row>
    <row r="178" spans="1:16" ht="26" x14ac:dyDescent="0.3">
      <c r="A178" s="80" t="s">
        <v>310</v>
      </c>
      <c r="B178" s="81" t="s">
        <v>199</v>
      </c>
      <c r="C178" s="82" t="s">
        <v>63</v>
      </c>
      <c r="D178" s="77">
        <v>12.38</v>
      </c>
      <c r="E178" s="77">
        <v>109.61</v>
      </c>
      <c r="F178" s="42"/>
      <c r="G178" s="13">
        <v>0</v>
      </c>
      <c r="H178" s="16">
        <f t="shared" ref="H178:H183" si="120">ROUND(E178*D178,2)</f>
        <v>1356.97</v>
      </c>
      <c r="I178" s="16">
        <f t="shared" ref="I178:I183" si="121">ROUND(F178*D178,2)</f>
        <v>0</v>
      </c>
      <c r="J178" s="16">
        <f t="shared" ref="J178:J183" si="122">ROUND(G178*D178,2)</f>
        <v>0</v>
      </c>
      <c r="K178" s="17">
        <f t="shared" ref="K178:K183" si="123">J178/H178</f>
        <v>0</v>
      </c>
      <c r="M178" s="4">
        <v>1356.97</v>
      </c>
      <c r="O178" s="39">
        <f t="shared" si="99"/>
        <v>0</v>
      </c>
      <c r="P178" s="39"/>
    </row>
    <row r="179" spans="1:16" ht="26" x14ac:dyDescent="0.3">
      <c r="A179" s="80" t="s">
        <v>311</v>
      </c>
      <c r="B179" s="81" t="s">
        <v>112</v>
      </c>
      <c r="C179" s="82" t="s">
        <v>63</v>
      </c>
      <c r="D179" s="77">
        <v>19.41</v>
      </c>
      <c r="E179" s="77">
        <v>109.61</v>
      </c>
      <c r="F179" s="42"/>
      <c r="G179" s="13">
        <v>0</v>
      </c>
      <c r="H179" s="16">
        <f t="shared" si="120"/>
        <v>2127.5300000000002</v>
      </c>
      <c r="I179" s="16">
        <f t="shared" si="121"/>
        <v>0</v>
      </c>
      <c r="J179" s="16">
        <f t="shared" si="122"/>
        <v>0</v>
      </c>
      <c r="K179" s="17">
        <f t="shared" si="123"/>
        <v>0</v>
      </c>
      <c r="M179" s="4">
        <v>2127.5300000000002</v>
      </c>
      <c r="O179" s="39">
        <f t="shared" si="99"/>
        <v>0</v>
      </c>
      <c r="P179" s="39"/>
    </row>
    <row r="180" spans="1:16" ht="26" x14ac:dyDescent="0.3">
      <c r="A180" s="80" t="s">
        <v>312</v>
      </c>
      <c r="B180" s="81" t="s">
        <v>113</v>
      </c>
      <c r="C180" s="82" t="s">
        <v>63</v>
      </c>
      <c r="D180" s="77">
        <v>15.2</v>
      </c>
      <c r="E180" s="77">
        <v>109.61</v>
      </c>
      <c r="F180" s="42"/>
      <c r="G180" s="13">
        <v>0</v>
      </c>
      <c r="H180" s="16">
        <f t="shared" si="120"/>
        <v>1666.07</v>
      </c>
      <c r="I180" s="16">
        <f t="shared" si="121"/>
        <v>0</v>
      </c>
      <c r="J180" s="16">
        <f t="shared" si="122"/>
        <v>0</v>
      </c>
      <c r="K180" s="17">
        <f t="shared" si="123"/>
        <v>0</v>
      </c>
      <c r="M180" s="4">
        <v>1666.07</v>
      </c>
      <c r="O180" s="39">
        <f t="shared" si="99"/>
        <v>0</v>
      </c>
      <c r="P180" s="39"/>
    </row>
    <row r="181" spans="1:16" ht="26.25" customHeight="1" x14ac:dyDescent="0.3">
      <c r="A181" s="80" t="s">
        <v>313</v>
      </c>
      <c r="B181" s="81" t="s">
        <v>201</v>
      </c>
      <c r="C181" s="82" t="s">
        <v>63</v>
      </c>
      <c r="D181" s="77">
        <v>3.21</v>
      </c>
      <c r="E181" s="77">
        <v>72.05</v>
      </c>
      <c r="F181" s="42"/>
      <c r="G181" s="13">
        <v>0</v>
      </c>
      <c r="H181" s="16">
        <f t="shared" si="120"/>
        <v>231.28</v>
      </c>
      <c r="I181" s="16">
        <f t="shared" si="121"/>
        <v>0</v>
      </c>
      <c r="J181" s="16">
        <f t="shared" si="122"/>
        <v>0</v>
      </c>
      <c r="K181" s="17">
        <f t="shared" si="123"/>
        <v>0</v>
      </c>
      <c r="M181" s="4">
        <v>231.28</v>
      </c>
      <c r="O181" s="39">
        <f t="shared" si="99"/>
        <v>0</v>
      </c>
      <c r="P181" s="39"/>
    </row>
    <row r="182" spans="1:16" ht="23.25" customHeight="1" x14ac:dyDescent="0.3">
      <c r="A182" s="80" t="s">
        <v>314</v>
      </c>
      <c r="B182" s="81" t="s">
        <v>309</v>
      </c>
      <c r="C182" s="82" t="s">
        <v>63</v>
      </c>
      <c r="D182" s="77">
        <v>20.12</v>
      </c>
      <c r="E182" s="77">
        <v>72.05</v>
      </c>
      <c r="F182" s="42"/>
      <c r="G182" s="13">
        <v>0</v>
      </c>
      <c r="H182" s="16">
        <f t="shared" si="120"/>
        <v>1449.65</v>
      </c>
      <c r="I182" s="16">
        <f t="shared" si="121"/>
        <v>0</v>
      </c>
      <c r="J182" s="16">
        <f t="shared" si="122"/>
        <v>0</v>
      </c>
      <c r="K182" s="17">
        <f t="shared" si="123"/>
        <v>0</v>
      </c>
      <c r="M182" s="4">
        <v>1449.65</v>
      </c>
      <c r="O182" s="39">
        <f t="shared" si="99"/>
        <v>0</v>
      </c>
      <c r="P182" s="39"/>
    </row>
    <row r="183" spans="1:16" ht="26" x14ac:dyDescent="0.3">
      <c r="A183" s="80" t="s">
        <v>315</v>
      </c>
      <c r="B183" s="81" t="s">
        <v>202</v>
      </c>
      <c r="C183" s="82" t="s">
        <v>63</v>
      </c>
      <c r="D183" s="77">
        <v>17.05</v>
      </c>
      <c r="E183" s="77">
        <v>72.05</v>
      </c>
      <c r="F183" s="42"/>
      <c r="G183" s="13">
        <v>0</v>
      </c>
      <c r="H183" s="16">
        <f t="shared" si="120"/>
        <v>1228.45</v>
      </c>
      <c r="I183" s="16">
        <f t="shared" si="121"/>
        <v>0</v>
      </c>
      <c r="J183" s="16">
        <f t="shared" si="122"/>
        <v>0</v>
      </c>
      <c r="K183" s="17">
        <f t="shared" si="123"/>
        <v>0</v>
      </c>
      <c r="M183" s="4">
        <v>1228.45</v>
      </c>
      <c r="O183" s="39">
        <f t="shared" si="99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33"/>
      <c r="H184" s="35"/>
      <c r="I184" s="33"/>
      <c r="J184" s="33"/>
      <c r="K184" s="34"/>
      <c r="M184" s="4">
        <v>15736.84</v>
      </c>
      <c r="O184" s="39">
        <f t="shared" si="99"/>
        <v>15736.84</v>
      </c>
      <c r="P184" s="39"/>
    </row>
    <row r="185" spans="1:16" ht="26" x14ac:dyDescent="0.3">
      <c r="A185" s="80" t="s">
        <v>325</v>
      </c>
      <c r="B185" s="81" t="s">
        <v>317</v>
      </c>
      <c r="C185" s="82" t="s">
        <v>61</v>
      </c>
      <c r="D185" s="77">
        <v>672.73</v>
      </c>
      <c r="E185" s="77">
        <v>3.6</v>
      </c>
      <c r="F185" s="42"/>
      <c r="G185" s="13">
        <v>0</v>
      </c>
      <c r="H185" s="16">
        <f t="shared" ref="H185:H192" si="124">ROUND(E185*D185,2)</f>
        <v>2421.83</v>
      </c>
      <c r="I185" s="16">
        <f t="shared" ref="I185:I192" si="125">ROUND(F185*D185,2)</f>
        <v>0</v>
      </c>
      <c r="J185" s="16">
        <f t="shared" ref="J185:J192" si="126">ROUND(G185*D185,2)</f>
        <v>0</v>
      </c>
      <c r="K185" s="17">
        <f t="shared" ref="K185:K192" si="127">J185/H185</f>
        <v>0</v>
      </c>
      <c r="M185" s="4">
        <v>2421.83</v>
      </c>
      <c r="O185" s="39">
        <f t="shared" si="99"/>
        <v>0</v>
      </c>
      <c r="P185" s="39"/>
    </row>
    <row r="186" spans="1:16" ht="26" x14ac:dyDescent="0.3">
      <c r="A186" s="80" t="s">
        <v>326</v>
      </c>
      <c r="B186" s="81" t="s">
        <v>318</v>
      </c>
      <c r="C186" s="82" t="s">
        <v>165</v>
      </c>
      <c r="D186" s="77">
        <v>774.15</v>
      </c>
      <c r="E186" s="77">
        <v>5</v>
      </c>
      <c r="F186" s="42"/>
      <c r="G186" s="13">
        <v>0</v>
      </c>
      <c r="H186" s="16">
        <f t="shared" si="124"/>
        <v>3870.75</v>
      </c>
      <c r="I186" s="16">
        <f t="shared" si="125"/>
        <v>0</v>
      </c>
      <c r="J186" s="16">
        <f t="shared" si="126"/>
        <v>0</v>
      </c>
      <c r="K186" s="17">
        <f t="shared" si="127"/>
        <v>0</v>
      </c>
      <c r="M186" s="4">
        <v>3870.75</v>
      </c>
      <c r="O186" s="39">
        <f t="shared" si="99"/>
        <v>0</v>
      </c>
      <c r="P186" s="39"/>
    </row>
    <row r="187" spans="1:16" ht="39" x14ac:dyDescent="0.3">
      <c r="A187" s="80" t="s">
        <v>327</v>
      </c>
      <c r="B187" s="81" t="s">
        <v>319</v>
      </c>
      <c r="C187" s="82" t="s">
        <v>165</v>
      </c>
      <c r="D187" s="77">
        <v>843.83</v>
      </c>
      <c r="E187" s="77">
        <v>2</v>
      </c>
      <c r="F187" s="42"/>
      <c r="G187" s="13">
        <v>0</v>
      </c>
      <c r="H187" s="16">
        <f t="shared" si="124"/>
        <v>1687.66</v>
      </c>
      <c r="I187" s="16">
        <f t="shared" si="125"/>
        <v>0</v>
      </c>
      <c r="J187" s="16">
        <f t="shared" si="126"/>
        <v>0</v>
      </c>
      <c r="K187" s="17">
        <f t="shared" si="127"/>
        <v>0</v>
      </c>
      <c r="M187" s="4">
        <v>1687.66</v>
      </c>
      <c r="O187" s="39">
        <f t="shared" si="99"/>
        <v>0</v>
      </c>
      <c r="P187" s="39"/>
    </row>
    <row r="188" spans="1:16" ht="26" x14ac:dyDescent="0.3">
      <c r="A188" s="80" t="s">
        <v>328</v>
      </c>
      <c r="B188" s="81" t="s">
        <v>320</v>
      </c>
      <c r="C188" s="82" t="s">
        <v>165</v>
      </c>
      <c r="D188" s="77">
        <v>116.73</v>
      </c>
      <c r="E188" s="77">
        <v>2</v>
      </c>
      <c r="F188" s="42"/>
      <c r="G188" s="13">
        <v>0</v>
      </c>
      <c r="H188" s="16">
        <f t="shared" si="124"/>
        <v>233.46</v>
      </c>
      <c r="I188" s="16">
        <f t="shared" si="125"/>
        <v>0</v>
      </c>
      <c r="J188" s="16">
        <f t="shared" si="126"/>
        <v>0</v>
      </c>
      <c r="K188" s="17">
        <f t="shared" si="127"/>
        <v>0</v>
      </c>
      <c r="M188" s="4">
        <v>233.46</v>
      </c>
      <c r="O188" s="39">
        <f t="shared" si="99"/>
        <v>0</v>
      </c>
      <c r="P188" s="39"/>
    </row>
    <row r="189" spans="1:16" ht="26" x14ac:dyDescent="0.3">
      <c r="A189" s="80" t="s">
        <v>329</v>
      </c>
      <c r="B189" s="81" t="s">
        <v>321</v>
      </c>
      <c r="C189" s="82" t="s">
        <v>165</v>
      </c>
      <c r="D189" s="77">
        <v>381.57</v>
      </c>
      <c r="E189" s="77">
        <v>4</v>
      </c>
      <c r="F189" s="42"/>
      <c r="G189" s="13">
        <v>0</v>
      </c>
      <c r="H189" s="16">
        <f t="shared" si="124"/>
        <v>1526.28</v>
      </c>
      <c r="I189" s="16">
        <f t="shared" si="125"/>
        <v>0</v>
      </c>
      <c r="J189" s="16">
        <f t="shared" si="126"/>
        <v>0</v>
      </c>
      <c r="K189" s="17">
        <f t="shared" si="127"/>
        <v>0</v>
      </c>
      <c r="M189" s="4">
        <v>1526.28</v>
      </c>
      <c r="O189" s="39">
        <f t="shared" si="99"/>
        <v>0</v>
      </c>
      <c r="P189" s="39"/>
    </row>
    <row r="190" spans="1:16" ht="26" x14ac:dyDescent="0.3">
      <c r="A190" s="80" t="s">
        <v>330</v>
      </c>
      <c r="B190" s="81" t="s">
        <v>322</v>
      </c>
      <c r="C190" s="82" t="s">
        <v>165</v>
      </c>
      <c r="D190" s="77">
        <v>545.88</v>
      </c>
      <c r="E190" s="77">
        <v>4</v>
      </c>
      <c r="F190" s="42"/>
      <c r="G190" s="13">
        <v>0</v>
      </c>
      <c r="H190" s="16">
        <f t="shared" si="124"/>
        <v>2183.52</v>
      </c>
      <c r="I190" s="16">
        <f t="shared" si="125"/>
        <v>0</v>
      </c>
      <c r="J190" s="16">
        <f t="shared" si="126"/>
        <v>0</v>
      </c>
      <c r="K190" s="17">
        <f t="shared" si="127"/>
        <v>0</v>
      </c>
      <c r="M190" s="4">
        <v>2183.52</v>
      </c>
      <c r="O190" s="39">
        <f t="shared" si="99"/>
        <v>0</v>
      </c>
      <c r="P190" s="39"/>
    </row>
    <row r="191" spans="1:16" ht="26" x14ac:dyDescent="0.3">
      <c r="A191" s="80" t="s">
        <v>331</v>
      </c>
      <c r="B191" s="81" t="s">
        <v>323</v>
      </c>
      <c r="C191" s="82" t="s">
        <v>165</v>
      </c>
      <c r="D191" s="77">
        <v>140.08000000000001</v>
      </c>
      <c r="E191" s="77">
        <v>4</v>
      </c>
      <c r="F191" s="42"/>
      <c r="G191" s="13">
        <v>0</v>
      </c>
      <c r="H191" s="16">
        <f t="shared" si="124"/>
        <v>560.32000000000005</v>
      </c>
      <c r="I191" s="16">
        <f t="shared" si="125"/>
        <v>0</v>
      </c>
      <c r="J191" s="16">
        <f t="shared" si="126"/>
        <v>0</v>
      </c>
      <c r="K191" s="17">
        <f t="shared" si="127"/>
        <v>0</v>
      </c>
      <c r="M191" s="4">
        <v>560.32000000000005</v>
      </c>
      <c r="O191" s="39">
        <f t="shared" si="99"/>
        <v>0</v>
      </c>
      <c r="P191" s="39"/>
    </row>
    <row r="192" spans="1:16" ht="39" x14ac:dyDescent="0.3">
      <c r="A192" s="80" t="s">
        <v>332</v>
      </c>
      <c r="B192" s="81" t="s">
        <v>324</v>
      </c>
      <c r="C192" s="82" t="s">
        <v>165</v>
      </c>
      <c r="D192" s="77">
        <v>542.16999999999996</v>
      </c>
      <c r="E192" s="77">
        <v>6</v>
      </c>
      <c r="F192" s="42"/>
      <c r="G192" s="13">
        <v>0</v>
      </c>
      <c r="H192" s="16">
        <f t="shared" si="124"/>
        <v>3253.02</v>
      </c>
      <c r="I192" s="16">
        <f t="shared" si="125"/>
        <v>0</v>
      </c>
      <c r="J192" s="16">
        <f t="shared" si="126"/>
        <v>0</v>
      </c>
      <c r="K192" s="17">
        <f t="shared" si="127"/>
        <v>0</v>
      </c>
      <c r="M192" s="4">
        <v>3253.02</v>
      </c>
      <c r="O192" s="39">
        <f t="shared" si="99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33"/>
      <c r="H193" s="35"/>
      <c r="I193" s="33"/>
      <c r="J193" s="33"/>
      <c r="K193" s="34"/>
      <c r="M193" s="4">
        <v>151985.25</v>
      </c>
      <c r="O193" s="39">
        <f t="shared" si="99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33"/>
      <c r="H194" s="35"/>
      <c r="I194" s="33"/>
      <c r="J194" s="33"/>
      <c r="K194" s="34"/>
      <c r="M194" s="4">
        <v>3062.79</v>
      </c>
      <c r="O194" s="39">
        <f t="shared" si="99"/>
        <v>3062.79</v>
      </c>
      <c r="P194" s="39"/>
    </row>
    <row r="195" spans="1:16" ht="26" x14ac:dyDescent="0.3">
      <c r="A195" s="80" t="s">
        <v>336</v>
      </c>
      <c r="B195" s="81" t="s">
        <v>123</v>
      </c>
      <c r="C195" s="82" t="s">
        <v>124</v>
      </c>
      <c r="D195" s="77">
        <v>60.22</v>
      </c>
      <c r="E195" s="77">
        <v>50.86</v>
      </c>
      <c r="F195" s="42"/>
      <c r="G195" s="13">
        <v>50.86</v>
      </c>
      <c r="H195" s="16">
        <f t="shared" ref="H195" si="128">ROUND(E195*D195,2)</f>
        <v>3062.79</v>
      </c>
      <c r="I195" s="16">
        <f t="shared" ref="I195" si="129">ROUND(F195*D195,2)</f>
        <v>0</v>
      </c>
      <c r="J195" s="16">
        <f t="shared" ref="J195" si="130">ROUND(G195*D195,2)</f>
        <v>3062.79</v>
      </c>
      <c r="K195" s="17">
        <f t="shared" ref="K195" si="131">J195/H195</f>
        <v>1</v>
      </c>
      <c r="M195" s="4">
        <v>3062.79</v>
      </c>
      <c r="O195" s="39">
        <f t="shared" si="99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33"/>
      <c r="H196" s="35"/>
      <c r="I196" s="33"/>
      <c r="J196" s="33"/>
      <c r="K196" s="34"/>
      <c r="M196" s="4">
        <v>19464.86</v>
      </c>
      <c r="O196" s="39">
        <f t="shared" si="99"/>
        <v>19464.86</v>
      </c>
      <c r="P196" s="39"/>
    </row>
    <row r="197" spans="1:16" ht="26" x14ac:dyDescent="0.3">
      <c r="A197" s="80" t="s">
        <v>341</v>
      </c>
      <c r="B197" s="81" t="s">
        <v>67</v>
      </c>
      <c r="C197" s="82" t="s">
        <v>46</v>
      </c>
      <c r="D197" s="77">
        <v>76.92</v>
      </c>
      <c r="E197" s="77">
        <v>7.56</v>
      </c>
      <c r="F197" s="42"/>
      <c r="G197" s="13">
        <v>7.56</v>
      </c>
      <c r="H197" s="16">
        <f t="shared" ref="H197:H207" si="132">ROUND(E197*D197,2)</f>
        <v>581.52</v>
      </c>
      <c r="I197" s="16">
        <f t="shared" ref="I197:I207" si="133">ROUND(F197*D197,2)</f>
        <v>0</v>
      </c>
      <c r="J197" s="16">
        <f t="shared" ref="J197:J207" si="134">ROUND(G197*D197,2)</f>
        <v>581.52</v>
      </c>
      <c r="K197" s="17">
        <f t="shared" ref="K197:K207" si="135">J197/H197</f>
        <v>1</v>
      </c>
      <c r="L197" s="67">
        <v>9.11</v>
      </c>
      <c r="M197" s="4">
        <v>581.52</v>
      </c>
      <c r="O197" s="39">
        <f t="shared" si="99"/>
        <v>0</v>
      </c>
      <c r="P197" s="39"/>
    </row>
    <row r="198" spans="1:16" ht="26" x14ac:dyDescent="0.3">
      <c r="A198" s="80" t="s">
        <v>342</v>
      </c>
      <c r="B198" s="81" t="s">
        <v>68</v>
      </c>
      <c r="C198" s="82" t="s">
        <v>63</v>
      </c>
      <c r="D198" s="77">
        <v>5.65</v>
      </c>
      <c r="E198" s="77">
        <v>5.28</v>
      </c>
      <c r="F198" s="42"/>
      <c r="G198" s="13">
        <v>3.85</v>
      </c>
      <c r="H198" s="16">
        <f t="shared" si="132"/>
        <v>29.83</v>
      </c>
      <c r="I198" s="16">
        <f t="shared" si="133"/>
        <v>0</v>
      </c>
      <c r="J198" s="16">
        <f t="shared" si="134"/>
        <v>21.75</v>
      </c>
      <c r="K198" s="17">
        <f t="shared" si="135"/>
        <v>0.72913174656386193</v>
      </c>
      <c r="L198" s="66"/>
      <c r="M198" s="4">
        <v>29.83</v>
      </c>
      <c r="O198" s="39">
        <f t="shared" si="99"/>
        <v>0</v>
      </c>
      <c r="P198" s="39"/>
    </row>
    <row r="199" spans="1:16" ht="26" x14ac:dyDescent="0.3">
      <c r="A199" s="80" t="s">
        <v>343</v>
      </c>
      <c r="B199" s="81" t="s">
        <v>69</v>
      </c>
      <c r="C199" s="82" t="s">
        <v>63</v>
      </c>
      <c r="D199" s="77">
        <v>30.52</v>
      </c>
      <c r="E199" s="77">
        <v>5.28</v>
      </c>
      <c r="F199" s="42"/>
      <c r="G199" s="13">
        <v>3.85</v>
      </c>
      <c r="H199" s="16">
        <f t="shared" si="132"/>
        <v>161.15</v>
      </c>
      <c r="I199" s="16">
        <f t="shared" si="133"/>
        <v>0</v>
      </c>
      <c r="J199" s="16">
        <f t="shared" si="134"/>
        <v>117.5</v>
      </c>
      <c r="K199" s="17">
        <f t="shared" si="135"/>
        <v>0.72913434688178713</v>
      </c>
      <c r="L199" s="66"/>
      <c r="M199" s="4">
        <v>161.15</v>
      </c>
      <c r="O199" s="39">
        <f t="shared" si="99"/>
        <v>0</v>
      </c>
      <c r="P199" s="39"/>
    </row>
    <row r="200" spans="1:16" ht="39" x14ac:dyDescent="0.3">
      <c r="A200" s="80" t="s">
        <v>344</v>
      </c>
      <c r="B200" s="81" t="s">
        <v>90</v>
      </c>
      <c r="C200" s="82" t="s">
        <v>63</v>
      </c>
      <c r="D200" s="77">
        <v>39.71</v>
      </c>
      <c r="E200" s="77">
        <v>110.37</v>
      </c>
      <c r="F200" s="42"/>
      <c r="G200" s="13">
        <v>41.88</v>
      </c>
      <c r="H200" s="16">
        <f t="shared" si="132"/>
        <v>4382.79</v>
      </c>
      <c r="I200" s="16">
        <f t="shared" si="133"/>
        <v>0</v>
      </c>
      <c r="J200" s="16">
        <f t="shared" si="134"/>
        <v>1663.05</v>
      </c>
      <c r="K200" s="17">
        <f t="shared" si="135"/>
        <v>0.37945007632124744</v>
      </c>
      <c r="L200" s="66"/>
      <c r="M200" s="4">
        <v>4382.79</v>
      </c>
      <c r="O200" s="39">
        <f t="shared" si="99"/>
        <v>0</v>
      </c>
      <c r="P200" s="39"/>
    </row>
    <row r="201" spans="1:16" ht="39" x14ac:dyDescent="0.3">
      <c r="A201" s="80" t="s">
        <v>345</v>
      </c>
      <c r="B201" s="81" t="s">
        <v>338</v>
      </c>
      <c r="C201" s="82" t="s">
        <v>71</v>
      </c>
      <c r="D201" s="77">
        <v>19.68</v>
      </c>
      <c r="E201" s="77">
        <v>141.6</v>
      </c>
      <c r="F201" s="42"/>
      <c r="G201" s="13">
        <v>31.1</v>
      </c>
      <c r="H201" s="16">
        <f t="shared" si="132"/>
        <v>2786.69</v>
      </c>
      <c r="I201" s="16">
        <f t="shared" si="133"/>
        <v>0</v>
      </c>
      <c r="J201" s="16">
        <f t="shared" si="134"/>
        <v>612.04999999999995</v>
      </c>
      <c r="K201" s="17">
        <f t="shared" si="135"/>
        <v>0.21963332842906816</v>
      </c>
      <c r="L201" s="66"/>
      <c r="M201" s="4">
        <v>2786.69</v>
      </c>
      <c r="O201" s="39">
        <f t="shared" si="99"/>
        <v>0</v>
      </c>
      <c r="P201" s="39"/>
    </row>
    <row r="202" spans="1:16" ht="39" x14ac:dyDescent="0.3">
      <c r="A202" s="80" t="s">
        <v>346</v>
      </c>
      <c r="B202" s="81" t="s">
        <v>339</v>
      </c>
      <c r="C202" s="82" t="s">
        <v>71</v>
      </c>
      <c r="D202" s="77">
        <v>19.37</v>
      </c>
      <c r="E202" s="77">
        <v>33.799999999999997</v>
      </c>
      <c r="F202" s="42"/>
      <c r="G202" s="13">
        <v>33.4</v>
      </c>
      <c r="H202" s="16">
        <f t="shared" si="132"/>
        <v>654.71</v>
      </c>
      <c r="I202" s="16">
        <f t="shared" si="133"/>
        <v>0</v>
      </c>
      <c r="J202" s="16">
        <f t="shared" si="134"/>
        <v>646.96</v>
      </c>
      <c r="K202" s="17">
        <f t="shared" si="135"/>
        <v>0.98816269798842238</v>
      </c>
      <c r="L202" s="66"/>
      <c r="M202" s="4">
        <v>654.71</v>
      </c>
      <c r="O202" s="39">
        <f t="shared" si="99"/>
        <v>0</v>
      </c>
      <c r="P202" s="39"/>
    </row>
    <row r="203" spans="1:16" ht="39" x14ac:dyDescent="0.3">
      <c r="A203" s="80" t="s">
        <v>347</v>
      </c>
      <c r="B203" s="81" t="s">
        <v>143</v>
      </c>
      <c r="C203" s="82" t="s">
        <v>71</v>
      </c>
      <c r="D203" s="77">
        <v>18.75</v>
      </c>
      <c r="E203" s="77">
        <v>168.9</v>
      </c>
      <c r="F203" s="42"/>
      <c r="G203" s="13">
        <v>83.86</v>
      </c>
      <c r="H203" s="16">
        <f t="shared" si="132"/>
        <v>3166.88</v>
      </c>
      <c r="I203" s="16">
        <f t="shared" si="133"/>
        <v>0</v>
      </c>
      <c r="J203" s="16">
        <f t="shared" si="134"/>
        <v>1572.38</v>
      </c>
      <c r="K203" s="17">
        <f t="shared" si="135"/>
        <v>0.49650760369827718</v>
      </c>
      <c r="L203" s="66"/>
      <c r="M203" s="4">
        <v>3166.88</v>
      </c>
      <c r="O203" s="39">
        <f t="shared" si="99"/>
        <v>0</v>
      </c>
      <c r="P203" s="39"/>
    </row>
    <row r="204" spans="1:16" ht="39" x14ac:dyDescent="0.3">
      <c r="A204" s="80" t="s">
        <v>348</v>
      </c>
      <c r="B204" s="81" t="s">
        <v>340</v>
      </c>
      <c r="C204" s="82" t="s">
        <v>71</v>
      </c>
      <c r="D204" s="77">
        <v>17.07</v>
      </c>
      <c r="E204" s="77">
        <v>152.19999999999999</v>
      </c>
      <c r="F204" s="42"/>
      <c r="G204" s="13">
        <v>39.479999999999997</v>
      </c>
      <c r="H204" s="16">
        <f t="shared" si="132"/>
        <v>2598.0500000000002</v>
      </c>
      <c r="I204" s="16">
        <f t="shared" si="133"/>
        <v>0</v>
      </c>
      <c r="J204" s="16">
        <f t="shared" si="134"/>
        <v>673.92</v>
      </c>
      <c r="K204" s="17">
        <f t="shared" si="135"/>
        <v>0.25939454590943206</v>
      </c>
      <c r="L204" s="66"/>
      <c r="M204" s="4">
        <v>2598.0500000000002</v>
      </c>
      <c r="O204" s="39">
        <f t="shared" si="99"/>
        <v>0</v>
      </c>
      <c r="P204" s="39"/>
    </row>
    <row r="205" spans="1:16" ht="26" x14ac:dyDescent="0.3">
      <c r="A205" s="80" t="s">
        <v>349</v>
      </c>
      <c r="B205" s="81" t="s">
        <v>144</v>
      </c>
      <c r="C205" s="82" t="s">
        <v>46</v>
      </c>
      <c r="D205" s="77">
        <v>487.71</v>
      </c>
      <c r="E205" s="77">
        <v>6.72</v>
      </c>
      <c r="F205" s="42"/>
      <c r="G205" s="13">
        <v>3.27</v>
      </c>
      <c r="H205" s="16">
        <f t="shared" si="132"/>
        <v>3277.41</v>
      </c>
      <c r="I205" s="16">
        <f t="shared" si="133"/>
        <v>0</v>
      </c>
      <c r="J205" s="16">
        <f t="shared" si="134"/>
        <v>1594.81</v>
      </c>
      <c r="K205" s="17">
        <f t="shared" si="135"/>
        <v>0.4866068023225657</v>
      </c>
      <c r="L205" s="66"/>
      <c r="M205" s="4">
        <v>3277.41</v>
      </c>
      <c r="O205" s="39">
        <f t="shared" si="99"/>
        <v>0</v>
      </c>
      <c r="P205" s="39"/>
    </row>
    <row r="206" spans="1:16" ht="26" x14ac:dyDescent="0.3">
      <c r="A206" s="80" t="s">
        <v>350</v>
      </c>
      <c r="B206" s="81" t="s">
        <v>268</v>
      </c>
      <c r="C206" s="82" t="s">
        <v>46</v>
      </c>
      <c r="D206" s="77">
        <v>265.87</v>
      </c>
      <c r="E206" s="77">
        <v>6.72</v>
      </c>
      <c r="F206" s="42"/>
      <c r="G206" s="13">
        <v>3.27</v>
      </c>
      <c r="H206" s="16">
        <f t="shared" si="132"/>
        <v>1786.65</v>
      </c>
      <c r="I206" s="16">
        <f t="shared" si="133"/>
        <v>0</v>
      </c>
      <c r="J206" s="16">
        <f t="shared" si="134"/>
        <v>869.39</v>
      </c>
      <c r="K206" s="17">
        <f t="shared" si="135"/>
        <v>0.48660341980802058</v>
      </c>
      <c r="L206" s="66"/>
      <c r="M206" s="4">
        <v>1786.65</v>
      </c>
      <c r="O206" s="39">
        <f t="shared" si="99"/>
        <v>0</v>
      </c>
      <c r="P206" s="39"/>
    </row>
    <row r="207" spans="1:16" ht="15.5" x14ac:dyDescent="0.3">
      <c r="A207" s="80" t="s">
        <v>351</v>
      </c>
      <c r="B207" s="81" t="s">
        <v>77</v>
      </c>
      <c r="C207" s="82" t="s">
        <v>46</v>
      </c>
      <c r="D207" s="77">
        <v>46.64</v>
      </c>
      <c r="E207" s="77">
        <v>0.84</v>
      </c>
      <c r="F207" s="42"/>
      <c r="G207" s="13">
        <v>0.84</v>
      </c>
      <c r="H207" s="16">
        <f t="shared" si="132"/>
        <v>39.18</v>
      </c>
      <c r="I207" s="16">
        <f t="shared" si="133"/>
        <v>0</v>
      </c>
      <c r="J207" s="16">
        <f t="shared" si="134"/>
        <v>39.18</v>
      </c>
      <c r="K207" s="17">
        <f t="shared" si="135"/>
        <v>1</v>
      </c>
      <c r="M207" s="4">
        <v>39.18</v>
      </c>
      <c r="O207" s="39">
        <f t="shared" si="99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33"/>
      <c r="H208" s="35"/>
      <c r="I208" s="33"/>
      <c r="J208" s="33"/>
      <c r="K208" s="34"/>
      <c r="M208" s="4">
        <v>37494.26</v>
      </c>
      <c r="O208" s="39">
        <f t="shared" si="99"/>
        <v>37494.26</v>
      </c>
      <c r="P208" s="39"/>
    </row>
    <row r="209" spans="1:16" ht="39" x14ac:dyDescent="0.3">
      <c r="A209" s="81" t="s">
        <v>353</v>
      </c>
      <c r="B209" s="81" t="s">
        <v>105</v>
      </c>
      <c r="C209" s="82" t="s">
        <v>63</v>
      </c>
      <c r="D209" s="77">
        <v>51.88</v>
      </c>
      <c r="E209" s="77">
        <v>138.6</v>
      </c>
      <c r="F209" s="42"/>
      <c r="G209" s="13">
        <v>0</v>
      </c>
      <c r="H209" s="16">
        <f t="shared" ref="H209:H213" si="136">ROUND(E209*D209,2)</f>
        <v>7190.57</v>
      </c>
      <c r="I209" s="16">
        <f t="shared" ref="I209:I213" si="137">ROUND(F209*D209,2)</f>
        <v>0</v>
      </c>
      <c r="J209" s="16">
        <f t="shared" ref="J209:J213" si="138">ROUND(G209*D209,2)</f>
        <v>0</v>
      </c>
      <c r="K209" s="17">
        <f t="shared" ref="K209:K213" si="139">J209/H209</f>
        <v>0</v>
      </c>
      <c r="M209" s="4">
        <v>7190.57</v>
      </c>
      <c r="O209" s="39">
        <f t="shared" si="99"/>
        <v>0</v>
      </c>
      <c r="P209" s="39"/>
    </row>
    <row r="210" spans="1:16" ht="26" x14ac:dyDescent="0.3">
      <c r="A210" s="81" t="s">
        <v>354</v>
      </c>
      <c r="B210" s="81" t="s">
        <v>277</v>
      </c>
      <c r="C210" s="82" t="s">
        <v>124</v>
      </c>
      <c r="D210" s="77">
        <v>55.41</v>
      </c>
      <c r="E210" s="77">
        <v>12.34</v>
      </c>
      <c r="F210" s="42"/>
      <c r="G210" s="13">
        <v>0</v>
      </c>
      <c r="H210" s="16">
        <f t="shared" si="136"/>
        <v>683.76</v>
      </c>
      <c r="I210" s="16">
        <f t="shared" si="137"/>
        <v>0</v>
      </c>
      <c r="J210" s="16">
        <f t="shared" si="138"/>
        <v>0</v>
      </c>
      <c r="K210" s="17">
        <f t="shared" si="139"/>
        <v>0</v>
      </c>
      <c r="M210" s="4">
        <v>683.76</v>
      </c>
      <c r="O210" s="39">
        <f t="shared" si="99"/>
        <v>0</v>
      </c>
      <c r="P210" s="39"/>
    </row>
    <row r="211" spans="1:16" ht="26" x14ac:dyDescent="0.3">
      <c r="A211" s="81" t="s">
        <v>355</v>
      </c>
      <c r="B211" s="81" t="s">
        <v>278</v>
      </c>
      <c r="C211" s="82" t="s">
        <v>124</v>
      </c>
      <c r="D211" s="77">
        <v>64.180000000000007</v>
      </c>
      <c r="E211" s="77">
        <v>2.92</v>
      </c>
      <c r="F211" s="42"/>
      <c r="G211" s="13">
        <v>0</v>
      </c>
      <c r="H211" s="16">
        <f t="shared" si="136"/>
        <v>187.41</v>
      </c>
      <c r="I211" s="16">
        <f t="shared" si="137"/>
        <v>0</v>
      </c>
      <c r="J211" s="16">
        <f t="shared" si="138"/>
        <v>0</v>
      </c>
      <c r="K211" s="17">
        <f t="shared" si="139"/>
        <v>0</v>
      </c>
      <c r="M211" s="4">
        <v>187.41</v>
      </c>
      <c r="O211" s="39">
        <f t="shared" si="99"/>
        <v>0</v>
      </c>
      <c r="P211" s="39"/>
    </row>
    <row r="212" spans="1:16" ht="26" x14ac:dyDescent="0.3">
      <c r="A212" s="81" t="s">
        <v>356</v>
      </c>
      <c r="B212" s="81" t="s">
        <v>279</v>
      </c>
      <c r="C212" s="82" t="s">
        <v>124</v>
      </c>
      <c r="D212" s="77">
        <v>104.35</v>
      </c>
      <c r="E212" s="77">
        <v>12.34</v>
      </c>
      <c r="F212" s="42"/>
      <c r="G212" s="13">
        <v>0</v>
      </c>
      <c r="H212" s="16">
        <f t="shared" si="136"/>
        <v>1287.68</v>
      </c>
      <c r="I212" s="16">
        <f t="shared" si="137"/>
        <v>0</v>
      </c>
      <c r="J212" s="16">
        <f t="shared" si="138"/>
        <v>0</v>
      </c>
      <c r="K212" s="17">
        <f t="shared" si="139"/>
        <v>0</v>
      </c>
      <c r="M212" s="4">
        <v>1287.68</v>
      </c>
      <c r="O212" s="39">
        <f t="shared" si="99"/>
        <v>0</v>
      </c>
      <c r="P212" s="39"/>
    </row>
    <row r="213" spans="1:16" ht="39" x14ac:dyDescent="0.3">
      <c r="A213" s="81" t="s">
        <v>357</v>
      </c>
      <c r="B213" s="81" t="s">
        <v>280</v>
      </c>
      <c r="C213" s="82" t="s">
        <v>63</v>
      </c>
      <c r="D213" s="77">
        <v>633.75</v>
      </c>
      <c r="E213" s="77">
        <v>44.41</v>
      </c>
      <c r="F213" s="42"/>
      <c r="G213" s="13">
        <v>0</v>
      </c>
      <c r="H213" s="16">
        <f t="shared" si="136"/>
        <v>28144.84</v>
      </c>
      <c r="I213" s="16">
        <f t="shared" si="137"/>
        <v>0</v>
      </c>
      <c r="J213" s="16">
        <f t="shared" si="138"/>
        <v>0</v>
      </c>
      <c r="K213" s="17">
        <f t="shared" si="139"/>
        <v>0</v>
      </c>
      <c r="M213" s="4">
        <v>28144.84</v>
      </c>
      <c r="O213" s="39">
        <f t="shared" ref="O213:O276" si="140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33"/>
      <c r="H214" s="35"/>
      <c r="I214" s="33"/>
      <c r="J214" s="33"/>
      <c r="K214" s="34"/>
      <c r="M214" s="4">
        <v>11230.05</v>
      </c>
      <c r="O214" s="39">
        <f t="shared" si="140"/>
        <v>11230.05</v>
      </c>
      <c r="P214" s="39"/>
    </row>
    <row r="215" spans="1:16" ht="39" x14ac:dyDescent="0.3">
      <c r="A215" s="81" t="s">
        <v>359</v>
      </c>
      <c r="B215" s="81" t="s">
        <v>159</v>
      </c>
      <c r="C215" s="82" t="s">
        <v>63</v>
      </c>
      <c r="D215" s="77">
        <v>77.12</v>
      </c>
      <c r="E215" s="77">
        <v>76.94</v>
      </c>
      <c r="F215" s="42"/>
      <c r="G215" s="13">
        <v>0</v>
      </c>
      <c r="H215" s="16">
        <f t="shared" ref="H215:H217" si="141">ROUND(E215*D215,2)</f>
        <v>5933.61</v>
      </c>
      <c r="I215" s="16">
        <f t="shared" ref="I215:I217" si="142">ROUND(F215*D215,2)</f>
        <v>0</v>
      </c>
      <c r="J215" s="16">
        <f t="shared" ref="J215:J217" si="143">ROUND(G215*D215,2)</f>
        <v>0</v>
      </c>
      <c r="K215" s="17">
        <f t="shared" ref="K215:K217" si="144">J215/H215</f>
        <v>0</v>
      </c>
      <c r="M215" s="4">
        <v>5933.61</v>
      </c>
      <c r="O215" s="39">
        <f t="shared" si="140"/>
        <v>0</v>
      </c>
      <c r="P215" s="39"/>
    </row>
    <row r="216" spans="1:16" ht="26" x14ac:dyDescent="0.3">
      <c r="A216" s="81" t="s">
        <v>360</v>
      </c>
      <c r="B216" s="81" t="s">
        <v>160</v>
      </c>
      <c r="C216" s="82" t="s">
        <v>63</v>
      </c>
      <c r="D216" s="77">
        <v>27.56</v>
      </c>
      <c r="E216" s="77">
        <v>76.94</v>
      </c>
      <c r="F216" s="42"/>
      <c r="G216" s="13">
        <v>0</v>
      </c>
      <c r="H216" s="16">
        <f t="shared" si="141"/>
        <v>2120.4699999999998</v>
      </c>
      <c r="I216" s="16">
        <f t="shared" si="142"/>
        <v>0</v>
      </c>
      <c r="J216" s="16">
        <f t="shared" si="143"/>
        <v>0</v>
      </c>
      <c r="K216" s="17">
        <f t="shared" si="144"/>
        <v>0</v>
      </c>
      <c r="M216" s="4">
        <v>2120.4699999999998</v>
      </c>
      <c r="O216" s="39">
        <f t="shared" si="140"/>
        <v>0</v>
      </c>
      <c r="P216" s="39"/>
    </row>
    <row r="217" spans="1:16" ht="15.5" x14ac:dyDescent="0.3">
      <c r="A217" s="81" t="s">
        <v>361</v>
      </c>
      <c r="B217" s="81" t="s">
        <v>282</v>
      </c>
      <c r="C217" s="82" t="s">
        <v>63</v>
      </c>
      <c r="D217" s="77">
        <v>43.68</v>
      </c>
      <c r="E217" s="77">
        <v>72.709999999999994</v>
      </c>
      <c r="F217" s="42"/>
      <c r="G217" s="13">
        <v>0</v>
      </c>
      <c r="H217" s="16">
        <f t="shared" si="141"/>
        <v>3175.97</v>
      </c>
      <c r="I217" s="16">
        <f t="shared" si="142"/>
        <v>0</v>
      </c>
      <c r="J217" s="16">
        <f t="shared" si="143"/>
        <v>0</v>
      </c>
      <c r="K217" s="17">
        <f t="shared" si="144"/>
        <v>0</v>
      </c>
      <c r="M217" s="4">
        <v>3175.97</v>
      </c>
      <c r="O217" s="39">
        <f t="shared" si="140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33"/>
      <c r="H218" s="35"/>
      <c r="I218" s="33"/>
      <c r="J218" s="33"/>
      <c r="K218" s="34"/>
      <c r="M218" s="4">
        <v>18821.990000000002</v>
      </c>
      <c r="O218" s="39">
        <f t="shared" si="140"/>
        <v>18821.990000000002</v>
      </c>
      <c r="P218" s="39"/>
    </row>
    <row r="219" spans="1:16" ht="26" x14ac:dyDescent="0.3">
      <c r="A219" s="81" t="s">
        <v>363</v>
      </c>
      <c r="B219" s="81" t="s">
        <v>293</v>
      </c>
      <c r="C219" s="82" t="s">
        <v>63</v>
      </c>
      <c r="D219" s="77">
        <v>1027.8399999999999</v>
      </c>
      <c r="E219" s="77">
        <v>3.61</v>
      </c>
      <c r="F219" s="42"/>
      <c r="G219" s="13">
        <v>0</v>
      </c>
      <c r="H219" s="16">
        <f t="shared" ref="H219:H221" si="145">ROUND(E219*D219,2)</f>
        <v>3710.5</v>
      </c>
      <c r="I219" s="16">
        <f t="shared" ref="I219:I221" si="146">ROUND(F219*D219,2)</f>
        <v>0</v>
      </c>
      <c r="J219" s="16">
        <f t="shared" ref="J219:J221" si="147">ROUND(G219*D219,2)</f>
        <v>0</v>
      </c>
      <c r="K219" s="17">
        <f t="shared" ref="K219:K221" si="148">J219/H219</f>
        <v>0</v>
      </c>
      <c r="M219" s="4">
        <v>3710.5</v>
      </c>
      <c r="O219" s="39">
        <f t="shared" si="140"/>
        <v>0</v>
      </c>
      <c r="P219" s="39"/>
    </row>
    <row r="220" spans="1:16" ht="39" x14ac:dyDescent="0.3">
      <c r="A220" s="81" t="s">
        <v>364</v>
      </c>
      <c r="B220" s="81" t="s">
        <v>175</v>
      </c>
      <c r="C220" s="82" t="s">
        <v>63</v>
      </c>
      <c r="D220" s="77">
        <v>877.32</v>
      </c>
      <c r="E220" s="77">
        <v>4.97</v>
      </c>
      <c r="F220" s="42"/>
      <c r="G220" s="13">
        <v>0</v>
      </c>
      <c r="H220" s="16">
        <f t="shared" si="145"/>
        <v>4360.28</v>
      </c>
      <c r="I220" s="16">
        <f t="shared" si="146"/>
        <v>0</v>
      </c>
      <c r="J220" s="16">
        <f t="shared" si="147"/>
        <v>0</v>
      </c>
      <c r="K220" s="17">
        <f t="shared" si="148"/>
        <v>0</v>
      </c>
      <c r="M220" s="4">
        <v>4360.28</v>
      </c>
      <c r="O220" s="39">
        <f t="shared" si="140"/>
        <v>0</v>
      </c>
      <c r="P220" s="39"/>
    </row>
    <row r="221" spans="1:16" ht="26" x14ac:dyDescent="0.3">
      <c r="A221" s="81" t="s">
        <v>365</v>
      </c>
      <c r="B221" s="81" t="s">
        <v>293</v>
      </c>
      <c r="C221" s="82" t="s">
        <v>63</v>
      </c>
      <c r="D221" s="77">
        <v>1027.8399999999999</v>
      </c>
      <c r="E221" s="77">
        <v>10.46</v>
      </c>
      <c r="F221" s="42"/>
      <c r="G221" s="13">
        <v>0</v>
      </c>
      <c r="H221" s="16">
        <f t="shared" si="145"/>
        <v>10751.21</v>
      </c>
      <c r="I221" s="16">
        <f t="shared" si="146"/>
        <v>0</v>
      </c>
      <c r="J221" s="16">
        <f t="shared" si="147"/>
        <v>0</v>
      </c>
      <c r="K221" s="17">
        <f t="shared" si="148"/>
        <v>0</v>
      </c>
      <c r="M221" s="4">
        <v>10751.21</v>
      </c>
      <c r="O221" s="39">
        <f t="shared" si="140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33"/>
      <c r="H222" s="35"/>
      <c r="I222" s="33"/>
      <c r="J222" s="33"/>
      <c r="K222" s="34"/>
      <c r="M222" s="4">
        <v>19457.419999999998</v>
      </c>
      <c r="O222" s="39">
        <f t="shared" si="140"/>
        <v>19457.419999999998</v>
      </c>
      <c r="P222" s="39"/>
    </row>
    <row r="223" spans="1:16" ht="26" x14ac:dyDescent="0.3">
      <c r="A223" s="81" t="s">
        <v>367</v>
      </c>
      <c r="B223" s="81" t="s">
        <v>182</v>
      </c>
      <c r="C223" s="82" t="s">
        <v>46</v>
      </c>
      <c r="D223" s="77">
        <v>434.36</v>
      </c>
      <c r="E223" s="77">
        <v>6.71</v>
      </c>
      <c r="F223" s="42"/>
      <c r="G223" s="13">
        <v>0</v>
      </c>
      <c r="H223" s="16">
        <f t="shared" ref="H223:H227" si="149">ROUND(E223*D223,2)</f>
        <v>2914.56</v>
      </c>
      <c r="I223" s="16">
        <f t="shared" ref="I223:I227" si="150">ROUND(F223*D223,2)</f>
        <v>0</v>
      </c>
      <c r="J223" s="16">
        <f t="shared" ref="J223:J227" si="151">ROUND(G223*D223,2)</f>
        <v>0</v>
      </c>
      <c r="K223" s="17">
        <f t="shared" ref="K223:K227" si="152">J223/H223</f>
        <v>0</v>
      </c>
      <c r="M223" s="4">
        <v>2914.56</v>
      </c>
      <c r="O223" s="39">
        <f t="shared" si="140"/>
        <v>0</v>
      </c>
      <c r="P223" s="39"/>
    </row>
    <row r="224" spans="1:16" ht="52" x14ac:dyDescent="0.3">
      <c r="A224" s="81" t="s">
        <v>368</v>
      </c>
      <c r="B224" s="81" t="s">
        <v>183</v>
      </c>
      <c r="C224" s="82" t="s">
        <v>63</v>
      </c>
      <c r="D224" s="77">
        <v>40.81</v>
      </c>
      <c r="E224" s="77">
        <v>95.91</v>
      </c>
      <c r="F224" s="42"/>
      <c r="G224" s="13">
        <v>0</v>
      </c>
      <c r="H224" s="16">
        <f t="shared" si="149"/>
        <v>3914.09</v>
      </c>
      <c r="I224" s="16">
        <f t="shared" si="150"/>
        <v>0</v>
      </c>
      <c r="J224" s="16">
        <f t="shared" si="151"/>
        <v>0</v>
      </c>
      <c r="K224" s="17">
        <f t="shared" si="152"/>
        <v>0</v>
      </c>
      <c r="M224" s="4">
        <v>3914.09</v>
      </c>
      <c r="O224" s="39">
        <f t="shared" si="140"/>
        <v>0</v>
      </c>
      <c r="P224" s="39"/>
    </row>
    <row r="225" spans="1:16" ht="39" x14ac:dyDescent="0.3">
      <c r="A225" s="81" t="s">
        <v>369</v>
      </c>
      <c r="B225" s="81" t="s">
        <v>184</v>
      </c>
      <c r="C225" s="82" t="s">
        <v>63</v>
      </c>
      <c r="D225" s="77">
        <v>126.75</v>
      </c>
      <c r="E225" s="77">
        <v>72.88</v>
      </c>
      <c r="F225" s="42"/>
      <c r="G225" s="13">
        <v>0</v>
      </c>
      <c r="H225" s="16">
        <f t="shared" si="149"/>
        <v>9237.5400000000009</v>
      </c>
      <c r="I225" s="16">
        <f t="shared" si="150"/>
        <v>0</v>
      </c>
      <c r="J225" s="16">
        <f t="shared" si="151"/>
        <v>0</v>
      </c>
      <c r="K225" s="17">
        <f t="shared" si="152"/>
        <v>0</v>
      </c>
      <c r="M225" s="4">
        <v>9237.5400000000009</v>
      </c>
      <c r="O225" s="39">
        <f t="shared" si="140"/>
        <v>0</v>
      </c>
      <c r="P225" s="39"/>
    </row>
    <row r="226" spans="1:16" ht="52" x14ac:dyDescent="0.3">
      <c r="A226" s="81" t="s">
        <v>370</v>
      </c>
      <c r="B226" s="81" t="s">
        <v>371</v>
      </c>
      <c r="C226" s="82" t="s">
        <v>124</v>
      </c>
      <c r="D226" s="77">
        <v>46.63</v>
      </c>
      <c r="E226" s="77">
        <v>46.05</v>
      </c>
      <c r="F226" s="42"/>
      <c r="G226" s="13">
        <v>0</v>
      </c>
      <c r="H226" s="16">
        <f t="shared" si="149"/>
        <v>2147.31</v>
      </c>
      <c r="I226" s="16">
        <f t="shared" si="150"/>
        <v>0</v>
      </c>
      <c r="J226" s="16">
        <f t="shared" si="151"/>
        <v>0</v>
      </c>
      <c r="K226" s="17">
        <f t="shared" si="152"/>
        <v>0</v>
      </c>
      <c r="M226" s="4">
        <v>2147.31</v>
      </c>
      <c r="O226" s="39">
        <f t="shared" si="140"/>
        <v>0</v>
      </c>
      <c r="P226" s="39"/>
    </row>
    <row r="227" spans="1:16" ht="39" x14ac:dyDescent="0.3">
      <c r="A227" s="81" t="s">
        <v>372</v>
      </c>
      <c r="B227" s="81" t="s">
        <v>186</v>
      </c>
      <c r="C227" s="82" t="s">
        <v>46</v>
      </c>
      <c r="D227" s="77">
        <v>772.62</v>
      </c>
      <c r="E227" s="77">
        <v>1.61</v>
      </c>
      <c r="F227" s="42"/>
      <c r="G227" s="13">
        <v>0</v>
      </c>
      <c r="H227" s="16">
        <f t="shared" si="149"/>
        <v>1243.92</v>
      </c>
      <c r="I227" s="16">
        <f t="shared" si="150"/>
        <v>0</v>
      </c>
      <c r="J227" s="16">
        <f t="shared" si="151"/>
        <v>0</v>
      </c>
      <c r="K227" s="17">
        <f t="shared" si="152"/>
        <v>0</v>
      </c>
      <c r="M227" s="4">
        <v>1243.92</v>
      </c>
      <c r="O227" s="39">
        <f t="shared" si="140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33"/>
      <c r="H228" s="35"/>
      <c r="I228" s="33"/>
      <c r="J228" s="33"/>
      <c r="K228" s="34"/>
      <c r="M228" s="4">
        <v>18987.400000000001</v>
      </c>
      <c r="O228" s="39">
        <f t="shared" si="140"/>
        <v>18987.400000000001</v>
      </c>
      <c r="P228" s="39"/>
    </row>
    <row r="229" spans="1:16" ht="39" x14ac:dyDescent="0.3">
      <c r="A229" s="81" t="s">
        <v>374</v>
      </c>
      <c r="B229" s="81" t="s">
        <v>109</v>
      </c>
      <c r="C229" s="82" t="s">
        <v>63</v>
      </c>
      <c r="D229" s="77">
        <v>4.37</v>
      </c>
      <c r="E229" s="77">
        <v>309.95999999999998</v>
      </c>
      <c r="F229" s="42"/>
      <c r="G229" s="13">
        <v>0</v>
      </c>
      <c r="H229" s="16">
        <f t="shared" ref="H229:H231" si="153">ROUND(E229*D229,2)</f>
        <v>1354.53</v>
      </c>
      <c r="I229" s="16">
        <f t="shared" ref="I229:I231" si="154">ROUND(F229*D229,2)</f>
        <v>0</v>
      </c>
      <c r="J229" s="16">
        <f t="shared" ref="J229:J231" si="155">ROUND(G229*D229,2)</f>
        <v>0</v>
      </c>
      <c r="K229" s="17">
        <f t="shared" ref="K229:K231" si="156">J229/H229</f>
        <v>0</v>
      </c>
      <c r="M229" s="4">
        <v>1354.53</v>
      </c>
      <c r="O229" s="39">
        <f t="shared" si="140"/>
        <v>0</v>
      </c>
      <c r="P229" s="39"/>
    </row>
    <row r="230" spans="1:16" ht="39" x14ac:dyDescent="0.3">
      <c r="A230" s="81" t="s">
        <v>375</v>
      </c>
      <c r="B230" s="81" t="s">
        <v>110</v>
      </c>
      <c r="C230" s="82" t="s">
        <v>63</v>
      </c>
      <c r="D230" s="77">
        <v>24.13</v>
      </c>
      <c r="E230" s="77">
        <v>309.95999999999998</v>
      </c>
      <c r="F230" s="42"/>
      <c r="G230" s="13">
        <v>0</v>
      </c>
      <c r="H230" s="16">
        <f t="shared" si="153"/>
        <v>7479.33</v>
      </c>
      <c r="I230" s="16">
        <f t="shared" si="154"/>
        <v>0</v>
      </c>
      <c r="J230" s="16">
        <f t="shared" si="155"/>
        <v>0</v>
      </c>
      <c r="K230" s="17">
        <f t="shared" si="156"/>
        <v>0</v>
      </c>
      <c r="M230" s="4">
        <v>7479.33</v>
      </c>
      <c r="O230" s="39">
        <f t="shared" si="140"/>
        <v>0</v>
      </c>
      <c r="P230" s="39"/>
    </row>
    <row r="231" spans="1:16" ht="52" x14ac:dyDescent="0.3">
      <c r="A231" s="81" t="s">
        <v>376</v>
      </c>
      <c r="B231" s="81" t="s">
        <v>304</v>
      </c>
      <c r="C231" s="82" t="s">
        <v>63</v>
      </c>
      <c r="D231" s="77">
        <v>59.59</v>
      </c>
      <c r="E231" s="77">
        <v>170.39</v>
      </c>
      <c r="F231" s="42"/>
      <c r="G231" s="13">
        <v>0</v>
      </c>
      <c r="H231" s="16">
        <f t="shared" si="153"/>
        <v>10153.540000000001</v>
      </c>
      <c r="I231" s="16">
        <f t="shared" si="154"/>
        <v>0</v>
      </c>
      <c r="J231" s="16">
        <f t="shared" si="155"/>
        <v>0</v>
      </c>
      <c r="K231" s="17">
        <f t="shared" si="156"/>
        <v>0</v>
      </c>
      <c r="M231" s="4">
        <v>10153.540000000001</v>
      </c>
      <c r="O231" s="39">
        <f t="shared" si="140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33"/>
      <c r="H232" s="35"/>
      <c r="I232" s="33"/>
      <c r="J232" s="33"/>
      <c r="K232" s="34"/>
      <c r="M232" s="4">
        <v>7729.64</v>
      </c>
      <c r="O232" s="39">
        <f t="shared" si="140"/>
        <v>7729.64</v>
      </c>
      <c r="P232" s="39"/>
    </row>
    <row r="233" spans="1:16" ht="26" x14ac:dyDescent="0.3">
      <c r="A233" s="81" t="s">
        <v>378</v>
      </c>
      <c r="B233" s="81" t="s">
        <v>199</v>
      </c>
      <c r="C233" s="82" t="s">
        <v>63</v>
      </c>
      <c r="D233" s="77">
        <v>3.18</v>
      </c>
      <c r="E233" s="77">
        <v>133.57</v>
      </c>
      <c r="F233" s="42"/>
      <c r="G233" s="13">
        <v>0</v>
      </c>
      <c r="H233" s="16">
        <f t="shared" ref="H233:H238" si="157">ROUND(E233*D233,2)</f>
        <v>424.75</v>
      </c>
      <c r="I233" s="16">
        <f t="shared" ref="I233:I238" si="158">ROUND(F233*D233,2)</f>
        <v>0</v>
      </c>
      <c r="J233" s="16">
        <f t="shared" ref="J233:J238" si="159">ROUND(G233*D233,2)</f>
        <v>0</v>
      </c>
      <c r="K233" s="17">
        <f t="shared" ref="K233:K238" si="160">J233/H233</f>
        <v>0</v>
      </c>
      <c r="M233" s="4">
        <v>424.75</v>
      </c>
      <c r="O233" s="39">
        <f t="shared" si="140"/>
        <v>0</v>
      </c>
      <c r="P233" s="39"/>
    </row>
    <row r="234" spans="1:16" ht="26" x14ac:dyDescent="0.3">
      <c r="A234" s="81" t="s">
        <v>379</v>
      </c>
      <c r="B234" s="81" t="s">
        <v>112</v>
      </c>
      <c r="C234" s="82" t="s">
        <v>63</v>
      </c>
      <c r="D234" s="77">
        <v>19.41</v>
      </c>
      <c r="E234" s="77">
        <v>133.57</v>
      </c>
      <c r="F234" s="42"/>
      <c r="G234" s="13">
        <v>0</v>
      </c>
      <c r="H234" s="16">
        <f t="shared" si="157"/>
        <v>2592.59</v>
      </c>
      <c r="I234" s="16">
        <f t="shared" si="158"/>
        <v>0</v>
      </c>
      <c r="J234" s="16">
        <f t="shared" si="159"/>
        <v>0</v>
      </c>
      <c r="K234" s="17">
        <f t="shared" si="160"/>
        <v>0</v>
      </c>
      <c r="M234" s="4">
        <v>2592.59</v>
      </c>
      <c r="O234" s="39">
        <f t="shared" si="140"/>
        <v>0</v>
      </c>
      <c r="P234" s="39"/>
    </row>
    <row r="235" spans="1:16" ht="26" x14ac:dyDescent="0.3">
      <c r="A235" s="81" t="s">
        <v>380</v>
      </c>
      <c r="B235" s="81" t="s">
        <v>113</v>
      </c>
      <c r="C235" s="82" t="s">
        <v>63</v>
      </c>
      <c r="D235" s="77">
        <v>15.2</v>
      </c>
      <c r="E235" s="77">
        <v>133.57</v>
      </c>
      <c r="F235" s="42"/>
      <c r="G235" s="13">
        <v>0</v>
      </c>
      <c r="H235" s="16">
        <f t="shared" si="157"/>
        <v>2030.26</v>
      </c>
      <c r="I235" s="16">
        <f t="shared" si="158"/>
        <v>0</v>
      </c>
      <c r="J235" s="16">
        <f t="shared" si="159"/>
        <v>0</v>
      </c>
      <c r="K235" s="17">
        <f t="shared" si="160"/>
        <v>0</v>
      </c>
      <c r="M235" s="4">
        <v>2030.26</v>
      </c>
      <c r="O235" s="39">
        <f t="shared" si="140"/>
        <v>0</v>
      </c>
      <c r="P235" s="39"/>
    </row>
    <row r="236" spans="1:16" ht="15.5" x14ac:dyDescent="0.3">
      <c r="A236" s="81" t="s">
        <v>381</v>
      </c>
      <c r="B236" s="81" t="s">
        <v>201</v>
      </c>
      <c r="C236" s="82" t="s">
        <v>63</v>
      </c>
      <c r="D236" s="77">
        <v>3.21</v>
      </c>
      <c r="E236" s="77">
        <v>66.42</v>
      </c>
      <c r="F236" s="42"/>
      <c r="G236" s="13">
        <v>0</v>
      </c>
      <c r="H236" s="16">
        <f t="shared" si="157"/>
        <v>213.21</v>
      </c>
      <c r="I236" s="16">
        <f t="shared" si="158"/>
        <v>0</v>
      </c>
      <c r="J236" s="16">
        <f t="shared" si="159"/>
        <v>0</v>
      </c>
      <c r="K236" s="17">
        <f t="shared" si="160"/>
        <v>0</v>
      </c>
      <c r="M236" s="4">
        <v>213.21</v>
      </c>
      <c r="O236" s="39">
        <f t="shared" si="140"/>
        <v>0</v>
      </c>
      <c r="P236" s="39"/>
    </row>
    <row r="237" spans="1:16" ht="15.5" x14ac:dyDescent="0.3">
      <c r="A237" s="81" t="s">
        <v>382</v>
      </c>
      <c r="B237" s="81" t="s">
        <v>309</v>
      </c>
      <c r="C237" s="82" t="s">
        <v>63</v>
      </c>
      <c r="D237" s="77">
        <v>20.12</v>
      </c>
      <c r="E237" s="77">
        <v>66.42</v>
      </c>
      <c r="F237" s="42"/>
      <c r="G237" s="13">
        <v>0</v>
      </c>
      <c r="H237" s="16">
        <f t="shared" si="157"/>
        <v>1336.37</v>
      </c>
      <c r="I237" s="16">
        <f t="shared" si="158"/>
        <v>0</v>
      </c>
      <c r="J237" s="16">
        <f t="shared" si="159"/>
        <v>0</v>
      </c>
      <c r="K237" s="17">
        <f t="shared" si="160"/>
        <v>0</v>
      </c>
      <c r="M237" s="4">
        <v>1336.37</v>
      </c>
      <c r="O237" s="39">
        <f t="shared" si="140"/>
        <v>0</v>
      </c>
      <c r="P237" s="39"/>
    </row>
    <row r="238" spans="1:16" ht="26" x14ac:dyDescent="0.3">
      <c r="A238" s="81" t="s">
        <v>383</v>
      </c>
      <c r="B238" s="81" t="s">
        <v>202</v>
      </c>
      <c r="C238" s="82" t="s">
        <v>63</v>
      </c>
      <c r="D238" s="77">
        <v>17.05</v>
      </c>
      <c r="E238" s="77">
        <v>66.42</v>
      </c>
      <c r="F238" s="42"/>
      <c r="G238" s="13">
        <v>0</v>
      </c>
      <c r="H238" s="16">
        <f t="shared" si="157"/>
        <v>1132.46</v>
      </c>
      <c r="I238" s="16">
        <f t="shared" si="158"/>
        <v>0</v>
      </c>
      <c r="J238" s="16">
        <f t="shared" si="159"/>
        <v>0</v>
      </c>
      <c r="K238" s="17">
        <f t="shared" si="160"/>
        <v>0</v>
      </c>
      <c r="M238" s="4">
        <v>1132.46</v>
      </c>
      <c r="O238" s="39">
        <f t="shared" si="140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33"/>
      <c r="H239" s="35"/>
      <c r="I239" s="33"/>
      <c r="J239" s="33"/>
      <c r="K239" s="34"/>
      <c r="M239" s="4">
        <v>15736.84</v>
      </c>
      <c r="O239" s="39">
        <f t="shared" si="140"/>
        <v>15736.84</v>
      </c>
      <c r="P239" s="39"/>
    </row>
    <row r="240" spans="1:16" ht="26" x14ac:dyDescent="0.3">
      <c r="A240" s="81" t="s">
        <v>386</v>
      </c>
      <c r="B240" s="81" t="s">
        <v>317</v>
      </c>
      <c r="C240" s="82" t="s">
        <v>61</v>
      </c>
      <c r="D240" s="77">
        <v>672.73</v>
      </c>
      <c r="E240" s="77">
        <v>3.6</v>
      </c>
      <c r="F240" s="42"/>
      <c r="G240" s="13">
        <v>0</v>
      </c>
      <c r="H240" s="16">
        <f t="shared" ref="H240:H247" si="161">ROUND(E240*D240,2)</f>
        <v>2421.83</v>
      </c>
      <c r="I240" s="16">
        <f t="shared" ref="I240:I247" si="162">ROUND(F240*D240,2)</f>
        <v>0</v>
      </c>
      <c r="J240" s="16">
        <f t="shared" ref="J240:J247" si="163">ROUND(G240*D240,2)</f>
        <v>0</v>
      </c>
      <c r="K240" s="17">
        <f t="shared" ref="K240:K247" si="164">J240/H240</f>
        <v>0</v>
      </c>
      <c r="M240" s="4">
        <v>2421.83</v>
      </c>
      <c r="O240" s="39">
        <f t="shared" si="140"/>
        <v>0</v>
      </c>
      <c r="P240" s="39"/>
    </row>
    <row r="241" spans="1:16" ht="26" x14ac:dyDescent="0.3">
      <c r="A241" s="81" t="s">
        <v>387</v>
      </c>
      <c r="B241" s="81" t="s">
        <v>318</v>
      </c>
      <c r="C241" s="82" t="s">
        <v>165</v>
      </c>
      <c r="D241" s="77">
        <v>774.15</v>
      </c>
      <c r="E241" s="77">
        <v>5</v>
      </c>
      <c r="F241" s="42"/>
      <c r="G241" s="13">
        <v>0</v>
      </c>
      <c r="H241" s="16">
        <f t="shared" si="161"/>
        <v>3870.75</v>
      </c>
      <c r="I241" s="16">
        <f t="shared" si="162"/>
        <v>0</v>
      </c>
      <c r="J241" s="16">
        <f t="shared" si="163"/>
        <v>0</v>
      </c>
      <c r="K241" s="17">
        <f t="shared" si="164"/>
        <v>0</v>
      </c>
      <c r="M241" s="4">
        <v>3870.75</v>
      </c>
      <c r="O241" s="39">
        <f t="shared" si="140"/>
        <v>0</v>
      </c>
      <c r="P241" s="39"/>
    </row>
    <row r="242" spans="1:16" ht="39" x14ac:dyDescent="0.3">
      <c r="A242" s="81" t="s">
        <v>388</v>
      </c>
      <c r="B242" s="81" t="s">
        <v>319</v>
      </c>
      <c r="C242" s="82" t="s">
        <v>165</v>
      </c>
      <c r="D242" s="77">
        <v>843.83</v>
      </c>
      <c r="E242" s="77">
        <v>2</v>
      </c>
      <c r="F242" s="42"/>
      <c r="G242" s="13">
        <v>0</v>
      </c>
      <c r="H242" s="16">
        <f t="shared" si="161"/>
        <v>1687.66</v>
      </c>
      <c r="I242" s="16">
        <f t="shared" si="162"/>
        <v>0</v>
      </c>
      <c r="J242" s="16">
        <f t="shared" si="163"/>
        <v>0</v>
      </c>
      <c r="K242" s="17">
        <f t="shared" si="164"/>
        <v>0</v>
      </c>
      <c r="M242" s="4">
        <v>1687.66</v>
      </c>
      <c r="O242" s="39">
        <f t="shared" si="140"/>
        <v>0</v>
      </c>
      <c r="P242" s="39"/>
    </row>
    <row r="243" spans="1:16" ht="26" x14ac:dyDescent="0.3">
      <c r="A243" s="81" t="s">
        <v>389</v>
      </c>
      <c r="B243" s="81" t="s">
        <v>320</v>
      </c>
      <c r="C243" s="82" t="s">
        <v>165</v>
      </c>
      <c r="D243" s="77">
        <v>116.73</v>
      </c>
      <c r="E243" s="77">
        <v>2</v>
      </c>
      <c r="F243" s="42"/>
      <c r="G243" s="13">
        <v>0</v>
      </c>
      <c r="H243" s="16">
        <f t="shared" si="161"/>
        <v>233.46</v>
      </c>
      <c r="I243" s="16">
        <f t="shared" si="162"/>
        <v>0</v>
      </c>
      <c r="J243" s="16">
        <f t="shared" si="163"/>
        <v>0</v>
      </c>
      <c r="K243" s="17">
        <f t="shared" si="164"/>
        <v>0</v>
      </c>
      <c r="M243" s="4">
        <v>233.46</v>
      </c>
      <c r="O243" s="39">
        <f t="shared" si="140"/>
        <v>0</v>
      </c>
      <c r="P243" s="39"/>
    </row>
    <row r="244" spans="1:16" ht="26" x14ac:dyDescent="0.3">
      <c r="A244" s="81" t="s">
        <v>390</v>
      </c>
      <c r="B244" s="81" t="s">
        <v>321</v>
      </c>
      <c r="C244" s="82" t="s">
        <v>165</v>
      </c>
      <c r="D244" s="77">
        <v>381.57</v>
      </c>
      <c r="E244" s="77">
        <v>4</v>
      </c>
      <c r="F244" s="42"/>
      <c r="G244" s="13">
        <v>0</v>
      </c>
      <c r="H244" s="16">
        <f t="shared" si="161"/>
        <v>1526.28</v>
      </c>
      <c r="I244" s="16">
        <f t="shared" si="162"/>
        <v>0</v>
      </c>
      <c r="J244" s="16">
        <f t="shared" si="163"/>
        <v>0</v>
      </c>
      <c r="K244" s="17">
        <f t="shared" si="164"/>
        <v>0</v>
      </c>
      <c r="M244" s="4">
        <v>1526.28</v>
      </c>
      <c r="O244" s="39">
        <f t="shared" si="140"/>
        <v>0</v>
      </c>
      <c r="P244" s="39"/>
    </row>
    <row r="245" spans="1:16" ht="26" x14ac:dyDescent="0.3">
      <c r="A245" s="81" t="s">
        <v>391</v>
      </c>
      <c r="B245" s="81" t="s">
        <v>322</v>
      </c>
      <c r="C245" s="82" t="s">
        <v>165</v>
      </c>
      <c r="D245" s="77">
        <v>545.88</v>
      </c>
      <c r="E245" s="77">
        <v>4</v>
      </c>
      <c r="F245" s="42"/>
      <c r="G245" s="13">
        <v>0</v>
      </c>
      <c r="H245" s="16">
        <f t="shared" si="161"/>
        <v>2183.52</v>
      </c>
      <c r="I245" s="16">
        <f t="shared" si="162"/>
        <v>0</v>
      </c>
      <c r="J245" s="16">
        <f t="shared" si="163"/>
        <v>0</v>
      </c>
      <c r="K245" s="17">
        <f t="shared" si="164"/>
        <v>0</v>
      </c>
      <c r="M245" s="4">
        <v>2183.52</v>
      </c>
      <c r="O245" s="39">
        <f t="shared" si="140"/>
        <v>0</v>
      </c>
      <c r="P245" s="39"/>
    </row>
    <row r="246" spans="1:16" ht="26" x14ac:dyDescent="0.3">
      <c r="A246" s="81" t="s">
        <v>392</v>
      </c>
      <c r="B246" s="81" t="s">
        <v>323</v>
      </c>
      <c r="C246" s="82" t="s">
        <v>165</v>
      </c>
      <c r="D246" s="77">
        <v>140.08000000000001</v>
      </c>
      <c r="E246" s="77">
        <v>4</v>
      </c>
      <c r="F246" s="42"/>
      <c r="G246" s="13">
        <v>0</v>
      </c>
      <c r="H246" s="16">
        <f t="shared" si="161"/>
        <v>560.32000000000005</v>
      </c>
      <c r="I246" s="16">
        <f t="shared" si="162"/>
        <v>0</v>
      </c>
      <c r="J246" s="16">
        <f t="shared" si="163"/>
        <v>0</v>
      </c>
      <c r="K246" s="17">
        <f t="shared" si="164"/>
        <v>0</v>
      </c>
      <c r="M246" s="4">
        <v>560.32000000000005</v>
      </c>
      <c r="O246" s="39">
        <f t="shared" si="140"/>
        <v>0</v>
      </c>
      <c r="P246" s="39"/>
    </row>
    <row r="247" spans="1:16" ht="39" x14ac:dyDescent="0.3">
      <c r="A247" s="81" t="s">
        <v>393</v>
      </c>
      <c r="B247" s="81" t="s">
        <v>324</v>
      </c>
      <c r="C247" s="82" t="s">
        <v>165</v>
      </c>
      <c r="D247" s="77">
        <v>542.16999999999996</v>
      </c>
      <c r="E247" s="77">
        <v>6</v>
      </c>
      <c r="F247" s="42"/>
      <c r="G247" s="13">
        <v>0</v>
      </c>
      <c r="H247" s="16">
        <f t="shared" si="161"/>
        <v>3253.02</v>
      </c>
      <c r="I247" s="16">
        <f t="shared" si="162"/>
        <v>0</v>
      </c>
      <c r="J247" s="16">
        <f t="shared" si="163"/>
        <v>0</v>
      </c>
      <c r="K247" s="17">
        <f t="shared" si="164"/>
        <v>0</v>
      </c>
      <c r="M247" s="4">
        <v>3253.02</v>
      </c>
      <c r="O247" s="39">
        <f t="shared" si="140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33"/>
      <c r="H248" s="35"/>
      <c r="I248" s="33"/>
      <c r="J248" s="33"/>
      <c r="K248" s="34"/>
      <c r="M248" s="4">
        <v>701301.49</v>
      </c>
      <c r="O248" s="39">
        <f t="shared" si="140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33"/>
      <c r="H249" s="35"/>
      <c r="I249" s="33"/>
      <c r="J249" s="33"/>
      <c r="K249" s="34"/>
      <c r="M249" s="4">
        <v>185883.03</v>
      </c>
      <c r="O249" s="39">
        <f t="shared" si="140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33"/>
      <c r="H250" s="35"/>
      <c r="I250" s="33"/>
      <c r="J250" s="33"/>
      <c r="K250" s="34"/>
      <c r="M250" s="4">
        <v>198.72</v>
      </c>
      <c r="O250" s="39">
        <f t="shared" si="140"/>
        <v>198.72</v>
      </c>
      <c r="P250" s="39"/>
    </row>
    <row r="251" spans="1:16" ht="26" x14ac:dyDescent="0.3">
      <c r="A251" s="81" t="s">
        <v>396</v>
      </c>
      <c r="B251" s="81" t="s">
        <v>65</v>
      </c>
      <c r="C251" s="82" t="s">
        <v>61</v>
      </c>
      <c r="D251" s="77">
        <v>0.46</v>
      </c>
      <c r="E251" s="77">
        <v>432</v>
      </c>
      <c r="F251" s="42"/>
      <c r="G251" s="13">
        <v>432</v>
      </c>
      <c r="H251" s="16">
        <f t="shared" ref="H251" si="165">ROUND(E251*D251,2)</f>
        <v>198.72</v>
      </c>
      <c r="I251" s="16">
        <f t="shared" ref="I251" si="166">ROUND(F251*D251,2)</f>
        <v>0</v>
      </c>
      <c r="J251" s="16">
        <f t="shared" ref="J251" si="167">ROUND(G251*D251,2)</f>
        <v>198.72</v>
      </c>
      <c r="K251" s="17">
        <f t="shared" ref="K251" si="168">J251/H251</f>
        <v>1</v>
      </c>
      <c r="M251" s="4">
        <v>198.72</v>
      </c>
      <c r="O251" s="39">
        <f t="shared" si="140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33"/>
      <c r="H252" s="35"/>
      <c r="I252" s="33"/>
      <c r="J252" s="33"/>
      <c r="K252" s="34"/>
      <c r="M252" s="4">
        <v>28037.53</v>
      </c>
      <c r="O252" s="39">
        <f t="shared" si="140"/>
        <v>28037.53</v>
      </c>
      <c r="P252" s="39"/>
    </row>
    <row r="253" spans="1:16" ht="26" x14ac:dyDescent="0.3">
      <c r="A253" s="81" t="s">
        <v>398</v>
      </c>
      <c r="B253" s="81" t="s">
        <v>67</v>
      </c>
      <c r="C253" s="82" t="s">
        <v>46</v>
      </c>
      <c r="D253" s="77">
        <v>76.92</v>
      </c>
      <c r="E253" s="77">
        <v>40.700000000000003</v>
      </c>
      <c r="F253" s="42"/>
      <c r="G253" s="13">
        <v>40.700000000000003</v>
      </c>
      <c r="H253" s="16">
        <f t="shared" ref="H253:H262" si="169">ROUND(E253*D253,2)</f>
        <v>3130.64</v>
      </c>
      <c r="I253" s="16">
        <f t="shared" ref="I253:I262" si="170">ROUND(F253*D253,2)</f>
        <v>0</v>
      </c>
      <c r="J253" s="16">
        <f t="shared" ref="J253:J262" si="171">ROUND(G253*D253,2)</f>
        <v>3130.64</v>
      </c>
      <c r="K253" s="17">
        <f t="shared" ref="K253:K262" si="172">J253/H253</f>
        <v>1</v>
      </c>
      <c r="M253" s="4">
        <v>3130.64</v>
      </c>
      <c r="O253" s="39">
        <f t="shared" si="140"/>
        <v>0</v>
      </c>
      <c r="P253" s="39"/>
    </row>
    <row r="254" spans="1:16" ht="26" x14ac:dyDescent="0.3">
      <c r="A254" s="81" t="s">
        <v>399</v>
      </c>
      <c r="B254" s="81" t="s">
        <v>68</v>
      </c>
      <c r="C254" s="82" t="s">
        <v>63</v>
      </c>
      <c r="D254" s="77">
        <v>5.65</v>
      </c>
      <c r="E254" s="77">
        <v>19.850000000000001</v>
      </c>
      <c r="F254" s="42"/>
      <c r="G254" s="13">
        <v>19.850000000000001</v>
      </c>
      <c r="H254" s="16">
        <f t="shared" si="169"/>
        <v>112.15</v>
      </c>
      <c r="I254" s="16">
        <f t="shared" si="170"/>
        <v>0</v>
      </c>
      <c r="J254" s="16">
        <f t="shared" si="171"/>
        <v>112.15</v>
      </c>
      <c r="K254" s="17">
        <f t="shared" si="172"/>
        <v>1</v>
      </c>
      <c r="M254" s="4">
        <v>112.15</v>
      </c>
      <c r="O254" s="39">
        <f t="shared" si="140"/>
        <v>0</v>
      </c>
      <c r="P254" s="39"/>
    </row>
    <row r="255" spans="1:16" ht="26" x14ac:dyDescent="0.3">
      <c r="A255" s="81" t="s">
        <v>400</v>
      </c>
      <c r="B255" s="81" t="s">
        <v>69</v>
      </c>
      <c r="C255" s="82" t="s">
        <v>63</v>
      </c>
      <c r="D255" s="77">
        <v>30.52</v>
      </c>
      <c r="E255" s="77">
        <v>19.850000000000001</v>
      </c>
      <c r="F255" s="42"/>
      <c r="G255" s="13">
        <v>20.7</v>
      </c>
      <c r="H255" s="16">
        <f t="shared" si="169"/>
        <v>605.82000000000005</v>
      </c>
      <c r="I255" s="16">
        <f t="shared" si="170"/>
        <v>0</v>
      </c>
      <c r="J255" s="16">
        <f t="shared" si="171"/>
        <v>631.76</v>
      </c>
      <c r="K255" s="17">
        <f t="shared" si="172"/>
        <v>1.042817998745502</v>
      </c>
      <c r="M255" s="4">
        <v>605.82000000000005</v>
      </c>
      <c r="O255" s="39">
        <f t="shared" si="140"/>
        <v>0</v>
      </c>
      <c r="P255" s="39"/>
    </row>
    <row r="256" spans="1:16" ht="26" x14ac:dyDescent="0.3">
      <c r="A256" s="81" t="s">
        <v>401</v>
      </c>
      <c r="B256" s="81" t="s">
        <v>73</v>
      </c>
      <c r="C256" s="82" t="s">
        <v>71</v>
      </c>
      <c r="D256" s="77">
        <v>22.45</v>
      </c>
      <c r="E256" s="77">
        <v>51.1</v>
      </c>
      <c r="F256" s="42"/>
      <c r="G256" s="13">
        <v>51.1</v>
      </c>
      <c r="H256" s="16">
        <f t="shared" si="169"/>
        <v>1147.2</v>
      </c>
      <c r="I256" s="16">
        <f t="shared" si="170"/>
        <v>0</v>
      </c>
      <c r="J256" s="16">
        <f t="shared" si="171"/>
        <v>1147.2</v>
      </c>
      <c r="K256" s="17">
        <f t="shared" ref="K256:K257" si="173">J256/H256</f>
        <v>1</v>
      </c>
      <c r="M256" s="4">
        <v>1147.2</v>
      </c>
      <c r="O256" s="39">
        <f t="shared" si="140"/>
        <v>0</v>
      </c>
      <c r="P256" s="39"/>
    </row>
    <row r="257" spans="1:16" ht="26" x14ac:dyDescent="0.3">
      <c r="A257" s="81" t="s">
        <v>402</v>
      </c>
      <c r="B257" s="81" t="s">
        <v>72</v>
      </c>
      <c r="C257" s="82" t="s">
        <v>71</v>
      </c>
      <c r="D257" s="77">
        <v>20.350000000000001</v>
      </c>
      <c r="E257" s="77">
        <v>56</v>
      </c>
      <c r="F257" s="42"/>
      <c r="G257" s="13">
        <v>0</v>
      </c>
      <c r="H257" s="16">
        <f t="shared" si="169"/>
        <v>1139.5999999999999</v>
      </c>
      <c r="I257" s="16">
        <f t="shared" si="170"/>
        <v>0</v>
      </c>
      <c r="J257" s="16">
        <f t="shared" si="171"/>
        <v>0</v>
      </c>
      <c r="K257" s="17">
        <f t="shared" si="173"/>
        <v>0</v>
      </c>
      <c r="M257" s="4">
        <v>1139.5999999999999</v>
      </c>
      <c r="O257" s="39">
        <f t="shared" si="140"/>
        <v>0</v>
      </c>
      <c r="P257" s="39"/>
    </row>
    <row r="258" spans="1:16" ht="26" x14ac:dyDescent="0.3">
      <c r="A258" s="81" t="s">
        <v>403</v>
      </c>
      <c r="B258" s="81" t="s">
        <v>404</v>
      </c>
      <c r="C258" s="82" t="s">
        <v>71</v>
      </c>
      <c r="D258" s="77">
        <v>15.58</v>
      </c>
      <c r="E258" s="77">
        <v>148.4</v>
      </c>
      <c r="F258" s="42"/>
      <c r="G258" s="13">
        <v>0</v>
      </c>
      <c r="H258" s="16">
        <f t="shared" si="169"/>
        <v>2312.0700000000002</v>
      </c>
      <c r="I258" s="16">
        <f t="shared" si="170"/>
        <v>0</v>
      </c>
      <c r="J258" s="16">
        <f t="shared" si="171"/>
        <v>0</v>
      </c>
      <c r="K258" s="17">
        <f t="shared" si="172"/>
        <v>0</v>
      </c>
      <c r="M258" s="4">
        <v>2312.0700000000002</v>
      </c>
      <c r="O258" s="39">
        <f t="shared" si="140"/>
        <v>0</v>
      </c>
      <c r="P258" s="39"/>
    </row>
    <row r="259" spans="1:16" ht="26" x14ac:dyDescent="0.3">
      <c r="A259" s="81" t="s">
        <v>405</v>
      </c>
      <c r="B259" s="81" t="s">
        <v>144</v>
      </c>
      <c r="C259" s="82" t="s">
        <v>46</v>
      </c>
      <c r="D259" s="77">
        <v>487.71</v>
      </c>
      <c r="E259" s="77">
        <v>1.91</v>
      </c>
      <c r="F259" s="42"/>
      <c r="G259" s="13">
        <v>4.8</v>
      </c>
      <c r="H259" s="16">
        <f t="shared" si="169"/>
        <v>931.53</v>
      </c>
      <c r="I259" s="16">
        <f t="shared" si="170"/>
        <v>0</v>
      </c>
      <c r="J259" s="16">
        <f t="shared" si="171"/>
        <v>2341.0100000000002</v>
      </c>
      <c r="K259" s="17">
        <f t="shared" si="172"/>
        <v>2.5130806307902058</v>
      </c>
      <c r="M259" s="4">
        <v>931.53</v>
      </c>
      <c r="O259" s="39">
        <f t="shared" si="140"/>
        <v>0</v>
      </c>
      <c r="P259" s="39"/>
    </row>
    <row r="260" spans="1:16" ht="26" x14ac:dyDescent="0.3">
      <c r="A260" s="81" t="s">
        <v>406</v>
      </c>
      <c r="B260" s="81" t="s">
        <v>268</v>
      </c>
      <c r="C260" s="82" t="s">
        <v>46</v>
      </c>
      <c r="D260" s="77">
        <v>265.87</v>
      </c>
      <c r="E260" s="77">
        <v>1.91</v>
      </c>
      <c r="F260" s="42"/>
      <c r="G260" s="13">
        <v>4.8</v>
      </c>
      <c r="H260" s="16">
        <f t="shared" si="169"/>
        <v>507.81</v>
      </c>
      <c r="I260" s="16">
        <f t="shared" si="170"/>
        <v>0</v>
      </c>
      <c r="J260" s="16">
        <f t="shared" si="171"/>
        <v>1276.18</v>
      </c>
      <c r="K260" s="17">
        <f t="shared" si="172"/>
        <v>2.5131052952876076</v>
      </c>
      <c r="M260" s="4">
        <v>507.81</v>
      </c>
      <c r="O260" s="39">
        <f t="shared" si="140"/>
        <v>0</v>
      </c>
      <c r="P260" s="39"/>
    </row>
    <row r="261" spans="1:16" ht="15.5" x14ac:dyDescent="0.3">
      <c r="A261" s="81" t="s">
        <v>407</v>
      </c>
      <c r="B261" s="81" t="s">
        <v>77</v>
      </c>
      <c r="C261" s="82" t="s">
        <v>46</v>
      </c>
      <c r="D261" s="77">
        <v>46.64</v>
      </c>
      <c r="E261" s="77">
        <v>4.04</v>
      </c>
      <c r="F261" s="42"/>
      <c r="G261" s="13">
        <v>0</v>
      </c>
      <c r="H261" s="16">
        <f t="shared" si="169"/>
        <v>188.43</v>
      </c>
      <c r="I261" s="16">
        <f t="shared" si="170"/>
        <v>0</v>
      </c>
      <c r="J261" s="16">
        <f t="shared" si="171"/>
        <v>0</v>
      </c>
      <c r="K261" s="17">
        <f t="shared" si="172"/>
        <v>0</v>
      </c>
      <c r="M261" s="4">
        <v>188.43</v>
      </c>
      <c r="O261" s="39">
        <f t="shared" si="140"/>
        <v>0</v>
      </c>
      <c r="P261" s="39"/>
    </row>
    <row r="262" spans="1:16" ht="26" x14ac:dyDescent="0.3">
      <c r="A262" s="81" t="s">
        <v>408</v>
      </c>
      <c r="B262" s="81" t="s">
        <v>253</v>
      </c>
      <c r="C262" s="82" t="s">
        <v>235</v>
      </c>
      <c r="D262" s="77">
        <v>516.9</v>
      </c>
      <c r="E262" s="77">
        <v>34.75</v>
      </c>
      <c r="F262" s="42"/>
      <c r="G262" s="13">
        <v>34.75</v>
      </c>
      <c r="H262" s="16">
        <f t="shared" si="169"/>
        <v>17962.28</v>
      </c>
      <c r="I262" s="16">
        <f t="shared" si="170"/>
        <v>0</v>
      </c>
      <c r="J262" s="16">
        <f t="shared" si="171"/>
        <v>17962.28</v>
      </c>
      <c r="K262" s="17">
        <f t="shared" si="172"/>
        <v>1</v>
      </c>
      <c r="L262" s="67">
        <v>36.479999999999997</v>
      </c>
      <c r="M262" s="4">
        <v>17962.28</v>
      </c>
      <c r="O262" s="39">
        <f t="shared" si="140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33"/>
      <c r="H263" s="35"/>
      <c r="I263" s="33"/>
      <c r="J263" s="33"/>
      <c r="K263" s="34"/>
      <c r="M263" s="4">
        <v>11220.61</v>
      </c>
      <c r="O263" s="39">
        <f t="shared" si="140"/>
        <v>11220.61</v>
      </c>
      <c r="P263" s="39"/>
    </row>
    <row r="264" spans="1:16" ht="39" x14ac:dyDescent="0.3">
      <c r="A264" s="81" t="s">
        <v>410</v>
      </c>
      <c r="B264" s="81" t="s">
        <v>105</v>
      </c>
      <c r="C264" s="82" t="s">
        <v>63</v>
      </c>
      <c r="D264" s="77">
        <v>51.88</v>
      </c>
      <c r="E264" s="77">
        <v>216.28</v>
      </c>
      <c r="F264" s="42"/>
      <c r="G264" s="13">
        <v>0</v>
      </c>
      <c r="H264" s="16">
        <f t="shared" ref="H264" si="174">ROUND(E264*D264,2)</f>
        <v>11220.61</v>
      </c>
      <c r="I264" s="16">
        <f t="shared" ref="I264" si="175">ROUND(F264*D264,2)</f>
        <v>0</v>
      </c>
      <c r="J264" s="16">
        <f t="shared" ref="J264" si="176">ROUND(G264*D264,2)</f>
        <v>0</v>
      </c>
      <c r="K264" s="17">
        <f t="shared" ref="K264" si="177">J264/H264</f>
        <v>0</v>
      </c>
      <c r="M264" s="4">
        <v>11220.61</v>
      </c>
      <c r="O264" s="39">
        <f t="shared" si="140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33"/>
      <c r="H265" s="35"/>
      <c r="I265" s="33"/>
      <c r="J265" s="33"/>
      <c r="K265" s="34"/>
      <c r="M265" s="4">
        <v>11928.96</v>
      </c>
      <c r="O265" s="39">
        <f t="shared" si="140"/>
        <v>11928.96</v>
      </c>
      <c r="P265" s="39"/>
    </row>
    <row r="266" spans="1:16" ht="39" x14ac:dyDescent="0.3">
      <c r="A266" s="81" t="s">
        <v>412</v>
      </c>
      <c r="B266" s="81" t="s">
        <v>109</v>
      </c>
      <c r="C266" s="82" t="s">
        <v>63</v>
      </c>
      <c r="D266" s="77">
        <v>4.37</v>
      </c>
      <c r="E266" s="77">
        <v>418.56</v>
      </c>
      <c r="F266" s="42"/>
      <c r="G266" s="13">
        <v>0</v>
      </c>
      <c r="H266" s="16">
        <f t="shared" ref="H266:H267" si="178">ROUND(E266*D266,2)</f>
        <v>1829.11</v>
      </c>
      <c r="I266" s="16">
        <f t="shared" ref="I266:I267" si="179">ROUND(F266*D266,2)</f>
        <v>0</v>
      </c>
      <c r="J266" s="16">
        <f t="shared" ref="J266:J267" si="180">ROUND(G266*D266,2)</f>
        <v>0</v>
      </c>
      <c r="K266" s="17">
        <f t="shared" ref="K266:K267" si="181">J266/H266</f>
        <v>0</v>
      </c>
      <c r="M266" s="4">
        <v>1829.11</v>
      </c>
      <c r="O266" s="39">
        <f t="shared" si="140"/>
        <v>0</v>
      </c>
      <c r="P266" s="39"/>
    </row>
    <row r="267" spans="1:16" ht="39" x14ac:dyDescent="0.3">
      <c r="A267" s="81" t="s">
        <v>413</v>
      </c>
      <c r="B267" s="81" t="s">
        <v>110</v>
      </c>
      <c r="C267" s="82" t="s">
        <v>63</v>
      </c>
      <c r="D267" s="77">
        <v>24.13</v>
      </c>
      <c r="E267" s="77">
        <v>418.56</v>
      </c>
      <c r="F267" s="42"/>
      <c r="G267" s="13">
        <v>0</v>
      </c>
      <c r="H267" s="16">
        <f t="shared" si="178"/>
        <v>10099.85</v>
      </c>
      <c r="I267" s="16">
        <f t="shared" si="179"/>
        <v>0</v>
      </c>
      <c r="J267" s="16">
        <f t="shared" si="180"/>
        <v>0</v>
      </c>
      <c r="K267" s="17">
        <f t="shared" si="181"/>
        <v>0</v>
      </c>
      <c r="M267" s="4">
        <v>10099.85</v>
      </c>
      <c r="O267" s="39">
        <f t="shared" si="140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33"/>
      <c r="H268" s="35"/>
      <c r="I268" s="33"/>
      <c r="J268" s="33"/>
      <c r="K268" s="34"/>
      <c r="M268" s="4">
        <v>13825.04</v>
      </c>
      <c r="O268" s="39">
        <f t="shared" si="140"/>
        <v>13825.04</v>
      </c>
      <c r="P268" s="39"/>
    </row>
    <row r="269" spans="1:16" ht="15.5" x14ac:dyDescent="0.3">
      <c r="A269" s="81" t="s">
        <v>416</v>
      </c>
      <c r="B269" s="81" t="s">
        <v>417</v>
      </c>
      <c r="C269" s="82" t="s">
        <v>63</v>
      </c>
      <c r="D269" s="77">
        <v>13.62</v>
      </c>
      <c r="E269" s="77">
        <v>418.56</v>
      </c>
      <c r="F269" s="42"/>
      <c r="G269" s="13">
        <v>0</v>
      </c>
      <c r="H269" s="16">
        <f t="shared" ref="H269:H270" si="182">ROUND(E269*D269,2)</f>
        <v>5700.79</v>
      </c>
      <c r="I269" s="16">
        <f t="shared" ref="I269:I270" si="183">ROUND(F269*D269,2)</f>
        <v>0</v>
      </c>
      <c r="J269" s="16">
        <f t="shared" ref="J269:J270" si="184">ROUND(G269*D269,2)</f>
        <v>0</v>
      </c>
      <c r="K269" s="17">
        <f t="shared" ref="K269:K270" si="185">J269/H269</f>
        <v>0</v>
      </c>
      <c r="M269" s="4">
        <v>5700.79</v>
      </c>
      <c r="O269" s="39">
        <f t="shared" si="140"/>
        <v>0</v>
      </c>
      <c r="P269" s="39"/>
    </row>
    <row r="270" spans="1:16" ht="26" x14ac:dyDescent="0.3">
      <c r="A270" s="81" t="s">
        <v>418</v>
      </c>
      <c r="B270" s="81" t="s">
        <v>112</v>
      </c>
      <c r="C270" s="82" t="s">
        <v>63</v>
      </c>
      <c r="D270" s="77">
        <v>19.41</v>
      </c>
      <c r="E270" s="77">
        <v>418.56</v>
      </c>
      <c r="F270" s="42"/>
      <c r="G270" s="13">
        <v>0</v>
      </c>
      <c r="H270" s="16">
        <f t="shared" si="182"/>
        <v>8124.25</v>
      </c>
      <c r="I270" s="16">
        <f t="shared" si="183"/>
        <v>0</v>
      </c>
      <c r="J270" s="16">
        <f t="shared" si="184"/>
        <v>0</v>
      </c>
      <c r="K270" s="17">
        <f t="shared" si="185"/>
        <v>0</v>
      </c>
      <c r="M270" s="4">
        <v>8124.25</v>
      </c>
      <c r="O270" s="39">
        <f t="shared" si="140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33"/>
      <c r="H271" s="35"/>
      <c r="I271" s="33"/>
      <c r="J271" s="33"/>
      <c r="K271" s="34"/>
      <c r="M271" s="4">
        <v>55689.760000000002</v>
      </c>
      <c r="O271" s="39">
        <f t="shared" si="140"/>
        <v>55689.760000000002</v>
      </c>
      <c r="P271" s="39"/>
    </row>
    <row r="272" spans="1:16" ht="39" x14ac:dyDescent="0.3">
      <c r="A272" s="81" t="s">
        <v>421</v>
      </c>
      <c r="B272" s="81" t="s">
        <v>159</v>
      </c>
      <c r="C272" s="82" t="s">
        <v>63</v>
      </c>
      <c r="D272" s="77">
        <v>77.12</v>
      </c>
      <c r="E272" s="77">
        <v>532</v>
      </c>
      <c r="F272" s="42"/>
      <c r="G272" s="13">
        <v>0</v>
      </c>
      <c r="H272" s="16">
        <f t="shared" ref="H272:H273" si="186">ROUND(E272*D272,2)</f>
        <v>41027.839999999997</v>
      </c>
      <c r="I272" s="16">
        <f t="shared" ref="I272:I273" si="187">ROUND(F272*D272,2)</f>
        <v>0</v>
      </c>
      <c r="J272" s="16">
        <f t="shared" ref="J272:J273" si="188">ROUND(G272*D272,2)</f>
        <v>0</v>
      </c>
      <c r="K272" s="17">
        <f t="shared" ref="K272:K273" si="189">J272/H272</f>
        <v>0</v>
      </c>
      <c r="M272" s="4">
        <v>41027.839999999997</v>
      </c>
      <c r="O272" s="39">
        <f t="shared" si="140"/>
        <v>0</v>
      </c>
      <c r="P272" s="39"/>
    </row>
    <row r="273" spans="1:16" ht="26" x14ac:dyDescent="0.3">
      <c r="A273" s="81" t="s">
        <v>422</v>
      </c>
      <c r="B273" s="81" t="s">
        <v>160</v>
      </c>
      <c r="C273" s="82" t="s">
        <v>63</v>
      </c>
      <c r="D273" s="77">
        <v>27.56</v>
      </c>
      <c r="E273" s="77">
        <v>532</v>
      </c>
      <c r="F273" s="42"/>
      <c r="G273" s="13">
        <v>0</v>
      </c>
      <c r="H273" s="16">
        <f t="shared" si="186"/>
        <v>14661.92</v>
      </c>
      <c r="I273" s="16">
        <f t="shared" si="187"/>
        <v>0</v>
      </c>
      <c r="J273" s="16">
        <f t="shared" si="188"/>
        <v>0</v>
      </c>
      <c r="K273" s="17">
        <f t="shared" si="189"/>
        <v>0</v>
      </c>
      <c r="M273" s="4">
        <v>14661.92</v>
      </c>
      <c r="O273" s="39">
        <f t="shared" si="140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33"/>
      <c r="H274" s="35"/>
      <c r="I274" s="33"/>
      <c r="J274" s="33"/>
      <c r="K274" s="34"/>
      <c r="M274" s="4">
        <v>64982.41</v>
      </c>
      <c r="O274" s="39">
        <f t="shared" si="140"/>
        <v>64982.41</v>
      </c>
      <c r="P274" s="39"/>
    </row>
    <row r="275" spans="1:16" ht="15.5" x14ac:dyDescent="0.3">
      <c r="A275" s="81" t="s">
        <v>425</v>
      </c>
      <c r="B275" s="81" t="s">
        <v>426</v>
      </c>
      <c r="C275" s="82" t="s">
        <v>124</v>
      </c>
      <c r="D275" s="77">
        <v>507.24</v>
      </c>
      <c r="E275" s="77">
        <v>114.52</v>
      </c>
      <c r="F275" s="42"/>
      <c r="G275" s="13">
        <v>0</v>
      </c>
      <c r="H275" s="16">
        <f t="shared" ref="H275:H277" si="190">ROUND(E275*D275,2)</f>
        <v>58089.120000000003</v>
      </c>
      <c r="I275" s="16">
        <f t="shared" ref="I275:I277" si="191">ROUND(F275*D275,2)</f>
        <v>0</v>
      </c>
      <c r="J275" s="16">
        <f t="shared" ref="J275:J277" si="192">ROUND(G275*D275,2)</f>
        <v>0</v>
      </c>
      <c r="K275" s="17">
        <f t="shared" ref="K275:K277" si="193">J275/H275</f>
        <v>0</v>
      </c>
      <c r="M275" s="4">
        <v>58089.120000000003</v>
      </c>
      <c r="O275" s="39">
        <f t="shared" si="140"/>
        <v>0</v>
      </c>
      <c r="P275" s="39"/>
    </row>
    <row r="276" spans="1:16" ht="26" x14ac:dyDescent="0.3">
      <c r="A276" s="81" t="s">
        <v>427</v>
      </c>
      <c r="B276" s="81" t="s">
        <v>428</v>
      </c>
      <c r="C276" s="82" t="s">
        <v>63</v>
      </c>
      <c r="D276" s="77">
        <v>14.4</v>
      </c>
      <c r="E276" s="77">
        <v>91.62</v>
      </c>
      <c r="F276" s="42"/>
      <c r="G276" s="13">
        <v>0</v>
      </c>
      <c r="H276" s="16">
        <f t="shared" si="190"/>
        <v>1319.33</v>
      </c>
      <c r="I276" s="16">
        <f t="shared" si="191"/>
        <v>0</v>
      </c>
      <c r="J276" s="16">
        <f t="shared" si="192"/>
        <v>0</v>
      </c>
      <c r="K276" s="17">
        <f t="shared" si="193"/>
        <v>0</v>
      </c>
      <c r="M276" s="4">
        <v>1319.33</v>
      </c>
      <c r="O276" s="39">
        <f t="shared" si="140"/>
        <v>0</v>
      </c>
      <c r="P276" s="39"/>
    </row>
    <row r="277" spans="1:16" ht="26" x14ac:dyDescent="0.3">
      <c r="A277" s="81" t="s">
        <v>429</v>
      </c>
      <c r="B277" s="81" t="s">
        <v>430</v>
      </c>
      <c r="C277" s="82" t="s">
        <v>431</v>
      </c>
      <c r="D277" s="77">
        <v>398.14</v>
      </c>
      <c r="E277" s="77">
        <v>14</v>
      </c>
      <c r="F277" s="42"/>
      <c r="G277" s="13">
        <v>0</v>
      </c>
      <c r="H277" s="16">
        <f t="shared" si="190"/>
        <v>5573.96</v>
      </c>
      <c r="I277" s="16">
        <f t="shared" si="191"/>
        <v>0</v>
      </c>
      <c r="J277" s="16">
        <f t="shared" si="192"/>
        <v>0</v>
      </c>
      <c r="K277" s="17">
        <f t="shared" si="193"/>
        <v>0</v>
      </c>
      <c r="M277" s="4">
        <v>5573.96</v>
      </c>
      <c r="O277" s="39">
        <f t="shared" ref="O277:O340" si="194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33"/>
      <c r="H278" s="35"/>
      <c r="I278" s="33"/>
      <c r="J278" s="33"/>
      <c r="K278" s="34"/>
      <c r="M278" s="4">
        <v>515418.46</v>
      </c>
      <c r="O278" s="39">
        <f t="shared" si="194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33"/>
      <c r="H279" s="35"/>
      <c r="I279" s="33"/>
      <c r="J279" s="33"/>
      <c r="K279" s="34"/>
      <c r="M279" s="4">
        <v>596.16</v>
      </c>
      <c r="O279" s="39">
        <f t="shared" si="194"/>
        <v>596.16</v>
      </c>
      <c r="P279" s="39"/>
    </row>
    <row r="280" spans="1:16" ht="26" x14ac:dyDescent="0.3">
      <c r="A280" s="81" t="s">
        <v>433</v>
      </c>
      <c r="B280" s="81" t="s">
        <v>65</v>
      </c>
      <c r="C280" s="82" t="s">
        <v>61</v>
      </c>
      <c r="D280" s="77">
        <v>0.46</v>
      </c>
      <c r="E280" s="77">
        <v>1296</v>
      </c>
      <c r="F280" s="42"/>
      <c r="G280" s="13">
        <v>1296</v>
      </c>
      <c r="H280" s="16">
        <f t="shared" ref="H280" si="195">ROUND(E280*D280,2)</f>
        <v>596.16</v>
      </c>
      <c r="I280" s="16">
        <f t="shared" ref="I280" si="196">ROUND(F280*D280,2)</f>
        <v>0</v>
      </c>
      <c r="J280" s="16">
        <f t="shared" ref="J280" si="197">ROUND(G280*D280,2)</f>
        <v>596.16</v>
      </c>
      <c r="K280" s="17">
        <f t="shared" ref="K280" si="198">J280/H280</f>
        <v>1</v>
      </c>
      <c r="M280" s="4">
        <v>596.16</v>
      </c>
      <c r="O280" s="39">
        <f t="shared" si="194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33"/>
      <c r="H281" s="35"/>
      <c r="I281" s="33"/>
      <c r="J281" s="33"/>
      <c r="K281" s="34"/>
      <c r="M281" s="4">
        <v>90861.26</v>
      </c>
      <c r="O281" s="39">
        <f t="shared" si="194"/>
        <v>90861.26</v>
      </c>
      <c r="P281" s="39"/>
    </row>
    <row r="282" spans="1:16" ht="26" x14ac:dyDescent="0.3">
      <c r="A282" s="81" t="s">
        <v>434</v>
      </c>
      <c r="B282" s="81" t="s">
        <v>67</v>
      </c>
      <c r="C282" s="82" t="s">
        <v>46</v>
      </c>
      <c r="D282" s="77">
        <v>76.92</v>
      </c>
      <c r="E282" s="77">
        <v>138.19999999999999</v>
      </c>
      <c r="F282" s="42"/>
      <c r="G282" s="13">
        <v>138.19999999999999</v>
      </c>
      <c r="H282" s="16">
        <f t="shared" ref="H282:H291" si="199">ROUND(E282*D282,2)</f>
        <v>10630.34</v>
      </c>
      <c r="I282" s="16">
        <f t="shared" ref="I282:I291" si="200">ROUND(F282*D282,2)</f>
        <v>0</v>
      </c>
      <c r="J282" s="16">
        <f t="shared" ref="J282:J291" si="201">ROUND(G282*D282,2)</f>
        <v>10630.34</v>
      </c>
      <c r="K282" s="17">
        <f t="shared" ref="K282:K291" si="202">J282/H282</f>
        <v>1</v>
      </c>
      <c r="M282" s="4">
        <v>10630.34</v>
      </c>
      <c r="O282" s="39">
        <f t="shared" si="194"/>
        <v>0</v>
      </c>
      <c r="P282" s="39"/>
    </row>
    <row r="283" spans="1:16" ht="26" x14ac:dyDescent="0.3">
      <c r="A283" s="81" t="s">
        <v>435</v>
      </c>
      <c r="B283" s="81" t="s">
        <v>68</v>
      </c>
      <c r="C283" s="82" t="s">
        <v>63</v>
      </c>
      <c r="D283" s="77">
        <v>5.65</v>
      </c>
      <c r="E283" s="77">
        <v>59.54</v>
      </c>
      <c r="F283" s="42"/>
      <c r="G283" s="13">
        <v>59.54</v>
      </c>
      <c r="H283" s="16">
        <f t="shared" si="199"/>
        <v>336.4</v>
      </c>
      <c r="I283" s="16">
        <f t="shared" si="200"/>
        <v>0</v>
      </c>
      <c r="J283" s="16">
        <f t="shared" si="201"/>
        <v>336.4</v>
      </c>
      <c r="K283" s="17">
        <f t="shared" si="202"/>
        <v>1</v>
      </c>
      <c r="M283" s="4">
        <v>336.4</v>
      </c>
      <c r="O283" s="39">
        <f t="shared" si="194"/>
        <v>0</v>
      </c>
      <c r="P283" s="39"/>
    </row>
    <row r="284" spans="1:16" ht="26" x14ac:dyDescent="0.3">
      <c r="A284" s="81" t="s">
        <v>436</v>
      </c>
      <c r="B284" s="81" t="s">
        <v>69</v>
      </c>
      <c r="C284" s="82" t="s">
        <v>63</v>
      </c>
      <c r="D284" s="77">
        <v>30.52</v>
      </c>
      <c r="E284" s="77">
        <v>59.54</v>
      </c>
      <c r="F284" s="42"/>
      <c r="G284" s="13">
        <v>59.54</v>
      </c>
      <c r="H284" s="16">
        <f t="shared" si="199"/>
        <v>1817.16</v>
      </c>
      <c r="I284" s="16">
        <f t="shared" si="200"/>
        <v>0</v>
      </c>
      <c r="J284" s="16">
        <f t="shared" si="201"/>
        <v>1817.16</v>
      </c>
      <c r="K284" s="17">
        <f t="shared" si="202"/>
        <v>1</v>
      </c>
      <c r="M284" s="4">
        <v>1817.16</v>
      </c>
      <c r="O284" s="39">
        <f t="shared" si="194"/>
        <v>0</v>
      </c>
      <c r="P284" s="39"/>
    </row>
    <row r="285" spans="1:16" ht="26" x14ac:dyDescent="0.3">
      <c r="A285" s="81" t="s">
        <v>437</v>
      </c>
      <c r="B285" s="81" t="s">
        <v>73</v>
      </c>
      <c r="C285" s="82" t="s">
        <v>71</v>
      </c>
      <c r="D285" s="77">
        <v>22.45</v>
      </c>
      <c r="E285" s="77">
        <v>153.30000000000001</v>
      </c>
      <c r="F285" s="42"/>
      <c r="G285" s="13">
        <v>153.30000000000001</v>
      </c>
      <c r="H285" s="16">
        <f t="shared" si="199"/>
        <v>3441.59</v>
      </c>
      <c r="I285" s="16">
        <f t="shared" si="200"/>
        <v>0</v>
      </c>
      <c r="J285" s="16">
        <f t="shared" si="201"/>
        <v>3441.59</v>
      </c>
      <c r="K285" s="17">
        <f t="shared" si="202"/>
        <v>1</v>
      </c>
      <c r="M285" s="4">
        <v>3441.59</v>
      </c>
      <c r="O285" s="39">
        <f t="shared" si="194"/>
        <v>0</v>
      </c>
      <c r="P285" s="39"/>
    </row>
    <row r="286" spans="1:16" ht="26" x14ac:dyDescent="0.3">
      <c r="A286" s="81" t="s">
        <v>438</v>
      </c>
      <c r="B286" s="81" t="s">
        <v>72</v>
      </c>
      <c r="C286" s="82" t="s">
        <v>71</v>
      </c>
      <c r="D286" s="77">
        <v>20.350000000000001</v>
      </c>
      <c r="E286" s="77">
        <v>168</v>
      </c>
      <c r="F286" s="42"/>
      <c r="G286" s="13">
        <v>0</v>
      </c>
      <c r="H286" s="16">
        <f t="shared" si="199"/>
        <v>3418.8</v>
      </c>
      <c r="I286" s="16">
        <f t="shared" si="200"/>
        <v>0</v>
      </c>
      <c r="J286" s="16">
        <f t="shared" si="201"/>
        <v>0</v>
      </c>
      <c r="K286" s="17">
        <f t="shared" si="202"/>
        <v>0</v>
      </c>
      <c r="M286" s="4">
        <v>3418.8</v>
      </c>
      <c r="O286" s="39">
        <f t="shared" si="194"/>
        <v>0</v>
      </c>
      <c r="P286" s="39"/>
    </row>
    <row r="287" spans="1:16" ht="26" x14ac:dyDescent="0.3">
      <c r="A287" s="81" t="s">
        <v>439</v>
      </c>
      <c r="B287" s="81" t="s">
        <v>72</v>
      </c>
      <c r="C287" s="82" t="s">
        <v>71</v>
      </c>
      <c r="D287" s="77">
        <v>20.350000000000001</v>
      </c>
      <c r="E287" s="77">
        <v>445.2</v>
      </c>
      <c r="F287" s="42"/>
      <c r="G287" s="13">
        <v>0</v>
      </c>
      <c r="H287" s="16">
        <f t="shared" si="199"/>
        <v>9059.82</v>
      </c>
      <c r="I287" s="16">
        <f t="shared" si="200"/>
        <v>0</v>
      </c>
      <c r="J287" s="16">
        <f t="shared" si="201"/>
        <v>0</v>
      </c>
      <c r="K287" s="17">
        <f t="shared" si="202"/>
        <v>0</v>
      </c>
      <c r="M287" s="4">
        <v>9059.82</v>
      </c>
      <c r="O287" s="39">
        <f t="shared" si="194"/>
        <v>0</v>
      </c>
      <c r="P287" s="39"/>
    </row>
    <row r="288" spans="1:16" ht="26" x14ac:dyDescent="0.3">
      <c r="A288" s="81" t="s">
        <v>440</v>
      </c>
      <c r="B288" s="81" t="s">
        <v>144</v>
      </c>
      <c r="C288" s="82" t="s">
        <v>46</v>
      </c>
      <c r="D288" s="77">
        <v>487.71</v>
      </c>
      <c r="E288" s="77">
        <v>5.73</v>
      </c>
      <c r="F288" s="42"/>
      <c r="G288" s="13">
        <v>14.41</v>
      </c>
      <c r="H288" s="16">
        <f t="shared" si="199"/>
        <v>2794.58</v>
      </c>
      <c r="I288" s="16">
        <f t="shared" si="200"/>
        <v>0</v>
      </c>
      <c r="J288" s="16">
        <f t="shared" si="201"/>
        <v>7027.9</v>
      </c>
      <c r="K288" s="17">
        <f t="shared" si="202"/>
        <v>2.5148322824896763</v>
      </c>
      <c r="M288" s="4">
        <v>2794.58</v>
      </c>
      <c r="O288" s="39">
        <f t="shared" si="194"/>
        <v>0</v>
      </c>
      <c r="P288" s="39"/>
    </row>
    <row r="289" spans="1:16" ht="26" x14ac:dyDescent="0.3">
      <c r="A289" s="81" t="s">
        <v>441</v>
      </c>
      <c r="B289" s="81" t="s">
        <v>268</v>
      </c>
      <c r="C289" s="82" t="s">
        <v>46</v>
      </c>
      <c r="D289" s="77">
        <v>265.87</v>
      </c>
      <c r="E289" s="77">
        <v>5.73</v>
      </c>
      <c r="F289" s="42"/>
      <c r="G289" s="13">
        <v>14.41</v>
      </c>
      <c r="H289" s="16">
        <f t="shared" si="199"/>
        <v>1523.44</v>
      </c>
      <c r="I289" s="16">
        <f t="shared" si="200"/>
        <v>0</v>
      </c>
      <c r="J289" s="16">
        <f t="shared" si="201"/>
        <v>3831.19</v>
      </c>
      <c r="K289" s="17">
        <f t="shared" si="202"/>
        <v>2.5148282833587143</v>
      </c>
      <c r="M289" s="4">
        <v>1523.44</v>
      </c>
      <c r="O289" s="39">
        <f t="shared" si="194"/>
        <v>0</v>
      </c>
      <c r="P289" s="39"/>
    </row>
    <row r="290" spans="1:16" ht="15.5" x14ac:dyDescent="0.3">
      <c r="A290" s="81" t="s">
        <v>442</v>
      </c>
      <c r="B290" s="81" t="s">
        <v>77</v>
      </c>
      <c r="C290" s="82" t="s">
        <v>46</v>
      </c>
      <c r="D290" s="77">
        <v>46.64</v>
      </c>
      <c r="E290" s="77">
        <v>84.63</v>
      </c>
      <c r="F290" s="42"/>
      <c r="G290" s="13">
        <v>84.63</v>
      </c>
      <c r="H290" s="16">
        <f t="shared" si="199"/>
        <v>3947.14</v>
      </c>
      <c r="I290" s="16">
        <f t="shared" si="200"/>
        <v>0</v>
      </c>
      <c r="J290" s="16">
        <f t="shared" si="201"/>
        <v>3947.14</v>
      </c>
      <c r="K290" s="17">
        <f t="shared" si="202"/>
        <v>1</v>
      </c>
      <c r="M290" s="4">
        <v>3947.14</v>
      </c>
      <c r="O290" s="39">
        <f t="shared" si="194"/>
        <v>0</v>
      </c>
      <c r="P290" s="39"/>
    </row>
    <row r="291" spans="1:16" ht="26" x14ac:dyDescent="0.3">
      <c r="A291" s="81" t="s">
        <v>443</v>
      </c>
      <c r="B291" s="81" t="s">
        <v>253</v>
      </c>
      <c r="C291" s="82" t="s">
        <v>235</v>
      </c>
      <c r="D291" s="77">
        <v>516.9</v>
      </c>
      <c r="E291" s="77">
        <v>104.26</v>
      </c>
      <c r="F291" s="42"/>
      <c r="G291" s="13">
        <v>104.26</v>
      </c>
      <c r="H291" s="16">
        <f t="shared" si="199"/>
        <v>53891.99</v>
      </c>
      <c r="I291" s="16">
        <f t="shared" si="200"/>
        <v>0</v>
      </c>
      <c r="J291" s="16">
        <f t="shared" si="201"/>
        <v>53891.99</v>
      </c>
      <c r="K291" s="17">
        <f t="shared" si="202"/>
        <v>1</v>
      </c>
      <c r="L291" s="66"/>
      <c r="M291" s="4">
        <v>53891.99</v>
      </c>
      <c r="O291" s="39">
        <f t="shared" si="194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33"/>
      <c r="H292" s="35"/>
      <c r="I292" s="33"/>
      <c r="J292" s="33"/>
      <c r="K292" s="34"/>
      <c r="M292" s="4">
        <v>22393.48</v>
      </c>
      <c r="O292" s="39">
        <f t="shared" si="194"/>
        <v>22393.48</v>
      </c>
      <c r="P292" s="39"/>
    </row>
    <row r="293" spans="1:16" ht="39" x14ac:dyDescent="0.3">
      <c r="A293" s="81" t="s">
        <v>444</v>
      </c>
      <c r="B293" s="81" t="s">
        <v>105</v>
      </c>
      <c r="C293" s="82" t="s">
        <v>63</v>
      </c>
      <c r="D293" s="77">
        <v>51.88</v>
      </c>
      <c r="E293" s="77">
        <v>431.64</v>
      </c>
      <c r="F293" s="42"/>
      <c r="G293" s="13">
        <v>0</v>
      </c>
      <c r="H293" s="16">
        <f t="shared" ref="H293" si="203">ROUND(E293*D293,2)</f>
        <v>22393.48</v>
      </c>
      <c r="I293" s="16">
        <f t="shared" ref="I293" si="204">ROUND(F293*D293,2)</f>
        <v>0</v>
      </c>
      <c r="J293" s="16">
        <f t="shared" ref="J293" si="205">ROUND(G293*D293,2)</f>
        <v>0</v>
      </c>
      <c r="K293" s="17">
        <f t="shared" ref="K293" si="206">J293/H293</f>
        <v>0</v>
      </c>
      <c r="M293" s="4">
        <v>22393.48</v>
      </c>
      <c r="O293" s="39">
        <f t="shared" si="194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33"/>
      <c r="H294" s="35"/>
      <c r="I294" s="33"/>
      <c r="J294" s="33"/>
      <c r="K294" s="34"/>
      <c r="M294" s="4">
        <v>24603.48</v>
      </c>
      <c r="O294" s="39">
        <f t="shared" si="194"/>
        <v>24603.48</v>
      </c>
      <c r="P294" s="39"/>
    </row>
    <row r="295" spans="1:16" ht="39" x14ac:dyDescent="0.3">
      <c r="A295" s="81" t="s">
        <v>446</v>
      </c>
      <c r="B295" s="81" t="s">
        <v>109</v>
      </c>
      <c r="C295" s="82" t="s">
        <v>63</v>
      </c>
      <c r="D295" s="77">
        <v>4.37</v>
      </c>
      <c r="E295" s="77">
        <v>863.28</v>
      </c>
      <c r="F295" s="42"/>
      <c r="G295" s="13">
        <v>0</v>
      </c>
      <c r="H295" s="16">
        <f t="shared" ref="H295:H296" si="207">ROUND(E295*D295,2)</f>
        <v>3772.53</v>
      </c>
      <c r="I295" s="16">
        <f t="shared" ref="I295:I296" si="208">ROUND(F295*D295,2)</f>
        <v>0</v>
      </c>
      <c r="J295" s="16">
        <f t="shared" ref="J295:J296" si="209">ROUND(G295*D295,2)</f>
        <v>0</v>
      </c>
      <c r="K295" s="17">
        <f t="shared" ref="K295:K296" si="210">J295/H295</f>
        <v>0</v>
      </c>
      <c r="M295" s="4">
        <v>3772.53</v>
      </c>
      <c r="O295" s="39">
        <f t="shared" si="194"/>
        <v>0</v>
      </c>
      <c r="P295" s="39"/>
    </row>
    <row r="296" spans="1:16" ht="39" x14ac:dyDescent="0.3">
      <c r="A296" s="81" t="s">
        <v>447</v>
      </c>
      <c r="B296" s="81" t="s">
        <v>110</v>
      </c>
      <c r="C296" s="82" t="s">
        <v>63</v>
      </c>
      <c r="D296" s="77">
        <v>24.13</v>
      </c>
      <c r="E296" s="77">
        <v>863.28</v>
      </c>
      <c r="F296" s="42"/>
      <c r="G296" s="13">
        <v>0</v>
      </c>
      <c r="H296" s="16">
        <f t="shared" si="207"/>
        <v>20830.95</v>
      </c>
      <c r="I296" s="16">
        <f t="shared" si="208"/>
        <v>0</v>
      </c>
      <c r="J296" s="16">
        <f t="shared" si="209"/>
        <v>0</v>
      </c>
      <c r="K296" s="17">
        <f t="shared" si="210"/>
        <v>0</v>
      </c>
      <c r="M296" s="4">
        <v>20830.95</v>
      </c>
      <c r="O296" s="39">
        <f t="shared" si="194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33"/>
      <c r="H297" s="35"/>
      <c r="I297" s="33"/>
      <c r="J297" s="33"/>
      <c r="K297" s="34"/>
      <c r="M297" s="4">
        <v>28514.13</v>
      </c>
      <c r="O297" s="39">
        <f t="shared" si="194"/>
        <v>28514.13</v>
      </c>
      <c r="P297" s="39"/>
    </row>
    <row r="298" spans="1:16" ht="15.5" x14ac:dyDescent="0.3">
      <c r="A298" s="81" t="s">
        <v>449</v>
      </c>
      <c r="B298" s="81" t="s">
        <v>417</v>
      </c>
      <c r="C298" s="82" t="s">
        <v>63</v>
      </c>
      <c r="D298" s="77">
        <v>13.62</v>
      </c>
      <c r="E298" s="77">
        <v>863.28</v>
      </c>
      <c r="F298" s="42"/>
      <c r="G298" s="13">
        <v>0</v>
      </c>
      <c r="H298" s="16">
        <f t="shared" ref="H298:H299" si="211">ROUND(E298*D298,2)</f>
        <v>11757.87</v>
      </c>
      <c r="I298" s="16">
        <f t="shared" ref="I298:I299" si="212">ROUND(F298*D298,2)</f>
        <v>0</v>
      </c>
      <c r="J298" s="16">
        <f t="shared" ref="J298:J299" si="213">ROUND(G298*D298,2)</f>
        <v>0</v>
      </c>
      <c r="K298" s="17">
        <f t="shared" ref="K298:K299" si="214">J298/H298</f>
        <v>0</v>
      </c>
      <c r="M298" s="4">
        <v>11757.87</v>
      </c>
      <c r="O298" s="39">
        <f t="shared" si="194"/>
        <v>0</v>
      </c>
      <c r="P298" s="39"/>
    </row>
    <row r="299" spans="1:16" ht="26" x14ac:dyDescent="0.3">
      <c r="A299" s="81" t="s">
        <v>450</v>
      </c>
      <c r="B299" s="81" t="s">
        <v>112</v>
      </c>
      <c r="C299" s="82" t="s">
        <v>63</v>
      </c>
      <c r="D299" s="77">
        <v>19.41</v>
      </c>
      <c r="E299" s="77">
        <v>863.28</v>
      </c>
      <c r="F299" s="42"/>
      <c r="G299" s="13">
        <v>0</v>
      </c>
      <c r="H299" s="16">
        <f t="shared" si="211"/>
        <v>16756.259999999998</v>
      </c>
      <c r="I299" s="16">
        <f t="shared" si="212"/>
        <v>0</v>
      </c>
      <c r="J299" s="16">
        <f t="shared" si="213"/>
        <v>0</v>
      </c>
      <c r="K299" s="17">
        <f t="shared" si="214"/>
        <v>0</v>
      </c>
      <c r="M299" s="4">
        <v>16756.259999999998</v>
      </c>
      <c r="O299" s="39">
        <f t="shared" si="194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33"/>
      <c r="H300" s="35"/>
      <c r="I300" s="33"/>
      <c r="J300" s="33"/>
      <c r="K300" s="34"/>
      <c r="M300" s="4">
        <v>158276.16</v>
      </c>
      <c r="O300" s="39">
        <f t="shared" si="194"/>
        <v>158276.16</v>
      </c>
      <c r="P300" s="39"/>
    </row>
    <row r="301" spans="1:16" ht="39" x14ac:dyDescent="0.3">
      <c r="A301" s="81" t="s">
        <v>452</v>
      </c>
      <c r="B301" s="81" t="s">
        <v>159</v>
      </c>
      <c r="C301" s="82" t="s">
        <v>63</v>
      </c>
      <c r="D301" s="77">
        <v>77.12</v>
      </c>
      <c r="E301" s="77">
        <v>1512</v>
      </c>
      <c r="F301" s="42"/>
      <c r="G301" s="13">
        <v>0</v>
      </c>
      <c r="H301" s="16">
        <f t="shared" ref="H301:H302" si="215">ROUND(E301*D301,2)</f>
        <v>116605.44</v>
      </c>
      <c r="I301" s="16">
        <f t="shared" ref="I301:I302" si="216">ROUND(F301*D301,2)</f>
        <v>0</v>
      </c>
      <c r="J301" s="16">
        <f t="shared" ref="J301:J302" si="217">ROUND(G301*D301,2)</f>
        <v>0</v>
      </c>
      <c r="K301" s="17">
        <f t="shared" ref="K301:K302" si="218">J301/H301</f>
        <v>0</v>
      </c>
      <c r="M301" s="4">
        <v>116605.44</v>
      </c>
      <c r="O301" s="39">
        <f t="shared" si="194"/>
        <v>0</v>
      </c>
      <c r="P301" s="39"/>
    </row>
    <row r="302" spans="1:16" ht="26" x14ac:dyDescent="0.3">
      <c r="A302" s="81" t="s">
        <v>453</v>
      </c>
      <c r="B302" s="81" t="s">
        <v>160</v>
      </c>
      <c r="C302" s="82" t="s">
        <v>63</v>
      </c>
      <c r="D302" s="77">
        <v>27.56</v>
      </c>
      <c r="E302" s="77">
        <v>1512</v>
      </c>
      <c r="F302" s="42"/>
      <c r="G302" s="13">
        <v>0</v>
      </c>
      <c r="H302" s="16">
        <f t="shared" si="215"/>
        <v>41670.720000000001</v>
      </c>
      <c r="I302" s="16">
        <f t="shared" si="216"/>
        <v>0</v>
      </c>
      <c r="J302" s="16">
        <f t="shared" si="217"/>
        <v>0</v>
      </c>
      <c r="K302" s="17">
        <f t="shared" si="218"/>
        <v>0</v>
      </c>
      <c r="M302" s="4">
        <v>41670.720000000001</v>
      </c>
      <c r="O302" s="39">
        <f t="shared" si="194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33"/>
      <c r="H303" s="35"/>
      <c r="I303" s="33"/>
      <c r="J303" s="33"/>
      <c r="K303" s="34"/>
      <c r="M303" s="4">
        <v>190173.79</v>
      </c>
      <c r="O303" s="39">
        <f t="shared" si="194"/>
        <v>190173.79</v>
      </c>
      <c r="P303" s="39"/>
    </row>
    <row r="304" spans="1:16" ht="15.5" x14ac:dyDescent="0.3">
      <c r="A304" s="81" t="s">
        <v>455</v>
      </c>
      <c r="B304" s="81" t="s">
        <v>426</v>
      </c>
      <c r="C304" s="82" t="s">
        <v>124</v>
      </c>
      <c r="D304" s="77">
        <v>507.24</v>
      </c>
      <c r="E304" s="77">
        <v>343.56</v>
      </c>
      <c r="F304" s="42"/>
      <c r="G304" s="13">
        <v>0</v>
      </c>
      <c r="H304" s="16">
        <f t="shared" ref="H304:H306" si="219">ROUND(E304*D304,2)</f>
        <v>174267.37</v>
      </c>
      <c r="I304" s="16">
        <f t="shared" ref="I304:I306" si="220">ROUND(F304*D304,2)</f>
        <v>0</v>
      </c>
      <c r="J304" s="16">
        <f t="shared" ref="J304:J306" si="221">ROUND(G304*D304,2)</f>
        <v>0</v>
      </c>
      <c r="K304" s="17">
        <f t="shared" ref="K304:K306" si="222">J304/H304</f>
        <v>0</v>
      </c>
      <c r="M304" s="4">
        <v>174267.37</v>
      </c>
      <c r="O304" s="39">
        <f t="shared" si="194"/>
        <v>0</v>
      </c>
      <c r="P304" s="39"/>
    </row>
    <row r="305" spans="1:16" ht="26" x14ac:dyDescent="0.3">
      <c r="A305" s="81" t="s">
        <v>456</v>
      </c>
      <c r="B305" s="81" t="s">
        <v>428</v>
      </c>
      <c r="C305" s="82" t="s">
        <v>63</v>
      </c>
      <c r="D305" s="77">
        <v>14.4</v>
      </c>
      <c r="E305" s="77">
        <v>274.85000000000002</v>
      </c>
      <c r="F305" s="42"/>
      <c r="G305" s="13">
        <v>0</v>
      </c>
      <c r="H305" s="16">
        <f t="shared" si="219"/>
        <v>3957.84</v>
      </c>
      <c r="I305" s="16">
        <f t="shared" si="220"/>
        <v>0</v>
      </c>
      <c r="J305" s="16">
        <f t="shared" si="221"/>
        <v>0</v>
      </c>
      <c r="K305" s="17">
        <f t="shared" si="222"/>
        <v>0</v>
      </c>
      <c r="M305" s="4">
        <v>3957.84</v>
      </c>
      <c r="O305" s="39">
        <f t="shared" si="194"/>
        <v>0</v>
      </c>
      <c r="P305" s="39"/>
    </row>
    <row r="306" spans="1:16" ht="26" x14ac:dyDescent="0.3">
      <c r="A306" s="81" t="s">
        <v>457</v>
      </c>
      <c r="B306" s="81" t="s">
        <v>458</v>
      </c>
      <c r="C306" s="82" t="s">
        <v>431</v>
      </c>
      <c r="D306" s="77">
        <v>284.49</v>
      </c>
      <c r="E306" s="77">
        <v>42</v>
      </c>
      <c r="F306" s="42"/>
      <c r="G306" s="13">
        <v>0</v>
      </c>
      <c r="H306" s="16">
        <f t="shared" si="219"/>
        <v>11948.58</v>
      </c>
      <c r="I306" s="16">
        <f t="shared" si="220"/>
        <v>0</v>
      </c>
      <c r="J306" s="16">
        <f t="shared" si="221"/>
        <v>0</v>
      </c>
      <c r="K306" s="17">
        <f t="shared" si="222"/>
        <v>0</v>
      </c>
      <c r="M306" s="4">
        <v>11948.58</v>
      </c>
      <c r="O306" s="39">
        <f t="shared" si="194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33"/>
      <c r="H307" s="35"/>
      <c r="I307" s="33"/>
      <c r="J307" s="33"/>
      <c r="K307" s="34"/>
      <c r="M307" s="4">
        <v>203686.03</v>
      </c>
      <c r="O307" s="39">
        <f t="shared" si="194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33"/>
      <c r="H308" s="35"/>
      <c r="I308" s="33"/>
      <c r="J308" s="33"/>
      <c r="K308" s="34"/>
      <c r="M308" s="4">
        <v>5082.57</v>
      </c>
      <c r="O308" s="39">
        <f t="shared" si="194"/>
        <v>5082.57</v>
      </c>
      <c r="P308" s="39"/>
    </row>
    <row r="309" spans="1:16" ht="26" x14ac:dyDescent="0.3">
      <c r="A309" s="81" t="s">
        <v>460</v>
      </c>
      <c r="B309" s="81" t="s">
        <v>123</v>
      </c>
      <c r="C309" s="82" t="s">
        <v>124</v>
      </c>
      <c r="D309" s="77">
        <v>60.22</v>
      </c>
      <c r="E309" s="77">
        <v>84.4</v>
      </c>
      <c r="F309" s="42"/>
      <c r="G309" s="13">
        <v>0</v>
      </c>
      <c r="H309" s="16">
        <f t="shared" ref="H309" si="223">ROUND(E309*D309,2)</f>
        <v>5082.57</v>
      </c>
      <c r="I309" s="16">
        <f t="shared" ref="I309" si="224">ROUND(F309*D309,2)</f>
        <v>0</v>
      </c>
      <c r="J309" s="16">
        <f t="shared" ref="J309" si="225">ROUND(G309*D309,2)</f>
        <v>0</v>
      </c>
      <c r="K309" s="17">
        <f t="shared" ref="K309" si="226">J309/H309</f>
        <v>0</v>
      </c>
      <c r="M309" s="4">
        <v>5082.57</v>
      </c>
      <c r="O309" s="39">
        <f t="shared" si="194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33"/>
      <c r="H310" s="35"/>
      <c r="I310" s="33"/>
      <c r="J310" s="33"/>
      <c r="K310" s="34"/>
      <c r="M310" s="4">
        <v>30190.87</v>
      </c>
      <c r="O310" s="39">
        <f t="shared" si="194"/>
        <v>30190.87</v>
      </c>
      <c r="P310" s="39"/>
    </row>
    <row r="311" spans="1:16" ht="26" x14ac:dyDescent="0.3">
      <c r="A311" s="81" t="s">
        <v>462</v>
      </c>
      <c r="B311" s="81" t="s">
        <v>67</v>
      </c>
      <c r="C311" s="82" t="s">
        <v>46</v>
      </c>
      <c r="D311" s="77">
        <v>76.92</v>
      </c>
      <c r="E311" s="77">
        <v>12.97</v>
      </c>
      <c r="F311" s="42"/>
      <c r="G311" s="13">
        <v>0</v>
      </c>
      <c r="H311" s="16">
        <f t="shared" ref="H311:H321" si="227">ROUND(E311*D311,2)</f>
        <v>997.65</v>
      </c>
      <c r="I311" s="16">
        <f t="shared" ref="I311:I321" si="228">ROUND(F311*D311,2)</f>
        <v>0</v>
      </c>
      <c r="J311" s="16">
        <f t="shared" ref="J311:J321" si="229">ROUND(G311*D311,2)</f>
        <v>0</v>
      </c>
      <c r="K311" s="17">
        <f t="shared" ref="K311:K321" si="230">J311/H311</f>
        <v>0</v>
      </c>
      <c r="M311" s="4">
        <v>997.65</v>
      </c>
      <c r="O311" s="39">
        <f t="shared" si="194"/>
        <v>0</v>
      </c>
      <c r="P311" s="39"/>
    </row>
    <row r="312" spans="1:16" ht="26" x14ac:dyDescent="0.3">
      <c r="A312" s="81" t="s">
        <v>463</v>
      </c>
      <c r="B312" s="81" t="s">
        <v>68</v>
      </c>
      <c r="C312" s="82" t="s">
        <v>63</v>
      </c>
      <c r="D312" s="77">
        <v>5.65</v>
      </c>
      <c r="E312" s="77">
        <v>7.7</v>
      </c>
      <c r="F312" s="42"/>
      <c r="G312" s="13">
        <v>0</v>
      </c>
      <c r="H312" s="16">
        <f t="shared" si="227"/>
        <v>43.51</v>
      </c>
      <c r="I312" s="16">
        <f t="shared" si="228"/>
        <v>0</v>
      </c>
      <c r="J312" s="16">
        <f t="shared" si="229"/>
        <v>0</v>
      </c>
      <c r="K312" s="17">
        <f t="shared" si="230"/>
        <v>0</v>
      </c>
      <c r="M312" s="4">
        <v>43.51</v>
      </c>
      <c r="O312" s="39">
        <f t="shared" si="194"/>
        <v>0</v>
      </c>
      <c r="P312" s="39"/>
    </row>
    <row r="313" spans="1:16" ht="26" x14ac:dyDescent="0.3">
      <c r="A313" s="81" t="s">
        <v>464</v>
      </c>
      <c r="B313" s="81" t="s">
        <v>128</v>
      </c>
      <c r="C313" s="82" t="s">
        <v>46</v>
      </c>
      <c r="D313" s="77">
        <v>610.86</v>
      </c>
      <c r="E313" s="77">
        <v>0.39</v>
      </c>
      <c r="F313" s="42"/>
      <c r="G313" s="13">
        <v>0</v>
      </c>
      <c r="H313" s="16">
        <f t="shared" si="227"/>
        <v>238.24</v>
      </c>
      <c r="I313" s="16">
        <f t="shared" si="228"/>
        <v>0</v>
      </c>
      <c r="J313" s="16">
        <f t="shared" si="229"/>
        <v>0</v>
      </c>
      <c r="K313" s="17">
        <f t="shared" si="230"/>
        <v>0</v>
      </c>
      <c r="M313" s="4">
        <v>238.24</v>
      </c>
      <c r="O313" s="39">
        <f t="shared" si="194"/>
        <v>0</v>
      </c>
      <c r="P313" s="39"/>
    </row>
    <row r="314" spans="1:16" ht="26" x14ac:dyDescent="0.3">
      <c r="A314" s="81" t="s">
        <v>465</v>
      </c>
      <c r="B314" s="81" t="s">
        <v>70</v>
      </c>
      <c r="C314" s="82" t="s">
        <v>71</v>
      </c>
      <c r="D314" s="77">
        <v>21.44</v>
      </c>
      <c r="E314" s="77">
        <v>74.5</v>
      </c>
      <c r="F314" s="42"/>
      <c r="G314" s="13">
        <v>0</v>
      </c>
      <c r="H314" s="16">
        <f t="shared" si="227"/>
        <v>1597.28</v>
      </c>
      <c r="I314" s="16">
        <f t="shared" si="228"/>
        <v>0</v>
      </c>
      <c r="J314" s="16">
        <f t="shared" si="229"/>
        <v>0</v>
      </c>
      <c r="K314" s="17">
        <f t="shared" si="230"/>
        <v>0</v>
      </c>
      <c r="M314" s="4">
        <v>1597.28</v>
      </c>
      <c r="O314" s="39">
        <f t="shared" si="194"/>
        <v>0</v>
      </c>
      <c r="P314" s="39"/>
    </row>
    <row r="315" spans="1:16" ht="26" x14ac:dyDescent="0.3">
      <c r="A315" s="81" t="s">
        <v>466</v>
      </c>
      <c r="B315" s="81" t="s">
        <v>72</v>
      </c>
      <c r="C315" s="82" t="s">
        <v>71</v>
      </c>
      <c r="D315" s="77">
        <v>20.350000000000001</v>
      </c>
      <c r="E315" s="77">
        <v>177.1</v>
      </c>
      <c r="F315" s="42"/>
      <c r="G315" s="13">
        <v>0</v>
      </c>
      <c r="H315" s="16">
        <f t="shared" si="227"/>
        <v>3603.99</v>
      </c>
      <c r="I315" s="16">
        <f t="shared" si="228"/>
        <v>0</v>
      </c>
      <c r="J315" s="16">
        <f t="shared" si="229"/>
        <v>0</v>
      </c>
      <c r="K315" s="17">
        <f t="shared" si="230"/>
        <v>0</v>
      </c>
      <c r="M315" s="4">
        <v>3603.99</v>
      </c>
      <c r="O315" s="39">
        <f t="shared" si="194"/>
        <v>0</v>
      </c>
      <c r="P315" s="39"/>
    </row>
    <row r="316" spans="1:16" ht="26" x14ac:dyDescent="0.3">
      <c r="A316" s="81" t="s">
        <v>467</v>
      </c>
      <c r="B316" s="81" t="s">
        <v>45</v>
      </c>
      <c r="C316" s="82" t="s">
        <v>71</v>
      </c>
      <c r="D316" s="77">
        <v>18.329999999999998</v>
      </c>
      <c r="E316" s="77">
        <v>71.5</v>
      </c>
      <c r="F316" s="42"/>
      <c r="G316" s="13">
        <v>0</v>
      </c>
      <c r="H316" s="16">
        <f t="shared" si="227"/>
        <v>1310.5999999999999</v>
      </c>
      <c r="I316" s="16">
        <f t="shared" si="228"/>
        <v>0</v>
      </c>
      <c r="J316" s="16">
        <f t="shared" si="229"/>
        <v>0</v>
      </c>
      <c r="K316" s="17">
        <f t="shared" si="230"/>
        <v>0</v>
      </c>
      <c r="M316" s="4">
        <v>1310.5999999999999</v>
      </c>
      <c r="O316" s="39">
        <f t="shared" si="194"/>
        <v>0</v>
      </c>
      <c r="P316" s="39"/>
    </row>
    <row r="317" spans="1:16" ht="26" x14ac:dyDescent="0.3">
      <c r="A317" s="81" t="s">
        <v>468</v>
      </c>
      <c r="B317" s="81" t="s">
        <v>73</v>
      </c>
      <c r="C317" s="82" t="s">
        <v>71</v>
      </c>
      <c r="D317" s="77">
        <v>22.45</v>
      </c>
      <c r="E317" s="77">
        <v>112.5</v>
      </c>
      <c r="F317" s="42"/>
      <c r="G317" s="13">
        <v>0</v>
      </c>
      <c r="H317" s="16">
        <f t="shared" si="227"/>
        <v>2525.63</v>
      </c>
      <c r="I317" s="16">
        <f t="shared" si="228"/>
        <v>0</v>
      </c>
      <c r="J317" s="16">
        <f t="shared" si="229"/>
        <v>0</v>
      </c>
      <c r="K317" s="17">
        <f t="shared" si="230"/>
        <v>0</v>
      </c>
      <c r="M317" s="4">
        <v>2525.63</v>
      </c>
      <c r="O317" s="39">
        <f t="shared" si="194"/>
        <v>0</v>
      </c>
      <c r="P317" s="39"/>
    </row>
    <row r="318" spans="1:16" ht="26" x14ac:dyDescent="0.3">
      <c r="A318" s="81" t="s">
        <v>469</v>
      </c>
      <c r="B318" s="81" t="s">
        <v>75</v>
      </c>
      <c r="C318" s="82" t="s">
        <v>46</v>
      </c>
      <c r="D318" s="77">
        <v>740.6</v>
      </c>
      <c r="E318" s="77">
        <v>8.07</v>
      </c>
      <c r="F318" s="42"/>
      <c r="G318" s="13">
        <v>0</v>
      </c>
      <c r="H318" s="16">
        <f t="shared" si="227"/>
        <v>5976.64</v>
      </c>
      <c r="I318" s="16">
        <f t="shared" si="228"/>
        <v>0</v>
      </c>
      <c r="J318" s="16">
        <f t="shared" si="229"/>
        <v>0</v>
      </c>
      <c r="K318" s="17">
        <f t="shared" si="230"/>
        <v>0</v>
      </c>
      <c r="M318" s="4">
        <v>5976.64</v>
      </c>
      <c r="O318" s="39">
        <f t="shared" si="194"/>
        <v>0</v>
      </c>
      <c r="P318" s="39"/>
    </row>
    <row r="319" spans="1:16" ht="26" x14ac:dyDescent="0.3">
      <c r="A319" s="81" t="s">
        <v>470</v>
      </c>
      <c r="B319" s="81" t="s">
        <v>129</v>
      </c>
      <c r="C319" s="82" t="s">
        <v>63</v>
      </c>
      <c r="D319" s="77">
        <v>93</v>
      </c>
      <c r="E319" s="77">
        <v>118.07</v>
      </c>
      <c r="F319" s="42"/>
      <c r="G319" s="13">
        <v>0</v>
      </c>
      <c r="H319" s="16">
        <f t="shared" si="227"/>
        <v>10980.51</v>
      </c>
      <c r="I319" s="16">
        <f t="shared" si="228"/>
        <v>0</v>
      </c>
      <c r="J319" s="16">
        <f t="shared" si="229"/>
        <v>0</v>
      </c>
      <c r="K319" s="17">
        <f t="shared" si="230"/>
        <v>0</v>
      </c>
      <c r="M319" s="4">
        <v>10980.51</v>
      </c>
      <c r="O319" s="39">
        <f t="shared" si="194"/>
        <v>0</v>
      </c>
      <c r="P319" s="39"/>
    </row>
    <row r="320" spans="1:16" ht="26" x14ac:dyDescent="0.3">
      <c r="A320" s="81" t="s">
        <v>471</v>
      </c>
      <c r="B320" s="81" t="s">
        <v>76</v>
      </c>
      <c r="C320" s="82" t="s">
        <v>63</v>
      </c>
      <c r="D320" s="77">
        <v>41.75</v>
      </c>
      <c r="E320" s="77">
        <v>64.39</v>
      </c>
      <c r="F320" s="42"/>
      <c r="G320" s="13">
        <v>0</v>
      </c>
      <c r="H320" s="16">
        <f t="shared" si="227"/>
        <v>2688.28</v>
      </c>
      <c r="I320" s="16">
        <f t="shared" si="228"/>
        <v>0</v>
      </c>
      <c r="J320" s="16">
        <f t="shared" si="229"/>
        <v>0</v>
      </c>
      <c r="K320" s="17">
        <f t="shared" si="230"/>
        <v>0</v>
      </c>
      <c r="M320" s="4">
        <v>2688.28</v>
      </c>
      <c r="O320" s="39">
        <f t="shared" si="194"/>
        <v>0</v>
      </c>
      <c r="P320" s="39"/>
    </row>
    <row r="321" spans="1:16" ht="15.5" x14ac:dyDescent="0.3">
      <c r="A321" s="81" t="s">
        <v>472</v>
      </c>
      <c r="B321" s="81" t="s">
        <v>77</v>
      </c>
      <c r="C321" s="82" t="s">
        <v>46</v>
      </c>
      <c r="D321" s="77">
        <v>46.64</v>
      </c>
      <c r="E321" s="77">
        <v>4.9000000000000004</v>
      </c>
      <c r="F321" s="42"/>
      <c r="G321" s="13">
        <v>0</v>
      </c>
      <c r="H321" s="16">
        <f t="shared" si="227"/>
        <v>228.54</v>
      </c>
      <c r="I321" s="16">
        <f t="shared" si="228"/>
        <v>0</v>
      </c>
      <c r="J321" s="16">
        <f t="shared" si="229"/>
        <v>0</v>
      </c>
      <c r="K321" s="17">
        <f t="shared" si="230"/>
        <v>0</v>
      </c>
      <c r="M321" s="4">
        <v>228.54</v>
      </c>
      <c r="O321" s="39">
        <f t="shared" si="194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33"/>
      <c r="H322" s="35"/>
      <c r="I322" s="33"/>
      <c r="J322" s="33"/>
      <c r="K322" s="34"/>
      <c r="M322" s="4">
        <v>20883.23</v>
      </c>
      <c r="O322" s="39">
        <f t="shared" si="194"/>
        <v>20883.23</v>
      </c>
      <c r="P322" s="39"/>
    </row>
    <row r="323" spans="1:16" ht="39" x14ac:dyDescent="0.3">
      <c r="A323" s="81" t="s">
        <v>473</v>
      </c>
      <c r="B323" s="81" t="s">
        <v>90</v>
      </c>
      <c r="C323" s="82" t="s">
        <v>63</v>
      </c>
      <c r="D323" s="77">
        <v>39.71</v>
      </c>
      <c r="E323" s="77">
        <v>134.99</v>
      </c>
      <c r="F323" s="42"/>
      <c r="G323" s="13">
        <v>0</v>
      </c>
      <c r="H323" s="16">
        <f t="shared" ref="H323:H329" si="231">ROUND(E323*D323,2)</f>
        <v>5360.45</v>
      </c>
      <c r="I323" s="16">
        <f t="shared" ref="I323:I329" si="232">ROUND(F323*D323,2)</f>
        <v>0</v>
      </c>
      <c r="J323" s="16">
        <f t="shared" ref="J323:J329" si="233">ROUND(G323*D323,2)</f>
        <v>0</v>
      </c>
      <c r="K323" s="17">
        <f t="shared" ref="K323:K329" si="234">J323/H323</f>
        <v>0</v>
      </c>
      <c r="M323" s="4">
        <v>5360.45</v>
      </c>
      <c r="O323" s="39">
        <f t="shared" si="194"/>
        <v>0</v>
      </c>
      <c r="P323" s="39"/>
    </row>
    <row r="324" spans="1:16" ht="39" x14ac:dyDescent="0.3">
      <c r="A324" s="81" t="s">
        <v>474</v>
      </c>
      <c r="B324" s="81" t="s">
        <v>94</v>
      </c>
      <c r="C324" s="82" t="s">
        <v>71</v>
      </c>
      <c r="D324" s="77">
        <v>22.45</v>
      </c>
      <c r="E324" s="77">
        <v>147</v>
      </c>
      <c r="F324" s="42"/>
      <c r="G324" s="13">
        <v>0</v>
      </c>
      <c r="H324" s="16">
        <f t="shared" si="231"/>
        <v>3300.15</v>
      </c>
      <c r="I324" s="16">
        <f t="shared" si="232"/>
        <v>0</v>
      </c>
      <c r="J324" s="16">
        <f t="shared" si="233"/>
        <v>0</v>
      </c>
      <c r="K324" s="17">
        <f t="shared" si="234"/>
        <v>0</v>
      </c>
      <c r="M324" s="4">
        <v>3300.15</v>
      </c>
      <c r="O324" s="39">
        <f t="shared" si="194"/>
        <v>0</v>
      </c>
      <c r="P324" s="39"/>
    </row>
    <row r="325" spans="1:16" ht="39" x14ac:dyDescent="0.3">
      <c r="A325" s="81" t="s">
        <v>475</v>
      </c>
      <c r="B325" s="81" t="s">
        <v>143</v>
      </c>
      <c r="C325" s="82" t="s">
        <v>71</v>
      </c>
      <c r="D325" s="77">
        <v>18.75</v>
      </c>
      <c r="E325" s="77">
        <v>173.3</v>
      </c>
      <c r="F325" s="42"/>
      <c r="G325" s="13">
        <v>0</v>
      </c>
      <c r="H325" s="16">
        <f t="shared" si="231"/>
        <v>3249.38</v>
      </c>
      <c r="I325" s="16">
        <f t="shared" si="232"/>
        <v>0</v>
      </c>
      <c r="J325" s="16">
        <f t="shared" si="233"/>
        <v>0</v>
      </c>
      <c r="K325" s="17">
        <f t="shared" si="234"/>
        <v>0</v>
      </c>
      <c r="M325" s="4">
        <v>3249.38</v>
      </c>
      <c r="O325" s="39">
        <f t="shared" si="194"/>
        <v>0</v>
      </c>
      <c r="P325" s="39"/>
    </row>
    <row r="326" spans="1:16" ht="39" x14ac:dyDescent="0.3">
      <c r="A326" s="81" t="s">
        <v>476</v>
      </c>
      <c r="B326" s="81" t="s">
        <v>47</v>
      </c>
      <c r="C326" s="82" t="s">
        <v>71</v>
      </c>
      <c r="D326" s="77">
        <v>18.260000000000002</v>
      </c>
      <c r="E326" s="77">
        <v>129.19999999999999</v>
      </c>
      <c r="F326" s="42"/>
      <c r="G326" s="13">
        <v>0</v>
      </c>
      <c r="H326" s="16">
        <f t="shared" si="231"/>
        <v>2359.19</v>
      </c>
      <c r="I326" s="16">
        <f t="shared" si="232"/>
        <v>0</v>
      </c>
      <c r="J326" s="16">
        <f t="shared" si="233"/>
        <v>0</v>
      </c>
      <c r="K326" s="17">
        <f t="shared" si="234"/>
        <v>0</v>
      </c>
      <c r="M326" s="4">
        <v>2359.19</v>
      </c>
      <c r="O326" s="39">
        <f t="shared" si="194"/>
        <v>0</v>
      </c>
      <c r="P326" s="39"/>
    </row>
    <row r="327" spans="1:16" ht="26" x14ac:dyDescent="0.3">
      <c r="A327" s="81" t="s">
        <v>477</v>
      </c>
      <c r="B327" s="81" t="s">
        <v>144</v>
      </c>
      <c r="C327" s="82" t="s">
        <v>46</v>
      </c>
      <c r="D327" s="77">
        <v>487.71</v>
      </c>
      <c r="E327" s="77">
        <v>7.63</v>
      </c>
      <c r="F327" s="42"/>
      <c r="G327" s="13">
        <v>0</v>
      </c>
      <c r="H327" s="16">
        <f t="shared" si="231"/>
        <v>3721.23</v>
      </c>
      <c r="I327" s="16">
        <f t="shared" si="232"/>
        <v>0</v>
      </c>
      <c r="J327" s="16">
        <f t="shared" si="233"/>
        <v>0</v>
      </c>
      <c r="K327" s="17">
        <f t="shared" si="234"/>
        <v>0</v>
      </c>
      <c r="M327" s="4">
        <v>3721.23</v>
      </c>
      <c r="O327" s="39">
        <f t="shared" si="194"/>
        <v>0</v>
      </c>
      <c r="P327" s="39"/>
    </row>
    <row r="328" spans="1:16" ht="26" x14ac:dyDescent="0.3">
      <c r="A328" s="81" t="s">
        <v>478</v>
      </c>
      <c r="B328" s="81" t="s">
        <v>145</v>
      </c>
      <c r="C328" s="82" t="s">
        <v>124</v>
      </c>
      <c r="D328" s="77">
        <v>114.79</v>
      </c>
      <c r="E328" s="77">
        <v>19.3</v>
      </c>
      <c r="F328" s="42"/>
      <c r="G328" s="13">
        <v>0</v>
      </c>
      <c r="H328" s="16">
        <f t="shared" si="231"/>
        <v>2215.4499999999998</v>
      </c>
      <c r="I328" s="16">
        <f t="shared" si="232"/>
        <v>0</v>
      </c>
      <c r="J328" s="16">
        <f t="shared" si="233"/>
        <v>0</v>
      </c>
      <c r="K328" s="17">
        <f t="shared" si="234"/>
        <v>0</v>
      </c>
      <c r="M328" s="4">
        <v>2215.4499999999998</v>
      </c>
      <c r="O328" s="39">
        <f t="shared" si="194"/>
        <v>0</v>
      </c>
      <c r="P328" s="39"/>
    </row>
    <row r="329" spans="1:16" ht="26" x14ac:dyDescent="0.3">
      <c r="A329" s="81" t="s">
        <v>479</v>
      </c>
      <c r="B329" s="81" t="s">
        <v>146</v>
      </c>
      <c r="C329" s="82" t="s">
        <v>124</v>
      </c>
      <c r="D329" s="77">
        <v>62.72</v>
      </c>
      <c r="E329" s="77">
        <v>10.8</v>
      </c>
      <c r="F329" s="42"/>
      <c r="G329" s="13">
        <v>0</v>
      </c>
      <c r="H329" s="16">
        <f t="shared" si="231"/>
        <v>677.38</v>
      </c>
      <c r="I329" s="16">
        <f t="shared" si="232"/>
        <v>0</v>
      </c>
      <c r="J329" s="16">
        <f t="shared" si="233"/>
        <v>0</v>
      </c>
      <c r="K329" s="17">
        <f t="shared" si="234"/>
        <v>0</v>
      </c>
      <c r="M329" s="4">
        <v>677.38</v>
      </c>
      <c r="O329" s="39">
        <f t="shared" si="194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33"/>
      <c r="H330" s="35"/>
      <c r="I330" s="33"/>
      <c r="J330" s="33"/>
      <c r="K330" s="34"/>
      <c r="M330" s="4">
        <v>13340.94</v>
      </c>
      <c r="O330" s="39">
        <f t="shared" si="194"/>
        <v>13340.94</v>
      </c>
      <c r="P330" s="39"/>
    </row>
    <row r="331" spans="1:16" ht="39" x14ac:dyDescent="0.3">
      <c r="A331" s="81" t="s">
        <v>481</v>
      </c>
      <c r="B331" s="81" t="s">
        <v>105</v>
      </c>
      <c r="C331" s="82" t="s">
        <v>63</v>
      </c>
      <c r="D331" s="77">
        <v>51.88</v>
      </c>
      <c r="E331" s="77">
        <v>257.14999999999998</v>
      </c>
      <c r="F331" s="42"/>
      <c r="G331" s="13">
        <v>0</v>
      </c>
      <c r="H331" s="16">
        <f t="shared" ref="H331" si="235">ROUND(E331*D331,2)</f>
        <v>13340.94</v>
      </c>
      <c r="I331" s="16">
        <f t="shared" ref="I331" si="236">ROUND(F331*D331,2)</f>
        <v>0</v>
      </c>
      <c r="J331" s="16">
        <f t="shared" ref="J331" si="237">ROUND(G331*D331,2)</f>
        <v>0</v>
      </c>
      <c r="K331" s="17">
        <f t="shared" ref="K331" si="238">J331/H331</f>
        <v>0</v>
      </c>
      <c r="M331" s="4">
        <v>13340.94</v>
      </c>
      <c r="O331" s="39">
        <f t="shared" si="194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33"/>
      <c r="H332" s="35"/>
      <c r="I332" s="33"/>
      <c r="J332" s="33"/>
      <c r="K332" s="34"/>
      <c r="M332" s="4">
        <v>26050.25</v>
      </c>
      <c r="O332" s="39">
        <f t="shared" si="194"/>
        <v>26050.25</v>
      </c>
      <c r="P332" s="39"/>
    </row>
    <row r="333" spans="1:16" ht="39" x14ac:dyDescent="0.3">
      <c r="A333" s="81" t="s">
        <v>483</v>
      </c>
      <c r="B333" s="81" t="s">
        <v>159</v>
      </c>
      <c r="C333" s="82" t="s">
        <v>63</v>
      </c>
      <c r="D333" s="77">
        <v>77.12</v>
      </c>
      <c r="E333" s="77">
        <v>181.69</v>
      </c>
      <c r="F333" s="42"/>
      <c r="G333" s="13">
        <v>0</v>
      </c>
      <c r="H333" s="16">
        <f t="shared" ref="H333:H336" si="239">ROUND(E333*D333,2)</f>
        <v>14011.93</v>
      </c>
      <c r="I333" s="16">
        <f t="shared" ref="I333:I336" si="240">ROUND(F333*D333,2)</f>
        <v>0</v>
      </c>
      <c r="J333" s="16">
        <f t="shared" ref="J333:J336" si="241">ROUND(G333*D333,2)</f>
        <v>0</v>
      </c>
      <c r="K333" s="17">
        <f t="shared" ref="K333:K336" si="242">J333/H333</f>
        <v>0</v>
      </c>
      <c r="M333" s="4">
        <v>14011.93</v>
      </c>
      <c r="O333" s="39">
        <f t="shared" si="194"/>
        <v>0</v>
      </c>
      <c r="P333" s="39"/>
    </row>
    <row r="334" spans="1:16" ht="26" x14ac:dyDescent="0.3">
      <c r="A334" s="81" t="s">
        <v>484</v>
      </c>
      <c r="B334" s="81" t="s">
        <v>160</v>
      </c>
      <c r="C334" s="82" t="s">
        <v>63</v>
      </c>
      <c r="D334" s="77">
        <v>27.56</v>
      </c>
      <c r="E334" s="77">
        <v>181.69</v>
      </c>
      <c r="F334" s="42"/>
      <c r="G334" s="13">
        <v>0</v>
      </c>
      <c r="H334" s="16">
        <f t="shared" si="239"/>
        <v>5007.38</v>
      </c>
      <c r="I334" s="16">
        <f t="shared" si="240"/>
        <v>0</v>
      </c>
      <c r="J334" s="16">
        <f t="shared" si="241"/>
        <v>0</v>
      </c>
      <c r="K334" s="17">
        <f t="shared" si="242"/>
        <v>0</v>
      </c>
      <c r="M334" s="4">
        <v>5007.38</v>
      </c>
      <c r="O334" s="39">
        <f t="shared" si="194"/>
        <v>0</v>
      </c>
      <c r="P334" s="39"/>
    </row>
    <row r="335" spans="1:16" ht="39" x14ac:dyDescent="0.3">
      <c r="A335" s="81" t="s">
        <v>485</v>
      </c>
      <c r="B335" s="81" t="s">
        <v>161</v>
      </c>
      <c r="C335" s="82" t="s">
        <v>124</v>
      </c>
      <c r="D335" s="77">
        <v>27.6</v>
      </c>
      <c r="E335" s="77">
        <v>38.25</v>
      </c>
      <c r="F335" s="42"/>
      <c r="G335" s="13">
        <v>0</v>
      </c>
      <c r="H335" s="16">
        <f t="shared" si="239"/>
        <v>1055.7</v>
      </c>
      <c r="I335" s="16">
        <f t="shared" si="240"/>
        <v>0</v>
      </c>
      <c r="J335" s="16">
        <f t="shared" si="241"/>
        <v>0</v>
      </c>
      <c r="K335" s="17">
        <f t="shared" si="242"/>
        <v>0</v>
      </c>
      <c r="M335" s="4">
        <v>1055.7</v>
      </c>
      <c r="O335" s="39">
        <f t="shared" si="194"/>
        <v>0</v>
      </c>
      <c r="P335" s="39"/>
    </row>
    <row r="336" spans="1:16" ht="39" x14ac:dyDescent="0.3">
      <c r="A336" s="81" t="s">
        <v>486</v>
      </c>
      <c r="B336" s="81" t="s">
        <v>164</v>
      </c>
      <c r="C336" s="82" t="s">
        <v>165</v>
      </c>
      <c r="D336" s="77">
        <v>1493.81</v>
      </c>
      <c r="E336" s="77">
        <v>4</v>
      </c>
      <c r="F336" s="42"/>
      <c r="G336" s="13">
        <v>0</v>
      </c>
      <c r="H336" s="16">
        <f t="shared" si="239"/>
        <v>5975.24</v>
      </c>
      <c r="I336" s="16">
        <f t="shared" si="240"/>
        <v>0</v>
      </c>
      <c r="J336" s="16">
        <f t="shared" si="241"/>
        <v>0</v>
      </c>
      <c r="K336" s="17">
        <f t="shared" si="242"/>
        <v>0</v>
      </c>
      <c r="M336" s="4">
        <v>5975.24</v>
      </c>
      <c r="O336" s="39">
        <f t="shared" si="194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33"/>
      <c r="H337" s="35"/>
      <c r="I337" s="33"/>
      <c r="J337" s="33"/>
      <c r="K337" s="34"/>
      <c r="M337" s="4">
        <v>14157.28</v>
      </c>
      <c r="O337" s="39">
        <f t="shared" si="194"/>
        <v>14157.28</v>
      </c>
      <c r="P337" s="39"/>
    </row>
    <row r="338" spans="1:16" ht="52" x14ac:dyDescent="0.3">
      <c r="A338" s="81" t="s">
        <v>488</v>
      </c>
      <c r="B338" s="81" t="s">
        <v>489</v>
      </c>
      <c r="C338" s="82" t="s">
        <v>165</v>
      </c>
      <c r="D338" s="77">
        <v>1409.75</v>
      </c>
      <c r="E338" s="77">
        <v>1</v>
      </c>
      <c r="F338" s="42"/>
      <c r="G338" s="13">
        <v>0</v>
      </c>
      <c r="H338" s="16">
        <f t="shared" ref="H338:H340" si="243">ROUND(E338*D338,2)</f>
        <v>1409.75</v>
      </c>
      <c r="I338" s="16">
        <f t="shared" ref="I338:I340" si="244">ROUND(F338*D338,2)</f>
        <v>0</v>
      </c>
      <c r="J338" s="16">
        <f t="shared" ref="J338:J340" si="245">ROUND(G338*D338,2)</f>
        <v>0</v>
      </c>
      <c r="K338" s="17">
        <f t="shared" ref="K338:K340" si="246">J338/H338</f>
        <v>0</v>
      </c>
      <c r="M338" s="4">
        <v>1409.75</v>
      </c>
      <c r="O338" s="39">
        <f t="shared" si="194"/>
        <v>0</v>
      </c>
      <c r="P338" s="39"/>
    </row>
    <row r="339" spans="1:16" ht="39" x14ac:dyDescent="0.3">
      <c r="A339" s="81" t="s">
        <v>490</v>
      </c>
      <c r="B339" s="81" t="s">
        <v>175</v>
      </c>
      <c r="C339" s="82" t="s">
        <v>63</v>
      </c>
      <c r="D339" s="77">
        <v>877.32</v>
      </c>
      <c r="E339" s="77">
        <v>4.5</v>
      </c>
      <c r="F339" s="42"/>
      <c r="G339" s="13">
        <v>0</v>
      </c>
      <c r="H339" s="16">
        <f t="shared" si="243"/>
        <v>3947.94</v>
      </c>
      <c r="I339" s="16">
        <f t="shared" si="244"/>
        <v>0</v>
      </c>
      <c r="J339" s="16">
        <f t="shared" si="245"/>
        <v>0</v>
      </c>
      <c r="K339" s="17">
        <f t="shared" si="246"/>
        <v>0</v>
      </c>
      <c r="M339" s="4">
        <v>3947.94</v>
      </c>
      <c r="O339" s="39">
        <f t="shared" si="194"/>
        <v>0</v>
      </c>
      <c r="P339" s="39"/>
    </row>
    <row r="340" spans="1:16" ht="26" x14ac:dyDescent="0.3">
      <c r="A340" s="81" t="s">
        <v>491</v>
      </c>
      <c r="B340" s="81" t="s">
        <v>492</v>
      </c>
      <c r="C340" s="82" t="s">
        <v>63</v>
      </c>
      <c r="D340" s="77">
        <v>698.38</v>
      </c>
      <c r="E340" s="77">
        <v>12.6</v>
      </c>
      <c r="F340" s="42"/>
      <c r="G340" s="13">
        <v>0</v>
      </c>
      <c r="H340" s="16">
        <f t="shared" si="243"/>
        <v>8799.59</v>
      </c>
      <c r="I340" s="16">
        <f t="shared" si="244"/>
        <v>0</v>
      </c>
      <c r="J340" s="16">
        <f t="shared" si="245"/>
        <v>0</v>
      </c>
      <c r="K340" s="17">
        <f t="shared" si="246"/>
        <v>0</v>
      </c>
      <c r="M340" s="4">
        <v>8799.59</v>
      </c>
      <c r="O340" s="39">
        <f t="shared" si="194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33"/>
      <c r="H341" s="35"/>
      <c r="I341" s="33"/>
      <c r="J341" s="33"/>
      <c r="K341" s="34"/>
      <c r="M341" s="4">
        <v>37005.440000000002</v>
      </c>
      <c r="O341" s="39">
        <f t="shared" ref="O341:O404" si="247">+M341-H341</f>
        <v>37005.440000000002</v>
      </c>
      <c r="P341" s="39"/>
    </row>
    <row r="342" spans="1:16" ht="26" x14ac:dyDescent="0.3">
      <c r="A342" s="81" t="s">
        <v>494</v>
      </c>
      <c r="B342" s="81" t="s">
        <v>182</v>
      </c>
      <c r="C342" s="82" t="s">
        <v>46</v>
      </c>
      <c r="D342" s="77">
        <v>434.36</v>
      </c>
      <c r="E342" s="77">
        <v>12.49</v>
      </c>
      <c r="F342" s="42"/>
      <c r="G342" s="13">
        <v>0</v>
      </c>
      <c r="H342" s="16">
        <f t="shared" ref="H342:H345" si="248">ROUND(E342*D342,2)</f>
        <v>5425.16</v>
      </c>
      <c r="I342" s="16">
        <f t="shared" ref="I342:I345" si="249">ROUND(F342*D342,2)</f>
        <v>0</v>
      </c>
      <c r="J342" s="16">
        <f t="shared" ref="J342:J345" si="250">ROUND(G342*D342,2)</f>
        <v>0</v>
      </c>
      <c r="K342" s="17">
        <f t="shared" ref="K342:K345" si="251">J342/H342</f>
        <v>0</v>
      </c>
      <c r="M342" s="4">
        <v>5425.16</v>
      </c>
      <c r="O342" s="39">
        <f t="shared" si="247"/>
        <v>0</v>
      </c>
      <c r="P342" s="39"/>
    </row>
    <row r="343" spans="1:16" ht="52" x14ac:dyDescent="0.3">
      <c r="A343" s="81" t="s">
        <v>495</v>
      </c>
      <c r="B343" s="81" t="s">
        <v>183</v>
      </c>
      <c r="C343" s="82" t="s">
        <v>63</v>
      </c>
      <c r="D343" s="77">
        <v>40.81</v>
      </c>
      <c r="E343" s="77">
        <v>178.36</v>
      </c>
      <c r="F343" s="42"/>
      <c r="G343" s="13">
        <v>0</v>
      </c>
      <c r="H343" s="16">
        <f t="shared" si="248"/>
        <v>7278.87</v>
      </c>
      <c r="I343" s="16">
        <f t="shared" si="249"/>
        <v>0</v>
      </c>
      <c r="J343" s="16">
        <f t="shared" si="250"/>
        <v>0</v>
      </c>
      <c r="K343" s="17">
        <f t="shared" si="251"/>
        <v>0</v>
      </c>
      <c r="M343" s="4">
        <v>7278.87</v>
      </c>
      <c r="O343" s="39">
        <f t="shared" si="247"/>
        <v>0</v>
      </c>
      <c r="P343" s="39"/>
    </row>
    <row r="344" spans="1:16" ht="39" x14ac:dyDescent="0.3">
      <c r="A344" s="81" t="s">
        <v>496</v>
      </c>
      <c r="B344" s="81" t="s">
        <v>184</v>
      </c>
      <c r="C344" s="82" t="s">
        <v>63</v>
      </c>
      <c r="D344" s="77">
        <v>126.75</v>
      </c>
      <c r="E344" s="77">
        <v>178.36</v>
      </c>
      <c r="F344" s="42"/>
      <c r="G344" s="13">
        <v>0</v>
      </c>
      <c r="H344" s="16">
        <f t="shared" si="248"/>
        <v>22607.13</v>
      </c>
      <c r="I344" s="16">
        <f t="shared" si="249"/>
        <v>0</v>
      </c>
      <c r="J344" s="16">
        <f t="shared" si="250"/>
        <v>0</v>
      </c>
      <c r="K344" s="17">
        <f t="shared" si="251"/>
        <v>0</v>
      </c>
      <c r="M344" s="4">
        <v>22607.13</v>
      </c>
      <c r="O344" s="39">
        <f t="shared" si="247"/>
        <v>0</v>
      </c>
      <c r="P344" s="39"/>
    </row>
    <row r="345" spans="1:16" ht="26" x14ac:dyDescent="0.3">
      <c r="A345" s="81" t="s">
        <v>497</v>
      </c>
      <c r="B345" s="81" t="s">
        <v>185</v>
      </c>
      <c r="C345" s="82" t="s">
        <v>124</v>
      </c>
      <c r="D345" s="77">
        <v>21</v>
      </c>
      <c r="E345" s="77">
        <v>80.680000000000007</v>
      </c>
      <c r="F345" s="42"/>
      <c r="G345" s="13">
        <v>0</v>
      </c>
      <c r="H345" s="16">
        <f t="shared" si="248"/>
        <v>1694.28</v>
      </c>
      <c r="I345" s="16">
        <f t="shared" si="249"/>
        <v>0</v>
      </c>
      <c r="J345" s="16">
        <f t="shared" si="250"/>
        <v>0</v>
      </c>
      <c r="K345" s="17">
        <f t="shared" si="251"/>
        <v>0</v>
      </c>
      <c r="M345" s="4">
        <v>1694.28</v>
      </c>
      <c r="O345" s="39">
        <f t="shared" si="247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33"/>
      <c r="H346" s="35"/>
      <c r="I346" s="33"/>
      <c r="J346" s="33"/>
      <c r="K346" s="34"/>
      <c r="M346" s="4">
        <v>50536.78</v>
      </c>
      <c r="O346" s="39">
        <f t="shared" si="247"/>
        <v>50536.78</v>
      </c>
      <c r="P346" s="39"/>
    </row>
    <row r="347" spans="1:16" ht="39" x14ac:dyDescent="0.3">
      <c r="A347" s="81" t="s">
        <v>499</v>
      </c>
      <c r="B347" s="81" t="s">
        <v>109</v>
      </c>
      <c r="C347" s="82" t="s">
        <v>63</v>
      </c>
      <c r="D347" s="77">
        <v>4.37</v>
      </c>
      <c r="E347" s="77">
        <v>413.93</v>
      </c>
      <c r="F347" s="42"/>
      <c r="G347" s="13">
        <v>0</v>
      </c>
      <c r="H347" s="16">
        <f t="shared" ref="H347:H350" si="252">ROUND(E347*D347,2)</f>
        <v>1808.87</v>
      </c>
      <c r="I347" s="16">
        <f t="shared" ref="I347:I350" si="253">ROUND(F347*D347,2)</f>
        <v>0</v>
      </c>
      <c r="J347" s="16">
        <f t="shared" ref="J347:J350" si="254">ROUND(G347*D347,2)</f>
        <v>0</v>
      </c>
      <c r="K347" s="17">
        <f t="shared" ref="K347:K350" si="255">J347/H347</f>
        <v>0</v>
      </c>
      <c r="M347" s="4">
        <v>1808.87</v>
      </c>
      <c r="O347" s="39">
        <f t="shared" si="247"/>
        <v>0</v>
      </c>
      <c r="P347" s="39"/>
    </row>
    <row r="348" spans="1:16" ht="39" x14ac:dyDescent="0.3">
      <c r="A348" s="81" t="s">
        <v>500</v>
      </c>
      <c r="B348" s="81" t="s">
        <v>110</v>
      </c>
      <c r="C348" s="82" t="s">
        <v>63</v>
      </c>
      <c r="D348" s="77">
        <v>24.13</v>
      </c>
      <c r="E348" s="77">
        <v>170.38</v>
      </c>
      <c r="F348" s="42"/>
      <c r="G348" s="13">
        <v>0</v>
      </c>
      <c r="H348" s="16">
        <f t="shared" si="252"/>
        <v>4111.2700000000004</v>
      </c>
      <c r="I348" s="16">
        <f t="shared" si="253"/>
        <v>0</v>
      </c>
      <c r="J348" s="16">
        <f t="shared" si="254"/>
        <v>0</v>
      </c>
      <c r="K348" s="17">
        <f t="shared" si="255"/>
        <v>0</v>
      </c>
      <c r="M348" s="4">
        <v>4111.2700000000004</v>
      </c>
      <c r="O348" s="39">
        <f t="shared" si="247"/>
        <v>0</v>
      </c>
      <c r="P348" s="39"/>
    </row>
    <row r="349" spans="1:16" ht="39" x14ac:dyDescent="0.3">
      <c r="A349" s="81" t="s">
        <v>501</v>
      </c>
      <c r="B349" s="81" t="s">
        <v>110</v>
      </c>
      <c r="C349" s="82" t="s">
        <v>63</v>
      </c>
      <c r="D349" s="77">
        <v>24.13</v>
      </c>
      <c r="E349" s="77">
        <v>230.22</v>
      </c>
      <c r="F349" s="42"/>
      <c r="G349" s="13">
        <v>0</v>
      </c>
      <c r="H349" s="16">
        <f t="shared" si="252"/>
        <v>5555.21</v>
      </c>
      <c r="I349" s="16">
        <f t="shared" si="253"/>
        <v>0</v>
      </c>
      <c r="J349" s="16">
        <f t="shared" si="254"/>
        <v>0</v>
      </c>
      <c r="K349" s="17">
        <f t="shared" si="255"/>
        <v>0</v>
      </c>
      <c r="M349" s="4">
        <v>5555.21</v>
      </c>
      <c r="O349" s="39">
        <f t="shared" si="247"/>
        <v>0</v>
      </c>
      <c r="P349" s="39"/>
    </row>
    <row r="350" spans="1:16" ht="26" x14ac:dyDescent="0.3">
      <c r="A350" s="81" t="s">
        <v>502</v>
      </c>
      <c r="B350" s="81" t="s">
        <v>114</v>
      </c>
      <c r="C350" s="82" t="s">
        <v>61</v>
      </c>
      <c r="D350" s="77">
        <v>169.67</v>
      </c>
      <c r="E350" s="77">
        <v>230.22</v>
      </c>
      <c r="F350" s="42"/>
      <c r="G350" s="13">
        <v>0</v>
      </c>
      <c r="H350" s="16">
        <f t="shared" si="252"/>
        <v>39061.43</v>
      </c>
      <c r="I350" s="16">
        <f t="shared" si="253"/>
        <v>0</v>
      </c>
      <c r="J350" s="16">
        <f t="shared" si="254"/>
        <v>0</v>
      </c>
      <c r="K350" s="17">
        <f t="shared" si="255"/>
        <v>0</v>
      </c>
      <c r="M350" s="4">
        <v>39061.43</v>
      </c>
      <c r="O350" s="39">
        <f t="shared" si="247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33"/>
      <c r="H351" s="35"/>
      <c r="I351" s="33"/>
      <c r="J351" s="33"/>
      <c r="K351" s="34"/>
      <c r="M351" s="4">
        <v>6438.67</v>
      </c>
      <c r="O351" s="39">
        <f t="shared" si="247"/>
        <v>6438.67</v>
      </c>
      <c r="P351" s="39"/>
    </row>
    <row r="352" spans="1:16" ht="26" x14ac:dyDescent="0.3">
      <c r="A352" s="81" t="s">
        <v>504</v>
      </c>
      <c r="B352" s="81" t="s">
        <v>199</v>
      </c>
      <c r="C352" s="82" t="s">
        <v>63</v>
      </c>
      <c r="D352" s="77">
        <v>3.18</v>
      </c>
      <c r="E352" s="77">
        <v>170.38</v>
      </c>
      <c r="F352" s="42"/>
      <c r="G352" s="13">
        <v>0</v>
      </c>
      <c r="H352" s="16">
        <f t="shared" ref="H352:H354" si="256">ROUND(E352*D352,2)</f>
        <v>541.80999999999995</v>
      </c>
      <c r="I352" s="16">
        <f t="shared" ref="I352:I354" si="257">ROUND(F352*D352,2)</f>
        <v>0</v>
      </c>
      <c r="J352" s="16">
        <f t="shared" ref="J352:J354" si="258">ROUND(G352*D352,2)</f>
        <v>0</v>
      </c>
      <c r="K352" s="17">
        <f t="shared" ref="K352:K354" si="259">J352/H352</f>
        <v>0</v>
      </c>
      <c r="M352" s="4">
        <v>541.80999999999995</v>
      </c>
      <c r="O352" s="39">
        <f t="shared" si="247"/>
        <v>0</v>
      </c>
      <c r="P352" s="39"/>
    </row>
    <row r="353" spans="1:16" ht="26" x14ac:dyDescent="0.3">
      <c r="A353" s="81" t="s">
        <v>505</v>
      </c>
      <c r="B353" s="81" t="s">
        <v>112</v>
      </c>
      <c r="C353" s="82" t="s">
        <v>63</v>
      </c>
      <c r="D353" s="77">
        <v>19.41</v>
      </c>
      <c r="E353" s="77">
        <v>170.38</v>
      </c>
      <c r="F353" s="42"/>
      <c r="G353" s="13">
        <v>0</v>
      </c>
      <c r="H353" s="16">
        <f t="shared" si="256"/>
        <v>3307.08</v>
      </c>
      <c r="I353" s="16">
        <f t="shared" si="257"/>
        <v>0</v>
      </c>
      <c r="J353" s="16">
        <f t="shared" si="258"/>
        <v>0</v>
      </c>
      <c r="K353" s="17">
        <f t="shared" si="259"/>
        <v>0</v>
      </c>
      <c r="M353" s="4">
        <v>3307.08</v>
      </c>
      <c r="O353" s="39">
        <f t="shared" si="247"/>
        <v>0</v>
      </c>
      <c r="P353" s="39"/>
    </row>
    <row r="354" spans="1:16" ht="26" x14ac:dyDescent="0.3">
      <c r="A354" s="81" t="s">
        <v>506</v>
      </c>
      <c r="B354" s="81" t="s">
        <v>113</v>
      </c>
      <c r="C354" s="82" t="s">
        <v>63</v>
      </c>
      <c r="D354" s="77">
        <v>15.2</v>
      </c>
      <c r="E354" s="77">
        <v>170.38</v>
      </c>
      <c r="F354" s="42"/>
      <c r="G354" s="13">
        <v>0</v>
      </c>
      <c r="H354" s="16">
        <f t="shared" si="256"/>
        <v>2589.7800000000002</v>
      </c>
      <c r="I354" s="16">
        <f t="shared" si="257"/>
        <v>0</v>
      </c>
      <c r="J354" s="16">
        <f t="shared" si="258"/>
        <v>0</v>
      </c>
      <c r="K354" s="17">
        <f t="shared" si="259"/>
        <v>0</v>
      </c>
      <c r="M354" s="4">
        <v>2589.7800000000002</v>
      </c>
      <c r="O354" s="39">
        <f t="shared" si="247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33"/>
      <c r="H355" s="35"/>
      <c r="I355" s="33"/>
      <c r="J355" s="33"/>
      <c r="K355" s="34"/>
      <c r="M355" s="4">
        <v>108130.55</v>
      </c>
      <c r="O355" s="39">
        <f t="shared" si="247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33"/>
      <c r="H356" s="35"/>
      <c r="I356" s="33"/>
      <c r="J356" s="33"/>
      <c r="K356" s="34"/>
      <c r="M356" s="4">
        <v>2277.52</v>
      </c>
      <c r="O356" s="39">
        <f t="shared" si="247"/>
        <v>2277.52</v>
      </c>
      <c r="P356" s="39"/>
    </row>
    <row r="357" spans="1:16" ht="26" x14ac:dyDescent="0.3">
      <c r="A357" s="81" t="s">
        <v>509</v>
      </c>
      <c r="B357" s="81" t="s">
        <v>123</v>
      </c>
      <c r="C357" s="82" t="s">
        <v>124</v>
      </c>
      <c r="D357" s="77">
        <v>60.22</v>
      </c>
      <c r="E357" s="77">
        <v>37.82</v>
      </c>
      <c r="F357" s="42"/>
      <c r="G357" s="13">
        <v>37.82</v>
      </c>
      <c r="H357" s="16">
        <f t="shared" ref="H357" si="260">ROUND(E357*D357,2)</f>
        <v>2277.52</v>
      </c>
      <c r="I357" s="16">
        <f t="shared" ref="I357" si="261">ROUND(F357*D357,2)</f>
        <v>0</v>
      </c>
      <c r="J357" s="16">
        <f t="shared" ref="J357" si="262">ROUND(G357*D357,2)</f>
        <v>2277.52</v>
      </c>
      <c r="K357" s="17">
        <f t="shared" ref="K357" si="263">J357/H357</f>
        <v>1</v>
      </c>
      <c r="M357" s="4">
        <v>2277.52</v>
      </c>
      <c r="O357" s="39">
        <f t="shared" si="247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33"/>
      <c r="H358" s="35"/>
      <c r="I358" s="33"/>
      <c r="J358" s="33"/>
      <c r="K358" s="34"/>
      <c r="M358" s="4">
        <v>14537.02</v>
      </c>
      <c r="O358" s="39">
        <f t="shared" si="247"/>
        <v>14537.02</v>
      </c>
      <c r="P358" s="39"/>
    </row>
    <row r="359" spans="1:16" ht="26" x14ac:dyDescent="0.3">
      <c r="A359" s="81" t="s">
        <v>511</v>
      </c>
      <c r="B359" s="81" t="s">
        <v>67</v>
      </c>
      <c r="C359" s="82" t="s">
        <v>46</v>
      </c>
      <c r="D359" s="77">
        <v>76.92</v>
      </c>
      <c r="E359" s="77">
        <v>9.98</v>
      </c>
      <c r="F359" s="42"/>
      <c r="G359" s="13">
        <v>9.98</v>
      </c>
      <c r="H359" s="16">
        <f t="shared" ref="H359:H369" si="264">ROUND(E359*D359,2)</f>
        <v>767.66</v>
      </c>
      <c r="I359" s="16">
        <f t="shared" ref="I359:I369" si="265">ROUND(F359*D359,2)</f>
        <v>0</v>
      </c>
      <c r="J359" s="16">
        <f t="shared" ref="J359:J369" si="266">ROUND(G359*D359,2)</f>
        <v>767.66</v>
      </c>
      <c r="K359" s="17">
        <f t="shared" ref="K359:K369" si="267">J359/H359</f>
        <v>1</v>
      </c>
      <c r="M359" s="4">
        <v>767.66</v>
      </c>
      <c r="O359" s="39">
        <f t="shared" si="247"/>
        <v>0</v>
      </c>
      <c r="P359" s="39"/>
    </row>
    <row r="360" spans="1:16" ht="26" x14ac:dyDescent="0.3">
      <c r="A360" s="81" t="s">
        <v>512</v>
      </c>
      <c r="B360" s="81" t="s">
        <v>68</v>
      </c>
      <c r="C360" s="82" t="s">
        <v>63</v>
      </c>
      <c r="D360" s="77">
        <v>5.65</v>
      </c>
      <c r="E360" s="77">
        <v>14.89</v>
      </c>
      <c r="F360" s="42"/>
      <c r="G360" s="13">
        <v>6.08</v>
      </c>
      <c r="H360" s="16">
        <f t="shared" si="264"/>
        <v>84.13</v>
      </c>
      <c r="I360" s="16">
        <f t="shared" si="265"/>
        <v>0</v>
      </c>
      <c r="J360" s="16">
        <f t="shared" si="266"/>
        <v>34.35</v>
      </c>
      <c r="K360" s="17">
        <f t="shared" si="267"/>
        <v>0.4082966837037918</v>
      </c>
      <c r="M360" s="4">
        <v>84.13</v>
      </c>
      <c r="O360" s="39">
        <f t="shared" si="247"/>
        <v>0</v>
      </c>
      <c r="P360" s="39"/>
    </row>
    <row r="361" spans="1:16" ht="26" x14ac:dyDescent="0.3">
      <c r="A361" s="81" t="s">
        <v>513</v>
      </c>
      <c r="B361" s="81" t="s">
        <v>128</v>
      </c>
      <c r="C361" s="82" t="s">
        <v>46</v>
      </c>
      <c r="D361" s="77">
        <v>610.86</v>
      </c>
      <c r="E361" s="77">
        <v>0.48</v>
      </c>
      <c r="F361" s="42"/>
      <c r="G361" s="13">
        <v>0.48</v>
      </c>
      <c r="H361" s="16">
        <f t="shared" si="264"/>
        <v>293.20999999999998</v>
      </c>
      <c r="I361" s="16">
        <f t="shared" si="265"/>
        <v>0</v>
      </c>
      <c r="J361" s="16">
        <f t="shared" si="266"/>
        <v>293.20999999999998</v>
      </c>
      <c r="K361" s="17">
        <f t="shared" si="267"/>
        <v>1</v>
      </c>
      <c r="M361" s="4">
        <v>293.20999999999998</v>
      </c>
      <c r="O361" s="39">
        <f t="shared" si="247"/>
        <v>0</v>
      </c>
      <c r="P361" s="39"/>
    </row>
    <row r="362" spans="1:16" ht="26" x14ac:dyDescent="0.3">
      <c r="A362" s="81" t="s">
        <v>514</v>
      </c>
      <c r="B362" s="81" t="s">
        <v>70</v>
      </c>
      <c r="C362" s="82" t="s">
        <v>71</v>
      </c>
      <c r="D362" s="77">
        <v>21.44</v>
      </c>
      <c r="E362" s="77">
        <v>29.5</v>
      </c>
      <c r="F362" s="42"/>
      <c r="G362" s="13">
        <v>29.5</v>
      </c>
      <c r="H362" s="16">
        <f t="shared" si="264"/>
        <v>632.48</v>
      </c>
      <c r="I362" s="16">
        <f t="shared" si="265"/>
        <v>0</v>
      </c>
      <c r="J362" s="16">
        <f t="shared" si="266"/>
        <v>632.48</v>
      </c>
      <c r="K362" s="17">
        <f t="shared" si="267"/>
        <v>1</v>
      </c>
      <c r="L362" s="67">
        <v>36.49</v>
      </c>
      <c r="M362" s="4">
        <v>632.48</v>
      </c>
      <c r="O362" s="39">
        <f t="shared" si="247"/>
        <v>0</v>
      </c>
      <c r="P362" s="39"/>
    </row>
    <row r="363" spans="1:16" ht="26" x14ac:dyDescent="0.3">
      <c r="A363" s="81" t="s">
        <v>515</v>
      </c>
      <c r="B363" s="81" t="s">
        <v>72</v>
      </c>
      <c r="C363" s="82" t="s">
        <v>71</v>
      </c>
      <c r="D363" s="77">
        <v>20.350000000000001</v>
      </c>
      <c r="E363" s="77">
        <v>125.1</v>
      </c>
      <c r="F363" s="42"/>
      <c r="G363" s="13">
        <v>24.3</v>
      </c>
      <c r="H363" s="16">
        <f t="shared" si="264"/>
        <v>2545.79</v>
      </c>
      <c r="I363" s="16">
        <f t="shared" si="265"/>
        <v>0</v>
      </c>
      <c r="J363" s="16">
        <f t="shared" si="266"/>
        <v>494.51</v>
      </c>
      <c r="K363" s="17">
        <f t="shared" si="267"/>
        <v>0.1942461868418055</v>
      </c>
      <c r="M363" s="4">
        <v>2545.79</v>
      </c>
      <c r="O363" s="39">
        <f t="shared" si="247"/>
        <v>0</v>
      </c>
      <c r="P363" s="39"/>
    </row>
    <row r="364" spans="1:16" ht="26" x14ac:dyDescent="0.3">
      <c r="A364" s="81" t="s">
        <v>516</v>
      </c>
      <c r="B364" s="81" t="s">
        <v>45</v>
      </c>
      <c r="C364" s="82" t="s">
        <v>71</v>
      </c>
      <c r="D364" s="77">
        <v>18.329999999999998</v>
      </c>
      <c r="E364" s="77">
        <v>35.799999999999997</v>
      </c>
      <c r="F364" s="42"/>
      <c r="G364" s="13">
        <v>35.799999999999997</v>
      </c>
      <c r="H364" s="16">
        <f t="shared" si="264"/>
        <v>656.21</v>
      </c>
      <c r="I364" s="16">
        <f t="shared" si="265"/>
        <v>0</v>
      </c>
      <c r="J364" s="16">
        <f t="shared" si="266"/>
        <v>656.21</v>
      </c>
      <c r="K364" s="17">
        <f t="shared" si="267"/>
        <v>1</v>
      </c>
      <c r="L364" s="67">
        <v>74.040000000000006</v>
      </c>
      <c r="M364" s="4">
        <v>656.21</v>
      </c>
      <c r="O364" s="39">
        <f t="shared" si="247"/>
        <v>0</v>
      </c>
      <c r="P364" s="39"/>
    </row>
    <row r="365" spans="1:16" ht="26" x14ac:dyDescent="0.3">
      <c r="A365" s="81" t="s">
        <v>517</v>
      </c>
      <c r="B365" s="81" t="s">
        <v>73</v>
      </c>
      <c r="C365" s="82" t="s">
        <v>71</v>
      </c>
      <c r="D365" s="77">
        <v>22.45</v>
      </c>
      <c r="E365" s="77">
        <v>71.8</v>
      </c>
      <c r="F365" s="42"/>
      <c r="G365" s="13">
        <v>71.8</v>
      </c>
      <c r="H365" s="16">
        <f t="shared" si="264"/>
        <v>1611.91</v>
      </c>
      <c r="I365" s="16">
        <f t="shared" si="265"/>
        <v>0</v>
      </c>
      <c r="J365" s="16">
        <f t="shared" si="266"/>
        <v>1611.91</v>
      </c>
      <c r="K365" s="17">
        <f t="shared" si="267"/>
        <v>1</v>
      </c>
      <c r="L365" s="67">
        <v>90.65</v>
      </c>
      <c r="M365" s="4">
        <v>1611.91</v>
      </c>
      <c r="O365" s="39">
        <f t="shared" si="247"/>
        <v>0</v>
      </c>
      <c r="P365" s="39"/>
    </row>
    <row r="366" spans="1:16" ht="26" x14ac:dyDescent="0.3">
      <c r="A366" s="81" t="s">
        <v>518</v>
      </c>
      <c r="B366" s="81" t="s">
        <v>75</v>
      </c>
      <c r="C366" s="82" t="s">
        <v>46</v>
      </c>
      <c r="D366" s="77">
        <v>740.6</v>
      </c>
      <c r="E366" s="77">
        <v>3.63</v>
      </c>
      <c r="F366" s="42"/>
      <c r="G366" s="13">
        <v>1.56</v>
      </c>
      <c r="H366" s="16">
        <f t="shared" si="264"/>
        <v>2688.38</v>
      </c>
      <c r="I366" s="16">
        <f t="shared" si="265"/>
        <v>0</v>
      </c>
      <c r="J366" s="16">
        <f t="shared" si="266"/>
        <v>1155.3399999999999</v>
      </c>
      <c r="K366" s="17">
        <f t="shared" si="267"/>
        <v>0.42975323428979528</v>
      </c>
      <c r="L366" s="66"/>
      <c r="M366" s="4">
        <v>2688.38</v>
      </c>
      <c r="O366" s="39">
        <f t="shared" si="247"/>
        <v>0</v>
      </c>
      <c r="P366" s="39"/>
    </row>
    <row r="367" spans="1:16" ht="26" x14ac:dyDescent="0.3">
      <c r="A367" s="81" t="s">
        <v>519</v>
      </c>
      <c r="B367" s="81" t="s">
        <v>129</v>
      </c>
      <c r="C367" s="82" t="s">
        <v>63</v>
      </c>
      <c r="D367" s="77">
        <v>93</v>
      </c>
      <c r="E367" s="77">
        <v>49.39</v>
      </c>
      <c r="F367" s="42"/>
      <c r="G367" s="13">
        <v>8.61</v>
      </c>
      <c r="H367" s="16">
        <f t="shared" si="264"/>
        <v>4593.2700000000004</v>
      </c>
      <c r="I367" s="16">
        <f t="shared" si="265"/>
        <v>0</v>
      </c>
      <c r="J367" s="16">
        <f t="shared" si="266"/>
        <v>800.73</v>
      </c>
      <c r="K367" s="17">
        <f t="shared" si="267"/>
        <v>0.17432678679894714</v>
      </c>
      <c r="L367" s="66"/>
      <c r="M367" s="4">
        <v>4593.2700000000004</v>
      </c>
      <c r="O367" s="39">
        <f t="shared" si="247"/>
        <v>0</v>
      </c>
      <c r="P367" s="39"/>
    </row>
    <row r="368" spans="1:16" ht="26" x14ac:dyDescent="0.3">
      <c r="A368" s="81" t="s">
        <v>520</v>
      </c>
      <c r="B368" s="81" t="s">
        <v>76</v>
      </c>
      <c r="C368" s="82" t="s">
        <v>63</v>
      </c>
      <c r="D368" s="77">
        <v>41.75</v>
      </c>
      <c r="E368" s="77">
        <v>8.81</v>
      </c>
      <c r="F368" s="42"/>
      <c r="G368" s="13">
        <v>0</v>
      </c>
      <c r="H368" s="16">
        <f t="shared" si="264"/>
        <v>367.82</v>
      </c>
      <c r="I368" s="16">
        <f t="shared" si="265"/>
        <v>0</v>
      </c>
      <c r="J368" s="16">
        <f t="shared" si="266"/>
        <v>0</v>
      </c>
      <c r="K368" s="17">
        <f t="shared" si="267"/>
        <v>0</v>
      </c>
      <c r="M368" s="4">
        <v>367.82</v>
      </c>
      <c r="O368" s="39">
        <f t="shared" si="247"/>
        <v>0</v>
      </c>
      <c r="P368" s="39"/>
    </row>
    <row r="369" spans="1:16" ht="15.5" x14ac:dyDescent="0.3">
      <c r="A369" s="81" t="s">
        <v>521</v>
      </c>
      <c r="B369" s="81" t="s">
        <v>77</v>
      </c>
      <c r="C369" s="82" t="s">
        <v>46</v>
      </c>
      <c r="D369" s="77">
        <v>46.64</v>
      </c>
      <c r="E369" s="77">
        <v>6.35</v>
      </c>
      <c r="F369" s="42"/>
      <c r="G369" s="13">
        <v>0</v>
      </c>
      <c r="H369" s="16">
        <f t="shared" si="264"/>
        <v>296.16000000000003</v>
      </c>
      <c r="I369" s="16">
        <f t="shared" si="265"/>
        <v>0</v>
      </c>
      <c r="J369" s="16">
        <f t="shared" si="266"/>
        <v>0</v>
      </c>
      <c r="K369" s="17">
        <f t="shared" si="267"/>
        <v>0</v>
      </c>
      <c r="M369" s="4">
        <v>296.16000000000003</v>
      </c>
      <c r="O369" s="39">
        <f t="shared" si="247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33"/>
      <c r="H370" s="35"/>
      <c r="I370" s="33"/>
      <c r="J370" s="33"/>
      <c r="K370" s="34"/>
      <c r="M370" s="4">
        <v>11614.43</v>
      </c>
      <c r="O370" s="39">
        <f t="shared" si="247"/>
        <v>11614.43</v>
      </c>
      <c r="P370" s="39"/>
    </row>
    <row r="371" spans="1:16" ht="39" x14ac:dyDescent="0.3">
      <c r="A371" s="81" t="s">
        <v>523</v>
      </c>
      <c r="B371" s="81" t="s">
        <v>90</v>
      </c>
      <c r="C371" s="82" t="s">
        <v>63</v>
      </c>
      <c r="D371" s="77">
        <v>39.71</v>
      </c>
      <c r="E371" s="77">
        <v>64.599999999999994</v>
      </c>
      <c r="F371" s="42"/>
      <c r="G371" s="13">
        <v>0</v>
      </c>
      <c r="H371" s="16">
        <f t="shared" ref="H371:H377" si="268">ROUND(E371*D371,2)</f>
        <v>2565.27</v>
      </c>
      <c r="I371" s="16">
        <f t="shared" ref="I371:I377" si="269">ROUND(F371*D371,2)</f>
        <v>0</v>
      </c>
      <c r="J371" s="16">
        <f t="shared" ref="J371:J377" si="270">ROUND(G371*D371,2)</f>
        <v>0</v>
      </c>
      <c r="K371" s="17">
        <f t="shared" ref="K371:K377" si="271">J371/H371</f>
        <v>0</v>
      </c>
      <c r="M371" s="4">
        <v>2565.27</v>
      </c>
      <c r="O371" s="39">
        <f t="shared" si="247"/>
        <v>0</v>
      </c>
      <c r="P371" s="39"/>
    </row>
    <row r="372" spans="1:16" ht="39" x14ac:dyDescent="0.3">
      <c r="A372" s="81" t="s">
        <v>524</v>
      </c>
      <c r="B372" s="81" t="s">
        <v>94</v>
      </c>
      <c r="C372" s="82" t="s">
        <v>71</v>
      </c>
      <c r="D372" s="77">
        <v>22.45</v>
      </c>
      <c r="E372" s="77">
        <v>95.5</v>
      </c>
      <c r="F372" s="42"/>
      <c r="G372" s="13">
        <v>0</v>
      </c>
      <c r="H372" s="16">
        <f t="shared" si="268"/>
        <v>2143.98</v>
      </c>
      <c r="I372" s="16">
        <f t="shared" si="269"/>
        <v>0</v>
      </c>
      <c r="J372" s="16">
        <f t="shared" si="270"/>
        <v>0</v>
      </c>
      <c r="K372" s="17">
        <f t="shared" si="271"/>
        <v>0</v>
      </c>
      <c r="M372" s="4">
        <v>2143.98</v>
      </c>
      <c r="O372" s="39">
        <f t="shared" si="247"/>
        <v>0</v>
      </c>
      <c r="P372" s="39"/>
    </row>
    <row r="373" spans="1:16" ht="39" x14ac:dyDescent="0.3">
      <c r="A373" s="81" t="s">
        <v>525</v>
      </c>
      <c r="B373" s="81" t="s">
        <v>143</v>
      </c>
      <c r="C373" s="82" t="s">
        <v>71</v>
      </c>
      <c r="D373" s="77">
        <v>18.75</v>
      </c>
      <c r="E373" s="77">
        <v>99.2</v>
      </c>
      <c r="F373" s="42"/>
      <c r="G373" s="13">
        <v>0</v>
      </c>
      <c r="H373" s="16">
        <f t="shared" si="268"/>
        <v>1860</v>
      </c>
      <c r="I373" s="16">
        <f t="shared" si="269"/>
        <v>0</v>
      </c>
      <c r="J373" s="16">
        <f t="shared" si="270"/>
        <v>0</v>
      </c>
      <c r="K373" s="17">
        <f t="shared" si="271"/>
        <v>0</v>
      </c>
      <c r="M373" s="4">
        <v>1860</v>
      </c>
      <c r="O373" s="39">
        <f t="shared" si="247"/>
        <v>0</v>
      </c>
      <c r="P373" s="39"/>
    </row>
    <row r="374" spans="1:16" ht="39" x14ac:dyDescent="0.3">
      <c r="A374" s="81" t="s">
        <v>526</v>
      </c>
      <c r="B374" s="81" t="s">
        <v>47</v>
      </c>
      <c r="C374" s="82" t="s">
        <v>71</v>
      </c>
      <c r="D374" s="77">
        <v>18.260000000000002</v>
      </c>
      <c r="E374" s="77">
        <v>87.9</v>
      </c>
      <c r="F374" s="42"/>
      <c r="G374" s="13">
        <v>0</v>
      </c>
      <c r="H374" s="16">
        <f t="shared" si="268"/>
        <v>1605.05</v>
      </c>
      <c r="I374" s="16">
        <f t="shared" si="269"/>
        <v>0</v>
      </c>
      <c r="J374" s="16">
        <f t="shared" si="270"/>
        <v>0</v>
      </c>
      <c r="K374" s="17">
        <f t="shared" si="271"/>
        <v>0</v>
      </c>
      <c r="M374" s="4">
        <v>1605.05</v>
      </c>
      <c r="O374" s="39">
        <f t="shared" si="247"/>
        <v>0</v>
      </c>
      <c r="P374" s="39"/>
    </row>
    <row r="375" spans="1:16" ht="26" x14ac:dyDescent="0.3">
      <c r="A375" s="81" t="s">
        <v>527</v>
      </c>
      <c r="B375" s="81" t="s">
        <v>144</v>
      </c>
      <c r="C375" s="82" t="s">
        <v>46</v>
      </c>
      <c r="D375" s="77">
        <v>487.71</v>
      </c>
      <c r="E375" s="77">
        <v>3.38</v>
      </c>
      <c r="F375" s="42"/>
      <c r="G375" s="13">
        <v>0</v>
      </c>
      <c r="H375" s="16">
        <f t="shared" si="268"/>
        <v>1648.46</v>
      </c>
      <c r="I375" s="16">
        <f t="shared" si="269"/>
        <v>0</v>
      </c>
      <c r="J375" s="16">
        <f t="shared" si="270"/>
        <v>0</v>
      </c>
      <c r="K375" s="17">
        <f t="shared" si="271"/>
        <v>0</v>
      </c>
      <c r="M375" s="4">
        <v>1648.46</v>
      </c>
      <c r="O375" s="39">
        <f t="shared" si="247"/>
        <v>0</v>
      </c>
      <c r="P375" s="39"/>
    </row>
    <row r="376" spans="1:16" ht="26" x14ac:dyDescent="0.3">
      <c r="A376" s="81" t="s">
        <v>528</v>
      </c>
      <c r="B376" s="81" t="s">
        <v>145</v>
      </c>
      <c r="C376" s="82" t="s">
        <v>124</v>
      </c>
      <c r="D376" s="77">
        <v>114.79</v>
      </c>
      <c r="E376" s="77">
        <v>10.8</v>
      </c>
      <c r="F376" s="42"/>
      <c r="G376" s="13">
        <v>0</v>
      </c>
      <c r="H376" s="16">
        <f t="shared" si="268"/>
        <v>1239.73</v>
      </c>
      <c r="I376" s="16">
        <f t="shared" si="269"/>
        <v>0</v>
      </c>
      <c r="J376" s="16">
        <f t="shared" si="270"/>
        <v>0</v>
      </c>
      <c r="K376" s="17">
        <f t="shared" si="271"/>
        <v>0</v>
      </c>
      <c r="M376" s="4">
        <v>1239.73</v>
      </c>
      <c r="O376" s="39">
        <f t="shared" si="247"/>
        <v>0</v>
      </c>
      <c r="P376" s="39"/>
    </row>
    <row r="377" spans="1:16" ht="26" x14ac:dyDescent="0.3">
      <c r="A377" s="81" t="s">
        <v>529</v>
      </c>
      <c r="B377" s="81" t="s">
        <v>146</v>
      </c>
      <c r="C377" s="82" t="s">
        <v>124</v>
      </c>
      <c r="D377" s="77">
        <v>62.72</v>
      </c>
      <c r="E377" s="77">
        <v>8.8000000000000007</v>
      </c>
      <c r="F377" s="42"/>
      <c r="G377" s="13">
        <v>0</v>
      </c>
      <c r="H377" s="16">
        <f t="shared" si="268"/>
        <v>551.94000000000005</v>
      </c>
      <c r="I377" s="16">
        <f t="shared" si="269"/>
        <v>0</v>
      </c>
      <c r="J377" s="16">
        <f t="shared" si="270"/>
        <v>0</v>
      </c>
      <c r="K377" s="17">
        <f t="shared" si="271"/>
        <v>0</v>
      </c>
      <c r="M377" s="4">
        <v>551.94000000000005</v>
      </c>
      <c r="O377" s="39">
        <f t="shared" si="247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33"/>
      <c r="H378" s="35"/>
      <c r="I378" s="33"/>
      <c r="J378" s="33"/>
      <c r="K378" s="34"/>
      <c r="M378" s="4">
        <v>5906.54</v>
      </c>
      <c r="O378" s="39">
        <f t="shared" si="247"/>
        <v>5906.54</v>
      </c>
      <c r="P378" s="39"/>
    </row>
    <row r="379" spans="1:16" ht="39" x14ac:dyDescent="0.3">
      <c r="A379" s="81" t="s">
        <v>531</v>
      </c>
      <c r="B379" s="81" t="s">
        <v>105</v>
      </c>
      <c r="C379" s="82" t="s">
        <v>63</v>
      </c>
      <c r="D379" s="77">
        <v>51.88</v>
      </c>
      <c r="E379" s="77">
        <v>113.85</v>
      </c>
      <c r="F379" s="42"/>
      <c r="G379" s="13">
        <v>0</v>
      </c>
      <c r="H379" s="16">
        <f t="shared" ref="H379" si="272">ROUND(E379*D379,2)</f>
        <v>5906.54</v>
      </c>
      <c r="I379" s="16">
        <f t="shared" ref="I379" si="273">ROUND(F379*D379,2)</f>
        <v>0</v>
      </c>
      <c r="J379" s="16">
        <f t="shared" ref="J379" si="274">ROUND(G379*D379,2)</f>
        <v>0</v>
      </c>
      <c r="K379" s="17">
        <f t="shared" ref="K379" si="275">J379/H379</f>
        <v>0</v>
      </c>
      <c r="M379" s="4">
        <v>5906.54</v>
      </c>
      <c r="O379" s="39">
        <f t="shared" si="247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33"/>
      <c r="H380" s="35"/>
      <c r="I380" s="33"/>
      <c r="J380" s="33"/>
      <c r="K380" s="34"/>
      <c r="M380" s="4">
        <v>13935.75</v>
      </c>
      <c r="O380" s="39">
        <f t="shared" si="247"/>
        <v>13935.75</v>
      </c>
      <c r="P380" s="39"/>
    </row>
    <row r="381" spans="1:16" ht="39" x14ac:dyDescent="0.3">
      <c r="A381" s="81" t="s">
        <v>533</v>
      </c>
      <c r="B381" s="81" t="s">
        <v>159</v>
      </c>
      <c r="C381" s="82" t="s">
        <v>63</v>
      </c>
      <c r="D381" s="77">
        <v>77.12</v>
      </c>
      <c r="E381" s="77">
        <v>101.08</v>
      </c>
      <c r="F381" s="42"/>
      <c r="G381" s="13">
        <v>0</v>
      </c>
      <c r="H381" s="16">
        <f t="shared" ref="H381:H384" si="276">ROUND(E381*D381,2)</f>
        <v>7795.29</v>
      </c>
      <c r="I381" s="16">
        <f t="shared" ref="I381:I384" si="277">ROUND(F381*D381,2)</f>
        <v>0</v>
      </c>
      <c r="J381" s="16">
        <f t="shared" ref="J381:J384" si="278">ROUND(G381*D381,2)</f>
        <v>0</v>
      </c>
      <c r="K381" s="17">
        <f t="shared" ref="K381:K384" si="279">J381/H381</f>
        <v>0</v>
      </c>
      <c r="M381" s="4">
        <v>7795.29</v>
      </c>
      <c r="O381" s="39">
        <f t="shared" si="247"/>
        <v>0</v>
      </c>
      <c r="P381" s="39"/>
    </row>
    <row r="382" spans="1:16" ht="26" x14ac:dyDescent="0.3">
      <c r="A382" s="81" t="s">
        <v>534</v>
      </c>
      <c r="B382" s="81" t="s">
        <v>160</v>
      </c>
      <c r="C382" s="82" t="s">
        <v>63</v>
      </c>
      <c r="D382" s="77">
        <v>27.56</v>
      </c>
      <c r="E382" s="77">
        <v>101.08</v>
      </c>
      <c r="F382" s="42"/>
      <c r="G382" s="13">
        <v>0</v>
      </c>
      <c r="H382" s="16">
        <f t="shared" si="276"/>
        <v>2785.76</v>
      </c>
      <c r="I382" s="16">
        <f t="shared" si="277"/>
        <v>0</v>
      </c>
      <c r="J382" s="16">
        <f t="shared" si="278"/>
        <v>0</v>
      </c>
      <c r="K382" s="17">
        <f t="shared" si="279"/>
        <v>0</v>
      </c>
      <c r="M382" s="4">
        <v>2785.76</v>
      </c>
      <c r="O382" s="39">
        <f t="shared" si="247"/>
        <v>0</v>
      </c>
      <c r="P382" s="39"/>
    </row>
    <row r="383" spans="1:16" ht="39" x14ac:dyDescent="0.3">
      <c r="A383" s="81" t="s">
        <v>535</v>
      </c>
      <c r="B383" s="81" t="s">
        <v>161</v>
      </c>
      <c r="C383" s="82" t="s">
        <v>124</v>
      </c>
      <c r="D383" s="77">
        <v>27.6</v>
      </c>
      <c r="E383" s="77">
        <v>13.3</v>
      </c>
      <c r="F383" s="42"/>
      <c r="G383" s="13">
        <v>0</v>
      </c>
      <c r="H383" s="16">
        <f t="shared" si="276"/>
        <v>367.08</v>
      </c>
      <c r="I383" s="16">
        <f t="shared" si="277"/>
        <v>0</v>
      </c>
      <c r="J383" s="16">
        <f t="shared" si="278"/>
        <v>0</v>
      </c>
      <c r="K383" s="17">
        <f t="shared" si="279"/>
        <v>0</v>
      </c>
      <c r="M383" s="4">
        <v>367.08</v>
      </c>
      <c r="O383" s="39">
        <f t="shared" si="247"/>
        <v>0</v>
      </c>
      <c r="P383" s="39"/>
    </row>
    <row r="384" spans="1:16" ht="39" x14ac:dyDescent="0.3">
      <c r="A384" s="81" t="s">
        <v>536</v>
      </c>
      <c r="B384" s="81" t="s">
        <v>164</v>
      </c>
      <c r="C384" s="82" t="s">
        <v>165</v>
      </c>
      <c r="D384" s="77">
        <v>1493.81</v>
      </c>
      <c r="E384" s="77">
        <v>2</v>
      </c>
      <c r="F384" s="42"/>
      <c r="G384" s="13">
        <v>0</v>
      </c>
      <c r="H384" s="16">
        <f t="shared" si="276"/>
        <v>2987.62</v>
      </c>
      <c r="I384" s="16">
        <f t="shared" si="277"/>
        <v>0</v>
      </c>
      <c r="J384" s="16">
        <f t="shared" si="278"/>
        <v>0</v>
      </c>
      <c r="K384" s="17">
        <f t="shared" si="279"/>
        <v>0</v>
      </c>
      <c r="M384" s="4">
        <v>2987.62</v>
      </c>
      <c r="O384" s="39">
        <f t="shared" si="247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33"/>
      <c r="H385" s="35"/>
      <c r="I385" s="33"/>
      <c r="J385" s="33"/>
      <c r="K385" s="34"/>
      <c r="M385" s="4">
        <v>10544.46</v>
      </c>
      <c r="O385" s="39">
        <f t="shared" si="247"/>
        <v>10544.46</v>
      </c>
      <c r="P385" s="39"/>
    </row>
    <row r="386" spans="1:16" ht="26" x14ac:dyDescent="0.3">
      <c r="A386" s="81" t="s">
        <v>538</v>
      </c>
      <c r="B386" s="81" t="s">
        <v>539</v>
      </c>
      <c r="C386" s="82" t="s">
        <v>540</v>
      </c>
      <c r="D386" s="77">
        <v>4022.92</v>
      </c>
      <c r="E386" s="77">
        <v>1</v>
      </c>
      <c r="F386" s="42"/>
      <c r="G386" s="13">
        <v>0</v>
      </c>
      <c r="H386" s="16">
        <f t="shared" ref="H386:H387" si="280">ROUND(E386*D386,2)</f>
        <v>4022.92</v>
      </c>
      <c r="I386" s="16">
        <f t="shared" ref="I386:I387" si="281">ROUND(F386*D386,2)</f>
        <v>0</v>
      </c>
      <c r="J386" s="16">
        <f t="shared" ref="J386:J387" si="282">ROUND(G386*D386,2)</f>
        <v>0</v>
      </c>
      <c r="K386" s="17">
        <f t="shared" ref="K386:K387" si="283">J386/H386</f>
        <v>0</v>
      </c>
      <c r="M386" s="4">
        <v>4022.92</v>
      </c>
      <c r="O386" s="39">
        <f t="shared" si="247"/>
        <v>0</v>
      </c>
      <c r="P386" s="39"/>
    </row>
    <row r="387" spans="1:16" ht="52" x14ac:dyDescent="0.3">
      <c r="A387" s="81" t="s">
        <v>541</v>
      </c>
      <c r="B387" s="81" t="s">
        <v>542</v>
      </c>
      <c r="C387" s="82" t="s">
        <v>63</v>
      </c>
      <c r="D387" s="77">
        <v>1018.99</v>
      </c>
      <c r="E387" s="77">
        <v>6.4</v>
      </c>
      <c r="F387" s="42"/>
      <c r="G387" s="13">
        <v>0</v>
      </c>
      <c r="H387" s="16">
        <f t="shared" si="280"/>
        <v>6521.54</v>
      </c>
      <c r="I387" s="16">
        <f t="shared" si="281"/>
        <v>0</v>
      </c>
      <c r="J387" s="16">
        <f t="shared" si="282"/>
        <v>0</v>
      </c>
      <c r="K387" s="17">
        <f t="shared" si="283"/>
        <v>0</v>
      </c>
      <c r="M387" s="4">
        <v>6521.54</v>
      </c>
      <c r="O387" s="39">
        <f t="shared" si="247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33"/>
      <c r="H388" s="35"/>
      <c r="I388" s="33"/>
      <c r="J388" s="33"/>
      <c r="K388" s="34"/>
      <c r="M388" s="4">
        <v>17525.580000000002</v>
      </c>
      <c r="O388" s="39">
        <f t="shared" si="247"/>
        <v>17525.580000000002</v>
      </c>
      <c r="P388" s="39"/>
    </row>
    <row r="389" spans="1:16" ht="26" x14ac:dyDescent="0.3">
      <c r="A389" s="81" t="s">
        <v>544</v>
      </c>
      <c r="B389" s="81" t="s">
        <v>182</v>
      </c>
      <c r="C389" s="82" t="s">
        <v>46</v>
      </c>
      <c r="D389" s="77">
        <v>434.36</v>
      </c>
      <c r="E389" s="77">
        <v>5.25</v>
      </c>
      <c r="F389" s="42"/>
      <c r="G389" s="13">
        <v>0</v>
      </c>
      <c r="H389" s="16">
        <f t="shared" ref="H389:H393" si="284">ROUND(E389*D389,2)</f>
        <v>2280.39</v>
      </c>
      <c r="I389" s="16">
        <f t="shared" ref="I389:I393" si="285">ROUND(F389*D389,2)</f>
        <v>0</v>
      </c>
      <c r="J389" s="16">
        <f t="shared" ref="J389:J393" si="286">ROUND(G389*D389,2)</f>
        <v>0</v>
      </c>
      <c r="K389" s="17">
        <f t="shared" ref="K389:K393" si="287">J389/H389</f>
        <v>0</v>
      </c>
      <c r="M389" s="4">
        <v>2280.39</v>
      </c>
      <c r="O389" s="39">
        <f t="shared" si="247"/>
        <v>0</v>
      </c>
      <c r="P389" s="39"/>
    </row>
    <row r="390" spans="1:16" ht="52" x14ac:dyDescent="0.3">
      <c r="A390" s="81" t="s">
        <v>545</v>
      </c>
      <c r="B390" s="81" t="s">
        <v>183</v>
      </c>
      <c r="C390" s="82" t="s">
        <v>63</v>
      </c>
      <c r="D390" s="77">
        <v>40.81</v>
      </c>
      <c r="E390" s="77">
        <v>75</v>
      </c>
      <c r="F390" s="42"/>
      <c r="G390" s="13">
        <v>0</v>
      </c>
      <c r="H390" s="16">
        <f t="shared" si="284"/>
        <v>3060.75</v>
      </c>
      <c r="I390" s="16">
        <f t="shared" si="285"/>
        <v>0</v>
      </c>
      <c r="J390" s="16">
        <f t="shared" si="286"/>
        <v>0</v>
      </c>
      <c r="K390" s="17">
        <f t="shared" si="287"/>
        <v>0</v>
      </c>
      <c r="M390" s="4">
        <v>3060.75</v>
      </c>
      <c r="O390" s="39">
        <f t="shared" si="247"/>
        <v>0</v>
      </c>
      <c r="P390" s="39"/>
    </row>
    <row r="391" spans="1:16" ht="39" x14ac:dyDescent="0.3">
      <c r="A391" s="81" t="s">
        <v>546</v>
      </c>
      <c r="B391" s="81" t="s">
        <v>184</v>
      </c>
      <c r="C391" s="82" t="s">
        <v>63</v>
      </c>
      <c r="D391" s="77">
        <v>126.75</v>
      </c>
      <c r="E391" s="77">
        <v>75</v>
      </c>
      <c r="F391" s="42"/>
      <c r="G391" s="13">
        <v>0</v>
      </c>
      <c r="H391" s="16">
        <f t="shared" si="284"/>
        <v>9506.25</v>
      </c>
      <c r="I391" s="16">
        <f t="shared" si="285"/>
        <v>0</v>
      </c>
      <c r="J391" s="16">
        <f t="shared" si="286"/>
        <v>0</v>
      </c>
      <c r="K391" s="17">
        <f t="shared" si="287"/>
        <v>0</v>
      </c>
      <c r="M391" s="4">
        <v>9506.25</v>
      </c>
      <c r="O391" s="39">
        <f t="shared" si="247"/>
        <v>0</v>
      </c>
      <c r="P391" s="39"/>
    </row>
    <row r="392" spans="1:16" ht="26" x14ac:dyDescent="0.3">
      <c r="A392" s="81" t="s">
        <v>547</v>
      </c>
      <c r="B392" s="81" t="s">
        <v>185</v>
      </c>
      <c r="C392" s="82" t="s">
        <v>124</v>
      </c>
      <c r="D392" s="77">
        <v>21</v>
      </c>
      <c r="E392" s="77">
        <v>36.5</v>
      </c>
      <c r="F392" s="42"/>
      <c r="G392" s="13">
        <v>0</v>
      </c>
      <c r="H392" s="16">
        <f t="shared" si="284"/>
        <v>766.5</v>
      </c>
      <c r="I392" s="16">
        <f t="shared" si="285"/>
        <v>0</v>
      </c>
      <c r="J392" s="16">
        <f t="shared" si="286"/>
        <v>0</v>
      </c>
      <c r="K392" s="17">
        <f t="shared" si="287"/>
        <v>0</v>
      </c>
      <c r="M392" s="4">
        <v>766.5</v>
      </c>
      <c r="O392" s="39">
        <f t="shared" si="247"/>
        <v>0</v>
      </c>
      <c r="P392" s="39"/>
    </row>
    <row r="393" spans="1:16" ht="39" x14ac:dyDescent="0.3">
      <c r="A393" s="81" t="s">
        <v>548</v>
      </c>
      <c r="B393" s="81" t="s">
        <v>549</v>
      </c>
      <c r="C393" s="82" t="s">
        <v>63</v>
      </c>
      <c r="D393" s="77">
        <v>104.75</v>
      </c>
      <c r="E393" s="77">
        <v>18.25</v>
      </c>
      <c r="F393" s="42"/>
      <c r="G393" s="13">
        <v>0</v>
      </c>
      <c r="H393" s="16">
        <f t="shared" si="284"/>
        <v>1911.69</v>
      </c>
      <c r="I393" s="16">
        <f t="shared" si="285"/>
        <v>0</v>
      </c>
      <c r="J393" s="16">
        <f t="shared" si="286"/>
        <v>0</v>
      </c>
      <c r="K393" s="17">
        <f t="shared" si="287"/>
        <v>0</v>
      </c>
      <c r="M393" s="4">
        <v>1911.69</v>
      </c>
      <c r="O393" s="39">
        <f t="shared" si="247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33"/>
      <c r="H394" s="35"/>
      <c r="I394" s="33"/>
      <c r="J394" s="33"/>
      <c r="K394" s="34"/>
      <c r="M394" s="4">
        <v>27486.86</v>
      </c>
      <c r="O394" s="39">
        <f t="shared" si="247"/>
        <v>27486.86</v>
      </c>
      <c r="P394" s="39"/>
    </row>
    <row r="395" spans="1:16" ht="39" x14ac:dyDescent="0.3">
      <c r="A395" s="81" t="s">
        <v>551</v>
      </c>
      <c r="B395" s="81" t="s">
        <v>109</v>
      </c>
      <c r="C395" s="82" t="s">
        <v>63</v>
      </c>
      <c r="D395" s="77">
        <v>4.37</v>
      </c>
      <c r="E395" s="77">
        <v>236.18</v>
      </c>
      <c r="F395" s="42"/>
      <c r="G395" s="13">
        <v>0</v>
      </c>
      <c r="H395" s="16">
        <f t="shared" ref="H395:H398" si="288">ROUND(E395*D395,2)</f>
        <v>1032.1099999999999</v>
      </c>
      <c r="I395" s="16">
        <f t="shared" ref="I395:I398" si="289">ROUND(F395*D395,2)</f>
        <v>0</v>
      </c>
      <c r="J395" s="16">
        <f t="shared" ref="J395:J398" si="290">ROUND(G395*D395,2)</f>
        <v>0</v>
      </c>
      <c r="K395" s="17">
        <f t="shared" ref="K395:K398" si="291">J395/H395</f>
        <v>0</v>
      </c>
      <c r="M395" s="4">
        <v>1032.1099999999999</v>
      </c>
      <c r="O395" s="39">
        <f t="shared" si="247"/>
        <v>0</v>
      </c>
      <c r="P395" s="39"/>
    </row>
    <row r="396" spans="1:16" ht="39" x14ac:dyDescent="0.3">
      <c r="A396" s="81" t="s">
        <v>552</v>
      </c>
      <c r="B396" s="81" t="s">
        <v>110</v>
      </c>
      <c r="C396" s="82" t="s">
        <v>63</v>
      </c>
      <c r="D396" s="77">
        <v>24.13</v>
      </c>
      <c r="E396" s="77">
        <v>113.85</v>
      </c>
      <c r="F396" s="42"/>
      <c r="G396" s="13">
        <v>0</v>
      </c>
      <c r="H396" s="16">
        <f t="shared" si="288"/>
        <v>2747.2</v>
      </c>
      <c r="I396" s="16">
        <f t="shared" si="289"/>
        <v>0</v>
      </c>
      <c r="J396" s="16">
        <f t="shared" si="290"/>
        <v>0</v>
      </c>
      <c r="K396" s="17">
        <f t="shared" si="291"/>
        <v>0</v>
      </c>
      <c r="M396" s="4">
        <v>2747.2</v>
      </c>
      <c r="O396" s="39">
        <f t="shared" si="247"/>
        <v>0</v>
      </c>
      <c r="P396" s="39"/>
    </row>
    <row r="397" spans="1:16" ht="39" x14ac:dyDescent="0.3">
      <c r="A397" s="81" t="s">
        <v>553</v>
      </c>
      <c r="B397" s="81" t="s">
        <v>110</v>
      </c>
      <c r="C397" s="82" t="s">
        <v>63</v>
      </c>
      <c r="D397" s="77">
        <v>24.13</v>
      </c>
      <c r="E397" s="77">
        <v>122.33</v>
      </c>
      <c r="F397" s="42"/>
      <c r="G397" s="13">
        <v>0</v>
      </c>
      <c r="H397" s="16">
        <f t="shared" si="288"/>
        <v>2951.82</v>
      </c>
      <c r="I397" s="16">
        <f t="shared" si="289"/>
        <v>0</v>
      </c>
      <c r="J397" s="16">
        <f t="shared" si="290"/>
        <v>0</v>
      </c>
      <c r="K397" s="17">
        <f t="shared" si="291"/>
        <v>0</v>
      </c>
      <c r="M397" s="4">
        <v>2951.82</v>
      </c>
      <c r="O397" s="39">
        <f t="shared" si="247"/>
        <v>0</v>
      </c>
      <c r="P397" s="39"/>
    </row>
    <row r="398" spans="1:16" ht="26" x14ac:dyDescent="0.3">
      <c r="A398" s="81" t="s">
        <v>554</v>
      </c>
      <c r="B398" s="81" t="s">
        <v>114</v>
      </c>
      <c r="C398" s="82" t="s">
        <v>61</v>
      </c>
      <c r="D398" s="77">
        <v>169.67</v>
      </c>
      <c r="E398" s="77">
        <v>122.33</v>
      </c>
      <c r="F398" s="42"/>
      <c r="G398" s="13">
        <v>0</v>
      </c>
      <c r="H398" s="16">
        <f t="shared" si="288"/>
        <v>20755.73</v>
      </c>
      <c r="I398" s="16">
        <f t="shared" si="289"/>
        <v>0</v>
      </c>
      <c r="J398" s="16">
        <f t="shared" si="290"/>
        <v>0</v>
      </c>
      <c r="K398" s="17">
        <f t="shared" si="291"/>
        <v>0</v>
      </c>
      <c r="M398" s="4">
        <v>20755.73</v>
      </c>
      <c r="O398" s="39">
        <f t="shared" si="247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33"/>
      <c r="H399" s="35"/>
      <c r="I399" s="33"/>
      <c r="J399" s="33"/>
      <c r="K399" s="34"/>
      <c r="M399" s="4">
        <v>4302.3900000000003</v>
      </c>
      <c r="O399" s="39">
        <f t="shared" si="247"/>
        <v>4302.3900000000003</v>
      </c>
      <c r="P399" s="39"/>
    </row>
    <row r="400" spans="1:16" ht="26" x14ac:dyDescent="0.3">
      <c r="A400" s="81" t="s">
        <v>556</v>
      </c>
      <c r="B400" s="81" t="s">
        <v>199</v>
      </c>
      <c r="C400" s="82" t="s">
        <v>63</v>
      </c>
      <c r="D400" s="77">
        <v>3.18</v>
      </c>
      <c r="E400" s="77">
        <v>113.85</v>
      </c>
      <c r="F400" s="42"/>
      <c r="G400" s="13">
        <v>0</v>
      </c>
      <c r="H400" s="16">
        <f t="shared" ref="H400:H402" si="292">ROUND(E400*D400,2)</f>
        <v>362.04</v>
      </c>
      <c r="I400" s="16">
        <f t="shared" ref="I400:I402" si="293">ROUND(F400*D400,2)</f>
        <v>0</v>
      </c>
      <c r="J400" s="16">
        <f t="shared" ref="J400:J402" si="294">ROUND(G400*D400,2)</f>
        <v>0</v>
      </c>
      <c r="K400" s="17">
        <f t="shared" ref="K400:K402" si="295">J400/H400</f>
        <v>0</v>
      </c>
      <c r="M400" s="4">
        <v>362.04</v>
      </c>
      <c r="O400" s="39">
        <f t="shared" si="247"/>
        <v>0</v>
      </c>
      <c r="P400" s="39"/>
    </row>
    <row r="401" spans="1:16" ht="26" x14ac:dyDescent="0.3">
      <c r="A401" s="81" t="s">
        <v>557</v>
      </c>
      <c r="B401" s="81" t="s">
        <v>112</v>
      </c>
      <c r="C401" s="82" t="s">
        <v>63</v>
      </c>
      <c r="D401" s="77">
        <v>19.41</v>
      </c>
      <c r="E401" s="77">
        <v>113.85</v>
      </c>
      <c r="F401" s="42"/>
      <c r="G401" s="13">
        <v>0</v>
      </c>
      <c r="H401" s="16">
        <f t="shared" si="292"/>
        <v>2209.83</v>
      </c>
      <c r="I401" s="16">
        <f t="shared" si="293"/>
        <v>0</v>
      </c>
      <c r="J401" s="16">
        <f t="shared" si="294"/>
        <v>0</v>
      </c>
      <c r="K401" s="17">
        <f t="shared" si="295"/>
        <v>0</v>
      </c>
      <c r="M401" s="4">
        <v>2209.83</v>
      </c>
      <c r="O401" s="39">
        <f t="shared" si="247"/>
        <v>0</v>
      </c>
      <c r="P401" s="39"/>
    </row>
    <row r="402" spans="1:16" ht="26" x14ac:dyDescent="0.3">
      <c r="A402" s="81" t="s">
        <v>558</v>
      </c>
      <c r="B402" s="81" t="s">
        <v>113</v>
      </c>
      <c r="C402" s="82" t="s">
        <v>63</v>
      </c>
      <c r="D402" s="77">
        <v>15.2</v>
      </c>
      <c r="E402" s="77">
        <v>113.85</v>
      </c>
      <c r="F402" s="42"/>
      <c r="G402" s="13">
        <v>0</v>
      </c>
      <c r="H402" s="16">
        <f t="shared" si="292"/>
        <v>1730.52</v>
      </c>
      <c r="I402" s="16">
        <f t="shared" si="293"/>
        <v>0</v>
      </c>
      <c r="J402" s="16">
        <f t="shared" si="294"/>
        <v>0</v>
      </c>
      <c r="K402" s="17">
        <f t="shared" si="295"/>
        <v>0</v>
      </c>
      <c r="M402" s="4">
        <v>1730.52</v>
      </c>
      <c r="O402" s="39">
        <f t="shared" si="247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33"/>
      <c r="H403" s="35"/>
      <c r="I403" s="33"/>
      <c r="J403" s="33"/>
      <c r="K403" s="34"/>
      <c r="M403" s="4">
        <v>87845.91</v>
      </c>
      <c r="O403" s="39">
        <f t="shared" si="247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33"/>
      <c r="H404" s="35"/>
      <c r="I404" s="33"/>
      <c r="J404" s="33"/>
      <c r="K404" s="34"/>
      <c r="M404" s="4">
        <v>2518.4</v>
      </c>
      <c r="O404" s="39">
        <f t="shared" si="247"/>
        <v>2518.4</v>
      </c>
      <c r="P404" s="39"/>
    </row>
    <row r="405" spans="1:16" ht="26" x14ac:dyDescent="0.3">
      <c r="A405" s="81" t="s">
        <v>560</v>
      </c>
      <c r="B405" s="81" t="s">
        <v>123</v>
      </c>
      <c r="C405" s="82" t="s">
        <v>124</v>
      </c>
      <c r="D405" s="77">
        <v>60.22</v>
      </c>
      <c r="E405" s="77">
        <v>41.82</v>
      </c>
      <c r="F405" s="42"/>
      <c r="G405" s="13">
        <v>0</v>
      </c>
      <c r="H405" s="16">
        <f t="shared" ref="H405" si="296">ROUND(E405*D405,2)</f>
        <v>2518.4</v>
      </c>
      <c r="I405" s="16">
        <f t="shared" ref="I405" si="297">ROUND(F405*D405,2)</f>
        <v>0</v>
      </c>
      <c r="J405" s="16">
        <f t="shared" ref="J405" si="298">ROUND(G405*D405,2)</f>
        <v>0</v>
      </c>
      <c r="K405" s="17">
        <f t="shared" ref="K405" si="299">J405/H405</f>
        <v>0</v>
      </c>
      <c r="M405" s="4">
        <v>2518.4</v>
      </c>
      <c r="O405" s="39">
        <f t="shared" ref="O405:O468" si="300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33"/>
      <c r="H406" s="35"/>
      <c r="I406" s="33"/>
      <c r="J406" s="33"/>
      <c r="K406" s="34"/>
      <c r="M406" s="4">
        <v>14821.6</v>
      </c>
      <c r="O406" s="39">
        <f t="shared" si="300"/>
        <v>14821.6</v>
      </c>
      <c r="P406" s="39"/>
    </row>
    <row r="407" spans="1:16" ht="26" x14ac:dyDescent="0.3">
      <c r="A407" s="81" t="s">
        <v>561</v>
      </c>
      <c r="B407" s="81" t="s">
        <v>67</v>
      </c>
      <c r="C407" s="82" t="s">
        <v>46</v>
      </c>
      <c r="D407" s="77">
        <v>76.92</v>
      </c>
      <c r="E407" s="77">
        <v>7.49</v>
      </c>
      <c r="F407" s="42"/>
      <c r="G407" s="13">
        <v>0</v>
      </c>
      <c r="H407" s="16">
        <f t="shared" ref="H407:H417" si="301">ROUND(E407*D407,2)</f>
        <v>576.13</v>
      </c>
      <c r="I407" s="16">
        <f t="shared" ref="I407:I417" si="302">ROUND(F407*D407,2)</f>
        <v>0</v>
      </c>
      <c r="J407" s="16">
        <f t="shared" ref="J407:J417" si="303">ROUND(G407*D407,2)</f>
        <v>0</v>
      </c>
      <c r="K407" s="17">
        <f t="shared" ref="K407:K417" si="304">J407/H407</f>
        <v>0</v>
      </c>
      <c r="M407" s="4">
        <v>576.13</v>
      </c>
      <c r="O407" s="39">
        <f t="shared" si="300"/>
        <v>0</v>
      </c>
      <c r="P407" s="39"/>
    </row>
    <row r="408" spans="1:16" ht="26" x14ac:dyDescent="0.3">
      <c r="A408" s="81" t="s">
        <v>562</v>
      </c>
      <c r="B408" s="81" t="s">
        <v>68</v>
      </c>
      <c r="C408" s="82" t="s">
        <v>63</v>
      </c>
      <c r="D408" s="77">
        <v>5.65</v>
      </c>
      <c r="E408" s="77">
        <v>14.54</v>
      </c>
      <c r="F408" s="42"/>
      <c r="G408" s="13">
        <v>0</v>
      </c>
      <c r="H408" s="16">
        <f t="shared" si="301"/>
        <v>82.15</v>
      </c>
      <c r="I408" s="16">
        <f t="shared" si="302"/>
        <v>0</v>
      </c>
      <c r="J408" s="16">
        <f t="shared" si="303"/>
        <v>0</v>
      </c>
      <c r="K408" s="17">
        <f t="shared" si="304"/>
        <v>0</v>
      </c>
      <c r="M408" s="4">
        <v>82.15</v>
      </c>
      <c r="O408" s="39">
        <f t="shared" si="300"/>
        <v>0</v>
      </c>
      <c r="P408" s="39"/>
    </row>
    <row r="409" spans="1:16" ht="26" x14ac:dyDescent="0.3">
      <c r="A409" s="81" t="s">
        <v>563</v>
      </c>
      <c r="B409" s="81" t="s">
        <v>128</v>
      </c>
      <c r="C409" s="82" t="s">
        <v>46</v>
      </c>
      <c r="D409" s="77">
        <v>610.86</v>
      </c>
      <c r="E409" s="77">
        <v>1.17</v>
      </c>
      <c r="F409" s="42"/>
      <c r="G409" s="13">
        <v>0</v>
      </c>
      <c r="H409" s="16">
        <f t="shared" si="301"/>
        <v>714.71</v>
      </c>
      <c r="I409" s="16">
        <f t="shared" si="302"/>
        <v>0</v>
      </c>
      <c r="J409" s="16">
        <f t="shared" si="303"/>
        <v>0</v>
      </c>
      <c r="K409" s="17">
        <f t="shared" si="304"/>
        <v>0</v>
      </c>
      <c r="M409" s="4">
        <v>714.71</v>
      </c>
      <c r="O409" s="39">
        <f t="shared" si="300"/>
        <v>0</v>
      </c>
      <c r="P409" s="39"/>
    </row>
    <row r="410" spans="1:16" ht="26" x14ac:dyDescent="0.3">
      <c r="A410" s="81" t="s">
        <v>564</v>
      </c>
      <c r="B410" s="81" t="s">
        <v>70</v>
      </c>
      <c r="C410" s="82" t="s">
        <v>71</v>
      </c>
      <c r="D410" s="77">
        <v>21.44</v>
      </c>
      <c r="E410" s="77">
        <v>28.9</v>
      </c>
      <c r="F410" s="42"/>
      <c r="G410" s="13">
        <v>0</v>
      </c>
      <c r="H410" s="16">
        <f t="shared" si="301"/>
        <v>619.62</v>
      </c>
      <c r="I410" s="16">
        <f t="shared" si="302"/>
        <v>0</v>
      </c>
      <c r="J410" s="16">
        <f t="shared" si="303"/>
        <v>0</v>
      </c>
      <c r="K410" s="17">
        <f t="shared" si="304"/>
        <v>0</v>
      </c>
      <c r="M410" s="4">
        <v>619.62</v>
      </c>
      <c r="O410" s="39">
        <f t="shared" si="300"/>
        <v>0</v>
      </c>
      <c r="P410" s="39"/>
    </row>
    <row r="411" spans="1:16" ht="26" x14ac:dyDescent="0.3">
      <c r="A411" s="81" t="s">
        <v>565</v>
      </c>
      <c r="B411" s="81" t="s">
        <v>72</v>
      </c>
      <c r="C411" s="82" t="s">
        <v>71</v>
      </c>
      <c r="D411" s="77">
        <v>20.350000000000001</v>
      </c>
      <c r="E411" s="77">
        <v>84.1</v>
      </c>
      <c r="F411" s="42"/>
      <c r="G411" s="13">
        <v>0</v>
      </c>
      <c r="H411" s="16">
        <f t="shared" si="301"/>
        <v>1711.44</v>
      </c>
      <c r="I411" s="16">
        <f t="shared" si="302"/>
        <v>0</v>
      </c>
      <c r="J411" s="16">
        <f t="shared" si="303"/>
        <v>0</v>
      </c>
      <c r="K411" s="17">
        <f t="shared" si="304"/>
        <v>0</v>
      </c>
      <c r="M411" s="4">
        <v>1711.44</v>
      </c>
      <c r="O411" s="39">
        <f t="shared" si="300"/>
        <v>0</v>
      </c>
      <c r="P411" s="39"/>
    </row>
    <row r="412" spans="1:16" ht="26" x14ac:dyDescent="0.3">
      <c r="A412" s="81" t="s">
        <v>566</v>
      </c>
      <c r="B412" s="81" t="s">
        <v>45</v>
      </c>
      <c r="C412" s="82" t="s">
        <v>71</v>
      </c>
      <c r="D412" s="77">
        <v>18.329999999999998</v>
      </c>
      <c r="E412" s="77">
        <v>28.6</v>
      </c>
      <c r="F412" s="42"/>
      <c r="G412" s="13">
        <v>0</v>
      </c>
      <c r="H412" s="16">
        <f t="shared" si="301"/>
        <v>524.24</v>
      </c>
      <c r="I412" s="16">
        <f t="shared" si="302"/>
        <v>0</v>
      </c>
      <c r="J412" s="16">
        <f t="shared" si="303"/>
        <v>0</v>
      </c>
      <c r="K412" s="17">
        <f t="shared" si="304"/>
        <v>0</v>
      </c>
      <c r="M412" s="4">
        <v>524.24</v>
      </c>
      <c r="O412" s="39">
        <f t="shared" si="300"/>
        <v>0</v>
      </c>
      <c r="P412" s="39"/>
    </row>
    <row r="413" spans="1:16" ht="26" x14ac:dyDescent="0.3">
      <c r="A413" s="81" t="s">
        <v>567</v>
      </c>
      <c r="B413" s="81" t="s">
        <v>73</v>
      </c>
      <c r="C413" s="82" t="s">
        <v>71</v>
      </c>
      <c r="D413" s="77">
        <v>22.45</v>
      </c>
      <c r="E413" s="77">
        <v>53.1</v>
      </c>
      <c r="F413" s="42"/>
      <c r="G413" s="13">
        <v>0</v>
      </c>
      <c r="H413" s="16">
        <f t="shared" si="301"/>
        <v>1192.0999999999999</v>
      </c>
      <c r="I413" s="16">
        <f t="shared" si="302"/>
        <v>0</v>
      </c>
      <c r="J413" s="16">
        <f t="shared" si="303"/>
        <v>0</v>
      </c>
      <c r="K413" s="17">
        <f t="shared" si="304"/>
        <v>0</v>
      </c>
      <c r="M413" s="4">
        <v>1192.0999999999999</v>
      </c>
      <c r="O413" s="39">
        <f t="shared" si="300"/>
        <v>0</v>
      </c>
      <c r="P413" s="39"/>
    </row>
    <row r="414" spans="1:16" ht="26" x14ac:dyDescent="0.3">
      <c r="A414" s="81" t="s">
        <v>568</v>
      </c>
      <c r="B414" s="81" t="s">
        <v>75</v>
      </c>
      <c r="C414" s="82" t="s">
        <v>46</v>
      </c>
      <c r="D414" s="77">
        <v>740.6</v>
      </c>
      <c r="E414" s="77">
        <v>3.91</v>
      </c>
      <c r="F414" s="42"/>
      <c r="G414" s="13">
        <v>0</v>
      </c>
      <c r="H414" s="16">
        <f t="shared" si="301"/>
        <v>2895.75</v>
      </c>
      <c r="I414" s="16">
        <f t="shared" si="302"/>
        <v>0</v>
      </c>
      <c r="J414" s="16">
        <f t="shared" si="303"/>
        <v>0</v>
      </c>
      <c r="K414" s="17">
        <f t="shared" si="304"/>
        <v>0</v>
      </c>
      <c r="M414" s="4">
        <v>2895.75</v>
      </c>
      <c r="O414" s="39">
        <f t="shared" si="300"/>
        <v>0</v>
      </c>
      <c r="P414" s="39"/>
    </row>
    <row r="415" spans="1:16" ht="26" x14ac:dyDescent="0.3">
      <c r="A415" s="81" t="s">
        <v>569</v>
      </c>
      <c r="B415" s="81" t="s">
        <v>129</v>
      </c>
      <c r="C415" s="82" t="s">
        <v>63</v>
      </c>
      <c r="D415" s="77">
        <v>93</v>
      </c>
      <c r="E415" s="77">
        <v>53.88</v>
      </c>
      <c r="F415" s="42"/>
      <c r="G415" s="13">
        <v>0</v>
      </c>
      <c r="H415" s="16">
        <f t="shared" si="301"/>
        <v>5010.84</v>
      </c>
      <c r="I415" s="16">
        <f t="shared" si="302"/>
        <v>0</v>
      </c>
      <c r="J415" s="16">
        <f t="shared" si="303"/>
        <v>0</v>
      </c>
      <c r="K415" s="17">
        <f t="shared" si="304"/>
        <v>0</v>
      </c>
      <c r="M415" s="4">
        <v>5010.84</v>
      </c>
      <c r="O415" s="39">
        <f t="shared" si="300"/>
        <v>0</v>
      </c>
      <c r="P415" s="39"/>
    </row>
    <row r="416" spans="1:16" ht="26" x14ac:dyDescent="0.3">
      <c r="A416" s="81" t="s">
        <v>570</v>
      </c>
      <c r="B416" s="81" t="s">
        <v>76</v>
      </c>
      <c r="C416" s="82" t="s">
        <v>63</v>
      </c>
      <c r="D416" s="77">
        <v>41.75</v>
      </c>
      <c r="E416" s="77">
        <v>31.8</v>
      </c>
      <c r="F416" s="42"/>
      <c r="G416" s="13">
        <v>0</v>
      </c>
      <c r="H416" s="16">
        <f t="shared" si="301"/>
        <v>1327.65</v>
      </c>
      <c r="I416" s="16">
        <f t="shared" si="302"/>
        <v>0</v>
      </c>
      <c r="J416" s="16">
        <f t="shared" si="303"/>
        <v>0</v>
      </c>
      <c r="K416" s="17">
        <f t="shared" si="304"/>
        <v>0</v>
      </c>
      <c r="M416" s="4">
        <v>1327.65</v>
      </c>
      <c r="O416" s="39">
        <f t="shared" si="300"/>
        <v>0</v>
      </c>
      <c r="P416" s="39"/>
    </row>
    <row r="417" spans="1:16" ht="15.5" x14ac:dyDescent="0.3">
      <c r="A417" s="81" t="s">
        <v>571</v>
      </c>
      <c r="B417" s="81" t="s">
        <v>77</v>
      </c>
      <c r="C417" s="82" t="s">
        <v>46</v>
      </c>
      <c r="D417" s="77">
        <v>46.64</v>
      </c>
      <c r="E417" s="77">
        <v>3.58</v>
      </c>
      <c r="F417" s="42"/>
      <c r="G417" s="13">
        <v>0</v>
      </c>
      <c r="H417" s="16">
        <f t="shared" si="301"/>
        <v>166.97</v>
      </c>
      <c r="I417" s="16">
        <f t="shared" si="302"/>
        <v>0</v>
      </c>
      <c r="J417" s="16">
        <f t="shared" si="303"/>
        <v>0</v>
      </c>
      <c r="K417" s="17">
        <f t="shared" si="304"/>
        <v>0</v>
      </c>
      <c r="M417" s="4">
        <v>166.97</v>
      </c>
      <c r="O417" s="39">
        <f t="shared" si="300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33"/>
      <c r="H418" s="35"/>
      <c r="I418" s="33"/>
      <c r="J418" s="33"/>
      <c r="K418" s="34"/>
      <c r="M418" s="4">
        <v>9642.52</v>
      </c>
      <c r="O418" s="39">
        <f t="shared" si="300"/>
        <v>9642.52</v>
      </c>
      <c r="P418" s="39"/>
    </row>
    <row r="419" spans="1:16" ht="39" x14ac:dyDescent="0.3">
      <c r="A419" s="81" t="s">
        <v>572</v>
      </c>
      <c r="B419" s="81" t="s">
        <v>90</v>
      </c>
      <c r="C419" s="82" t="s">
        <v>63</v>
      </c>
      <c r="D419" s="77">
        <v>39.71</v>
      </c>
      <c r="E419" s="77">
        <v>60.21</v>
      </c>
      <c r="F419" s="42"/>
      <c r="G419" s="13">
        <v>0</v>
      </c>
      <c r="H419" s="16">
        <f t="shared" ref="H419:H425" si="305">ROUND(E419*D419,2)</f>
        <v>2390.94</v>
      </c>
      <c r="I419" s="16">
        <f t="shared" ref="I419:I425" si="306">ROUND(F419*D419,2)</f>
        <v>0</v>
      </c>
      <c r="J419" s="16">
        <f t="shared" ref="J419:J425" si="307">ROUND(G419*D419,2)</f>
        <v>0</v>
      </c>
      <c r="K419" s="17">
        <f t="shared" ref="K419:K425" si="308">J419/H419</f>
        <v>0</v>
      </c>
      <c r="M419" s="4">
        <v>2390.94</v>
      </c>
      <c r="O419" s="39">
        <f t="shared" si="300"/>
        <v>0</v>
      </c>
      <c r="P419" s="39"/>
    </row>
    <row r="420" spans="1:16" ht="39" x14ac:dyDescent="0.3">
      <c r="A420" s="81" t="s">
        <v>573</v>
      </c>
      <c r="B420" s="81" t="s">
        <v>94</v>
      </c>
      <c r="C420" s="82" t="s">
        <v>71</v>
      </c>
      <c r="D420" s="77">
        <v>22.45</v>
      </c>
      <c r="E420" s="77">
        <v>65.599999999999994</v>
      </c>
      <c r="F420" s="42"/>
      <c r="G420" s="13">
        <v>0</v>
      </c>
      <c r="H420" s="16">
        <f t="shared" si="305"/>
        <v>1472.72</v>
      </c>
      <c r="I420" s="16">
        <f t="shared" si="306"/>
        <v>0</v>
      </c>
      <c r="J420" s="16">
        <f t="shared" si="307"/>
        <v>0</v>
      </c>
      <c r="K420" s="17">
        <f t="shared" si="308"/>
        <v>0</v>
      </c>
      <c r="M420" s="4">
        <v>1472.72</v>
      </c>
      <c r="O420" s="39">
        <f t="shared" si="300"/>
        <v>0</v>
      </c>
      <c r="P420" s="39"/>
    </row>
    <row r="421" spans="1:16" ht="39" x14ac:dyDescent="0.3">
      <c r="A421" s="81" t="s">
        <v>574</v>
      </c>
      <c r="B421" s="81" t="s">
        <v>143</v>
      </c>
      <c r="C421" s="82" t="s">
        <v>71</v>
      </c>
      <c r="D421" s="77">
        <v>18.75</v>
      </c>
      <c r="E421" s="77">
        <v>83.4</v>
      </c>
      <c r="F421" s="42"/>
      <c r="G421" s="13">
        <v>0</v>
      </c>
      <c r="H421" s="16">
        <f t="shared" si="305"/>
        <v>1563.75</v>
      </c>
      <c r="I421" s="16">
        <f t="shared" si="306"/>
        <v>0</v>
      </c>
      <c r="J421" s="16">
        <f t="shared" si="307"/>
        <v>0</v>
      </c>
      <c r="K421" s="17">
        <f t="shared" si="308"/>
        <v>0</v>
      </c>
      <c r="M421" s="4">
        <v>1563.75</v>
      </c>
      <c r="O421" s="39">
        <f t="shared" si="300"/>
        <v>0</v>
      </c>
      <c r="P421" s="39"/>
    </row>
    <row r="422" spans="1:16" ht="39" x14ac:dyDescent="0.3">
      <c r="A422" s="81" t="s">
        <v>575</v>
      </c>
      <c r="B422" s="81" t="s">
        <v>47</v>
      </c>
      <c r="C422" s="82" t="s">
        <v>71</v>
      </c>
      <c r="D422" s="77">
        <v>18.260000000000002</v>
      </c>
      <c r="E422" s="77">
        <v>51.7</v>
      </c>
      <c r="F422" s="42"/>
      <c r="G422" s="13">
        <v>0</v>
      </c>
      <c r="H422" s="16">
        <f t="shared" si="305"/>
        <v>944.04</v>
      </c>
      <c r="I422" s="16">
        <f t="shared" si="306"/>
        <v>0</v>
      </c>
      <c r="J422" s="16">
        <f t="shared" si="307"/>
        <v>0</v>
      </c>
      <c r="K422" s="17">
        <f t="shared" si="308"/>
        <v>0</v>
      </c>
      <c r="M422" s="4">
        <v>944.04</v>
      </c>
      <c r="O422" s="39">
        <f t="shared" si="300"/>
        <v>0</v>
      </c>
      <c r="P422" s="39"/>
    </row>
    <row r="423" spans="1:16" ht="26" x14ac:dyDescent="0.3">
      <c r="A423" s="81" t="s">
        <v>576</v>
      </c>
      <c r="B423" s="81" t="s">
        <v>144</v>
      </c>
      <c r="C423" s="82" t="s">
        <v>46</v>
      </c>
      <c r="D423" s="77">
        <v>487.71</v>
      </c>
      <c r="E423" s="77">
        <v>3.73</v>
      </c>
      <c r="F423" s="42"/>
      <c r="G423" s="13">
        <v>0</v>
      </c>
      <c r="H423" s="16">
        <f t="shared" si="305"/>
        <v>1819.16</v>
      </c>
      <c r="I423" s="16">
        <f t="shared" si="306"/>
        <v>0</v>
      </c>
      <c r="J423" s="16">
        <f t="shared" si="307"/>
        <v>0</v>
      </c>
      <c r="K423" s="17">
        <f t="shared" si="308"/>
        <v>0</v>
      </c>
      <c r="M423" s="4">
        <v>1819.16</v>
      </c>
      <c r="O423" s="39">
        <f t="shared" si="300"/>
        <v>0</v>
      </c>
      <c r="P423" s="39"/>
    </row>
    <row r="424" spans="1:16" ht="26" x14ac:dyDescent="0.3">
      <c r="A424" s="81" t="s">
        <v>577</v>
      </c>
      <c r="B424" s="81" t="s">
        <v>145</v>
      </c>
      <c r="C424" s="82" t="s">
        <v>124</v>
      </c>
      <c r="D424" s="77">
        <v>114.79</v>
      </c>
      <c r="E424" s="77">
        <v>10.9</v>
      </c>
      <c r="F424" s="42"/>
      <c r="G424" s="13">
        <v>0</v>
      </c>
      <c r="H424" s="16">
        <f t="shared" si="305"/>
        <v>1251.21</v>
      </c>
      <c r="I424" s="16">
        <f t="shared" si="306"/>
        <v>0</v>
      </c>
      <c r="J424" s="16">
        <f t="shared" si="307"/>
        <v>0</v>
      </c>
      <c r="K424" s="17">
        <f t="shared" si="308"/>
        <v>0</v>
      </c>
      <c r="M424" s="4">
        <v>1251.21</v>
      </c>
      <c r="O424" s="39">
        <f t="shared" si="300"/>
        <v>0</v>
      </c>
      <c r="P424" s="39"/>
    </row>
    <row r="425" spans="1:16" ht="26" x14ac:dyDescent="0.3">
      <c r="A425" s="81" t="s">
        <v>578</v>
      </c>
      <c r="B425" s="81" t="s">
        <v>146</v>
      </c>
      <c r="C425" s="82" t="s">
        <v>124</v>
      </c>
      <c r="D425" s="77">
        <v>62.72</v>
      </c>
      <c r="E425" s="77">
        <v>3.2</v>
      </c>
      <c r="F425" s="42"/>
      <c r="G425" s="13">
        <v>0</v>
      </c>
      <c r="H425" s="16">
        <f t="shared" si="305"/>
        <v>200.7</v>
      </c>
      <c r="I425" s="16">
        <f t="shared" si="306"/>
        <v>0</v>
      </c>
      <c r="J425" s="16">
        <f t="shared" si="307"/>
        <v>0</v>
      </c>
      <c r="K425" s="17">
        <f t="shared" si="308"/>
        <v>0</v>
      </c>
      <c r="M425" s="4">
        <v>200.7</v>
      </c>
      <c r="O425" s="39">
        <f t="shared" si="300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33"/>
      <c r="H426" s="35"/>
      <c r="I426" s="33"/>
      <c r="J426" s="33"/>
      <c r="K426" s="34"/>
      <c r="M426" s="4">
        <v>4544.6899999999996</v>
      </c>
      <c r="O426" s="39">
        <f t="shared" si="300"/>
        <v>4544.6899999999996</v>
      </c>
      <c r="P426" s="39"/>
    </row>
    <row r="427" spans="1:16" ht="39" x14ac:dyDescent="0.3">
      <c r="A427" s="81" t="s">
        <v>580</v>
      </c>
      <c r="B427" s="81" t="s">
        <v>105</v>
      </c>
      <c r="C427" s="82" t="s">
        <v>63</v>
      </c>
      <c r="D427" s="77">
        <v>51.88</v>
      </c>
      <c r="E427" s="77">
        <v>87.6</v>
      </c>
      <c r="F427" s="42"/>
      <c r="G427" s="13">
        <v>0</v>
      </c>
      <c r="H427" s="16">
        <f t="shared" ref="H427" si="309">ROUND(E427*D427,2)</f>
        <v>4544.6899999999996</v>
      </c>
      <c r="I427" s="16">
        <f t="shared" ref="I427" si="310">ROUND(F427*D427,2)</f>
        <v>0</v>
      </c>
      <c r="J427" s="16">
        <f t="shared" ref="J427" si="311">ROUND(G427*D427,2)</f>
        <v>0</v>
      </c>
      <c r="K427" s="17">
        <f t="shared" ref="K427" si="312">J427/H427</f>
        <v>0</v>
      </c>
      <c r="M427" s="4">
        <v>4544.6899999999996</v>
      </c>
      <c r="O427" s="39">
        <f t="shared" si="300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33"/>
      <c r="H428" s="35"/>
      <c r="I428" s="33"/>
      <c r="J428" s="33"/>
      <c r="K428" s="34"/>
      <c r="M428" s="4">
        <v>10721.65</v>
      </c>
      <c r="O428" s="39">
        <f t="shared" si="300"/>
        <v>10721.65</v>
      </c>
      <c r="P428" s="39"/>
    </row>
    <row r="429" spans="1:16" ht="39" x14ac:dyDescent="0.3">
      <c r="A429" s="81" t="s">
        <v>582</v>
      </c>
      <c r="B429" s="81" t="s">
        <v>159</v>
      </c>
      <c r="C429" s="82" t="s">
        <v>63</v>
      </c>
      <c r="D429" s="77">
        <v>77.12</v>
      </c>
      <c r="E429" s="77">
        <v>98.6</v>
      </c>
      <c r="F429" s="42"/>
      <c r="G429" s="13">
        <v>0</v>
      </c>
      <c r="H429" s="16">
        <f t="shared" ref="H429:H431" si="313">ROUND(E429*D429,2)</f>
        <v>7604.03</v>
      </c>
      <c r="I429" s="16">
        <f t="shared" ref="I429:I431" si="314">ROUND(F429*D429,2)</f>
        <v>0</v>
      </c>
      <c r="J429" s="16">
        <f t="shared" ref="J429:J431" si="315">ROUND(G429*D429,2)</f>
        <v>0</v>
      </c>
      <c r="K429" s="17">
        <f t="shared" ref="K429:K431" si="316">J429/H429</f>
        <v>0</v>
      </c>
      <c r="M429" s="4">
        <v>7604.03</v>
      </c>
      <c r="O429" s="39">
        <f t="shared" si="300"/>
        <v>0</v>
      </c>
      <c r="P429" s="39"/>
    </row>
    <row r="430" spans="1:16" ht="26" x14ac:dyDescent="0.3">
      <c r="A430" s="81" t="s">
        <v>583</v>
      </c>
      <c r="B430" s="81" t="s">
        <v>160</v>
      </c>
      <c r="C430" s="82" t="s">
        <v>63</v>
      </c>
      <c r="D430" s="77">
        <v>27.56</v>
      </c>
      <c r="E430" s="77">
        <v>98.6</v>
      </c>
      <c r="F430" s="42"/>
      <c r="G430" s="13">
        <v>0</v>
      </c>
      <c r="H430" s="16">
        <f t="shared" si="313"/>
        <v>2717.42</v>
      </c>
      <c r="I430" s="16">
        <f t="shared" si="314"/>
        <v>0</v>
      </c>
      <c r="J430" s="16">
        <f t="shared" si="315"/>
        <v>0</v>
      </c>
      <c r="K430" s="17">
        <f t="shared" si="316"/>
        <v>0</v>
      </c>
      <c r="M430" s="4">
        <v>2717.42</v>
      </c>
      <c r="O430" s="39">
        <f t="shared" si="300"/>
        <v>0</v>
      </c>
      <c r="P430" s="39"/>
    </row>
    <row r="431" spans="1:16" ht="39" x14ac:dyDescent="0.3">
      <c r="A431" s="81" t="s">
        <v>584</v>
      </c>
      <c r="B431" s="81" t="s">
        <v>161</v>
      </c>
      <c r="C431" s="82" t="s">
        <v>124</v>
      </c>
      <c r="D431" s="77">
        <v>27.6</v>
      </c>
      <c r="E431" s="77">
        <v>14.5</v>
      </c>
      <c r="F431" s="42"/>
      <c r="G431" s="13">
        <v>0</v>
      </c>
      <c r="H431" s="16">
        <f t="shared" si="313"/>
        <v>400.2</v>
      </c>
      <c r="I431" s="16">
        <f t="shared" si="314"/>
        <v>0</v>
      </c>
      <c r="J431" s="16">
        <f t="shared" si="315"/>
        <v>0</v>
      </c>
      <c r="K431" s="17">
        <f t="shared" si="316"/>
        <v>0</v>
      </c>
      <c r="M431" s="4">
        <v>400.2</v>
      </c>
      <c r="O431" s="39">
        <f t="shared" si="300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33"/>
      <c r="H432" s="35"/>
      <c r="I432" s="33"/>
      <c r="J432" s="33"/>
      <c r="K432" s="34"/>
      <c r="M432" s="4">
        <v>8151.07</v>
      </c>
      <c r="O432" s="39">
        <f t="shared" si="300"/>
        <v>8151.07</v>
      </c>
      <c r="P432" s="39"/>
    </row>
    <row r="433" spans="1:16" ht="15.5" x14ac:dyDescent="0.3">
      <c r="A433" s="81" t="s">
        <v>586</v>
      </c>
      <c r="B433" s="81" t="s">
        <v>587</v>
      </c>
      <c r="C433" s="82" t="s">
        <v>61</v>
      </c>
      <c r="D433" s="77">
        <v>780.87</v>
      </c>
      <c r="E433" s="77">
        <v>9.24</v>
      </c>
      <c r="F433" s="42"/>
      <c r="G433" s="13">
        <v>0</v>
      </c>
      <c r="H433" s="16">
        <f t="shared" ref="H433:H434" si="317">ROUND(E433*D433,2)</f>
        <v>7215.24</v>
      </c>
      <c r="I433" s="16">
        <f t="shared" ref="I433:I434" si="318">ROUND(F433*D433,2)</f>
        <v>0</v>
      </c>
      <c r="J433" s="16">
        <f t="shared" ref="J433:J434" si="319">ROUND(G433*D433,2)</f>
        <v>0</v>
      </c>
      <c r="K433" s="17">
        <f t="shared" ref="K433:K434" si="320">J433/H433</f>
        <v>0</v>
      </c>
      <c r="M433" s="4">
        <v>7215.24</v>
      </c>
      <c r="O433" s="39">
        <f t="shared" si="300"/>
        <v>0</v>
      </c>
      <c r="P433" s="39"/>
    </row>
    <row r="434" spans="1:16" ht="26" x14ac:dyDescent="0.3">
      <c r="A434" s="81" t="s">
        <v>588</v>
      </c>
      <c r="B434" s="81" t="s">
        <v>492</v>
      </c>
      <c r="C434" s="82" t="s">
        <v>63</v>
      </c>
      <c r="D434" s="77">
        <v>698.38</v>
      </c>
      <c r="E434" s="77">
        <v>1.34</v>
      </c>
      <c r="F434" s="42"/>
      <c r="G434" s="13">
        <v>0</v>
      </c>
      <c r="H434" s="16">
        <f t="shared" si="317"/>
        <v>935.83</v>
      </c>
      <c r="I434" s="16">
        <f t="shared" si="318"/>
        <v>0</v>
      </c>
      <c r="J434" s="16">
        <f t="shared" si="319"/>
        <v>0</v>
      </c>
      <c r="K434" s="17">
        <f t="shared" si="320"/>
        <v>0</v>
      </c>
      <c r="M434" s="4">
        <v>935.83</v>
      </c>
      <c r="O434" s="39">
        <f t="shared" si="300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33"/>
      <c r="H435" s="35"/>
      <c r="I435" s="33"/>
      <c r="J435" s="33"/>
      <c r="K435" s="34"/>
      <c r="M435" s="4">
        <v>16229.02</v>
      </c>
      <c r="O435" s="39">
        <f t="shared" si="300"/>
        <v>16229.02</v>
      </c>
      <c r="P435" s="39"/>
    </row>
    <row r="436" spans="1:16" ht="26" x14ac:dyDescent="0.3">
      <c r="A436" s="81" t="s">
        <v>590</v>
      </c>
      <c r="B436" s="81" t="s">
        <v>182</v>
      </c>
      <c r="C436" s="82" t="s">
        <v>46</v>
      </c>
      <c r="D436" s="77">
        <v>434.36</v>
      </c>
      <c r="E436" s="77">
        <v>6.61</v>
      </c>
      <c r="F436" s="42"/>
      <c r="G436" s="13">
        <v>0</v>
      </c>
      <c r="H436" s="16">
        <f t="shared" ref="H436:H438" si="321">ROUND(E436*D436,2)</f>
        <v>2871.12</v>
      </c>
      <c r="I436" s="16">
        <f t="shared" ref="I436:I438" si="322">ROUND(F436*D436,2)</f>
        <v>0</v>
      </c>
      <c r="J436" s="16">
        <f t="shared" ref="J436:J438" si="323">ROUND(G436*D436,2)</f>
        <v>0</v>
      </c>
      <c r="K436" s="17">
        <f t="shared" ref="K436:K438" si="324">J436/H436</f>
        <v>0</v>
      </c>
      <c r="M436" s="4">
        <v>2871.12</v>
      </c>
      <c r="O436" s="39">
        <f t="shared" si="300"/>
        <v>0</v>
      </c>
      <c r="P436" s="39"/>
    </row>
    <row r="437" spans="1:16" ht="52" x14ac:dyDescent="0.3">
      <c r="A437" s="81" t="s">
        <v>591</v>
      </c>
      <c r="B437" s="81" t="s">
        <v>183</v>
      </c>
      <c r="C437" s="82" t="s">
        <v>63</v>
      </c>
      <c r="D437" s="77">
        <v>40.81</v>
      </c>
      <c r="E437" s="77">
        <v>94.38</v>
      </c>
      <c r="F437" s="42"/>
      <c r="G437" s="13">
        <v>0</v>
      </c>
      <c r="H437" s="16">
        <f t="shared" si="321"/>
        <v>3851.65</v>
      </c>
      <c r="I437" s="16">
        <f t="shared" si="322"/>
        <v>0</v>
      </c>
      <c r="J437" s="16">
        <f t="shared" si="323"/>
        <v>0</v>
      </c>
      <c r="K437" s="17">
        <f t="shared" si="324"/>
        <v>0</v>
      </c>
      <c r="M437" s="4">
        <v>3851.65</v>
      </c>
      <c r="O437" s="39">
        <f t="shared" si="300"/>
        <v>0</v>
      </c>
      <c r="P437" s="39"/>
    </row>
    <row r="438" spans="1:16" ht="39" x14ac:dyDescent="0.3">
      <c r="A438" s="81" t="s">
        <v>592</v>
      </c>
      <c r="B438" s="81" t="s">
        <v>184</v>
      </c>
      <c r="C438" s="82" t="s">
        <v>63</v>
      </c>
      <c r="D438" s="77">
        <v>126.75</v>
      </c>
      <c r="E438" s="77">
        <v>75</v>
      </c>
      <c r="F438" s="42"/>
      <c r="G438" s="13">
        <v>0</v>
      </c>
      <c r="H438" s="16">
        <f t="shared" si="321"/>
        <v>9506.25</v>
      </c>
      <c r="I438" s="16">
        <f t="shared" si="322"/>
        <v>0</v>
      </c>
      <c r="J438" s="16">
        <f t="shared" si="323"/>
        <v>0</v>
      </c>
      <c r="K438" s="17">
        <f t="shared" si="324"/>
        <v>0</v>
      </c>
      <c r="M438" s="4">
        <v>9506.25</v>
      </c>
      <c r="O438" s="39">
        <f t="shared" si="300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33"/>
      <c r="H439" s="35"/>
      <c r="I439" s="33"/>
      <c r="J439" s="33"/>
      <c r="K439" s="34"/>
      <c r="M439" s="4">
        <v>15319.44</v>
      </c>
      <c r="O439" s="39">
        <f t="shared" si="300"/>
        <v>15319.44</v>
      </c>
      <c r="P439" s="39"/>
    </row>
    <row r="440" spans="1:16" ht="39" x14ac:dyDescent="0.3">
      <c r="A440" s="81" t="s">
        <v>594</v>
      </c>
      <c r="B440" s="81" t="s">
        <v>109</v>
      </c>
      <c r="C440" s="82" t="s">
        <v>63</v>
      </c>
      <c r="D440" s="77">
        <v>4.37</v>
      </c>
      <c r="E440" s="77">
        <v>183.68</v>
      </c>
      <c r="F440" s="42"/>
      <c r="G440" s="13">
        <v>0</v>
      </c>
      <c r="H440" s="16">
        <f t="shared" ref="H440:H444" si="325">ROUND(E440*D440,2)</f>
        <v>802.68</v>
      </c>
      <c r="I440" s="16">
        <f t="shared" ref="I440:I444" si="326">ROUND(F440*D440,2)</f>
        <v>0</v>
      </c>
      <c r="J440" s="16">
        <f t="shared" ref="J440:J444" si="327">ROUND(G440*D440,2)</f>
        <v>0</v>
      </c>
      <c r="K440" s="17">
        <f t="shared" ref="K440:K444" si="328">J440/H440</f>
        <v>0</v>
      </c>
      <c r="M440" s="4">
        <v>802.68</v>
      </c>
      <c r="O440" s="39">
        <f t="shared" si="300"/>
        <v>0</v>
      </c>
      <c r="P440" s="39"/>
    </row>
    <row r="441" spans="1:16" ht="39" x14ac:dyDescent="0.3">
      <c r="A441" s="81" t="s">
        <v>595</v>
      </c>
      <c r="B441" s="81" t="s">
        <v>110</v>
      </c>
      <c r="C441" s="82" t="s">
        <v>63</v>
      </c>
      <c r="D441" s="77">
        <v>24.13</v>
      </c>
      <c r="E441" s="77">
        <v>110.92</v>
      </c>
      <c r="F441" s="42"/>
      <c r="G441" s="13">
        <v>0</v>
      </c>
      <c r="H441" s="16">
        <f t="shared" si="325"/>
        <v>2676.5</v>
      </c>
      <c r="I441" s="16">
        <f t="shared" si="326"/>
        <v>0</v>
      </c>
      <c r="J441" s="16">
        <f t="shared" si="327"/>
        <v>0</v>
      </c>
      <c r="K441" s="17">
        <f t="shared" si="328"/>
        <v>0</v>
      </c>
      <c r="M441" s="4">
        <v>2676.5</v>
      </c>
      <c r="O441" s="39">
        <f t="shared" si="300"/>
        <v>0</v>
      </c>
      <c r="P441" s="39"/>
    </row>
    <row r="442" spans="1:16" ht="39" x14ac:dyDescent="0.3">
      <c r="A442" s="81" t="s">
        <v>596</v>
      </c>
      <c r="B442" s="81" t="s">
        <v>110</v>
      </c>
      <c r="C442" s="82" t="s">
        <v>63</v>
      </c>
      <c r="D442" s="77">
        <v>24.13</v>
      </c>
      <c r="E442" s="77">
        <v>72.760000000000005</v>
      </c>
      <c r="F442" s="42"/>
      <c r="G442" s="13">
        <v>0</v>
      </c>
      <c r="H442" s="16">
        <f t="shared" si="325"/>
        <v>1755.7</v>
      </c>
      <c r="I442" s="16">
        <f t="shared" si="326"/>
        <v>0</v>
      </c>
      <c r="J442" s="16">
        <f t="shared" si="327"/>
        <v>0</v>
      </c>
      <c r="K442" s="17">
        <f t="shared" si="328"/>
        <v>0</v>
      </c>
      <c r="M442" s="4">
        <v>1755.7</v>
      </c>
      <c r="O442" s="39">
        <f t="shared" si="300"/>
        <v>0</v>
      </c>
      <c r="P442" s="39"/>
    </row>
    <row r="443" spans="1:16" ht="26" x14ac:dyDescent="0.3">
      <c r="A443" s="81" t="s">
        <v>597</v>
      </c>
      <c r="B443" s="81" t="s">
        <v>114</v>
      </c>
      <c r="C443" s="82" t="s">
        <v>61</v>
      </c>
      <c r="D443" s="77">
        <v>169.67</v>
      </c>
      <c r="E443" s="77">
        <v>20.48</v>
      </c>
      <c r="F443" s="42"/>
      <c r="G443" s="13">
        <v>0</v>
      </c>
      <c r="H443" s="16">
        <f t="shared" si="325"/>
        <v>3474.84</v>
      </c>
      <c r="I443" s="16">
        <f t="shared" si="326"/>
        <v>0</v>
      </c>
      <c r="J443" s="16">
        <f t="shared" si="327"/>
        <v>0</v>
      </c>
      <c r="K443" s="17">
        <f t="shared" si="328"/>
        <v>0</v>
      </c>
      <c r="M443" s="4">
        <v>3474.84</v>
      </c>
      <c r="O443" s="39">
        <f t="shared" si="300"/>
        <v>0</v>
      </c>
      <c r="P443" s="39"/>
    </row>
    <row r="444" spans="1:16" ht="52" x14ac:dyDescent="0.3">
      <c r="A444" s="81" t="s">
        <v>598</v>
      </c>
      <c r="B444" s="81" t="s">
        <v>304</v>
      </c>
      <c r="C444" s="82" t="s">
        <v>63</v>
      </c>
      <c r="D444" s="77">
        <v>59.59</v>
      </c>
      <c r="E444" s="77">
        <v>110.92</v>
      </c>
      <c r="F444" s="42"/>
      <c r="G444" s="13">
        <v>0</v>
      </c>
      <c r="H444" s="16">
        <f t="shared" si="325"/>
        <v>6609.72</v>
      </c>
      <c r="I444" s="16">
        <f t="shared" si="326"/>
        <v>0</v>
      </c>
      <c r="J444" s="16">
        <f t="shared" si="327"/>
        <v>0</v>
      </c>
      <c r="K444" s="17">
        <f t="shared" si="328"/>
        <v>0</v>
      </c>
      <c r="M444" s="4">
        <v>6609.72</v>
      </c>
      <c r="O444" s="39">
        <f t="shared" si="300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33"/>
      <c r="H445" s="35"/>
      <c r="I445" s="33"/>
      <c r="J445" s="33"/>
      <c r="K445" s="34"/>
      <c r="M445" s="4">
        <v>1975.66</v>
      </c>
      <c r="O445" s="39">
        <f t="shared" si="300"/>
        <v>1975.66</v>
      </c>
      <c r="P445" s="39"/>
    </row>
    <row r="446" spans="1:16" ht="26" x14ac:dyDescent="0.3">
      <c r="A446" s="81" t="s">
        <v>600</v>
      </c>
      <c r="B446" s="81" t="s">
        <v>199</v>
      </c>
      <c r="C446" s="82" t="s">
        <v>63</v>
      </c>
      <c r="D446" s="77">
        <v>3.18</v>
      </c>
      <c r="E446" s="77">
        <v>52.28</v>
      </c>
      <c r="F446" s="42"/>
      <c r="G446" s="13">
        <v>0</v>
      </c>
      <c r="H446" s="16">
        <f t="shared" ref="H446:H448" si="329">ROUND(E446*D446,2)</f>
        <v>166.25</v>
      </c>
      <c r="I446" s="16">
        <f t="shared" ref="I446:I448" si="330">ROUND(F446*D446,2)</f>
        <v>0</v>
      </c>
      <c r="J446" s="16">
        <f t="shared" ref="J446:J448" si="331">ROUND(G446*D446,2)</f>
        <v>0</v>
      </c>
      <c r="K446" s="17">
        <f t="shared" ref="K446:K448" si="332">J446/H446</f>
        <v>0</v>
      </c>
      <c r="M446" s="4">
        <v>166.25</v>
      </c>
      <c r="O446" s="39">
        <f t="shared" si="300"/>
        <v>0</v>
      </c>
      <c r="P446" s="39"/>
    </row>
    <row r="447" spans="1:16" ht="26" x14ac:dyDescent="0.3">
      <c r="A447" s="81" t="s">
        <v>601</v>
      </c>
      <c r="B447" s="81" t="s">
        <v>112</v>
      </c>
      <c r="C447" s="82" t="s">
        <v>63</v>
      </c>
      <c r="D447" s="77">
        <v>19.41</v>
      </c>
      <c r="E447" s="77">
        <v>52.28</v>
      </c>
      <c r="F447" s="42"/>
      <c r="G447" s="13">
        <v>0</v>
      </c>
      <c r="H447" s="16">
        <f t="shared" si="329"/>
        <v>1014.75</v>
      </c>
      <c r="I447" s="16">
        <f t="shared" si="330"/>
        <v>0</v>
      </c>
      <c r="J447" s="16">
        <f t="shared" si="331"/>
        <v>0</v>
      </c>
      <c r="K447" s="17">
        <f t="shared" si="332"/>
        <v>0</v>
      </c>
      <c r="M447" s="4">
        <v>1014.75</v>
      </c>
      <c r="O447" s="39">
        <f t="shared" si="300"/>
        <v>0</v>
      </c>
      <c r="P447" s="39"/>
    </row>
    <row r="448" spans="1:16" ht="26" x14ac:dyDescent="0.3">
      <c r="A448" s="81" t="s">
        <v>602</v>
      </c>
      <c r="B448" s="81" t="s">
        <v>113</v>
      </c>
      <c r="C448" s="82" t="s">
        <v>63</v>
      </c>
      <c r="D448" s="77">
        <v>15.2</v>
      </c>
      <c r="E448" s="77">
        <v>52.28</v>
      </c>
      <c r="F448" s="42"/>
      <c r="G448" s="13">
        <v>0</v>
      </c>
      <c r="H448" s="16">
        <f t="shared" si="329"/>
        <v>794.66</v>
      </c>
      <c r="I448" s="16">
        <f t="shared" si="330"/>
        <v>0</v>
      </c>
      <c r="J448" s="16">
        <f t="shared" si="331"/>
        <v>0</v>
      </c>
      <c r="K448" s="17">
        <f t="shared" si="332"/>
        <v>0</v>
      </c>
      <c r="M448" s="4">
        <v>794.66</v>
      </c>
      <c r="O448" s="39">
        <f t="shared" si="300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33"/>
      <c r="H449" s="35"/>
      <c r="I449" s="33"/>
      <c r="J449" s="33"/>
      <c r="K449" s="34"/>
      <c r="M449" s="4">
        <v>3921.86</v>
      </c>
      <c r="O449" s="39">
        <f t="shared" si="300"/>
        <v>3921.86</v>
      </c>
      <c r="P449" s="39"/>
    </row>
    <row r="450" spans="1:16" ht="26" x14ac:dyDescent="0.3">
      <c r="A450" s="81" t="s">
        <v>604</v>
      </c>
      <c r="B450" s="81" t="s">
        <v>317</v>
      </c>
      <c r="C450" s="82" t="s">
        <v>61</v>
      </c>
      <c r="D450" s="77">
        <v>672.73</v>
      </c>
      <c r="E450" s="77">
        <v>4.05</v>
      </c>
      <c r="F450" s="42"/>
      <c r="G450" s="13">
        <v>0</v>
      </c>
      <c r="H450" s="16">
        <f t="shared" ref="H450:H452" si="333">ROUND(E450*D450,2)</f>
        <v>2724.56</v>
      </c>
      <c r="I450" s="16">
        <f t="shared" ref="I450:I452" si="334">ROUND(F450*D450,2)</f>
        <v>0</v>
      </c>
      <c r="J450" s="16">
        <f t="shared" ref="J450:J452" si="335">ROUND(G450*D450,2)</f>
        <v>0</v>
      </c>
      <c r="K450" s="17">
        <f t="shared" ref="K450:K452" si="336">J450/H450</f>
        <v>0</v>
      </c>
      <c r="M450" s="4">
        <v>2724.56</v>
      </c>
      <c r="O450" s="39">
        <f t="shared" si="300"/>
        <v>0</v>
      </c>
      <c r="P450" s="39"/>
    </row>
    <row r="451" spans="1:16" ht="39" x14ac:dyDescent="0.3">
      <c r="A451" s="81" t="s">
        <v>605</v>
      </c>
      <c r="B451" s="81" t="s">
        <v>606</v>
      </c>
      <c r="C451" s="82" t="s">
        <v>165</v>
      </c>
      <c r="D451" s="77">
        <v>502.66</v>
      </c>
      <c r="E451" s="77">
        <v>2</v>
      </c>
      <c r="F451" s="42"/>
      <c r="G451" s="13">
        <v>0</v>
      </c>
      <c r="H451" s="16">
        <f t="shared" si="333"/>
        <v>1005.32</v>
      </c>
      <c r="I451" s="16">
        <f t="shared" si="334"/>
        <v>0</v>
      </c>
      <c r="J451" s="16">
        <f t="shared" si="335"/>
        <v>0</v>
      </c>
      <c r="K451" s="17">
        <f t="shared" si="336"/>
        <v>0</v>
      </c>
      <c r="M451" s="4">
        <v>1005.32</v>
      </c>
      <c r="O451" s="39">
        <f t="shared" si="300"/>
        <v>0</v>
      </c>
      <c r="P451" s="39"/>
    </row>
    <row r="452" spans="1:16" ht="26" x14ac:dyDescent="0.3">
      <c r="A452" s="81" t="s">
        <v>607</v>
      </c>
      <c r="B452" s="81" t="s">
        <v>608</v>
      </c>
      <c r="C452" s="82" t="s">
        <v>165</v>
      </c>
      <c r="D452" s="77">
        <v>95.99</v>
      </c>
      <c r="E452" s="77">
        <v>2</v>
      </c>
      <c r="F452" s="42"/>
      <c r="G452" s="13">
        <v>0</v>
      </c>
      <c r="H452" s="16">
        <f t="shared" si="333"/>
        <v>191.98</v>
      </c>
      <c r="I452" s="16">
        <f t="shared" si="334"/>
        <v>0</v>
      </c>
      <c r="J452" s="16">
        <f t="shared" si="335"/>
        <v>0</v>
      </c>
      <c r="K452" s="17">
        <f t="shared" si="336"/>
        <v>0</v>
      </c>
      <c r="M452" s="4">
        <v>191.98</v>
      </c>
      <c r="O452" s="39">
        <f t="shared" si="300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33"/>
      <c r="H453" s="35"/>
      <c r="I453" s="33"/>
      <c r="J453" s="33"/>
      <c r="K453" s="34"/>
      <c r="M453" s="4">
        <v>167355.75</v>
      </c>
      <c r="O453" s="39">
        <f t="shared" si="300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33"/>
      <c r="H454" s="35"/>
      <c r="I454" s="33"/>
      <c r="J454" s="33"/>
      <c r="K454" s="34"/>
      <c r="M454" s="4">
        <v>167355.75</v>
      </c>
      <c r="O454" s="39">
        <f t="shared" si="300"/>
        <v>167355.75</v>
      </c>
      <c r="P454" s="39"/>
    </row>
    <row r="455" spans="1:16" ht="39" x14ac:dyDescent="0.3">
      <c r="A455" s="81" t="s">
        <v>612</v>
      </c>
      <c r="B455" s="81" t="s">
        <v>613</v>
      </c>
      <c r="C455" s="82" t="s">
        <v>165</v>
      </c>
      <c r="D455" s="77">
        <v>245.99</v>
      </c>
      <c r="E455" s="77">
        <v>330</v>
      </c>
      <c r="F455" s="42"/>
      <c r="G455" s="13">
        <v>0</v>
      </c>
      <c r="H455" s="16">
        <f t="shared" ref="H455:H459" si="337">ROUND(E455*D455,2)</f>
        <v>81176.7</v>
      </c>
      <c r="I455" s="16">
        <f t="shared" ref="I455:I459" si="338">ROUND(F455*D455,2)</f>
        <v>0</v>
      </c>
      <c r="J455" s="16">
        <f t="shared" ref="J455:J459" si="339">ROUND(G455*D455,2)</f>
        <v>0</v>
      </c>
      <c r="K455" s="17">
        <f t="shared" ref="K455:K459" si="340">J455/H455</f>
        <v>0</v>
      </c>
      <c r="M455" s="4">
        <v>81176.7</v>
      </c>
      <c r="O455" s="39">
        <f t="shared" si="300"/>
        <v>0</v>
      </c>
      <c r="P455" s="39"/>
    </row>
    <row r="456" spans="1:16" ht="39" x14ac:dyDescent="0.3">
      <c r="A456" s="81" t="s">
        <v>614</v>
      </c>
      <c r="B456" s="81" t="s">
        <v>615</v>
      </c>
      <c r="C456" s="82" t="s">
        <v>165</v>
      </c>
      <c r="D456" s="77">
        <v>376.16</v>
      </c>
      <c r="E456" s="77">
        <v>5</v>
      </c>
      <c r="F456" s="42"/>
      <c r="G456" s="13">
        <v>0</v>
      </c>
      <c r="H456" s="16">
        <f t="shared" si="337"/>
        <v>1880.8</v>
      </c>
      <c r="I456" s="16">
        <f t="shared" si="338"/>
        <v>0</v>
      </c>
      <c r="J456" s="16">
        <f t="shared" si="339"/>
        <v>0</v>
      </c>
      <c r="K456" s="17">
        <f t="shared" si="340"/>
        <v>0</v>
      </c>
      <c r="M456" s="4">
        <v>1880.8</v>
      </c>
      <c r="O456" s="39">
        <f t="shared" si="300"/>
        <v>0</v>
      </c>
      <c r="P456" s="39"/>
    </row>
    <row r="457" spans="1:16" ht="52" x14ac:dyDescent="0.3">
      <c r="A457" s="81" t="s">
        <v>616</v>
      </c>
      <c r="B457" s="81" t="s">
        <v>617</v>
      </c>
      <c r="C457" s="82" t="s">
        <v>124</v>
      </c>
      <c r="D457" s="77">
        <v>90.12</v>
      </c>
      <c r="E457" s="77">
        <v>330</v>
      </c>
      <c r="F457" s="42"/>
      <c r="G457" s="13">
        <v>0</v>
      </c>
      <c r="H457" s="16">
        <f t="shared" si="337"/>
        <v>29739.599999999999</v>
      </c>
      <c r="I457" s="16">
        <f t="shared" si="338"/>
        <v>0</v>
      </c>
      <c r="J457" s="16">
        <f t="shared" si="339"/>
        <v>0</v>
      </c>
      <c r="K457" s="17">
        <f t="shared" si="340"/>
        <v>0</v>
      </c>
      <c r="M457" s="4">
        <v>29739.599999999999</v>
      </c>
      <c r="O457" s="39">
        <f t="shared" si="300"/>
        <v>0</v>
      </c>
      <c r="P457" s="39"/>
    </row>
    <row r="458" spans="1:16" ht="52" x14ac:dyDescent="0.3">
      <c r="A458" s="81" t="s">
        <v>618</v>
      </c>
      <c r="B458" s="81" t="s">
        <v>619</v>
      </c>
      <c r="C458" s="82" t="s">
        <v>124</v>
      </c>
      <c r="D458" s="77">
        <v>75.81</v>
      </c>
      <c r="E458" s="77">
        <v>291.95</v>
      </c>
      <c r="F458" s="42"/>
      <c r="G458" s="13">
        <v>0</v>
      </c>
      <c r="H458" s="16">
        <f t="shared" si="337"/>
        <v>22132.73</v>
      </c>
      <c r="I458" s="16">
        <f t="shared" si="338"/>
        <v>0</v>
      </c>
      <c r="J458" s="16">
        <f t="shared" si="339"/>
        <v>0</v>
      </c>
      <c r="K458" s="17">
        <f t="shared" si="340"/>
        <v>0</v>
      </c>
      <c r="M458" s="4">
        <v>22132.73</v>
      </c>
      <c r="O458" s="39">
        <f t="shared" si="300"/>
        <v>0</v>
      </c>
      <c r="P458" s="39"/>
    </row>
    <row r="459" spans="1:16" ht="39" x14ac:dyDescent="0.3">
      <c r="A459" s="81" t="s">
        <v>620</v>
      </c>
      <c r="B459" s="81" t="s">
        <v>621</v>
      </c>
      <c r="C459" s="82" t="s">
        <v>124</v>
      </c>
      <c r="D459" s="77">
        <v>75.06</v>
      </c>
      <c r="E459" s="77">
        <v>432</v>
      </c>
      <c r="F459" s="42"/>
      <c r="G459" s="13">
        <v>0</v>
      </c>
      <c r="H459" s="16">
        <f t="shared" si="337"/>
        <v>32425.919999999998</v>
      </c>
      <c r="I459" s="16">
        <f t="shared" si="338"/>
        <v>0</v>
      </c>
      <c r="J459" s="16">
        <f t="shared" si="339"/>
        <v>0</v>
      </c>
      <c r="K459" s="17">
        <f t="shared" si="340"/>
        <v>0</v>
      </c>
      <c r="M459" s="4">
        <v>32425.919999999998</v>
      </c>
      <c r="O459" s="39">
        <f t="shared" si="300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33"/>
      <c r="H460" s="35"/>
      <c r="I460" s="33"/>
      <c r="J460" s="33"/>
      <c r="K460" s="34"/>
      <c r="M460" s="4">
        <v>123300.99</v>
      </c>
      <c r="O460" s="39">
        <f t="shared" si="300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33"/>
      <c r="H461" s="35"/>
      <c r="I461" s="33"/>
      <c r="J461" s="33"/>
      <c r="K461" s="34"/>
      <c r="M461" s="4">
        <v>123300.99</v>
      </c>
      <c r="O461" s="39">
        <f t="shared" si="300"/>
        <v>123300.99</v>
      </c>
      <c r="P461" s="39"/>
    </row>
    <row r="462" spans="1:16" ht="26" x14ac:dyDescent="0.3">
      <c r="A462" s="81" t="s">
        <v>624</v>
      </c>
      <c r="B462" s="81" t="s">
        <v>625</v>
      </c>
      <c r="C462" s="82" t="s">
        <v>63</v>
      </c>
      <c r="D462" s="77">
        <v>72.89</v>
      </c>
      <c r="E462" s="77">
        <v>853.55</v>
      </c>
      <c r="F462" s="42"/>
      <c r="G462" s="13">
        <v>0</v>
      </c>
      <c r="H462" s="16">
        <f t="shared" ref="H462:H465" si="341">ROUND(E462*D462,2)</f>
        <v>62215.26</v>
      </c>
      <c r="I462" s="16">
        <f t="shared" ref="I462:I465" si="342">ROUND(F462*D462,2)</f>
        <v>0</v>
      </c>
      <c r="J462" s="16">
        <f t="shared" ref="J462:J465" si="343">ROUND(G462*D462,2)</f>
        <v>0</v>
      </c>
      <c r="K462" s="17">
        <f t="shared" ref="K462:K465" si="344">J462/H462</f>
        <v>0</v>
      </c>
      <c r="M462" s="4">
        <v>62215.26</v>
      </c>
      <c r="O462" s="39">
        <f t="shared" si="300"/>
        <v>0</v>
      </c>
      <c r="P462" s="39"/>
    </row>
    <row r="463" spans="1:16" ht="26" x14ac:dyDescent="0.3">
      <c r="A463" s="81" t="s">
        <v>626</v>
      </c>
      <c r="B463" s="81" t="s">
        <v>233</v>
      </c>
      <c r="C463" s="82" t="s">
        <v>63</v>
      </c>
      <c r="D463" s="77">
        <v>67.06</v>
      </c>
      <c r="E463" s="77">
        <v>751.33</v>
      </c>
      <c r="F463" s="42"/>
      <c r="G463" s="13">
        <v>0</v>
      </c>
      <c r="H463" s="16">
        <f t="shared" si="341"/>
        <v>50384.19</v>
      </c>
      <c r="I463" s="16">
        <f t="shared" si="342"/>
        <v>0</v>
      </c>
      <c r="J463" s="16">
        <f t="shared" si="343"/>
        <v>0</v>
      </c>
      <c r="K463" s="17">
        <f t="shared" si="344"/>
        <v>0</v>
      </c>
      <c r="M463" s="4">
        <v>50384.19</v>
      </c>
      <c r="O463" s="39">
        <f t="shared" si="300"/>
        <v>0</v>
      </c>
      <c r="P463" s="39"/>
    </row>
    <row r="464" spans="1:16" ht="26" x14ac:dyDescent="0.3">
      <c r="A464" s="81" t="s">
        <v>627</v>
      </c>
      <c r="B464" s="81" t="s">
        <v>628</v>
      </c>
      <c r="C464" s="82" t="s">
        <v>124</v>
      </c>
      <c r="D464" s="77">
        <v>34.369999999999997</v>
      </c>
      <c r="E464" s="77">
        <v>310.88</v>
      </c>
      <c r="F464" s="42"/>
      <c r="G464" s="13">
        <v>0</v>
      </c>
      <c r="H464" s="16">
        <f t="shared" si="341"/>
        <v>10684.95</v>
      </c>
      <c r="I464" s="16">
        <f t="shared" si="342"/>
        <v>0</v>
      </c>
      <c r="J464" s="16">
        <f t="shared" si="343"/>
        <v>0</v>
      </c>
      <c r="K464" s="17">
        <f t="shared" si="344"/>
        <v>0</v>
      </c>
      <c r="M464" s="4">
        <v>10684.95</v>
      </c>
      <c r="O464" s="39">
        <f t="shared" si="300"/>
        <v>0</v>
      </c>
      <c r="P464" s="39"/>
    </row>
    <row r="465" spans="1:16" ht="15.5" x14ac:dyDescent="0.3">
      <c r="A465" s="81" t="s">
        <v>629</v>
      </c>
      <c r="B465" s="81" t="s">
        <v>630</v>
      </c>
      <c r="C465" s="82" t="s">
        <v>63</v>
      </c>
      <c r="D465" s="77">
        <v>16.59</v>
      </c>
      <c r="E465" s="77">
        <v>1</v>
      </c>
      <c r="F465" s="42"/>
      <c r="G465" s="13">
        <v>0</v>
      </c>
      <c r="H465" s="16">
        <f t="shared" si="341"/>
        <v>16.59</v>
      </c>
      <c r="I465" s="16">
        <f t="shared" si="342"/>
        <v>0</v>
      </c>
      <c r="J465" s="16">
        <f t="shared" si="343"/>
        <v>0</v>
      </c>
      <c r="K465" s="17">
        <f t="shared" si="344"/>
        <v>0</v>
      </c>
      <c r="M465" s="4">
        <v>16.59</v>
      </c>
      <c r="O465" s="39">
        <f t="shared" si="300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33"/>
      <c r="H466" s="35"/>
      <c r="I466" s="33"/>
      <c r="J466" s="33"/>
      <c r="K466" s="34"/>
      <c r="M466" s="4">
        <v>25952.62</v>
      </c>
      <c r="O466" s="39">
        <f t="shared" si="300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33"/>
      <c r="H467" s="35"/>
      <c r="I467" s="33"/>
      <c r="J467" s="33"/>
      <c r="K467" s="34"/>
      <c r="M467" s="4">
        <v>25952.62</v>
      </c>
      <c r="O467" s="39">
        <f t="shared" si="300"/>
        <v>25952.62</v>
      </c>
      <c r="P467" s="39"/>
    </row>
    <row r="468" spans="1:16" ht="39" x14ac:dyDescent="0.3">
      <c r="A468" s="81" t="s">
        <v>634</v>
      </c>
      <c r="B468" s="81" t="s">
        <v>635</v>
      </c>
      <c r="C468" s="82" t="s">
        <v>165</v>
      </c>
      <c r="D468" s="77">
        <v>39.33</v>
      </c>
      <c r="E468" s="77">
        <v>10</v>
      </c>
      <c r="F468" s="42"/>
      <c r="G468" s="13">
        <v>0</v>
      </c>
      <c r="H468" s="16">
        <f t="shared" ref="H468:H473" si="345">ROUND(E468*D468,2)</f>
        <v>393.3</v>
      </c>
      <c r="I468" s="16">
        <f t="shared" ref="I468:I473" si="346">ROUND(F468*D468,2)</f>
        <v>0</v>
      </c>
      <c r="J468" s="16">
        <f t="shared" ref="J468:J473" si="347">ROUND(G468*D468,2)</f>
        <v>0</v>
      </c>
      <c r="K468" s="17">
        <f t="shared" ref="K468:K473" si="348">J468/H468</f>
        <v>0</v>
      </c>
      <c r="M468" s="4">
        <v>393.3</v>
      </c>
      <c r="O468" s="39">
        <f t="shared" si="300"/>
        <v>0</v>
      </c>
      <c r="P468" s="39"/>
    </row>
    <row r="469" spans="1:16" ht="52" x14ac:dyDescent="0.3">
      <c r="A469" s="81" t="s">
        <v>636</v>
      </c>
      <c r="B469" s="81" t="s">
        <v>619</v>
      </c>
      <c r="C469" s="82" t="s">
        <v>124</v>
      </c>
      <c r="D469" s="77">
        <v>75.81</v>
      </c>
      <c r="E469" s="77">
        <v>68.63</v>
      </c>
      <c r="F469" s="42"/>
      <c r="G469" s="13">
        <v>0</v>
      </c>
      <c r="H469" s="16">
        <f t="shared" si="345"/>
        <v>5202.84</v>
      </c>
      <c r="I469" s="16">
        <f t="shared" si="346"/>
        <v>0</v>
      </c>
      <c r="J469" s="16">
        <f t="shared" si="347"/>
        <v>0</v>
      </c>
      <c r="K469" s="17">
        <f t="shared" si="348"/>
        <v>0</v>
      </c>
      <c r="M469" s="4">
        <v>5202.84</v>
      </c>
      <c r="O469" s="39">
        <f t="shared" ref="O469:O532" si="349">+M469-H469</f>
        <v>0</v>
      </c>
      <c r="P469" s="39"/>
    </row>
    <row r="470" spans="1:16" ht="52" x14ac:dyDescent="0.3">
      <c r="A470" s="81" t="s">
        <v>637</v>
      </c>
      <c r="B470" s="81" t="s">
        <v>617</v>
      </c>
      <c r="C470" s="82" t="s">
        <v>124</v>
      </c>
      <c r="D470" s="77">
        <v>90.12</v>
      </c>
      <c r="E470" s="77">
        <v>48.54</v>
      </c>
      <c r="F470" s="42"/>
      <c r="G470" s="13">
        <v>0</v>
      </c>
      <c r="H470" s="16">
        <f t="shared" si="345"/>
        <v>4374.42</v>
      </c>
      <c r="I470" s="16">
        <f t="shared" si="346"/>
        <v>0</v>
      </c>
      <c r="J470" s="16">
        <f t="shared" si="347"/>
        <v>0</v>
      </c>
      <c r="K470" s="17">
        <f t="shared" si="348"/>
        <v>0</v>
      </c>
      <c r="M470" s="4">
        <v>4374.42</v>
      </c>
      <c r="O470" s="39">
        <f t="shared" si="349"/>
        <v>0</v>
      </c>
      <c r="P470" s="39"/>
    </row>
    <row r="471" spans="1:16" ht="52" x14ac:dyDescent="0.3">
      <c r="A471" s="81" t="s">
        <v>638</v>
      </c>
      <c r="B471" s="81" t="s">
        <v>639</v>
      </c>
      <c r="C471" s="82" t="s">
        <v>124</v>
      </c>
      <c r="D471" s="77">
        <v>58.29</v>
      </c>
      <c r="E471" s="77">
        <v>12.89</v>
      </c>
      <c r="F471" s="42"/>
      <c r="G471" s="13">
        <v>0</v>
      </c>
      <c r="H471" s="16">
        <f t="shared" si="345"/>
        <v>751.36</v>
      </c>
      <c r="I471" s="16">
        <f t="shared" si="346"/>
        <v>0</v>
      </c>
      <c r="J471" s="16">
        <f t="shared" si="347"/>
        <v>0</v>
      </c>
      <c r="K471" s="17">
        <f t="shared" si="348"/>
        <v>0</v>
      </c>
      <c r="M471" s="4">
        <v>751.36</v>
      </c>
      <c r="O471" s="39">
        <f t="shared" si="349"/>
        <v>0</v>
      </c>
      <c r="P471" s="39"/>
    </row>
    <row r="472" spans="1:16" ht="39" x14ac:dyDescent="0.3">
      <c r="A472" s="81" t="s">
        <v>640</v>
      </c>
      <c r="B472" s="81" t="s">
        <v>641</v>
      </c>
      <c r="C472" s="82" t="s">
        <v>165</v>
      </c>
      <c r="D472" s="77">
        <v>3044.75</v>
      </c>
      <c r="E472" s="77">
        <v>3</v>
      </c>
      <c r="F472" s="42"/>
      <c r="G472" s="13">
        <v>0</v>
      </c>
      <c r="H472" s="16">
        <f t="shared" si="345"/>
        <v>9134.25</v>
      </c>
      <c r="I472" s="16">
        <f t="shared" si="346"/>
        <v>0</v>
      </c>
      <c r="J472" s="16">
        <f t="shared" si="347"/>
        <v>0</v>
      </c>
      <c r="K472" s="17">
        <f t="shared" si="348"/>
        <v>0</v>
      </c>
      <c r="M472" s="4">
        <v>9134.25</v>
      </c>
      <c r="O472" s="39">
        <f t="shared" si="349"/>
        <v>0</v>
      </c>
      <c r="P472" s="39"/>
    </row>
    <row r="473" spans="1:16" ht="39" x14ac:dyDescent="0.3">
      <c r="A473" s="81" t="s">
        <v>642</v>
      </c>
      <c r="B473" s="81" t="s">
        <v>643</v>
      </c>
      <c r="C473" s="82" t="s">
        <v>165</v>
      </c>
      <c r="D473" s="77">
        <v>2032.15</v>
      </c>
      <c r="E473" s="77">
        <v>3</v>
      </c>
      <c r="F473" s="42"/>
      <c r="G473" s="13">
        <v>0</v>
      </c>
      <c r="H473" s="16">
        <f t="shared" si="345"/>
        <v>6096.45</v>
      </c>
      <c r="I473" s="16">
        <f t="shared" si="346"/>
        <v>0</v>
      </c>
      <c r="J473" s="16">
        <f t="shared" si="347"/>
        <v>0</v>
      </c>
      <c r="K473" s="17">
        <f t="shared" si="348"/>
        <v>0</v>
      </c>
      <c r="M473" s="4">
        <v>6096.45</v>
      </c>
      <c r="O473" s="39">
        <f t="shared" si="349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33"/>
      <c r="H474" s="35"/>
      <c r="I474" s="33"/>
      <c r="J474" s="33"/>
      <c r="K474" s="34"/>
      <c r="M474" s="4">
        <v>121749.64</v>
      </c>
      <c r="O474" s="39">
        <f t="shared" si="349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33"/>
      <c r="H475" s="35"/>
      <c r="I475" s="33"/>
      <c r="J475" s="33"/>
      <c r="K475" s="34"/>
      <c r="M475" s="4">
        <v>121749.64</v>
      </c>
      <c r="O475" s="39">
        <f t="shared" si="349"/>
        <v>121749.64</v>
      </c>
      <c r="P475" s="39"/>
    </row>
    <row r="476" spans="1:16" ht="26" x14ac:dyDescent="0.3">
      <c r="A476" s="81" t="s">
        <v>645</v>
      </c>
      <c r="B476" s="81" t="s">
        <v>646</v>
      </c>
      <c r="C476" s="82" t="s">
        <v>165</v>
      </c>
      <c r="D476" s="77">
        <v>27.24</v>
      </c>
      <c r="E476" s="77">
        <v>4</v>
      </c>
      <c r="F476" s="42"/>
      <c r="G476" s="13">
        <v>0</v>
      </c>
      <c r="H476" s="16">
        <f t="shared" ref="H476:H513" si="350">ROUND(E476*D476,2)</f>
        <v>108.96</v>
      </c>
      <c r="I476" s="16">
        <f t="shared" ref="I476:I513" si="351">ROUND(F476*D476,2)</f>
        <v>0</v>
      </c>
      <c r="J476" s="16">
        <f t="shared" ref="J476:J513" si="352">ROUND(G476*D476,2)</f>
        <v>0</v>
      </c>
      <c r="K476" s="17">
        <f t="shared" ref="K476:K513" si="353">J476/H476</f>
        <v>0</v>
      </c>
      <c r="M476" s="4">
        <v>108.96</v>
      </c>
      <c r="O476" s="39">
        <f t="shared" si="349"/>
        <v>0</v>
      </c>
      <c r="P476" s="39"/>
    </row>
    <row r="477" spans="1:16" ht="26" x14ac:dyDescent="0.3">
      <c r="A477" s="81" t="s">
        <v>647</v>
      </c>
      <c r="B477" s="81" t="s">
        <v>648</v>
      </c>
      <c r="C477" s="82" t="s">
        <v>165</v>
      </c>
      <c r="D477" s="77">
        <v>29.68</v>
      </c>
      <c r="E477" s="77">
        <v>6</v>
      </c>
      <c r="F477" s="42"/>
      <c r="G477" s="13">
        <v>0</v>
      </c>
      <c r="H477" s="16">
        <f t="shared" si="350"/>
        <v>178.08</v>
      </c>
      <c r="I477" s="16">
        <f t="shared" si="351"/>
        <v>0</v>
      </c>
      <c r="J477" s="16">
        <f t="shared" si="352"/>
        <v>0</v>
      </c>
      <c r="K477" s="17">
        <f t="shared" si="353"/>
        <v>0</v>
      </c>
      <c r="M477" s="4">
        <v>178.08</v>
      </c>
      <c r="O477" s="39">
        <f t="shared" si="349"/>
        <v>0</v>
      </c>
      <c r="P477" s="39"/>
    </row>
    <row r="478" spans="1:16" ht="26" x14ac:dyDescent="0.3">
      <c r="A478" s="81" t="s">
        <v>649</v>
      </c>
      <c r="B478" s="81" t="s">
        <v>650</v>
      </c>
      <c r="C478" s="82" t="s">
        <v>165</v>
      </c>
      <c r="D478" s="77">
        <v>50.24</v>
      </c>
      <c r="E478" s="77">
        <v>14</v>
      </c>
      <c r="F478" s="42"/>
      <c r="G478" s="13">
        <v>0</v>
      </c>
      <c r="H478" s="16">
        <f t="shared" si="350"/>
        <v>703.36</v>
      </c>
      <c r="I478" s="16">
        <f t="shared" si="351"/>
        <v>0</v>
      </c>
      <c r="J478" s="16">
        <f t="shared" si="352"/>
        <v>0</v>
      </c>
      <c r="K478" s="17">
        <f t="shared" si="353"/>
        <v>0</v>
      </c>
      <c r="M478" s="4">
        <v>703.36</v>
      </c>
      <c r="O478" s="39">
        <f t="shared" si="349"/>
        <v>0</v>
      </c>
      <c r="P478" s="39"/>
    </row>
    <row r="479" spans="1:16" ht="26" x14ac:dyDescent="0.3">
      <c r="A479" s="81" t="s">
        <v>651</v>
      </c>
      <c r="B479" s="81" t="s">
        <v>652</v>
      </c>
      <c r="C479" s="82" t="s">
        <v>165</v>
      </c>
      <c r="D479" s="77">
        <v>55.12</v>
      </c>
      <c r="E479" s="77">
        <v>16</v>
      </c>
      <c r="F479" s="42"/>
      <c r="G479" s="13">
        <v>0</v>
      </c>
      <c r="H479" s="16">
        <f t="shared" si="350"/>
        <v>881.92</v>
      </c>
      <c r="I479" s="16">
        <f t="shared" si="351"/>
        <v>0</v>
      </c>
      <c r="J479" s="16">
        <f t="shared" si="352"/>
        <v>0</v>
      </c>
      <c r="K479" s="17">
        <f t="shared" si="353"/>
        <v>0</v>
      </c>
      <c r="M479" s="4">
        <v>881.92</v>
      </c>
      <c r="O479" s="39">
        <f t="shared" si="349"/>
        <v>0</v>
      </c>
      <c r="P479" s="39"/>
    </row>
    <row r="480" spans="1:16" ht="26" x14ac:dyDescent="0.3">
      <c r="A480" s="81" t="s">
        <v>653</v>
      </c>
      <c r="B480" s="81" t="s">
        <v>654</v>
      </c>
      <c r="C480" s="82" t="s">
        <v>165</v>
      </c>
      <c r="D480" s="77">
        <v>25.72</v>
      </c>
      <c r="E480" s="77">
        <v>7</v>
      </c>
      <c r="F480" s="42"/>
      <c r="G480" s="13">
        <v>0</v>
      </c>
      <c r="H480" s="16">
        <f t="shared" si="350"/>
        <v>180.04</v>
      </c>
      <c r="I480" s="16">
        <f t="shared" si="351"/>
        <v>0</v>
      </c>
      <c r="J480" s="16">
        <f t="shared" si="352"/>
        <v>0</v>
      </c>
      <c r="K480" s="17">
        <f t="shared" si="353"/>
        <v>0</v>
      </c>
      <c r="M480" s="4">
        <v>180.04</v>
      </c>
      <c r="O480" s="39">
        <f t="shared" si="349"/>
        <v>0</v>
      </c>
      <c r="P480" s="39"/>
    </row>
    <row r="481" spans="1:16" ht="26" x14ac:dyDescent="0.3">
      <c r="A481" s="81" t="s">
        <v>655</v>
      </c>
      <c r="B481" s="81" t="s">
        <v>656</v>
      </c>
      <c r="C481" s="82" t="s">
        <v>165</v>
      </c>
      <c r="D481" s="77">
        <v>52.77</v>
      </c>
      <c r="E481" s="77">
        <v>5</v>
      </c>
      <c r="F481" s="42"/>
      <c r="G481" s="13">
        <v>0</v>
      </c>
      <c r="H481" s="16">
        <f t="shared" si="350"/>
        <v>263.85000000000002</v>
      </c>
      <c r="I481" s="16">
        <f t="shared" si="351"/>
        <v>0</v>
      </c>
      <c r="J481" s="16">
        <f t="shared" si="352"/>
        <v>0</v>
      </c>
      <c r="K481" s="17">
        <f t="shared" si="353"/>
        <v>0</v>
      </c>
      <c r="M481" s="4">
        <v>263.85000000000002</v>
      </c>
      <c r="O481" s="39">
        <f t="shared" si="349"/>
        <v>0</v>
      </c>
      <c r="P481" s="39"/>
    </row>
    <row r="482" spans="1:16" ht="26" x14ac:dyDescent="0.3">
      <c r="A482" s="81" t="s">
        <v>657</v>
      </c>
      <c r="B482" s="81" t="s">
        <v>658</v>
      </c>
      <c r="C482" s="82" t="s">
        <v>165</v>
      </c>
      <c r="D482" s="77">
        <v>55.8</v>
      </c>
      <c r="E482" s="77">
        <v>5</v>
      </c>
      <c r="F482" s="42"/>
      <c r="G482" s="13">
        <v>0</v>
      </c>
      <c r="H482" s="16">
        <f t="shared" si="350"/>
        <v>279</v>
      </c>
      <c r="I482" s="16">
        <f t="shared" si="351"/>
        <v>0</v>
      </c>
      <c r="J482" s="16">
        <f t="shared" si="352"/>
        <v>0</v>
      </c>
      <c r="K482" s="17">
        <f t="shared" si="353"/>
        <v>0</v>
      </c>
      <c r="M482" s="4">
        <v>279</v>
      </c>
      <c r="O482" s="39">
        <f t="shared" si="349"/>
        <v>0</v>
      </c>
      <c r="P482" s="39"/>
    </row>
    <row r="483" spans="1:16" ht="26" x14ac:dyDescent="0.3">
      <c r="A483" s="81" t="s">
        <v>659</v>
      </c>
      <c r="B483" s="81" t="s">
        <v>660</v>
      </c>
      <c r="C483" s="82" t="s">
        <v>165</v>
      </c>
      <c r="D483" s="77">
        <v>73.790000000000006</v>
      </c>
      <c r="E483" s="77">
        <v>4</v>
      </c>
      <c r="F483" s="42"/>
      <c r="G483" s="13">
        <v>0</v>
      </c>
      <c r="H483" s="16">
        <f t="shared" si="350"/>
        <v>295.16000000000003</v>
      </c>
      <c r="I483" s="16">
        <f t="shared" si="351"/>
        <v>0</v>
      </c>
      <c r="J483" s="16">
        <f t="shared" si="352"/>
        <v>0</v>
      </c>
      <c r="K483" s="17">
        <f t="shared" si="353"/>
        <v>0</v>
      </c>
      <c r="M483" s="4">
        <v>295.16000000000003</v>
      </c>
      <c r="O483" s="39">
        <f t="shared" si="349"/>
        <v>0</v>
      </c>
      <c r="P483" s="39"/>
    </row>
    <row r="484" spans="1:16" ht="26" x14ac:dyDescent="0.3">
      <c r="A484" s="81" t="s">
        <v>661</v>
      </c>
      <c r="B484" s="81" t="s">
        <v>662</v>
      </c>
      <c r="C484" s="82" t="s">
        <v>124</v>
      </c>
      <c r="D484" s="77">
        <v>4.5</v>
      </c>
      <c r="E484" s="77">
        <v>1255.9000000000001</v>
      </c>
      <c r="F484" s="42"/>
      <c r="G484" s="13">
        <v>0</v>
      </c>
      <c r="H484" s="16">
        <f t="shared" si="350"/>
        <v>5651.55</v>
      </c>
      <c r="I484" s="16">
        <f t="shared" si="351"/>
        <v>0</v>
      </c>
      <c r="J484" s="16">
        <f t="shared" si="352"/>
        <v>0</v>
      </c>
      <c r="K484" s="17">
        <f t="shared" si="353"/>
        <v>0</v>
      </c>
      <c r="M484" s="4">
        <v>5651.55</v>
      </c>
      <c r="O484" s="39">
        <f t="shared" si="349"/>
        <v>0</v>
      </c>
      <c r="P484" s="39"/>
    </row>
    <row r="485" spans="1:16" ht="26" x14ac:dyDescent="0.3">
      <c r="A485" s="81" t="s">
        <v>663</v>
      </c>
      <c r="B485" s="81" t="s">
        <v>664</v>
      </c>
      <c r="C485" s="82" t="s">
        <v>124</v>
      </c>
      <c r="D485" s="77">
        <v>6.09</v>
      </c>
      <c r="E485" s="77">
        <v>3350.2</v>
      </c>
      <c r="F485" s="42"/>
      <c r="G485" s="13">
        <v>0</v>
      </c>
      <c r="H485" s="16">
        <f t="shared" si="350"/>
        <v>20402.72</v>
      </c>
      <c r="I485" s="16">
        <f t="shared" si="351"/>
        <v>0</v>
      </c>
      <c r="J485" s="16">
        <f t="shared" si="352"/>
        <v>0</v>
      </c>
      <c r="K485" s="17">
        <f t="shared" si="353"/>
        <v>0</v>
      </c>
      <c r="M485" s="4">
        <v>20402.72</v>
      </c>
      <c r="O485" s="39">
        <f t="shared" si="349"/>
        <v>0</v>
      </c>
      <c r="P485" s="39"/>
    </row>
    <row r="486" spans="1:16" ht="26" x14ac:dyDescent="0.3">
      <c r="A486" s="81" t="s">
        <v>665</v>
      </c>
      <c r="B486" s="81" t="s">
        <v>666</v>
      </c>
      <c r="C486" s="82" t="s">
        <v>124</v>
      </c>
      <c r="D486" s="77">
        <v>8.59</v>
      </c>
      <c r="E486" s="77">
        <v>421.5</v>
      </c>
      <c r="F486" s="42"/>
      <c r="G486" s="13">
        <v>0</v>
      </c>
      <c r="H486" s="16">
        <f t="shared" si="350"/>
        <v>3620.69</v>
      </c>
      <c r="I486" s="16">
        <f t="shared" si="351"/>
        <v>0</v>
      </c>
      <c r="J486" s="16">
        <f t="shared" si="352"/>
        <v>0</v>
      </c>
      <c r="K486" s="17">
        <f t="shared" si="353"/>
        <v>0</v>
      </c>
      <c r="M486" s="4">
        <v>3620.69</v>
      </c>
      <c r="O486" s="39">
        <f t="shared" si="349"/>
        <v>0</v>
      </c>
      <c r="P486" s="39"/>
    </row>
    <row r="487" spans="1:16" ht="26" x14ac:dyDescent="0.3">
      <c r="A487" s="81" t="s">
        <v>667</v>
      </c>
      <c r="B487" s="81" t="s">
        <v>668</v>
      </c>
      <c r="C487" s="82" t="s">
        <v>124</v>
      </c>
      <c r="D487" s="77">
        <v>11.62</v>
      </c>
      <c r="E487" s="77">
        <v>471.5</v>
      </c>
      <c r="F487" s="42"/>
      <c r="G487" s="13">
        <v>0</v>
      </c>
      <c r="H487" s="16">
        <f t="shared" si="350"/>
        <v>5478.83</v>
      </c>
      <c r="I487" s="16">
        <f t="shared" si="351"/>
        <v>0</v>
      </c>
      <c r="J487" s="16">
        <f t="shared" si="352"/>
        <v>0</v>
      </c>
      <c r="K487" s="17">
        <f t="shared" si="353"/>
        <v>0</v>
      </c>
      <c r="M487" s="4">
        <v>5478.83</v>
      </c>
      <c r="O487" s="39">
        <f t="shared" si="349"/>
        <v>0</v>
      </c>
      <c r="P487" s="39"/>
    </row>
    <row r="488" spans="1:16" ht="26" x14ac:dyDescent="0.3">
      <c r="A488" s="81" t="s">
        <v>669</v>
      </c>
      <c r="B488" s="81" t="s">
        <v>670</v>
      </c>
      <c r="C488" s="82" t="s">
        <v>124</v>
      </c>
      <c r="D488" s="77">
        <v>18.32</v>
      </c>
      <c r="E488" s="77">
        <v>12</v>
      </c>
      <c r="F488" s="42"/>
      <c r="G488" s="13">
        <v>0</v>
      </c>
      <c r="H488" s="16">
        <f t="shared" si="350"/>
        <v>219.84</v>
      </c>
      <c r="I488" s="16">
        <f t="shared" si="351"/>
        <v>0</v>
      </c>
      <c r="J488" s="16">
        <f t="shared" si="352"/>
        <v>0</v>
      </c>
      <c r="K488" s="17">
        <f t="shared" si="353"/>
        <v>0</v>
      </c>
      <c r="M488" s="4">
        <v>219.84</v>
      </c>
      <c r="O488" s="39">
        <f t="shared" si="349"/>
        <v>0</v>
      </c>
      <c r="P488" s="39"/>
    </row>
    <row r="489" spans="1:16" ht="26" x14ac:dyDescent="0.3">
      <c r="A489" s="81" t="s">
        <v>671</v>
      </c>
      <c r="B489" s="81" t="s">
        <v>672</v>
      </c>
      <c r="C489" s="82" t="s">
        <v>165</v>
      </c>
      <c r="D489" s="77">
        <v>135.22999999999999</v>
      </c>
      <c r="E489" s="77">
        <v>26</v>
      </c>
      <c r="F489" s="42"/>
      <c r="G489" s="13">
        <v>0</v>
      </c>
      <c r="H489" s="16">
        <f t="shared" si="350"/>
        <v>3515.98</v>
      </c>
      <c r="I489" s="16">
        <f t="shared" si="351"/>
        <v>0</v>
      </c>
      <c r="J489" s="16">
        <f t="shared" si="352"/>
        <v>0</v>
      </c>
      <c r="K489" s="17">
        <f t="shared" si="353"/>
        <v>0</v>
      </c>
      <c r="M489" s="4">
        <v>3515.98</v>
      </c>
      <c r="O489" s="39">
        <f t="shared" si="349"/>
        <v>0</v>
      </c>
      <c r="P489" s="39"/>
    </row>
    <row r="490" spans="1:16" ht="26" x14ac:dyDescent="0.3">
      <c r="A490" s="81" t="s">
        <v>673</v>
      </c>
      <c r="B490" s="81" t="s">
        <v>674</v>
      </c>
      <c r="C490" s="82" t="s">
        <v>165</v>
      </c>
      <c r="D490" s="77">
        <v>81.680000000000007</v>
      </c>
      <c r="E490" s="77">
        <v>7</v>
      </c>
      <c r="F490" s="42"/>
      <c r="G490" s="13">
        <v>0</v>
      </c>
      <c r="H490" s="16">
        <f t="shared" si="350"/>
        <v>571.76</v>
      </c>
      <c r="I490" s="16">
        <f t="shared" si="351"/>
        <v>0</v>
      </c>
      <c r="J490" s="16">
        <f t="shared" si="352"/>
        <v>0</v>
      </c>
      <c r="K490" s="17">
        <f t="shared" si="353"/>
        <v>0</v>
      </c>
      <c r="M490" s="4">
        <v>571.76</v>
      </c>
      <c r="O490" s="39">
        <f t="shared" si="349"/>
        <v>0</v>
      </c>
      <c r="P490" s="39"/>
    </row>
    <row r="491" spans="1:16" ht="26" x14ac:dyDescent="0.3">
      <c r="A491" s="81" t="s">
        <v>675</v>
      </c>
      <c r="B491" s="81" t="s">
        <v>676</v>
      </c>
      <c r="C491" s="82" t="s">
        <v>165</v>
      </c>
      <c r="D491" s="77">
        <v>83.35</v>
      </c>
      <c r="E491" s="77">
        <v>1</v>
      </c>
      <c r="F491" s="42"/>
      <c r="G491" s="13">
        <v>0</v>
      </c>
      <c r="H491" s="16">
        <f t="shared" si="350"/>
        <v>83.35</v>
      </c>
      <c r="I491" s="16">
        <f t="shared" si="351"/>
        <v>0</v>
      </c>
      <c r="J491" s="16">
        <f t="shared" si="352"/>
        <v>0</v>
      </c>
      <c r="K491" s="17">
        <f t="shared" si="353"/>
        <v>0</v>
      </c>
      <c r="M491" s="4">
        <v>83.35</v>
      </c>
      <c r="O491" s="39">
        <f t="shared" si="349"/>
        <v>0</v>
      </c>
      <c r="P491" s="39"/>
    </row>
    <row r="492" spans="1:16" ht="26" x14ac:dyDescent="0.3">
      <c r="A492" s="81" t="s">
        <v>677</v>
      </c>
      <c r="B492" s="81" t="s">
        <v>678</v>
      </c>
      <c r="C492" s="82" t="s">
        <v>165</v>
      </c>
      <c r="D492" s="77">
        <v>96.63</v>
      </c>
      <c r="E492" s="77">
        <v>1</v>
      </c>
      <c r="F492" s="42"/>
      <c r="G492" s="13">
        <v>0</v>
      </c>
      <c r="H492" s="16">
        <f t="shared" si="350"/>
        <v>96.63</v>
      </c>
      <c r="I492" s="16">
        <f t="shared" si="351"/>
        <v>0</v>
      </c>
      <c r="J492" s="16">
        <f t="shared" si="352"/>
        <v>0</v>
      </c>
      <c r="K492" s="17">
        <f t="shared" si="353"/>
        <v>0</v>
      </c>
      <c r="M492" s="4">
        <v>96.63</v>
      </c>
      <c r="O492" s="39">
        <f t="shared" si="349"/>
        <v>0</v>
      </c>
      <c r="P492" s="39"/>
    </row>
    <row r="493" spans="1:16" ht="26" x14ac:dyDescent="0.3">
      <c r="A493" s="81" t="s">
        <v>679</v>
      </c>
      <c r="B493" s="81" t="s">
        <v>680</v>
      </c>
      <c r="C493" s="82" t="s">
        <v>165</v>
      </c>
      <c r="D493" s="77">
        <v>12.96</v>
      </c>
      <c r="E493" s="77">
        <v>20</v>
      </c>
      <c r="F493" s="42"/>
      <c r="G493" s="13">
        <v>0</v>
      </c>
      <c r="H493" s="16">
        <f t="shared" si="350"/>
        <v>259.2</v>
      </c>
      <c r="I493" s="16">
        <f t="shared" si="351"/>
        <v>0</v>
      </c>
      <c r="J493" s="16">
        <f t="shared" si="352"/>
        <v>0</v>
      </c>
      <c r="K493" s="17">
        <f t="shared" si="353"/>
        <v>0</v>
      </c>
      <c r="M493" s="4">
        <v>259.2</v>
      </c>
      <c r="O493" s="39">
        <f t="shared" si="349"/>
        <v>0</v>
      </c>
      <c r="P493" s="39"/>
    </row>
    <row r="494" spans="1:16" ht="26" x14ac:dyDescent="0.3">
      <c r="A494" s="81" t="s">
        <v>681</v>
      </c>
      <c r="B494" s="81" t="s">
        <v>682</v>
      </c>
      <c r="C494" s="82" t="s">
        <v>165</v>
      </c>
      <c r="D494" s="77">
        <v>13.52</v>
      </c>
      <c r="E494" s="77">
        <v>1</v>
      </c>
      <c r="F494" s="42"/>
      <c r="G494" s="13">
        <v>0</v>
      </c>
      <c r="H494" s="16">
        <f t="shared" si="350"/>
        <v>13.52</v>
      </c>
      <c r="I494" s="16">
        <f t="shared" si="351"/>
        <v>0</v>
      </c>
      <c r="J494" s="16">
        <f t="shared" si="352"/>
        <v>0</v>
      </c>
      <c r="K494" s="17">
        <f t="shared" si="353"/>
        <v>0</v>
      </c>
      <c r="M494" s="4">
        <v>13.52</v>
      </c>
      <c r="O494" s="39">
        <f t="shared" si="349"/>
        <v>0</v>
      </c>
      <c r="P494" s="39"/>
    </row>
    <row r="495" spans="1:16" ht="26" x14ac:dyDescent="0.3">
      <c r="A495" s="81" t="s">
        <v>683</v>
      </c>
      <c r="B495" s="81" t="s">
        <v>684</v>
      </c>
      <c r="C495" s="82" t="s">
        <v>124</v>
      </c>
      <c r="D495" s="77">
        <v>9.4700000000000006</v>
      </c>
      <c r="E495" s="77">
        <v>134.69999999999999</v>
      </c>
      <c r="F495" s="42"/>
      <c r="G495" s="13">
        <v>0</v>
      </c>
      <c r="H495" s="16">
        <f t="shared" si="350"/>
        <v>1275.6099999999999</v>
      </c>
      <c r="I495" s="16">
        <f t="shared" si="351"/>
        <v>0</v>
      </c>
      <c r="J495" s="16">
        <f t="shared" si="352"/>
        <v>0</v>
      </c>
      <c r="K495" s="17">
        <f t="shared" si="353"/>
        <v>0</v>
      </c>
      <c r="M495" s="4">
        <v>1275.6099999999999</v>
      </c>
      <c r="O495" s="39">
        <f t="shared" si="349"/>
        <v>0</v>
      </c>
      <c r="P495" s="39"/>
    </row>
    <row r="496" spans="1:16" ht="26" x14ac:dyDescent="0.3">
      <c r="A496" s="81" t="s">
        <v>685</v>
      </c>
      <c r="B496" s="81" t="s">
        <v>686</v>
      </c>
      <c r="C496" s="82" t="s">
        <v>124</v>
      </c>
      <c r="D496" s="77">
        <v>6.64</v>
      </c>
      <c r="E496" s="77">
        <v>696.75</v>
      </c>
      <c r="F496" s="42"/>
      <c r="G496" s="13">
        <v>0</v>
      </c>
      <c r="H496" s="16">
        <f t="shared" si="350"/>
        <v>4626.42</v>
      </c>
      <c r="I496" s="16">
        <f t="shared" si="351"/>
        <v>0</v>
      </c>
      <c r="J496" s="16">
        <f t="shared" si="352"/>
        <v>0</v>
      </c>
      <c r="K496" s="17">
        <f t="shared" si="353"/>
        <v>0</v>
      </c>
      <c r="M496" s="4">
        <v>4626.42</v>
      </c>
      <c r="O496" s="39">
        <f t="shared" si="349"/>
        <v>0</v>
      </c>
      <c r="P496" s="39"/>
    </row>
    <row r="497" spans="1:16" ht="39" x14ac:dyDescent="0.3">
      <c r="A497" s="81" t="s">
        <v>687</v>
      </c>
      <c r="B497" s="81" t="s">
        <v>688</v>
      </c>
      <c r="C497" s="82" t="s">
        <v>124</v>
      </c>
      <c r="D497" s="77">
        <v>16.88</v>
      </c>
      <c r="E497" s="77">
        <v>91.5</v>
      </c>
      <c r="F497" s="42"/>
      <c r="G497" s="13">
        <v>0</v>
      </c>
      <c r="H497" s="16">
        <f t="shared" si="350"/>
        <v>1544.52</v>
      </c>
      <c r="I497" s="16">
        <f t="shared" si="351"/>
        <v>0</v>
      </c>
      <c r="J497" s="16">
        <f t="shared" si="352"/>
        <v>0</v>
      </c>
      <c r="K497" s="17">
        <f t="shared" si="353"/>
        <v>0</v>
      </c>
      <c r="M497" s="4">
        <v>1544.52</v>
      </c>
      <c r="O497" s="39">
        <f t="shared" si="349"/>
        <v>0</v>
      </c>
      <c r="P497" s="39"/>
    </row>
    <row r="498" spans="1:16" ht="26" x14ac:dyDescent="0.3">
      <c r="A498" s="81" t="s">
        <v>689</v>
      </c>
      <c r="B498" s="81" t="s">
        <v>690</v>
      </c>
      <c r="C498" s="82" t="s">
        <v>124</v>
      </c>
      <c r="D498" s="77">
        <v>43.16</v>
      </c>
      <c r="E498" s="77">
        <v>65.2</v>
      </c>
      <c r="F498" s="42"/>
      <c r="G498" s="13">
        <v>0</v>
      </c>
      <c r="H498" s="16">
        <f t="shared" si="350"/>
        <v>2814.03</v>
      </c>
      <c r="I498" s="16">
        <f t="shared" si="351"/>
        <v>0</v>
      </c>
      <c r="J498" s="16">
        <f t="shared" si="352"/>
        <v>0</v>
      </c>
      <c r="K498" s="17">
        <f t="shared" si="353"/>
        <v>0</v>
      </c>
      <c r="M498" s="4">
        <v>2814.03</v>
      </c>
      <c r="O498" s="39">
        <f t="shared" si="349"/>
        <v>0</v>
      </c>
      <c r="P498" s="39"/>
    </row>
    <row r="499" spans="1:16" ht="26" x14ac:dyDescent="0.3">
      <c r="A499" s="81" t="s">
        <v>691</v>
      </c>
      <c r="B499" s="81" t="s">
        <v>692</v>
      </c>
      <c r="C499" s="82" t="s">
        <v>124</v>
      </c>
      <c r="D499" s="77">
        <v>65.48</v>
      </c>
      <c r="E499" s="77">
        <v>182.1</v>
      </c>
      <c r="F499" s="42"/>
      <c r="G499" s="13">
        <v>0</v>
      </c>
      <c r="H499" s="16">
        <f t="shared" si="350"/>
        <v>11923.91</v>
      </c>
      <c r="I499" s="16">
        <f t="shared" si="351"/>
        <v>0</v>
      </c>
      <c r="J499" s="16">
        <f t="shared" si="352"/>
        <v>0</v>
      </c>
      <c r="K499" s="17">
        <f t="shared" si="353"/>
        <v>0</v>
      </c>
      <c r="M499" s="4">
        <v>11923.91</v>
      </c>
      <c r="O499" s="39">
        <f t="shared" si="349"/>
        <v>0</v>
      </c>
      <c r="P499" s="39"/>
    </row>
    <row r="500" spans="1:16" ht="39" x14ac:dyDescent="0.3">
      <c r="A500" s="81" t="s">
        <v>693</v>
      </c>
      <c r="B500" s="81" t="s">
        <v>688</v>
      </c>
      <c r="C500" s="82" t="s">
        <v>124</v>
      </c>
      <c r="D500" s="77">
        <v>16.88</v>
      </c>
      <c r="E500" s="77">
        <v>2</v>
      </c>
      <c r="F500" s="42"/>
      <c r="G500" s="13">
        <v>0</v>
      </c>
      <c r="H500" s="16">
        <f t="shared" si="350"/>
        <v>33.76</v>
      </c>
      <c r="I500" s="16">
        <f t="shared" si="351"/>
        <v>0</v>
      </c>
      <c r="J500" s="16">
        <f t="shared" si="352"/>
        <v>0</v>
      </c>
      <c r="K500" s="17">
        <f t="shared" si="353"/>
        <v>0</v>
      </c>
      <c r="M500" s="4">
        <v>33.76</v>
      </c>
      <c r="O500" s="39">
        <f t="shared" si="349"/>
        <v>0</v>
      </c>
      <c r="P500" s="39"/>
    </row>
    <row r="501" spans="1:16" ht="26" x14ac:dyDescent="0.3">
      <c r="A501" s="81" t="s">
        <v>694</v>
      </c>
      <c r="B501" s="81" t="s">
        <v>695</v>
      </c>
      <c r="C501" s="82" t="s">
        <v>124</v>
      </c>
      <c r="D501" s="77">
        <v>10.18</v>
      </c>
      <c r="E501" s="77">
        <v>2</v>
      </c>
      <c r="F501" s="42"/>
      <c r="G501" s="13">
        <v>0</v>
      </c>
      <c r="H501" s="16">
        <f t="shared" si="350"/>
        <v>20.36</v>
      </c>
      <c r="I501" s="16">
        <f t="shared" si="351"/>
        <v>0</v>
      </c>
      <c r="J501" s="16">
        <f t="shared" si="352"/>
        <v>0</v>
      </c>
      <c r="K501" s="17">
        <f t="shared" si="353"/>
        <v>0</v>
      </c>
      <c r="M501" s="4">
        <v>20.36</v>
      </c>
      <c r="O501" s="39">
        <f t="shared" si="349"/>
        <v>0</v>
      </c>
      <c r="P501" s="39"/>
    </row>
    <row r="502" spans="1:16" ht="39" x14ac:dyDescent="0.3">
      <c r="A502" s="81" t="s">
        <v>696</v>
      </c>
      <c r="B502" s="81" t="s">
        <v>697</v>
      </c>
      <c r="C502" s="82" t="s">
        <v>165</v>
      </c>
      <c r="D502" s="77">
        <v>2124.52</v>
      </c>
      <c r="E502" s="77">
        <v>1</v>
      </c>
      <c r="F502" s="42"/>
      <c r="G502" s="13">
        <v>0</v>
      </c>
      <c r="H502" s="16">
        <f t="shared" si="350"/>
        <v>2124.52</v>
      </c>
      <c r="I502" s="16">
        <f t="shared" si="351"/>
        <v>0</v>
      </c>
      <c r="J502" s="16">
        <f t="shared" si="352"/>
        <v>0</v>
      </c>
      <c r="K502" s="17">
        <f t="shared" si="353"/>
        <v>0</v>
      </c>
      <c r="M502" s="4">
        <v>2124.52</v>
      </c>
      <c r="O502" s="39">
        <f t="shared" si="349"/>
        <v>0</v>
      </c>
      <c r="P502" s="39"/>
    </row>
    <row r="503" spans="1:16" ht="26" x14ac:dyDescent="0.3">
      <c r="A503" s="81" t="s">
        <v>698</v>
      </c>
      <c r="B503" s="81" t="s">
        <v>699</v>
      </c>
      <c r="C503" s="82" t="s">
        <v>165</v>
      </c>
      <c r="D503" s="77">
        <v>1222.5899999999999</v>
      </c>
      <c r="E503" s="77">
        <v>1</v>
      </c>
      <c r="F503" s="42"/>
      <c r="G503" s="13">
        <v>0</v>
      </c>
      <c r="H503" s="16">
        <f t="shared" si="350"/>
        <v>1222.5899999999999</v>
      </c>
      <c r="I503" s="16">
        <f t="shared" si="351"/>
        <v>0</v>
      </c>
      <c r="J503" s="16">
        <f t="shared" si="352"/>
        <v>0</v>
      </c>
      <c r="K503" s="17">
        <f t="shared" si="353"/>
        <v>0</v>
      </c>
      <c r="M503" s="4">
        <v>1222.5899999999999</v>
      </c>
      <c r="O503" s="39">
        <f t="shared" si="349"/>
        <v>0</v>
      </c>
      <c r="P503" s="39"/>
    </row>
    <row r="504" spans="1:16" ht="26" x14ac:dyDescent="0.3">
      <c r="A504" s="81" t="s">
        <v>700</v>
      </c>
      <c r="B504" s="81" t="s">
        <v>701</v>
      </c>
      <c r="C504" s="82" t="s">
        <v>165</v>
      </c>
      <c r="D504" s="77">
        <v>127.07</v>
      </c>
      <c r="E504" s="77">
        <v>1</v>
      </c>
      <c r="F504" s="42"/>
      <c r="G504" s="13">
        <v>0</v>
      </c>
      <c r="H504" s="16">
        <f t="shared" si="350"/>
        <v>127.07</v>
      </c>
      <c r="I504" s="16">
        <f t="shared" si="351"/>
        <v>0</v>
      </c>
      <c r="J504" s="16">
        <f t="shared" si="352"/>
        <v>0</v>
      </c>
      <c r="K504" s="17">
        <f t="shared" si="353"/>
        <v>0</v>
      </c>
      <c r="M504" s="4">
        <v>127.07</v>
      </c>
      <c r="O504" s="39">
        <f t="shared" si="349"/>
        <v>0</v>
      </c>
      <c r="P504" s="39"/>
    </row>
    <row r="505" spans="1:16" ht="26" x14ac:dyDescent="0.3">
      <c r="A505" s="81" t="s">
        <v>702</v>
      </c>
      <c r="B505" s="81" t="s">
        <v>703</v>
      </c>
      <c r="C505" s="82" t="s">
        <v>165</v>
      </c>
      <c r="D505" s="77">
        <v>51.75</v>
      </c>
      <c r="E505" s="77">
        <v>3</v>
      </c>
      <c r="F505" s="42"/>
      <c r="G505" s="13">
        <v>0</v>
      </c>
      <c r="H505" s="16">
        <f t="shared" si="350"/>
        <v>155.25</v>
      </c>
      <c r="I505" s="16">
        <f t="shared" si="351"/>
        <v>0</v>
      </c>
      <c r="J505" s="16">
        <f t="shared" si="352"/>
        <v>0</v>
      </c>
      <c r="K505" s="17">
        <f t="shared" si="353"/>
        <v>0</v>
      </c>
      <c r="M505" s="4">
        <v>155.25</v>
      </c>
      <c r="O505" s="39">
        <f t="shared" si="349"/>
        <v>0</v>
      </c>
      <c r="P505" s="39"/>
    </row>
    <row r="506" spans="1:16" ht="39" x14ac:dyDescent="0.3">
      <c r="A506" s="81" t="s">
        <v>704</v>
      </c>
      <c r="B506" s="81" t="s">
        <v>705</v>
      </c>
      <c r="C506" s="82" t="s">
        <v>165</v>
      </c>
      <c r="D506" s="77">
        <v>506</v>
      </c>
      <c r="E506" s="77">
        <v>8</v>
      </c>
      <c r="F506" s="42"/>
      <c r="G506" s="13">
        <v>0</v>
      </c>
      <c r="H506" s="16">
        <f t="shared" si="350"/>
        <v>4048</v>
      </c>
      <c r="I506" s="16">
        <f t="shared" si="351"/>
        <v>0</v>
      </c>
      <c r="J506" s="16">
        <f t="shared" si="352"/>
        <v>0</v>
      </c>
      <c r="K506" s="17">
        <f t="shared" si="353"/>
        <v>0</v>
      </c>
      <c r="M506" s="4">
        <v>4048</v>
      </c>
      <c r="O506" s="39">
        <f t="shared" si="349"/>
        <v>0</v>
      </c>
      <c r="P506" s="39"/>
    </row>
    <row r="507" spans="1:16" ht="26" x14ac:dyDescent="0.3">
      <c r="A507" s="81" t="s">
        <v>706</v>
      </c>
      <c r="B507" s="81" t="s">
        <v>707</v>
      </c>
      <c r="C507" s="82" t="s">
        <v>165</v>
      </c>
      <c r="D507" s="77">
        <v>13.95</v>
      </c>
      <c r="E507" s="77">
        <v>56</v>
      </c>
      <c r="F507" s="42"/>
      <c r="G507" s="13">
        <v>0</v>
      </c>
      <c r="H507" s="16">
        <f t="shared" si="350"/>
        <v>781.2</v>
      </c>
      <c r="I507" s="16">
        <f t="shared" si="351"/>
        <v>0</v>
      </c>
      <c r="J507" s="16">
        <f t="shared" si="352"/>
        <v>0</v>
      </c>
      <c r="K507" s="17">
        <f t="shared" si="353"/>
        <v>0</v>
      </c>
      <c r="M507" s="4">
        <v>781.2</v>
      </c>
      <c r="O507" s="39">
        <f t="shared" si="349"/>
        <v>0</v>
      </c>
      <c r="P507" s="39"/>
    </row>
    <row r="508" spans="1:16" ht="26" x14ac:dyDescent="0.3">
      <c r="A508" s="81" t="s">
        <v>708</v>
      </c>
      <c r="B508" s="81" t="s">
        <v>709</v>
      </c>
      <c r="C508" s="82" t="s">
        <v>165</v>
      </c>
      <c r="D508" s="77">
        <v>12.9</v>
      </c>
      <c r="E508" s="77">
        <v>4</v>
      </c>
      <c r="F508" s="42"/>
      <c r="G508" s="13">
        <v>0</v>
      </c>
      <c r="H508" s="16">
        <f t="shared" si="350"/>
        <v>51.6</v>
      </c>
      <c r="I508" s="16">
        <f t="shared" si="351"/>
        <v>0</v>
      </c>
      <c r="J508" s="16">
        <f t="shared" si="352"/>
        <v>0</v>
      </c>
      <c r="K508" s="17">
        <f t="shared" si="353"/>
        <v>0</v>
      </c>
      <c r="M508" s="4">
        <v>51.6</v>
      </c>
      <c r="O508" s="39">
        <f t="shared" si="349"/>
        <v>0</v>
      </c>
      <c r="P508" s="39"/>
    </row>
    <row r="509" spans="1:16" ht="39" x14ac:dyDescent="0.3">
      <c r="A509" s="81" t="s">
        <v>710</v>
      </c>
      <c r="B509" s="81" t="s">
        <v>711</v>
      </c>
      <c r="C509" s="82" t="s">
        <v>165</v>
      </c>
      <c r="D509" s="77">
        <v>516.14</v>
      </c>
      <c r="E509" s="77">
        <v>16</v>
      </c>
      <c r="F509" s="42"/>
      <c r="G509" s="13">
        <v>0</v>
      </c>
      <c r="H509" s="16">
        <f t="shared" si="350"/>
        <v>8258.24</v>
      </c>
      <c r="I509" s="16">
        <f t="shared" si="351"/>
        <v>0</v>
      </c>
      <c r="J509" s="16">
        <f t="shared" si="352"/>
        <v>0</v>
      </c>
      <c r="K509" s="17">
        <f t="shared" si="353"/>
        <v>0</v>
      </c>
      <c r="M509" s="4">
        <v>8258.24</v>
      </c>
      <c r="O509" s="39">
        <f t="shared" si="349"/>
        <v>0</v>
      </c>
      <c r="P509" s="39"/>
    </row>
    <row r="510" spans="1:16" ht="26" x14ac:dyDescent="0.3">
      <c r="A510" s="81" t="s">
        <v>712</v>
      </c>
      <c r="B510" s="81" t="s">
        <v>699</v>
      </c>
      <c r="C510" s="82" t="s">
        <v>165</v>
      </c>
      <c r="D510" s="77">
        <v>1222.5899999999999</v>
      </c>
      <c r="E510" s="77">
        <v>16</v>
      </c>
      <c r="F510" s="42"/>
      <c r="G510" s="13">
        <v>0</v>
      </c>
      <c r="H510" s="16">
        <f t="shared" si="350"/>
        <v>19561.439999999999</v>
      </c>
      <c r="I510" s="16">
        <f t="shared" si="351"/>
        <v>0</v>
      </c>
      <c r="J510" s="16">
        <f t="shared" si="352"/>
        <v>0</v>
      </c>
      <c r="K510" s="17">
        <f t="shared" si="353"/>
        <v>0</v>
      </c>
      <c r="M510" s="4">
        <v>19561.439999999999</v>
      </c>
      <c r="O510" s="39">
        <f t="shared" si="349"/>
        <v>0</v>
      </c>
      <c r="P510" s="39"/>
    </row>
    <row r="511" spans="1:16" ht="39" x14ac:dyDescent="0.3">
      <c r="A511" s="81" t="s">
        <v>713</v>
      </c>
      <c r="B511" s="81" t="s">
        <v>714</v>
      </c>
      <c r="C511" s="82" t="s">
        <v>165</v>
      </c>
      <c r="D511" s="77">
        <v>446.48</v>
      </c>
      <c r="E511" s="77">
        <v>32</v>
      </c>
      <c r="F511" s="42"/>
      <c r="G511" s="13">
        <v>0</v>
      </c>
      <c r="H511" s="16">
        <f t="shared" si="350"/>
        <v>14287.36</v>
      </c>
      <c r="I511" s="16">
        <f t="shared" si="351"/>
        <v>0</v>
      </c>
      <c r="J511" s="16">
        <f t="shared" si="352"/>
        <v>0</v>
      </c>
      <c r="K511" s="17">
        <f t="shared" si="353"/>
        <v>0</v>
      </c>
      <c r="M511" s="4">
        <v>14287.36</v>
      </c>
      <c r="O511" s="39">
        <f t="shared" si="349"/>
        <v>0</v>
      </c>
      <c r="P511" s="39"/>
    </row>
    <row r="512" spans="1:16" ht="39" x14ac:dyDescent="0.3">
      <c r="A512" s="81" t="s">
        <v>715</v>
      </c>
      <c r="B512" s="81" t="s">
        <v>716</v>
      </c>
      <c r="C512" s="82" t="s">
        <v>165</v>
      </c>
      <c r="D512" s="77">
        <v>135.44</v>
      </c>
      <c r="E512" s="77">
        <v>44</v>
      </c>
      <c r="F512" s="42"/>
      <c r="G512" s="13">
        <v>0</v>
      </c>
      <c r="H512" s="16">
        <f t="shared" si="350"/>
        <v>5959.36</v>
      </c>
      <c r="I512" s="16">
        <f t="shared" si="351"/>
        <v>0</v>
      </c>
      <c r="J512" s="16">
        <f t="shared" si="352"/>
        <v>0</v>
      </c>
      <c r="K512" s="17">
        <f t="shared" si="353"/>
        <v>0</v>
      </c>
      <c r="M512" s="4">
        <v>5959.36</v>
      </c>
      <c r="O512" s="39">
        <f t="shared" si="349"/>
        <v>0</v>
      </c>
      <c r="P512" s="39"/>
    </row>
    <row r="513" spans="1:16" ht="26" x14ac:dyDescent="0.3">
      <c r="A513" s="81" t="s">
        <v>717</v>
      </c>
      <c r="B513" s="81" t="s">
        <v>718</v>
      </c>
      <c r="C513" s="82" t="s">
        <v>165</v>
      </c>
      <c r="D513" s="77">
        <v>14.44</v>
      </c>
      <c r="E513" s="77">
        <v>9</v>
      </c>
      <c r="F513" s="42"/>
      <c r="G513" s="13">
        <v>0</v>
      </c>
      <c r="H513" s="16">
        <f t="shared" si="350"/>
        <v>129.96</v>
      </c>
      <c r="I513" s="16">
        <f t="shared" si="351"/>
        <v>0</v>
      </c>
      <c r="J513" s="16">
        <f t="shared" si="352"/>
        <v>0</v>
      </c>
      <c r="K513" s="17">
        <f t="shared" si="353"/>
        <v>0</v>
      </c>
      <c r="M513" s="4">
        <v>129.96</v>
      </c>
      <c r="O513" s="39">
        <f t="shared" si="349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33"/>
      <c r="H514" s="35"/>
      <c r="I514" s="33"/>
      <c r="J514" s="33"/>
      <c r="K514" s="34"/>
      <c r="M514" s="4">
        <v>16444.47</v>
      </c>
      <c r="O514" s="39">
        <f t="shared" si="349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33"/>
      <c r="H515" s="35"/>
      <c r="I515" s="33"/>
      <c r="J515" s="33"/>
      <c r="K515" s="34"/>
      <c r="M515" s="4">
        <v>16444.47</v>
      </c>
      <c r="O515" s="39">
        <f t="shared" si="349"/>
        <v>16444.47</v>
      </c>
      <c r="P515" s="39"/>
    </row>
    <row r="516" spans="1:16" ht="26" x14ac:dyDescent="0.3">
      <c r="A516" s="81" t="s">
        <v>721</v>
      </c>
      <c r="B516" s="81" t="s">
        <v>722</v>
      </c>
      <c r="C516" s="82" t="s">
        <v>165</v>
      </c>
      <c r="D516" s="77">
        <v>46.61</v>
      </c>
      <c r="E516" s="77">
        <v>1</v>
      </c>
      <c r="F516" s="42"/>
      <c r="G516" s="13">
        <v>0</v>
      </c>
      <c r="H516" s="16">
        <f t="shared" ref="H516:H525" si="354">ROUND(E516*D516,2)</f>
        <v>46.61</v>
      </c>
      <c r="I516" s="16">
        <f t="shared" ref="I516:I525" si="355">ROUND(F516*D516,2)</f>
        <v>0</v>
      </c>
      <c r="J516" s="16">
        <f t="shared" ref="J516:J525" si="356">ROUND(G516*D516,2)</f>
        <v>0</v>
      </c>
      <c r="K516" s="17">
        <f t="shared" ref="K516:K525" si="357">J516/H516</f>
        <v>0</v>
      </c>
      <c r="M516" s="4">
        <v>46.61</v>
      </c>
      <c r="O516" s="39">
        <f t="shared" si="349"/>
        <v>0</v>
      </c>
      <c r="P516" s="39"/>
    </row>
    <row r="517" spans="1:16" ht="26" x14ac:dyDescent="0.3">
      <c r="A517" s="81" t="s">
        <v>723</v>
      </c>
      <c r="B517" s="81" t="s">
        <v>724</v>
      </c>
      <c r="C517" s="82" t="s">
        <v>165</v>
      </c>
      <c r="D517" s="77">
        <v>20.170000000000002</v>
      </c>
      <c r="E517" s="77">
        <v>1</v>
      </c>
      <c r="F517" s="42"/>
      <c r="G517" s="13">
        <v>0</v>
      </c>
      <c r="H517" s="16">
        <f t="shared" si="354"/>
        <v>20.170000000000002</v>
      </c>
      <c r="I517" s="16">
        <f t="shared" si="355"/>
        <v>0</v>
      </c>
      <c r="J517" s="16">
        <f t="shared" si="356"/>
        <v>0</v>
      </c>
      <c r="K517" s="17">
        <f t="shared" si="357"/>
        <v>0</v>
      </c>
      <c r="M517" s="4">
        <v>20.170000000000002</v>
      </c>
      <c r="O517" s="39">
        <f t="shared" si="349"/>
        <v>0</v>
      </c>
      <c r="P517" s="39"/>
    </row>
    <row r="518" spans="1:16" ht="26" x14ac:dyDescent="0.3">
      <c r="A518" s="81" t="s">
        <v>725</v>
      </c>
      <c r="B518" s="81" t="s">
        <v>726</v>
      </c>
      <c r="C518" s="82" t="s">
        <v>165</v>
      </c>
      <c r="D518" s="77">
        <v>138.72999999999999</v>
      </c>
      <c r="E518" s="77">
        <v>3</v>
      </c>
      <c r="F518" s="42"/>
      <c r="G518" s="13">
        <v>0</v>
      </c>
      <c r="H518" s="16">
        <f t="shared" si="354"/>
        <v>416.19</v>
      </c>
      <c r="I518" s="16">
        <f t="shared" si="355"/>
        <v>0</v>
      </c>
      <c r="J518" s="16">
        <f t="shared" si="356"/>
        <v>0</v>
      </c>
      <c r="K518" s="17">
        <f t="shared" si="357"/>
        <v>0</v>
      </c>
      <c r="M518" s="4">
        <v>416.19</v>
      </c>
      <c r="O518" s="39">
        <f t="shared" si="349"/>
        <v>0</v>
      </c>
      <c r="P518" s="39"/>
    </row>
    <row r="519" spans="1:16" ht="26" x14ac:dyDescent="0.3">
      <c r="A519" s="81" t="s">
        <v>727</v>
      </c>
      <c r="B519" s="81" t="s">
        <v>728</v>
      </c>
      <c r="C519" s="82" t="s">
        <v>165</v>
      </c>
      <c r="D519" s="77">
        <v>113.71</v>
      </c>
      <c r="E519" s="77">
        <v>7</v>
      </c>
      <c r="F519" s="42"/>
      <c r="G519" s="13">
        <v>0</v>
      </c>
      <c r="H519" s="16">
        <f t="shared" si="354"/>
        <v>795.97</v>
      </c>
      <c r="I519" s="16">
        <f t="shared" si="355"/>
        <v>0</v>
      </c>
      <c r="J519" s="16">
        <f t="shared" si="356"/>
        <v>0</v>
      </c>
      <c r="K519" s="17">
        <f t="shared" si="357"/>
        <v>0</v>
      </c>
      <c r="M519" s="4">
        <v>795.97</v>
      </c>
      <c r="O519" s="39">
        <f t="shared" si="349"/>
        <v>0</v>
      </c>
      <c r="P519" s="39"/>
    </row>
    <row r="520" spans="1:16" ht="26" x14ac:dyDescent="0.3">
      <c r="A520" s="81" t="s">
        <v>729</v>
      </c>
      <c r="B520" s="81" t="s">
        <v>730</v>
      </c>
      <c r="C520" s="82" t="s">
        <v>165</v>
      </c>
      <c r="D520" s="77">
        <v>2444.8200000000002</v>
      </c>
      <c r="E520" s="77">
        <v>1</v>
      </c>
      <c r="F520" s="42"/>
      <c r="G520" s="13">
        <v>0</v>
      </c>
      <c r="H520" s="16">
        <f t="shared" si="354"/>
        <v>2444.8200000000002</v>
      </c>
      <c r="I520" s="16">
        <f t="shared" si="355"/>
        <v>0</v>
      </c>
      <c r="J520" s="16">
        <f t="shared" si="356"/>
        <v>0</v>
      </c>
      <c r="K520" s="17">
        <f t="shared" si="357"/>
        <v>0</v>
      </c>
      <c r="M520" s="4">
        <v>2444.8200000000002</v>
      </c>
      <c r="O520" s="39">
        <f t="shared" si="349"/>
        <v>0</v>
      </c>
      <c r="P520" s="39"/>
    </row>
    <row r="521" spans="1:16" ht="26" x14ac:dyDescent="0.3">
      <c r="A521" s="81" t="s">
        <v>731</v>
      </c>
      <c r="B521" s="81" t="s">
        <v>732</v>
      </c>
      <c r="C521" s="82" t="s">
        <v>165</v>
      </c>
      <c r="D521" s="77">
        <v>107.78</v>
      </c>
      <c r="E521" s="77">
        <v>4</v>
      </c>
      <c r="F521" s="42"/>
      <c r="G521" s="13">
        <v>0</v>
      </c>
      <c r="H521" s="16">
        <f t="shared" si="354"/>
        <v>431.12</v>
      </c>
      <c r="I521" s="16">
        <f t="shared" si="355"/>
        <v>0</v>
      </c>
      <c r="J521" s="16">
        <f t="shared" si="356"/>
        <v>0</v>
      </c>
      <c r="K521" s="17">
        <f t="shared" si="357"/>
        <v>0</v>
      </c>
      <c r="M521" s="4">
        <v>431.12</v>
      </c>
      <c r="O521" s="39">
        <f t="shared" si="349"/>
        <v>0</v>
      </c>
      <c r="P521" s="39"/>
    </row>
    <row r="522" spans="1:16" ht="52" x14ac:dyDescent="0.3">
      <c r="A522" s="81" t="s">
        <v>733</v>
      </c>
      <c r="B522" s="81" t="s">
        <v>734</v>
      </c>
      <c r="C522" s="82" t="s">
        <v>124</v>
      </c>
      <c r="D522" s="77">
        <v>44.14</v>
      </c>
      <c r="E522" s="77">
        <v>168.21</v>
      </c>
      <c r="F522" s="42"/>
      <c r="G522" s="13">
        <v>0</v>
      </c>
      <c r="H522" s="16">
        <f t="shared" si="354"/>
        <v>7424.79</v>
      </c>
      <c r="I522" s="16">
        <f t="shared" si="355"/>
        <v>0</v>
      </c>
      <c r="J522" s="16">
        <f t="shared" si="356"/>
        <v>0</v>
      </c>
      <c r="K522" s="17">
        <f t="shared" si="357"/>
        <v>0</v>
      </c>
      <c r="M522" s="4">
        <v>7424.79</v>
      </c>
      <c r="O522" s="39">
        <f t="shared" si="349"/>
        <v>0</v>
      </c>
      <c r="P522" s="39"/>
    </row>
    <row r="523" spans="1:16" ht="52" x14ac:dyDescent="0.3">
      <c r="A523" s="81" t="s">
        <v>735</v>
      </c>
      <c r="B523" s="81" t="s">
        <v>736</v>
      </c>
      <c r="C523" s="82" t="s">
        <v>124</v>
      </c>
      <c r="D523" s="77">
        <v>35.049999999999997</v>
      </c>
      <c r="E523" s="77">
        <v>36.94</v>
      </c>
      <c r="F523" s="42"/>
      <c r="G523" s="13">
        <v>0</v>
      </c>
      <c r="H523" s="16">
        <f t="shared" si="354"/>
        <v>1294.75</v>
      </c>
      <c r="I523" s="16">
        <f t="shared" si="355"/>
        <v>0</v>
      </c>
      <c r="J523" s="16">
        <f t="shared" si="356"/>
        <v>0</v>
      </c>
      <c r="K523" s="17">
        <f t="shared" si="357"/>
        <v>0</v>
      </c>
      <c r="M523" s="4">
        <v>1294.75</v>
      </c>
      <c r="O523" s="39">
        <f t="shared" si="349"/>
        <v>0</v>
      </c>
      <c r="P523" s="39"/>
    </row>
    <row r="524" spans="1:16" ht="52" x14ac:dyDescent="0.3">
      <c r="A524" s="81" t="s">
        <v>737</v>
      </c>
      <c r="B524" s="81" t="s">
        <v>736</v>
      </c>
      <c r="C524" s="82" t="s">
        <v>124</v>
      </c>
      <c r="D524" s="77">
        <v>35.049999999999997</v>
      </c>
      <c r="E524" s="77">
        <v>14.05</v>
      </c>
      <c r="F524" s="42"/>
      <c r="G524" s="13">
        <v>0</v>
      </c>
      <c r="H524" s="16">
        <f t="shared" si="354"/>
        <v>492.45</v>
      </c>
      <c r="I524" s="16">
        <f t="shared" si="355"/>
        <v>0</v>
      </c>
      <c r="J524" s="16">
        <f t="shared" si="356"/>
        <v>0</v>
      </c>
      <c r="K524" s="17">
        <f t="shared" si="357"/>
        <v>0</v>
      </c>
      <c r="M524" s="4">
        <v>492.45</v>
      </c>
      <c r="O524" s="39">
        <f t="shared" si="349"/>
        <v>0</v>
      </c>
      <c r="P524" s="39"/>
    </row>
    <row r="525" spans="1:16" ht="26" x14ac:dyDescent="0.3">
      <c r="A525" s="81" t="s">
        <v>738</v>
      </c>
      <c r="B525" s="81" t="s">
        <v>739</v>
      </c>
      <c r="C525" s="82" t="s">
        <v>165</v>
      </c>
      <c r="D525" s="77">
        <v>1538.8</v>
      </c>
      <c r="E525" s="77">
        <v>2</v>
      </c>
      <c r="F525" s="42"/>
      <c r="G525" s="13">
        <v>0</v>
      </c>
      <c r="H525" s="16">
        <f t="shared" si="354"/>
        <v>3077.6</v>
      </c>
      <c r="I525" s="16">
        <f t="shared" si="355"/>
        <v>0</v>
      </c>
      <c r="J525" s="16">
        <f t="shared" si="356"/>
        <v>0</v>
      </c>
      <c r="K525" s="17">
        <f t="shared" si="357"/>
        <v>0</v>
      </c>
      <c r="M525" s="4">
        <v>3077.6</v>
      </c>
      <c r="O525" s="39">
        <f t="shared" si="349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33"/>
      <c r="H526" s="35"/>
      <c r="I526" s="33"/>
      <c r="J526" s="33"/>
      <c r="K526" s="34"/>
      <c r="M526" s="4">
        <v>80691.67</v>
      </c>
      <c r="O526" s="39">
        <f t="shared" si="349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33"/>
      <c r="H527" s="35"/>
      <c r="I527" s="33"/>
      <c r="J527" s="33"/>
      <c r="K527" s="34"/>
      <c r="M527" s="4">
        <v>5281.9</v>
      </c>
      <c r="O527" s="39">
        <f t="shared" si="349"/>
        <v>5281.9</v>
      </c>
      <c r="P527" s="39"/>
    </row>
    <row r="528" spans="1:16" ht="26" x14ac:dyDescent="0.3">
      <c r="A528" s="81" t="s">
        <v>742</v>
      </c>
      <c r="B528" s="81" t="s">
        <v>123</v>
      </c>
      <c r="C528" s="82" t="s">
        <v>124</v>
      </c>
      <c r="D528" s="77">
        <v>60.22</v>
      </c>
      <c r="E528" s="77">
        <v>87.71</v>
      </c>
      <c r="F528" s="42"/>
      <c r="G528" s="13">
        <v>0</v>
      </c>
      <c r="H528" s="16">
        <f t="shared" ref="H528" si="358">ROUND(E528*D528,2)</f>
        <v>5281.9</v>
      </c>
      <c r="I528" s="16">
        <f t="shared" ref="I528" si="359">ROUND(F528*D528,2)</f>
        <v>0</v>
      </c>
      <c r="J528" s="16">
        <f t="shared" ref="J528" si="360">ROUND(G528*D528,2)</f>
        <v>0</v>
      </c>
      <c r="K528" s="17">
        <f t="shared" ref="K528" si="361">J528/H528</f>
        <v>0</v>
      </c>
      <c r="M528" s="4">
        <v>5281.9</v>
      </c>
      <c r="O528" s="39">
        <f t="shared" si="349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33"/>
      <c r="H529" s="35"/>
      <c r="I529" s="33"/>
      <c r="J529" s="33"/>
      <c r="K529" s="34"/>
      <c r="M529" s="4">
        <v>14860.51</v>
      </c>
      <c r="O529" s="39">
        <f t="shared" si="349"/>
        <v>14860.51</v>
      </c>
      <c r="P529" s="39"/>
    </row>
    <row r="530" spans="1:16" ht="26" x14ac:dyDescent="0.3">
      <c r="A530" s="81" t="s">
        <v>745</v>
      </c>
      <c r="B530" s="81" t="s">
        <v>67</v>
      </c>
      <c r="C530" s="82" t="s">
        <v>46</v>
      </c>
      <c r="D530" s="77">
        <v>76.92</v>
      </c>
      <c r="E530" s="77">
        <v>21.05</v>
      </c>
      <c r="F530" s="42"/>
      <c r="G530" s="13">
        <v>0</v>
      </c>
      <c r="H530" s="16">
        <f t="shared" ref="H530:H533" si="362">ROUND(E530*D530,2)</f>
        <v>1619.17</v>
      </c>
      <c r="I530" s="16">
        <f t="shared" ref="I530:I533" si="363">ROUND(F530*D530,2)</f>
        <v>0</v>
      </c>
      <c r="J530" s="16">
        <f t="shared" ref="J530:J533" si="364">ROUND(G530*D530,2)</f>
        <v>0</v>
      </c>
      <c r="K530" s="17">
        <f t="shared" ref="K530:K533" si="365">J530/H530</f>
        <v>0</v>
      </c>
      <c r="M530" s="4">
        <v>1619.17</v>
      </c>
      <c r="O530" s="39">
        <f t="shared" si="349"/>
        <v>0</v>
      </c>
      <c r="P530" s="39"/>
    </row>
    <row r="531" spans="1:16" ht="26" x14ac:dyDescent="0.3">
      <c r="A531" s="81" t="s">
        <v>746</v>
      </c>
      <c r="B531" s="81" t="s">
        <v>253</v>
      </c>
      <c r="C531" s="82" t="s">
        <v>235</v>
      </c>
      <c r="D531" s="77">
        <v>516.9</v>
      </c>
      <c r="E531" s="77">
        <v>14.03</v>
      </c>
      <c r="F531" s="42"/>
      <c r="G531" s="13">
        <v>0</v>
      </c>
      <c r="H531" s="16">
        <f t="shared" si="362"/>
        <v>7252.11</v>
      </c>
      <c r="I531" s="16">
        <f t="shared" si="363"/>
        <v>0</v>
      </c>
      <c r="J531" s="16">
        <f t="shared" si="364"/>
        <v>0</v>
      </c>
      <c r="K531" s="17">
        <f t="shared" si="365"/>
        <v>0</v>
      </c>
      <c r="M531" s="4">
        <v>7252.11</v>
      </c>
      <c r="O531" s="39">
        <f t="shared" si="349"/>
        <v>0</v>
      </c>
      <c r="P531" s="39"/>
    </row>
    <row r="532" spans="1:16" ht="26" x14ac:dyDescent="0.3">
      <c r="A532" s="81" t="s">
        <v>747</v>
      </c>
      <c r="B532" s="81" t="s">
        <v>251</v>
      </c>
      <c r="C532" s="82" t="s">
        <v>124</v>
      </c>
      <c r="D532" s="77">
        <v>43.6</v>
      </c>
      <c r="E532" s="77">
        <v>87.71</v>
      </c>
      <c r="F532" s="42"/>
      <c r="G532" s="13">
        <v>0</v>
      </c>
      <c r="H532" s="16">
        <f t="shared" si="362"/>
        <v>3824.16</v>
      </c>
      <c r="I532" s="16">
        <f t="shared" si="363"/>
        <v>0</v>
      </c>
      <c r="J532" s="16">
        <f t="shared" si="364"/>
        <v>0</v>
      </c>
      <c r="K532" s="17">
        <f t="shared" si="365"/>
        <v>0</v>
      </c>
      <c r="M532" s="4">
        <v>3824.16</v>
      </c>
      <c r="O532" s="39">
        <f t="shared" si="349"/>
        <v>0</v>
      </c>
      <c r="P532" s="39"/>
    </row>
    <row r="533" spans="1:16" ht="39" x14ac:dyDescent="0.3">
      <c r="A533" s="81" t="s">
        <v>748</v>
      </c>
      <c r="B533" s="81" t="s">
        <v>252</v>
      </c>
      <c r="C533" s="82" t="s">
        <v>46</v>
      </c>
      <c r="D533" s="77">
        <v>616.83000000000004</v>
      </c>
      <c r="E533" s="77">
        <v>3.51</v>
      </c>
      <c r="F533" s="42"/>
      <c r="G533" s="13">
        <v>0</v>
      </c>
      <c r="H533" s="16">
        <f t="shared" si="362"/>
        <v>2165.0700000000002</v>
      </c>
      <c r="I533" s="16">
        <f t="shared" si="363"/>
        <v>0</v>
      </c>
      <c r="J533" s="16">
        <f t="shared" si="364"/>
        <v>0</v>
      </c>
      <c r="K533" s="17">
        <f t="shared" si="365"/>
        <v>0</v>
      </c>
      <c r="M533" s="4">
        <v>2165.0700000000002</v>
      </c>
      <c r="O533" s="39">
        <f t="shared" ref="O533:O542" si="366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33"/>
      <c r="H534" s="35"/>
      <c r="I534" s="33"/>
      <c r="J534" s="33"/>
      <c r="K534" s="34"/>
      <c r="M534" s="4">
        <v>12025.94</v>
      </c>
      <c r="O534" s="39">
        <f t="shared" si="366"/>
        <v>12025.94</v>
      </c>
      <c r="P534" s="39"/>
    </row>
    <row r="535" spans="1:16" ht="26.25" customHeight="1" x14ac:dyDescent="0.3">
      <c r="A535" s="81" t="s">
        <v>750</v>
      </c>
      <c r="B535" s="81" t="s">
        <v>751</v>
      </c>
      <c r="C535" s="82" t="s">
        <v>124</v>
      </c>
      <c r="D535" s="77">
        <v>69.23</v>
      </c>
      <c r="E535" s="77">
        <v>173.71</v>
      </c>
      <c r="F535" s="42"/>
      <c r="G535" s="13">
        <v>0</v>
      </c>
      <c r="H535" s="16">
        <f t="shared" ref="H535" si="367">ROUND(E535*D535,2)</f>
        <v>12025.94</v>
      </c>
      <c r="I535" s="16">
        <f t="shared" ref="I535" si="368">ROUND(F535*D535,2)</f>
        <v>0</v>
      </c>
      <c r="J535" s="16">
        <f t="shared" ref="J535" si="369">ROUND(G535*D535,2)</f>
        <v>0</v>
      </c>
      <c r="K535" s="17">
        <f t="shared" ref="K535" si="370">J535/H535</f>
        <v>0</v>
      </c>
      <c r="M535" s="4">
        <v>12025.94</v>
      </c>
      <c r="O535" s="39">
        <f t="shared" si="366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33"/>
      <c r="H536" s="35"/>
      <c r="I536" s="33"/>
      <c r="J536" s="33"/>
      <c r="K536" s="34"/>
      <c r="M536" s="4">
        <v>33745.94</v>
      </c>
      <c r="O536" s="39">
        <f t="shared" si="366"/>
        <v>33745.94</v>
      </c>
      <c r="P536" s="39"/>
    </row>
    <row r="537" spans="1:16" ht="39" x14ac:dyDescent="0.3">
      <c r="A537" s="81" t="s">
        <v>754</v>
      </c>
      <c r="B537" s="81" t="s">
        <v>755</v>
      </c>
      <c r="C537" s="82" t="s">
        <v>63</v>
      </c>
      <c r="D537" s="77">
        <v>132.66999999999999</v>
      </c>
      <c r="E537" s="77">
        <v>254.36</v>
      </c>
      <c r="F537" s="42"/>
      <c r="G537" s="13">
        <v>0</v>
      </c>
      <c r="H537" s="16">
        <f t="shared" ref="H537" si="371">ROUND(E537*D537,2)</f>
        <v>33745.94</v>
      </c>
      <c r="I537" s="16">
        <f t="shared" ref="I537" si="372">ROUND(F537*D537,2)</f>
        <v>0</v>
      </c>
      <c r="J537" s="16">
        <f t="shared" ref="J537" si="373">ROUND(G537*D537,2)</f>
        <v>0</v>
      </c>
      <c r="K537" s="17">
        <f t="shared" ref="K537" si="374">J537/H537</f>
        <v>0</v>
      </c>
      <c r="M537" s="4">
        <v>33745.94</v>
      </c>
      <c r="O537" s="39">
        <f t="shared" si="366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33"/>
      <c r="H538" s="35"/>
      <c r="I538" s="33"/>
      <c r="J538" s="33"/>
      <c r="K538" s="34"/>
      <c r="M538" s="4">
        <v>9998.94</v>
      </c>
      <c r="O538" s="39">
        <f t="shared" si="366"/>
        <v>9998.94</v>
      </c>
      <c r="P538" s="39"/>
    </row>
    <row r="539" spans="1:16" ht="39" x14ac:dyDescent="0.3">
      <c r="A539" s="81" t="s">
        <v>757</v>
      </c>
      <c r="B539" s="81" t="s">
        <v>109</v>
      </c>
      <c r="C539" s="82" t="s">
        <v>63</v>
      </c>
      <c r="D539" s="77">
        <v>4.37</v>
      </c>
      <c r="E539" s="77">
        <v>350.84</v>
      </c>
      <c r="F539" s="42"/>
      <c r="G539" s="13">
        <v>0</v>
      </c>
      <c r="H539" s="16">
        <f t="shared" ref="H539:H540" si="375">ROUND(E539*D539,2)</f>
        <v>1533.17</v>
      </c>
      <c r="I539" s="16">
        <f t="shared" ref="I539:I540" si="376">ROUND(F539*D539,2)</f>
        <v>0</v>
      </c>
      <c r="J539" s="16">
        <f t="shared" ref="J539:J540" si="377">ROUND(G539*D539,2)</f>
        <v>0</v>
      </c>
      <c r="K539" s="17">
        <f t="shared" ref="K539:K540" si="378">J539/H539</f>
        <v>0</v>
      </c>
      <c r="M539" s="4">
        <v>1533.17</v>
      </c>
      <c r="O539" s="39">
        <f t="shared" si="366"/>
        <v>0</v>
      </c>
      <c r="P539" s="39"/>
    </row>
    <row r="540" spans="1:16" ht="39" x14ac:dyDescent="0.3">
      <c r="A540" s="81" t="s">
        <v>758</v>
      </c>
      <c r="B540" s="81" t="s">
        <v>110</v>
      </c>
      <c r="C540" s="82" t="s">
        <v>63</v>
      </c>
      <c r="D540" s="77">
        <v>24.13</v>
      </c>
      <c r="E540" s="77">
        <v>350.84</v>
      </c>
      <c r="F540" s="42"/>
      <c r="G540" s="13">
        <v>0</v>
      </c>
      <c r="H540" s="16">
        <f t="shared" si="375"/>
        <v>8465.77</v>
      </c>
      <c r="I540" s="16">
        <f t="shared" si="376"/>
        <v>0</v>
      </c>
      <c r="J540" s="16">
        <f t="shared" si="377"/>
        <v>0</v>
      </c>
      <c r="K540" s="17">
        <f t="shared" si="378"/>
        <v>0</v>
      </c>
      <c r="M540" s="4">
        <v>8465.77</v>
      </c>
      <c r="O540" s="39">
        <f t="shared" si="366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33"/>
      <c r="H541" s="35"/>
      <c r="I541" s="33"/>
      <c r="J541" s="33"/>
      <c r="K541" s="34"/>
      <c r="M541" s="4">
        <v>4778.4399999999996</v>
      </c>
      <c r="O541" s="39">
        <f t="shared" si="366"/>
        <v>4778.4399999999996</v>
      </c>
      <c r="P541" s="39"/>
    </row>
    <row r="542" spans="1:16" ht="26.25" customHeight="1" x14ac:dyDescent="0.3">
      <c r="A542" s="81" t="s">
        <v>760</v>
      </c>
      <c r="B542" s="81" t="s">
        <v>417</v>
      </c>
      <c r="C542" s="82" t="s">
        <v>63</v>
      </c>
      <c r="D542" s="77">
        <v>13.62</v>
      </c>
      <c r="E542" s="77">
        <v>350.84</v>
      </c>
      <c r="F542" s="42"/>
      <c r="G542" s="13">
        <v>0</v>
      </c>
      <c r="H542" s="16">
        <f t="shared" ref="H542" si="379">ROUND(E542*D542,2)</f>
        <v>4778.4399999999996</v>
      </c>
      <c r="I542" s="16">
        <f t="shared" ref="I542" si="380">ROUND(F542*D542,2)</f>
        <v>0</v>
      </c>
      <c r="J542" s="16">
        <f t="shared" ref="J542" si="381">ROUND(G542*D542,2)</f>
        <v>0</v>
      </c>
      <c r="K542" s="17">
        <f t="shared" ref="K542" si="382">J542/H542</f>
        <v>0</v>
      </c>
      <c r="M542" s="4">
        <v>4778.4399999999996</v>
      </c>
      <c r="O542" s="39">
        <f t="shared" si="366"/>
        <v>0</v>
      </c>
      <c r="P542" s="39"/>
    </row>
    <row r="543" spans="1:16" s="10" customFormat="1" x14ac:dyDescent="0.3">
      <c r="A543" s="570"/>
      <c r="B543" s="571"/>
      <c r="C543" s="571"/>
      <c r="D543" s="571"/>
      <c r="E543" s="571"/>
      <c r="F543" s="571"/>
      <c r="G543" s="571"/>
      <c r="H543" s="571"/>
      <c r="I543" s="571"/>
      <c r="J543" s="571"/>
      <c r="K543" s="572"/>
      <c r="L543" s="9"/>
      <c r="M543" s="9"/>
      <c r="N543" s="9"/>
      <c r="O543" s="9"/>
      <c r="P543" s="9"/>
    </row>
    <row r="544" spans="1:16" s="10" customFormat="1" ht="16.5" customHeight="1" x14ac:dyDescent="0.35">
      <c r="A544" s="573" t="s">
        <v>816</v>
      </c>
      <c r="B544" s="574"/>
      <c r="C544" s="574"/>
      <c r="D544" s="574"/>
      <c r="E544" s="574"/>
      <c r="F544" s="574"/>
      <c r="G544" s="574"/>
      <c r="H544" s="64">
        <f>SUM(H20:H542)</f>
        <v>2233696.4099999988</v>
      </c>
      <c r="I544" s="64">
        <f>SUM(I20:I542)</f>
        <v>0</v>
      </c>
      <c r="J544" s="64">
        <f>SUM(J20:J542)</f>
        <v>190596.71999999997</v>
      </c>
      <c r="K544" s="65">
        <f>J544/F13</f>
        <v>8.5327943021585445E-2</v>
      </c>
      <c r="L544" s="9"/>
      <c r="M544" s="9"/>
      <c r="N544" s="9"/>
      <c r="O544" s="9"/>
      <c r="P544" s="9"/>
    </row>
    <row r="545" spans="1:11" x14ac:dyDescent="0.3">
      <c r="A545" s="575"/>
      <c r="B545" s="575"/>
      <c r="C545" s="575"/>
      <c r="D545" s="575"/>
      <c r="E545" s="575"/>
      <c r="F545" s="575"/>
      <c r="G545" s="575"/>
      <c r="H545" s="575"/>
      <c r="I545" s="575"/>
      <c r="J545" s="575"/>
      <c r="K545" s="575"/>
    </row>
    <row r="547" spans="1:11" ht="26" x14ac:dyDescent="0.3">
      <c r="B547" s="38" t="s">
        <v>817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0"/>
  <sheetViews>
    <sheetView view="pageBreakPreview" topLeftCell="A13" zoomScale="130" zoomScaleNormal="110" zoomScaleSheetLayoutView="130" workbookViewId="0">
      <selection activeCell="C33" sqref="C3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92" t="s">
        <v>762</v>
      </c>
      <c r="B2" s="693"/>
      <c r="C2" s="553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92" t="s">
        <v>764</v>
      </c>
      <c r="B3" s="693"/>
      <c r="C3" s="553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552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552" t="s">
        <v>767</v>
      </c>
      <c r="B5" s="51"/>
      <c r="C5" s="694" t="s">
        <v>768</v>
      </c>
      <c r="D5" s="694"/>
      <c r="E5" s="694"/>
      <c r="F5" s="694"/>
      <c r="G5" s="694"/>
      <c r="H5" s="694"/>
      <c r="I5" s="51"/>
      <c r="J5" s="51"/>
      <c r="K5" s="51"/>
      <c r="L5" s="51"/>
      <c r="M5" s="51"/>
      <c r="N5" s="52"/>
    </row>
    <row r="6" spans="1:14" ht="12" customHeight="1" x14ac:dyDescent="0.3">
      <c r="A6" s="552" t="s">
        <v>769</v>
      </c>
      <c r="B6" s="51"/>
      <c r="C6" s="553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92" t="s">
        <v>771</v>
      </c>
      <c r="B7" s="693"/>
      <c r="C7" s="553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695" t="s">
        <v>773</v>
      </c>
      <c r="B8" s="695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</row>
    <row r="9" spans="1:14" ht="12" customHeight="1" x14ac:dyDescent="0.3">
      <c r="A9" s="696" t="s">
        <v>774</v>
      </c>
      <c r="B9" s="698" t="s">
        <v>775</v>
      </c>
      <c r="C9" s="698" t="s">
        <v>776</v>
      </c>
      <c r="D9" s="696" t="s">
        <v>777</v>
      </c>
      <c r="E9" s="700" t="s">
        <v>778</v>
      </c>
      <c r="F9" s="701"/>
      <c r="G9" s="701"/>
      <c r="H9" s="701"/>
      <c r="I9" s="701"/>
      <c r="J9" s="702"/>
      <c r="K9" s="703" t="s">
        <v>779</v>
      </c>
      <c r="L9" s="704"/>
      <c r="M9" s="705"/>
      <c r="N9" s="696" t="s">
        <v>780</v>
      </c>
    </row>
    <row r="10" spans="1:14" ht="13.4" customHeight="1" x14ac:dyDescent="0.3">
      <c r="A10" s="697"/>
      <c r="B10" s="699"/>
      <c r="C10" s="699"/>
      <c r="D10" s="69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97"/>
    </row>
    <row r="11" spans="1:14" ht="12" customHeight="1" x14ac:dyDescent="0.3">
      <c r="A11" s="56" t="s">
        <v>790</v>
      </c>
      <c r="B11" s="706" t="s">
        <v>791</v>
      </c>
      <c r="C11" s="70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79" t="s">
        <v>873</v>
      </c>
      <c r="B12" s="180" t="s">
        <v>874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14" ht="106" customHeight="1" x14ac:dyDescent="0.3">
      <c r="A13" s="121" t="s">
        <v>188</v>
      </c>
      <c r="B13" s="132" t="s">
        <v>929</v>
      </c>
      <c r="C13" s="140" t="s">
        <v>930</v>
      </c>
      <c r="D13" s="209"/>
      <c r="E13" s="121" t="s">
        <v>931</v>
      </c>
      <c r="F13" s="209"/>
      <c r="G13" s="209"/>
      <c r="H13" s="209"/>
      <c r="I13" s="209"/>
      <c r="J13" s="209"/>
      <c r="K13" s="209"/>
      <c r="L13" s="209"/>
      <c r="M13" s="114">
        <f>L14+L15</f>
        <v>48.22</v>
      </c>
      <c r="N13" s="121" t="s">
        <v>63</v>
      </c>
    </row>
    <row r="14" spans="1:14" x14ac:dyDescent="0.2">
      <c r="A14" s="161"/>
      <c r="B14" s="327" t="s">
        <v>927</v>
      </c>
      <c r="C14" s="175"/>
      <c r="D14" s="297">
        <v>1</v>
      </c>
      <c r="E14" s="297">
        <v>5.76</v>
      </c>
      <c r="F14" s="259"/>
      <c r="G14" s="297">
        <v>4.7</v>
      </c>
      <c r="H14" s="259"/>
      <c r="I14" s="259"/>
      <c r="J14" s="259"/>
      <c r="K14" s="297">
        <v>27.07</v>
      </c>
      <c r="L14" s="297">
        <v>27.07</v>
      </c>
      <c r="M14" s="147"/>
      <c r="N14" s="175"/>
    </row>
    <row r="15" spans="1:14" x14ac:dyDescent="0.2">
      <c r="A15" s="161"/>
      <c r="B15" s="327" t="s">
        <v>928</v>
      </c>
      <c r="C15" s="175"/>
      <c r="D15" s="297">
        <v>1</v>
      </c>
      <c r="E15" s="297">
        <v>4.5</v>
      </c>
      <c r="F15" s="259"/>
      <c r="G15" s="297">
        <v>4.7</v>
      </c>
      <c r="H15" s="259"/>
      <c r="I15" s="259"/>
      <c r="J15" s="259"/>
      <c r="K15" s="297">
        <v>21.15</v>
      </c>
      <c r="L15" s="297">
        <v>21.15</v>
      </c>
      <c r="M15" s="147"/>
      <c r="N15" s="175"/>
    </row>
    <row r="16" spans="1:14" ht="12" customHeight="1" x14ac:dyDescent="0.2">
      <c r="A16" s="216" t="s">
        <v>1089</v>
      </c>
      <c r="B16" s="180" t="s">
        <v>1090</v>
      </c>
      <c r="C16" s="181"/>
      <c r="D16" s="257"/>
      <c r="E16" s="257"/>
      <c r="F16" s="257"/>
      <c r="G16" s="257"/>
      <c r="H16" s="257"/>
      <c r="I16" s="257"/>
      <c r="J16" s="257"/>
      <c r="K16" s="257"/>
      <c r="L16" s="257"/>
      <c r="M16" s="217"/>
      <c r="N16" s="181"/>
    </row>
    <row r="17" spans="1:14" ht="12" customHeight="1" x14ac:dyDescent="0.2">
      <c r="A17" s="223" t="s">
        <v>245</v>
      </c>
      <c r="B17" s="180" t="s">
        <v>1091</v>
      </c>
      <c r="C17" s="181"/>
      <c r="D17" s="257"/>
      <c r="E17" s="257"/>
      <c r="F17" s="257"/>
      <c r="G17" s="257"/>
      <c r="H17" s="257"/>
      <c r="I17" s="257"/>
      <c r="J17" s="257"/>
      <c r="K17" s="257"/>
      <c r="L17" s="257"/>
      <c r="M17" s="217"/>
      <c r="N17" s="181"/>
    </row>
    <row r="18" spans="1:14" ht="94.75" customHeight="1" x14ac:dyDescent="0.3">
      <c r="A18" s="121" t="s">
        <v>299</v>
      </c>
      <c r="B18" s="132" t="s">
        <v>929</v>
      </c>
      <c r="C18" s="167" t="s">
        <v>1135</v>
      </c>
      <c r="D18" s="209"/>
      <c r="E18" s="121" t="s">
        <v>931</v>
      </c>
      <c r="F18" s="209"/>
      <c r="G18" s="209"/>
      <c r="H18" s="209"/>
      <c r="I18" s="209"/>
      <c r="J18" s="209"/>
      <c r="K18" s="209"/>
      <c r="L18" s="209"/>
      <c r="M18" s="114">
        <f>SUM(L19:L21)</f>
        <v>65.16</v>
      </c>
      <c r="N18" s="121" t="s">
        <v>63</v>
      </c>
    </row>
    <row r="19" spans="1:14" ht="12" customHeight="1" x14ac:dyDescent="0.2">
      <c r="A19" s="171"/>
      <c r="B19" s="189" t="s">
        <v>1492</v>
      </c>
      <c r="C19" s="220"/>
      <c r="D19" s="115">
        <v>1</v>
      </c>
      <c r="E19" s="115">
        <v>30.68</v>
      </c>
      <c r="F19" s="122"/>
      <c r="G19" s="115"/>
      <c r="H19" s="122"/>
      <c r="I19" s="122"/>
      <c r="J19" s="122"/>
      <c r="K19" s="115">
        <f>E19</f>
        <v>30.68</v>
      </c>
      <c r="L19" s="115">
        <f>K19*D19</f>
        <v>30.68</v>
      </c>
      <c r="M19" s="118"/>
      <c r="N19" s="116"/>
    </row>
    <row r="20" spans="1:14" ht="12" customHeight="1" x14ac:dyDescent="0.2">
      <c r="A20" s="171"/>
      <c r="B20" s="189" t="s">
        <v>1493</v>
      </c>
      <c r="C20" s="220"/>
      <c r="D20" s="115">
        <v>1</v>
      </c>
      <c r="E20" s="115">
        <v>30.68</v>
      </c>
      <c r="F20" s="122"/>
      <c r="G20" s="115"/>
      <c r="H20" s="122"/>
      <c r="I20" s="122"/>
      <c r="J20" s="122"/>
      <c r="K20" s="115">
        <f t="shared" ref="K20:K21" si="0">E20</f>
        <v>30.68</v>
      </c>
      <c r="L20" s="115">
        <f t="shared" ref="L20:L21" si="1">K20*D20</f>
        <v>30.68</v>
      </c>
      <c r="M20" s="118"/>
      <c r="N20" s="116"/>
    </row>
    <row r="21" spans="1:14" ht="12" customHeight="1" x14ac:dyDescent="0.2">
      <c r="A21" s="171"/>
      <c r="B21" s="189" t="s">
        <v>1494</v>
      </c>
      <c r="C21" s="220"/>
      <c r="D21" s="115">
        <v>1</v>
      </c>
      <c r="E21" s="115">
        <v>3.8</v>
      </c>
      <c r="F21" s="122"/>
      <c r="G21" s="115"/>
      <c r="H21" s="122"/>
      <c r="I21" s="122"/>
      <c r="J21" s="122"/>
      <c r="K21" s="115">
        <f t="shared" si="0"/>
        <v>3.8</v>
      </c>
      <c r="L21" s="115">
        <f t="shared" si="1"/>
        <v>3.8</v>
      </c>
      <c r="M21" s="118"/>
      <c r="N21" s="116"/>
    </row>
    <row r="22" spans="1:14" ht="14.5" customHeight="1" x14ac:dyDescent="0.2">
      <c r="A22" s="216" t="s">
        <v>1160</v>
      </c>
      <c r="B22" s="180" t="s">
        <v>1161</v>
      </c>
      <c r="C22" s="181"/>
      <c r="D22" s="257"/>
      <c r="E22" s="257"/>
      <c r="F22" s="257"/>
      <c r="G22" s="257"/>
      <c r="H22" s="257"/>
      <c r="I22" s="257"/>
      <c r="J22" s="257"/>
      <c r="K22" s="257"/>
      <c r="L22" s="257"/>
      <c r="M22" s="217"/>
      <c r="N22" s="181"/>
    </row>
    <row r="23" spans="1:14" ht="12" customHeight="1" x14ac:dyDescent="0.2">
      <c r="A23" s="156" t="s">
        <v>366</v>
      </c>
      <c r="B23" s="157" t="s">
        <v>924</v>
      </c>
      <c r="C23" s="143"/>
      <c r="D23" s="253"/>
      <c r="E23" s="253"/>
      <c r="F23" s="253"/>
      <c r="G23" s="253"/>
      <c r="H23" s="253"/>
      <c r="I23" s="253"/>
      <c r="J23" s="253"/>
      <c r="K23" s="253"/>
      <c r="L23" s="253"/>
      <c r="M23" s="144"/>
      <c r="N23" s="143"/>
    </row>
    <row r="24" spans="1:14" ht="94.75" customHeight="1" x14ac:dyDescent="0.3">
      <c r="A24" s="121" t="s">
        <v>368</v>
      </c>
      <c r="B24" s="132" t="s">
        <v>929</v>
      </c>
      <c r="C24" s="140" t="s">
        <v>1135</v>
      </c>
      <c r="D24" s="209"/>
      <c r="E24" s="121" t="s">
        <v>931</v>
      </c>
      <c r="F24" s="209"/>
      <c r="G24" s="209"/>
      <c r="H24" s="209"/>
      <c r="I24" s="209"/>
      <c r="J24" s="209"/>
      <c r="K24" s="209"/>
      <c r="L24" s="209"/>
      <c r="M24" s="114">
        <f>SUM(L25:L26)</f>
        <v>61.36</v>
      </c>
      <c r="N24" s="121" t="s">
        <v>63</v>
      </c>
    </row>
    <row r="25" spans="1:14" x14ac:dyDescent="0.2">
      <c r="A25" s="161"/>
      <c r="B25" s="299" t="s">
        <v>1492</v>
      </c>
      <c r="C25" s="331"/>
      <c r="D25" s="297">
        <v>1</v>
      </c>
      <c r="E25" s="297">
        <v>30.68</v>
      </c>
      <c r="F25" s="259"/>
      <c r="G25" s="297"/>
      <c r="H25" s="259"/>
      <c r="I25" s="259"/>
      <c r="J25" s="259"/>
      <c r="K25" s="297">
        <f>E25</f>
        <v>30.68</v>
      </c>
      <c r="L25" s="297">
        <f>K25*D25</f>
        <v>30.68</v>
      </c>
      <c r="M25" s="147"/>
      <c r="N25" s="175"/>
    </row>
    <row r="26" spans="1:14" x14ac:dyDescent="0.2">
      <c r="A26" s="161"/>
      <c r="B26" s="299" t="s">
        <v>1493</v>
      </c>
      <c r="C26" s="331"/>
      <c r="D26" s="297">
        <v>1</v>
      </c>
      <c r="E26" s="297">
        <v>30.68</v>
      </c>
      <c r="F26" s="259"/>
      <c r="G26" s="297"/>
      <c r="H26" s="259"/>
      <c r="I26" s="259"/>
      <c r="J26" s="259"/>
      <c r="K26" s="297">
        <f>E26</f>
        <v>30.68</v>
      </c>
      <c r="L26" s="297">
        <f t="shared" ref="L26" si="2">K26*D26</f>
        <v>30.68</v>
      </c>
      <c r="M26" s="147"/>
      <c r="N26" s="175"/>
    </row>
    <row r="27" spans="1:14" ht="12" customHeight="1" x14ac:dyDescent="0.2">
      <c r="A27" s="216" t="s">
        <v>1183</v>
      </c>
      <c r="B27" s="180" t="s">
        <v>1184</v>
      </c>
      <c r="C27" s="181"/>
      <c r="D27" s="257"/>
      <c r="E27" s="257"/>
      <c r="F27" s="257"/>
      <c r="G27" s="257"/>
      <c r="H27" s="257"/>
      <c r="I27" s="257"/>
      <c r="J27" s="257"/>
      <c r="K27" s="257"/>
      <c r="L27" s="257"/>
      <c r="M27" s="217"/>
      <c r="N27" s="181"/>
    </row>
    <row r="28" spans="1:14" ht="10.75" customHeight="1" x14ac:dyDescent="0.2">
      <c r="A28" s="156" t="s">
        <v>32</v>
      </c>
      <c r="B28" s="157" t="s">
        <v>1202</v>
      </c>
      <c r="C28" s="143"/>
      <c r="D28" s="253"/>
      <c r="E28" s="253"/>
      <c r="F28" s="253"/>
      <c r="G28" s="253"/>
      <c r="H28" s="253"/>
      <c r="I28" s="253"/>
      <c r="J28" s="253"/>
      <c r="K28" s="253"/>
      <c r="L28" s="253"/>
      <c r="M28" s="233"/>
      <c r="N28" s="143"/>
    </row>
    <row r="29" spans="1:14" ht="42" customHeight="1" x14ac:dyDescent="0.3">
      <c r="A29" s="133" t="s">
        <v>443</v>
      </c>
      <c r="B29" s="132" t="s">
        <v>1193</v>
      </c>
      <c r="C29" s="128"/>
      <c r="D29" s="209"/>
      <c r="E29" s="209"/>
      <c r="F29" s="209"/>
      <c r="G29" s="209"/>
      <c r="H29" s="209"/>
      <c r="I29" s="209"/>
      <c r="J29" s="209"/>
      <c r="K29" s="209"/>
      <c r="L29" s="209"/>
      <c r="M29" s="114">
        <f>SUM(L30:L31)</f>
        <v>131.61600000000004</v>
      </c>
      <c r="N29" s="133" t="s">
        <v>1079</v>
      </c>
    </row>
    <row r="30" spans="1:14" x14ac:dyDescent="0.3">
      <c r="A30" s="567"/>
      <c r="B30" s="569" t="s">
        <v>1534</v>
      </c>
      <c r="C30" s="305" t="s">
        <v>1203</v>
      </c>
      <c r="D30" s="300">
        <v>3</v>
      </c>
      <c r="E30" s="297">
        <f>34.95*4+10.8*7</f>
        <v>215.40000000000003</v>
      </c>
      <c r="F30" s="300"/>
      <c r="G30" s="146">
        <v>0.4</v>
      </c>
      <c r="H30" s="146"/>
      <c r="I30" s="146">
        <v>0.4</v>
      </c>
      <c r="J30" s="300"/>
      <c r="K30" s="300">
        <f>E30*G30*I30</f>
        <v>34.464000000000013</v>
      </c>
      <c r="L30" s="300">
        <f>K30*D30</f>
        <v>103.39200000000004</v>
      </c>
      <c r="M30" s="332"/>
      <c r="N30" s="308"/>
    </row>
    <row r="31" spans="1:14" ht="12" customHeight="1" x14ac:dyDescent="0.2">
      <c r="A31" s="161"/>
      <c r="B31" s="299" t="s">
        <v>1481</v>
      </c>
      <c r="C31" s="533" t="s">
        <v>1203</v>
      </c>
      <c r="D31" s="297">
        <v>3</v>
      </c>
      <c r="E31" s="297">
        <v>4.9000000000000004</v>
      </c>
      <c r="F31" s="259"/>
      <c r="G31" s="297">
        <v>0.4</v>
      </c>
      <c r="H31" s="259"/>
      <c r="I31" s="297">
        <v>0.4</v>
      </c>
      <c r="J31" s="259">
        <f>6*2</f>
        <v>12</v>
      </c>
      <c r="K31" s="297">
        <f>(E31*G31*I31)*J31</f>
        <v>9.4080000000000013</v>
      </c>
      <c r="L31" s="297">
        <f t="shared" ref="L31" si="3">K31*D31</f>
        <v>28.224000000000004</v>
      </c>
      <c r="M31" s="147"/>
      <c r="N31" s="175"/>
    </row>
    <row r="32" spans="1:14" ht="52.5" x14ac:dyDescent="0.3">
      <c r="A32" s="235" t="s">
        <v>1476</v>
      </c>
      <c r="B32" s="121" t="s">
        <v>834</v>
      </c>
      <c r="C32" s="111" t="s">
        <v>1520</v>
      </c>
      <c r="D32" s="112"/>
      <c r="E32" s="112"/>
      <c r="F32" s="117"/>
      <c r="G32" s="117"/>
      <c r="H32" s="117"/>
      <c r="I32" s="117"/>
      <c r="J32" s="117"/>
      <c r="K32" s="112"/>
      <c r="L32" s="112"/>
      <c r="M32" s="121">
        <f>L35+L36+L37</f>
        <v>329.04</v>
      </c>
      <c r="N32" s="121" t="s">
        <v>63</v>
      </c>
    </row>
    <row r="33" spans="1:14" x14ac:dyDescent="0.3">
      <c r="A33" s="235"/>
      <c r="B33" s="121"/>
      <c r="C33" s="111"/>
      <c r="D33" s="112"/>
      <c r="E33" s="112"/>
      <c r="F33" s="117"/>
      <c r="G33" s="117"/>
      <c r="H33" s="117"/>
      <c r="I33" s="117"/>
      <c r="J33" s="117"/>
      <c r="K33" s="112"/>
      <c r="L33" s="112" t="s">
        <v>1554</v>
      </c>
      <c r="M33" s="121">
        <v>308.88</v>
      </c>
      <c r="N33" s="121"/>
    </row>
    <row r="34" spans="1:14" x14ac:dyDescent="0.3">
      <c r="A34" s="567"/>
      <c r="B34" s="266"/>
      <c r="C34" s="208"/>
      <c r="D34" s="145"/>
      <c r="E34" s="145"/>
      <c r="F34" s="146"/>
      <c r="G34" s="146"/>
      <c r="H34" s="146"/>
      <c r="I34" s="146"/>
      <c r="J34" s="146"/>
      <c r="K34" s="145"/>
      <c r="L34" s="145" t="s">
        <v>1555</v>
      </c>
      <c r="M34" s="266">
        <f>M32-M33</f>
        <v>20.160000000000025</v>
      </c>
      <c r="N34" s="266"/>
    </row>
    <row r="35" spans="1:14" ht="12" customHeight="1" x14ac:dyDescent="0.2">
      <c r="A35" s="161"/>
      <c r="B35" s="299" t="s">
        <v>1479</v>
      </c>
      <c r="C35" s="533" t="s">
        <v>1203</v>
      </c>
      <c r="D35" s="297">
        <v>3</v>
      </c>
      <c r="E35" s="297">
        <v>34.950000000000003</v>
      </c>
      <c r="F35" s="259"/>
      <c r="G35" s="297">
        <v>0.4</v>
      </c>
      <c r="H35" s="259"/>
      <c r="I35" s="297">
        <v>4</v>
      </c>
      <c r="J35" s="259"/>
      <c r="K35" s="297">
        <f>E35*G35*I35</f>
        <v>55.920000000000009</v>
      </c>
      <c r="L35" s="297">
        <f>K35*D35</f>
        <v>167.76000000000002</v>
      </c>
      <c r="M35" s="147"/>
      <c r="N35" s="175"/>
    </row>
    <row r="36" spans="1:14" ht="12" customHeight="1" x14ac:dyDescent="0.2">
      <c r="A36" s="161"/>
      <c r="B36" s="299" t="s">
        <v>1480</v>
      </c>
      <c r="C36" s="533" t="s">
        <v>1203</v>
      </c>
      <c r="D36" s="297">
        <v>3</v>
      </c>
      <c r="E36" s="297">
        <v>10.8</v>
      </c>
      <c r="F36" s="259"/>
      <c r="G36" s="297">
        <v>0.4</v>
      </c>
      <c r="H36" s="259"/>
      <c r="I36" s="297">
        <v>7</v>
      </c>
      <c r="J36" s="259"/>
      <c r="K36" s="297">
        <f t="shared" ref="K36:K37" si="4">E36*G36*I36</f>
        <v>30.240000000000002</v>
      </c>
      <c r="L36" s="297">
        <f t="shared" ref="L36:L37" si="5">K36*D36</f>
        <v>90.72</v>
      </c>
      <c r="M36" s="147"/>
      <c r="N36" s="175"/>
    </row>
    <row r="37" spans="1:14" ht="12" customHeight="1" x14ac:dyDescent="0.2">
      <c r="A37" s="161"/>
      <c r="B37" s="299" t="s">
        <v>1481</v>
      </c>
      <c r="C37" s="533" t="s">
        <v>1203</v>
      </c>
      <c r="D37" s="297">
        <v>3</v>
      </c>
      <c r="E37" s="297">
        <v>4.9000000000000004</v>
      </c>
      <c r="F37" s="259"/>
      <c r="G37" s="297">
        <v>0.4</v>
      </c>
      <c r="H37" s="259"/>
      <c r="I37" s="297">
        <v>12</v>
      </c>
      <c r="J37" s="259"/>
      <c r="K37" s="297">
        <f t="shared" si="4"/>
        <v>23.520000000000003</v>
      </c>
      <c r="L37" s="297">
        <f t="shared" si="5"/>
        <v>70.56</v>
      </c>
      <c r="M37" s="147"/>
      <c r="N37" s="175"/>
    </row>
    <row r="38" spans="1:14" ht="12" customHeight="1" x14ac:dyDescent="0.2">
      <c r="A38" s="216" t="s">
        <v>1020</v>
      </c>
      <c r="B38" s="180" t="s">
        <v>1021</v>
      </c>
      <c r="C38" s="181"/>
      <c r="D38" s="257"/>
      <c r="E38" s="257"/>
      <c r="F38" s="257"/>
      <c r="G38" s="257"/>
      <c r="H38" s="257"/>
      <c r="I38" s="257"/>
      <c r="J38" s="257"/>
      <c r="K38" s="257"/>
      <c r="L38" s="257"/>
      <c r="M38" s="217"/>
      <c r="N38" s="181"/>
    </row>
    <row r="39" spans="1:14" x14ac:dyDescent="0.2">
      <c r="A39" s="156" t="s">
        <v>493</v>
      </c>
      <c r="B39" s="157" t="s">
        <v>924</v>
      </c>
      <c r="C39" s="143"/>
      <c r="D39" s="253"/>
      <c r="E39" s="253"/>
      <c r="F39" s="253"/>
      <c r="G39" s="253"/>
      <c r="H39" s="253"/>
      <c r="I39" s="253"/>
      <c r="J39" s="253"/>
      <c r="K39" s="253"/>
      <c r="L39" s="253"/>
      <c r="M39" s="144"/>
      <c r="N39" s="143"/>
    </row>
    <row r="40" spans="1:14" ht="84" x14ac:dyDescent="0.3">
      <c r="A40" s="121" t="s">
        <v>495</v>
      </c>
      <c r="B40" s="134" t="s">
        <v>1500</v>
      </c>
      <c r="C40" s="167" t="s">
        <v>985</v>
      </c>
      <c r="D40" s="209"/>
      <c r="E40" s="121" t="s">
        <v>931</v>
      </c>
      <c r="F40" s="209"/>
      <c r="G40" s="209"/>
      <c r="H40" s="209"/>
      <c r="I40" s="209"/>
      <c r="J40" s="209"/>
      <c r="K40" s="209"/>
      <c r="L40" s="209"/>
      <c r="M40" s="114">
        <f>SUM(L41:L45)</f>
        <v>170.32400000000001</v>
      </c>
      <c r="N40" s="121" t="s">
        <v>63</v>
      </c>
    </row>
    <row r="41" spans="1:14" x14ac:dyDescent="0.2">
      <c r="A41" s="161"/>
      <c r="B41" s="299" t="s">
        <v>981</v>
      </c>
      <c r="C41" s="175"/>
      <c r="D41" s="297">
        <v>1</v>
      </c>
      <c r="E41" s="297">
        <v>9.11</v>
      </c>
      <c r="F41" s="259"/>
      <c r="G41" s="297">
        <v>4</v>
      </c>
      <c r="H41" s="259"/>
      <c r="I41" s="297"/>
      <c r="J41" s="259"/>
      <c r="K41" s="297">
        <f>E41*G41</f>
        <v>36.44</v>
      </c>
      <c r="L41" s="297">
        <f>K41*D41</f>
        <v>36.44</v>
      </c>
      <c r="M41" s="147"/>
      <c r="N41" s="175"/>
    </row>
    <row r="42" spans="1:14" x14ac:dyDescent="0.2">
      <c r="A42" s="161"/>
      <c r="B42" s="299" t="s">
        <v>982</v>
      </c>
      <c r="C42" s="175"/>
      <c r="D42" s="297">
        <v>1</v>
      </c>
      <c r="E42" s="297">
        <v>13.22</v>
      </c>
      <c r="F42" s="259"/>
      <c r="G42" s="297">
        <v>4</v>
      </c>
      <c r="H42" s="259"/>
      <c r="I42" s="297"/>
      <c r="J42" s="259"/>
      <c r="K42" s="297">
        <f t="shared" ref="K42:K45" si="6">E42*G42</f>
        <v>52.88</v>
      </c>
      <c r="L42" s="297">
        <f t="shared" ref="L42:L45" si="7">K42*D42</f>
        <v>52.88</v>
      </c>
      <c r="M42" s="147"/>
      <c r="N42" s="175"/>
    </row>
    <row r="43" spans="1:14" x14ac:dyDescent="0.2">
      <c r="A43" s="161"/>
      <c r="B43" s="299" t="s">
        <v>984</v>
      </c>
      <c r="C43" s="175"/>
      <c r="D43" s="297">
        <v>1</v>
      </c>
      <c r="E43" s="297">
        <v>4.8499999999999996</v>
      </c>
      <c r="F43" s="259"/>
      <c r="G43" s="297">
        <v>4</v>
      </c>
      <c r="H43" s="259"/>
      <c r="I43" s="297"/>
      <c r="J43" s="259"/>
      <c r="K43" s="297">
        <f t="shared" si="6"/>
        <v>19.399999999999999</v>
      </c>
      <c r="L43" s="297">
        <f t="shared" si="7"/>
        <v>19.399999999999999</v>
      </c>
      <c r="M43" s="147"/>
      <c r="N43" s="175"/>
    </row>
    <row r="44" spans="1:14" x14ac:dyDescent="0.2">
      <c r="A44" s="161"/>
      <c r="B44" s="299" t="s">
        <v>982</v>
      </c>
      <c r="C44" s="175"/>
      <c r="D44" s="297">
        <v>1</v>
      </c>
      <c r="E44" s="297">
        <v>9.26</v>
      </c>
      <c r="F44" s="259"/>
      <c r="G44" s="297">
        <v>4.1500000000000004</v>
      </c>
      <c r="H44" s="259"/>
      <c r="I44" s="297"/>
      <c r="J44" s="259"/>
      <c r="K44" s="297">
        <f t="shared" si="6"/>
        <v>38.429000000000002</v>
      </c>
      <c r="L44" s="297">
        <f t="shared" si="7"/>
        <v>38.429000000000002</v>
      </c>
      <c r="M44" s="147"/>
      <c r="N44" s="175"/>
    </row>
    <row r="45" spans="1:14" x14ac:dyDescent="0.2">
      <c r="A45" s="161"/>
      <c r="B45" s="299" t="s">
        <v>983</v>
      </c>
      <c r="C45" s="175"/>
      <c r="D45" s="297">
        <v>1</v>
      </c>
      <c r="E45" s="297">
        <f>37.05+4.65*2</f>
        <v>46.349999999999994</v>
      </c>
      <c r="F45" s="259"/>
      <c r="G45" s="297">
        <v>0.5</v>
      </c>
      <c r="H45" s="259"/>
      <c r="I45" s="297"/>
      <c r="J45" s="259"/>
      <c r="K45" s="297">
        <f t="shared" si="6"/>
        <v>23.174999999999997</v>
      </c>
      <c r="L45" s="297">
        <f t="shared" si="7"/>
        <v>23.174999999999997</v>
      </c>
      <c r="M45" s="147"/>
      <c r="N45" s="175"/>
    </row>
    <row r="46" spans="1:14" ht="12" customHeight="1" x14ac:dyDescent="0.2">
      <c r="A46" s="216" t="s">
        <v>1208</v>
      </c>
      <c r="B46" s="180" t="s">
        <v>1209</v>
      </c>
      <c r="C46" s="181"/>
      <c r="D46" s="257"/>
      <c r="E46" s="257"/>
      <c r="F46" s="257"/>
      <c r="G46" s="257"/>
      <c r="H46" s="257"/>
      <c r="I46" s="257"/>
      <c r="J46" s="257"/>
      <c r="K46" s="257"/>
      <c r="L46" s="257"/>
      <c r="M46" s="217"/>
      <c r="N46" s="181"/>
    </row>
    <row r="47" spans="1:14" ht="94.75" customHeight="1" x14ac:dyDescent="0.3">
      <c r="A47" s="121" t="s">
        <v>545</v>
      </c>
      <c r="B47" s="132" t="s">
        <v>929</v>
      </c>
      <c r="C47" s="140" t="s">
        <v>985</v>
      </c>
      <c r="D47" s="209"/>
      <c r="E47" s="121" t="s">
        <v>931</v>
      </c>
      <c r="F47" s="209"/>
      <c r="G47" s="209"/>
      <c r="H47" s="209"/>
      <c r="I47" s="209"/>
      <c r="J47" s="209"/>
      <c r="K47" s="209"/>
      <c r="L47" s="209"/>
      <c r="M47" s="114">
        <v>75</v>
      </c>
      <c r="N47" s="121" t="s">
        <v>63</v>
      </c>
    </row>
    <row r="48" spans="1:14" ht="12" customHeight="1" x14ac:dyDescent="0.2">
      <c r="A48" s="161"/>
      <c r="B48" s="299" t="s">
        <v>1228</v>
      </c>
      <c r="C48" s="175"/>
      <c r="D48" s="297">
        <v>1</v>
      </c>
      <c r="E48" s="297" t="e">
        <f>#REF!</f>
        <v>#REF!</v>
      </c>
      <c r="F48" s="259"/>
      <c r="G48" s="297">
        <v>6.25</v>
      </c>
      <c r="H48" s="259"/>
      <c r="I48" s="259"/>
      <c r="J48" s="259"/>
      <c r="K48" s="297">
        <v>75</v>
      </c>
      <c r="L48" s="297">
        <v>75</v>
      </c>
      <c r="M48" s="147"/>
      <c r="N48" s="175"/>
    </row>
    <row r="49" spans="1:17" ht="12" customHeight="1" x14ac:dyDescent="0.2">
      <c r="A49" s="216" t="s">
        <v>1234</v>
      </c>
      <c r="B49" s="180" t="s">
        <v>1235</v>
      </c>
      <c r="C49" s="181"/>
      <c r="D49" s="257"/>
      <c r="E49" s="257"/>
      <c r="F49" s="257"/>
      <c r="G49" s="257"/>
      <c r="H49" s="257"/>
      <c r="I49" s="257"/>
      <c r="J49" s="257"/>
      <c r="K49" s="257"/>
      <c r="L49" s="257"/>
      <c r="M49" s="217"/>
      <c r="N49" s="181"/>
    </row>
    <row r="50" spans="1:17" ht="12" customHeight="1" x14ac:dyDescent="0.2">
      <c r="A50" s="156" t="s">
        <v>589</v>
      </c>
      <c r="B50" s="157" t="s">
        <v>924</v>
      </c>
      <c r="C50" s="143"/>
      <c r="D50" s="253"/>
      <c r="E50" s="253"/>
      <c r="F50" s="253"/>
      <c r="G50" s="253"/>
      <c r="H50" s="253"/>
      <c r="I50" s="253"/>
      <c r="J50" s="253"/>
      <c r="K50" s="253"/>
      <c r="L50" s="253"/>
      <c r="M50" s="144"/>
      <c r="N50" s="143"/>
    </row>
    <row r="51" spans="1:17" ht="94.5" customHeight="1" x14ac:dyDescent="0.3">
      <c r="A51" s="121" t="s">
        <v>591</v>
      </c>
      <c r="B51" s="132" t="s">
        <v>929</v>
      </c>
      <c r="C51" s="167" t="s">
        <v>1505</v>
      </c>
      <c r="D51" s="209"/>
      <c r="E51" s="121" t="s">
        <v>931</v>
      </c>
      <c r="F51" s="209"/>
      <c r="G51" s="209"/>
      <c r="H51" s="209"/>
      <c r="I51" s="209"/>
      <c r="J51" s="209"/>
      <c r="K51" s="209"/>
      <c r="L51" s="209"/>
      <c r="M51" s="114">
        <f>L52</f>
        <v>98.05</v>
      </c>
      <c r="N51" s="121" t="s">
        <v>63</v>
      </c>
      <c r="P51" s="287">
        <v>12.395</v>
      </c>
      <c r="Q51" s="48" t="e">
        <f>#REF!+#REF!</f>
        <v>#REF!</v>
      </c>
    </row>
    <row r="52" spans="1:17" ht="12" customHeight="1" x14ac:dyDescent="0.2">
      <c r="A52" s="161"/>
      <c r="B52" s="299" t="s">
        <v>1228</v>
      </c>
      <c r="C52" s="208" t="s">
        <v>1433</v>
      </c>
      <c r="D52" s="297">
        <v>1</v>
      </c>
      <c r="E52" s="297">
        <f>12.4*2+26.67*2+19.91</f>
        <v>98.05</v>
      </c>
      <c r="F52" s="259"/>
      <c r="G52" s="297"/>
      <c r="H52" s="259"/>
      <c r="I52" s="297"/>
      <c r="J52" s="259"/>
      <c r="K52" s="297">
        <f>E52</f>
        <v>98.05</v>
      </c>
      <c r="L52" s="297">
        <f>K52*D52</f>
        <v>98.05</v>
      </c>
      <c r="M52" s="147"/>
      <c r="N52" s="175"/>
    </row>
    <row r="53" spans="1:17" ht="12" customHeight="1" x14ac:dyDescent="0.2">
      <c r="A53" s="156" t="s">
        <v>593</v>
      </c>
      <c r="B53" s="157" t="s">
        <v>41</v>
      </c>
      <c r="C53" s="143"/>
      <c r="D53" s="253"/>
      <c r="E53" s="253"/>
      <c r="F53" s="253"/>
      <c r="G53" s="253"/>
      <c r="H53" s="253"/>
      <c r="I53" s="253"/>
      <c r="J53" s="253"/>
      <c r="K53" s="253"/>
      <c r="L53" s="253"/>
      <c r="M53" s="144"/>
      <c r="N53" s="143"/>
    </row>
    <row r="54" spans="1:17" ht="73.5" customHeight="1" x14ac:dyDescent="0.3">
      <c r="A54" s="166" t="s">
        <v>595</v>
      </c>
      <c r="B54" s="132" t="s">
        <v>941</v>
      </c>
      <c r="C54" s="167" t="s">
        <v>942</v>
      </c>
      <c r="D54" s="209"/>
      <c r="E54" s="209"/>
      <c r="F54" s="209"/>
      <c r="G54" s="142" t="s">
        <v>903</v>
      </c>
      <c r="H54" s="209"/>
      <c r="I54" s="209"/>
      <c r="J54" s="209"/>
      <c r="K54" s="209"/>
      <c r="L54" s="209"/>
      <c r="M54" s="114">
        <v>110.92</v>
      </c>
      <c r="N54" s="121" t="s">
        <v>63</v>
      </c>
    </row>
    <row r="55" spans="1:17" ht="12" customHeight="1" x14ac:dyDescent="0.2">
      <c r="A55" s="298"/>
      <c r="B55" s="275" t="s">
        <v>937</v>
      </c>
      <c r="C55" s="175"/>
      <c r="D55" s="259"/>
      <c r="E55" s="259"/>
      <c r="F55" s="259"/>
      <c r="G55" s="259"/>
      <c r="H55" s="259"/>
      <c r="I55" s="259"/>
      <c r="J55" s="259"/>
      <c r="K55" s="259"/>
      <c r="L55" s="259"/>
      <c r="M55" s="147"/>
      <c r="N55" s="175"/>
    </row>
    <row r="56" spans="1:17" ht="12" customHeight="1" x14ac:dyDescent="0.2">
      <c r="A56" s="298"/>
      <c r="B56" s="299" t="s">
        <v>1220</v>
      </c>
      <c r="C56" s="175"/>
      <c r="D56" s="297">
        <v>1</v>
      </c>
      <c r="E56" s="297">
        <v>6.35</v>
      </c>
      <c r="F56" s="259"/>
      <c r="G56" s="297">
        <v>4.2</v>
      </c>
      <c r="H56" s="259"/>
      <c r="I56" s="259"/>
      <c r="J56" s="259"/>
      <c r="K56" s="297">
        <v>26.67</v>
      </c>
      <c r="L56" s="297">
        <v>26.67</v>
      </c>
      <c r="M56" s="147"/>
      <c r="N56" s="175"/>
    </row>
    <row r="57" spans="1:17" ht="12" customHeight="1" x14ac:dyDescent="0.2">
      <c r="A57" s="298"/>
      <c r="B57" s="299" t="s">
        <v>1221</v>
      </c>
      <c r="C57" s="175"/>
      <c r="D57" s="297">
        <v>2</v>
      </c>
      <c r="E57" s="297">
        <v>5.3</v>
      </c>
      <c r="F57" s="259"/>
      <c r="G57" s="297">
        <v>3</v>
      </c>
      <c r="H57" s="259"/>
      <c r="I57" s="259"/>
      <c r="J57" s="259"/>
      <c r="K57" s="297">
        <v>15.9</v>
      </c>
      <c r="L57" s="297">
        <v>31.8</v>
      </c>
      <c r="M57" s="147"/>
      <c r="N57" s="175"/>
    </row>
    <row r="58" spans="1:17" ht="12" customHeight="1" x14ac:dyDescent="0.2">
      <c r="A58" s="298"/>
      <c r="B58" s="299" t="s">
        <v>1222</v>
      </c>
      <c r="C58" s="175"/>
      <c r="D58" s="297">
        <v>1</v>
      </c>
      <c r="E58" s="297">
        <v>5.15</v>
      </c>
      <c r="F58" s="259"/>
      <c r="G58" s="297">
        <v>3</v>
      </c>
      <c r="H58" s="259"/>
      <c r="I58" s="259"/>
      <c r="J58" s="259"/>
      <c r="K58" s="297">
        <v>15.45</v>
      </c>
      <c r="L58" s="297">
        <v>15.45</v>
      </c>
      <c r="M58" s="147"/>
      <c r="N58" s="175"/>
    </row>
    <row r="59" spans="1:17" ht="12" customHeight="1" x14ac:dyDescent="0.2">
      <c r="A59" s="298"/>
      <c r="B59" s="302" t="s">
        <v>1247</v>
      </c>
      <c r="C59" s="175"/>
      <c r="D59" s="297">
        <v>-2</v>
      </c>
      <c r="E59" s="297">
        <v>3.85</v>
      </c>
      <c r="F59" s="259"/>
      <c r="G59" s="297">
        <v>1.2</v>
      </c>
      <c r="H59" s="259"/>
      <c r="I59" s="259"/>
      <c r="J59" s="259"/>
      <c r="K59" s="297">
        <v>4.62</v>
      </c>
      <c r="L59" s="297">
        <v>-9.24</v>
      </c>
      <c r="M59" s="147"/>
      <c r="N59" s="175"/>
    </row>
    <row r="60" spans="1:17" ht="12" customHeight="1" x14ac:dyDescent="0.2">
      <c r="A60" s="298"/>
      <c r="B60" s="299" t="s">
        <v>1248</v>
      </c>
      <c r="C60" s="175"/>
      <c r="D60" s="297">
        <v>-2</v>
      </c>
      <c r="E60" s="297">
        <v>1</v>
      </c>
      <c r="F60" s="259"/>
      <c r="G60" s="297">
        <v>0.2</v>
      </c>
      <c r="H60" s="259"/>
      <c r="I60" s="259"/>
      <c r="J60" s="259"/>
      <c r="K60" s="297">
        <v>0.2</v>
      </c>
      <c r="L60" s="297">
        <v>-0.4</v>
      </c>
      <c r="M60" s="147"/>
      <c r="N60" s="175"/>
    </row>
    <row r="61" spans="1:17" ht="12" customHeight="1" x14ac:dyDescent="0.2">
      <c r="A61" s="298"/>
      <c r="B61" s="299" t="s">
        <v>1249</v>
      </c>
      <c r="C61" s="175"/>
      <c r="D61" s="297">
        <v>2</v>
      </c>
      <c r="E61" s="297">
        <v>5.3</v>
      </c>
      <c r="F61" s="259"/>
      <c r="G61" s="297">
        <v>4.4000000000000004</v>
      </c>
      <c r="H61" s="259"/>
      <c r="I61" s="259"/>
      <c r="J61" s="259"/>
      <c r="K61" s="297">
        <v>23.32</v>
      </c>
      <c r="L61" s="297">
        <v>46.64</v>
      </c>
      <c r="M61" s="147"/>
      <c r="N61" s="175"/>
    </row>
    <row r="62" spans="1:17" ht="73.75" customHeight="1" x14ac:dyDescent="0.3">
      <c r="A62" s="166" t="s">
        <v>596</v>
      </c>
      <c r="B62" s="132" t="s">
        <v>941</v>
      </c>
      <c r="C62" s="167" t="s">
        <v>944</v>
      </c>
      <c r="D62" s="209"/>
      <c r="E62" s="209"/>
      <c r="F62" s="209"/>
      <c r="G62" s="142" t="s">
        <v>903</v>
      </c>
      <c r="H62" s="209"/>
      <c r="I62" s="209"/>
      <c r="J62" s="209"/>
      <c r="K62" s="209"/>
      <c r="L62" s="209"/>
      <c r="M62" s="114">
        <v>72.760000000000005</v>
      </c>
      <c r="N62" s="121" t="s">
        <v>63</v>
      </c>
    </row>
    <row r="63" spans="1:17" ht="12" customHeight="1" x14ac:dyDescent="0.2">
      <c r="A63" s="298"/>
      <c r="B63" s="275" t="s">
        <v>939</v>
      </c>
      <c r="C63" s="175"/>
      <c r="D63" s="259"/>
      <c r="E63" s="259"/>
      <c r="F63" s="259"/>
      <c r="G63" s="259"/>
      <c r="H63" s="259"/>
      <c r="I63" s="259"/>
      <c r="J63" s="259"/>
      <c r="K63" s="259"/>
      <c r="L63" s="259"/>
      <c r="M63" s="147"/>
      <c r="N63" s="175"/>
    </row>
    <row r="64" spans="1:17" ht="12" customHeight="1" x14ac:dyDescent="0.2">
      <c r="A64" s="298"/>
      <c r="B64" s="299" t="s">
        <v>1220</v>
      </c>
      <c r="C64" s="175"/>
      <c r="D64" s="297">
        <v>1</v>
      </c>
      <c r="E64" s="297">
        <v>6.35</v>
      </c>
      <c r="F64" s="259"/>
      <c r="G64" s="297">
        <v>4.2</v>
      </c>
      <c r="H64" s="259"/>
      <c r="I64" s="259"/>
      <c r="J64" s="259"/>
      <c r="K64" s="297">
        <v>26.67</v>
      </c>
      <c r="L64" s="297">
        <v>26.67</v>
      </c>
      <c r="M64" s="147"/>
      <c r="N64" s="175"/>
    </row>
    <row r="65" spans="1:14" ht="12" customHeight="1" x14ac:dyDescent="0.2">
      <c r="A65" s="161"/>
      <c r="B65" s="299" t="s">
        <v>1221</v>
      </c>
      <c r="C65" s="175"/>
      <c r="D65" s="297">
        <v>2</v>
      </c>
      <c r="E65" s="297">
        <v>5.3</v>
      </c>
      <c r="F65" s="259"/>
      <c r="G65" s="297">
        <v>3</v>
      </c>
      <c r="H65" s="259"/>
      <c r="I65" s="259"/>
      <c r="J65" s="259"/>
      <c r="K65" s="297">
        <v>15.9</v>
      </c>
      <c r="L65" s="297">
        <v>31.8</v>
      </c>
      <c r="M65" s="147"/>
      <c r="N65" s="175"/>
    </row>
    <row r="66" spans="1:14" ht="12" customHeight="1" x14ac:dyDescent="0.2">
      <c r="A66" s="161"/>
      <c r="B66" s="299" t="s">
        <v>1222</v>
      </c>
      <c r="C66" s="175"/>
      <c r="D66" s="297">
        <v>1</v>
      </c>
      <c r="E66" s="297">
        <v>5.15</v>
      </c>
      <c r="F66" s="259"/>
      <c r="G66" s="297">
        <v>3</v>
      </c>
      <c r="H66" s="259"/>
      <c r="I66" s="259"/>
      <c r="J66" s="259"/>
      <c r="K66" s="297">
        <v>15.45</v>
      </c>
      <c r="L66" s="297">
        <v>15.45</v>
      </c>
      <c r="M66" s="147"/>
      <c r="N66" s="175"/>
    </row>
    <row r="67" spans="1:14" ht="12" customHeight="1" x14ac:dyDescent="0.2">
      <c r="A67" s="161"/>
      <c r="B67" s="302" t="s">
        <v>1247</v>
      </c>
      <c r="C67" s="175"/>
      <c r="D67" s="297">
        <v>-2</v>
      </c>
      <c r="E67" s="297">
        <v>3.85</v>
      </c>
      <c r="F67" s="259"/>
      <c r="G67" s="297">
        <v>1.2</v>
      </c>
      <c r="H67" s="259"/>
      <c r="I67" s="259"/>
      <c r="J67" s="259"/>
      <c r="K67" s="297">
        <v>4.62</v>
      </c>
      <c r="L67" s="297">
        <v>-9.24</v>
      </c>
      <c r="M67" s="147"/>
      <c r="N67" s="175"/>
    </row>
    <row r="68" spans="1:14" ht="12" customHeight="1" x14ac:dyDescent="0.2">
      <c r="A68" s="161"/>
      <c r="B68" s="299" t="s">
        <v>1248</v>
      </c>
      <c r="C68" s="175"/>
      <c r="D68" s="297">
        <v>-2</v>
      </c>
      <c r="E68" s="297">
        <v>1</v>
      </c>
      <c r="F68" s="259"/>
      <c r="G68" s="297">
        <v>0.2</v>
      </c>
      <c r="H68" s="259"/>
      <c r="I68" s="259"/>
      <c r="J68" s="259"/>
      <c r="K68" s="297">
        <v>0.2</v>
      </c>
      <c r="L68" s="297">
        <v>-0.4</v>
      </c>
      <c r="M68" s="147"/>
      <c r="N68" s="175"/>
    </row>
    <row r="69" spans="1:14" ht="12" customHeight="1" x14ac:dyDescent="0.2">
      <c r="A69" s="161"/>
      <c r="B69" s="299" t="s">
        <v>1232</v>
      </c>
      <c r="C69" s="175"/>
      <c r="D69" s="297">
        <v>4</v>
      </c>
      <c r="E69" s="297">
        <v>0.8</v>
      </c>
      <c r="F69" s="259"/>
      <c r="G69" s="297">
        <v>2.65</v>
      </c>
      <c r="H69" s="259"/>
      <c r="I69" s="259"/>
      <c r="J69" s="259"/>
      <c r="K69" s="297">
        <v>2.12</v>
      </c>
      <c r="L69" s="297">
        <v>8.48</v>
      </c>
      <c r="M69" s="147"/>
      <c r="N69" s="175"/>
    </row>
    <row r="80" spans="1:14" x14ac:dyDescent="0.3">
      <c r="I80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0"/>
  <sheetViews>
    <sheetView view="pageBreakPreview" topLeftCell="A7" zoomScale="110" zoomScaleNormal="85" zoomScaleSheetLayoutView="110" workbookViewId="0">
      <selection activeCell="F20" sqref="F20:F54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91" t="s">
        <v>810</v>
      </c>
      <c r="D1" s="591"/>
      <c r="E1" s="591"/>
      <c r="F1" s="591"/>
      <c r="G1" s="591"/>
      <c r="H1" s="591"/>
      <c r="I1" s="591"/>
      <c r="J1" s="591"/>
      <c r="K1" s="592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91"/>
      <c r="D2" s="591"/>
      <c r="E2" s="591"/>
      <c r="F2" s="591"/>
      <c r="G2" s="591"/>
      <c r="H2" s="591"/>
      <c r="I2" s="591"/>
      <c r="J2" s="591"/>
      <c r="K2" s="59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91"/>
      <c r="D3" s="591"/>
      <c r="E3" s="591"/>
      <c r="F3" s="591"/>
      <c r="G3" s="591"/>
      <c r="H3" s="591"/>
      <c r="I3" s="591"/>
      <c r="J3" s="591"/>
      <c r="K3" s="59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91"/>
      <c r="D4" s="591"/>
      <c r="E4" s="591"/>
      <c r="F4" s="591"/>
      <c r="G4" s="591"/>
      <c r="H4" s="591"/>
      <c r="I4" s="591"/>
      <c r="J4" s="591"/>
      <c r="K4" s="59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93"/>
      <c r="D5" s="593"/>
      <c r="E5" s="593"/>
      <c r="F5" s="593"/>
      <c r="G5" s="593"/>
      <c r="H5" s="593"/>
      <c r="I5" s="593"/>
      <c r="J5" s="593"/>
      <c r="K5" s="594"/>
      <c r="L5" s="5"/>
      <c r="M5" s="5"/>
      <c r="N5" s="5"/>
      <c r="O5" s="5"/>
      <c r="P5" s="5"/>
    </row>
    <row r="6" spans="1:16" s="6" customFormat="1" ht="26" x14ac:dyDescent="0.3">
      <c r="A6" s="595" t="s">
        <v>2</v>
      </c>
      <c r="B6" s="596"/>
      <c r="C6" s="596"/>
      <c r="D6" s="596"/>
      <c r="E6" s="597"/>
      <c r="F6" s="598" t="s">
        <v>3</v>
      </c>
      <c r="G6" s="599"/>
      <c r="H6" s="599"/>
      <c r="I6" s="60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01" t="s">
        <v>56</v>
      </c>
      <c r="B7" s="602"/>
      <c r="C7" s="602"/>
      <c r="D7" s="602"/>
      <c r="E7" s="603"/>
      <c r="F7" s="601" t="s">
        <v>6</v>
      </c>
      <c r="G7" s="602"/>
      <c r="H7" s="602"/>
      <c r="I7" s="603"/>
      <c r="J7" s="590">
        <v>45078</v>
      </c>
      <c r="K7" s="607" t="s">
        <v>823</v>
      </c>
      <c r="L7" s="5"/>
      <c r="M7" s="5"/>
      <c r="N7" s="5"/>
      <c r="O7" s="5"/>
      <c r="P7" s="5"/>
    </row>
    <row r="8" spans="1:16" s="6" customFormat="1" x14ac:dyDescent="0.3">
      <c r="A8" s="604"/>
      <c r="B8" s="605"/>
      <c r="C8" s="605"/>
      <c r="D8" s="605"/>
      <c r="E8" s="606"/>
      <c r="F8" s="604"/>
      <c r="G8" s="605"/>
      <c r="H8" s="605"/>
      <c r="I8" s="606"/>
      <c r="J8" s="590"/>
      <c r="K8" s="608"/>
      <c r="L8" s="5"/>
      <c r="M8" s="5"/>
      <c r="N8" s="5"/>
      <c r="O8" s="5"/>
      <c r="P8" s="5"/>
    </row>
    <row r="9" spans="1:16" s="6" customFormat="1" ht="33" customHeight="1" x14ac:dyDescent="0.3">
      <c r="A9" s="595" t="s">
        <v>7</v>
      </c>
      <c r="B9" s="596"/>
      <c r="C9" s="596"/>
      <c r="D9" s="596"/>
      <c r="E9" s="597"/>
      <c r="F9" s="581" t="s">
        <v>8</v>
      </c>
      <c r="G9" s="581"/>
      <c r="H9" s="581"/>
      <c r="I9" s="581"/>
      <c r="J9" s="71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09" t="s">
        <v>801</v>
      </c>
      <c r="B10" s="610"/>
      <c r="C10" s="610"/>
      <c r="D10" s="610"/>
      <c r="E10" s="611"/>
      <c r="F10" s="584" t="s">
        <v>804</v>
      </c>
      <c r="G10" s="584"/>
      <c r="H10" s="584"/>
      <c r="I10" s="584"/>
      <c r="J10" s="590">
        <v>44957</v>
      </c>
      <c r="K10" s="590">
        <v>45322</v>
      </c>
      <c r="L10" s="5"/>
      <c r="M10" s="5"/>
      <c r="N10" s="5"/>
      <c r="O10" s="5"/>
      <c r="P10" s="5"/>
    </row>
    <row r="11" spans="1:16" s="6" customFormat="1" x14ac:dyDescent="0.3">
      <c r="A11" s="612"/>
      <c r="B11" s="613"/>
      <c r="C11" s="613"/>
      <c r="D11" s="613"/>
      <c r="E11" s="614"/>
      <c r="F11" s="584"/>
      <c r="G11" s="584"/>
      <c r="H11" s="584"/>
      <c r="I11" s="584"/>
      <c r="J11" s="590"/>
      <c r="K11" s="590"/>
      <c r="L11" s="5"/>
      <c r="M11" s="5"/>
      <c r="N11" s="5"/>
      <c r="O11" s="5"/>
      <c r="P11" s="5"/>
    </row>
    <row r="12" spans="1:16" s="6" customFormat="1" x14ac:dyDescent="0.3">
      <c r="A12" s="581" t="s">
        <v>11</v>
      </c>
      <c r="B12" s="581"/>
      <c r="C12" s="581" t="s">
        <v>12</v>
      </c>
      <c r="D12" s="581"/>
      <c r="E12" s="581"/>
      <c r="F12" s="581" t="s">
        <v>13</v>
      </c>
      <c r="G12" s="581"/>
      <c r="H12" s="582" t="s">
        <v>14</v>
      </c>
      <c r="I12" s="582"/>
      <c r="J12" s="583" t="s">
        <v>15</v>
      </c>
      <c r="K12" s="583"/>
      <c r="L12" s="5"/>
      <c r="M12" s="5"/>
      <c r="N12" s="5"/>
      <c r="O12" s="5"/>
      <c r="P12" s="5"/>
    </row>
    <row r="13" spans="1:16" s="6" customFormat="1" ht="15" customHeight="1" x14ac:dyDescent="0.3">
      <c r="A13" s="584" t="s">
        <v>802</v>
      </c>
      <c r="B13" s="584"/>
      <c r="C13" s="584" t="s">
        <v>803</v>
      </c>
      <c r="D13" s="584"/>
      <c r="E13" s="584"/>
      <c r="F13" s="585">
        <v>2233696.41</v>
      </c>
      <c r="G13" s="586"/>
      <c r="H13" s="589">
        <f>I544</f>
        <v>100073.22000000002</v>
      </c>
      <c r="I13" s="589"/>
      <c r="J13" s="584" t="s">
        <v>822</v>
      </c>
      <c r="K13" s="584"/>
      <c r="L13" s="5"/>
      <c r="M13" s="5"/>
      <c r="N13" s="5"/>
      <c r="O13" s="5"/>
      <c r="P13" s="5"/>
    </row>
    <row r="14" spans="1:16" s="6" customFormat="1" x14ac:dyDescent="0.3">
      <c r="A14" s="584"/>
      <c r="B14" s="584"/>
      <c r="C14" s="584"/>
      <c r="D14" s="584"/>
      <c r="E14" s="584"/>
      <c r="F14" s="587"/>
      <c r="G14" s="588"/>
      <c r="H14" s="589"/>
      <c r="I14" s="589"/>
      <c r="J14" s="584"/>
      <c r="K14" s="584"/>
      <c r="L14" s="5"/>
      <c r="M14" s="5"/>
      <c r="N14" s="5"/>
      <c r="O14" s="5"/>
      <c r="P14" s="5"/>
    </row>
    <row r="15" spans="1:16" s="6" customFormat="1" x14ac:dyDescent="0.3">
      <c r="A15" s="576"/>
      <c r="B15" s="576"/>
      <c r="C15" s="576"/>
      <c r="D15" s="576"/>
      <c r="E15" s="576"/>
      <c r="F15" s="576"/>
      <c r="G15" s="576"/>
      <c r="H15" s="576"/>
      <c r="I15" s="576"/>
      <c r="J15" s="576"/>
      <c r="K15" s="576"/>
      <c r="L15" s="5"/>
      <c r="M15" s="5"/>
      <c r="N15" s="5"/>
      <c r="O15" s="5"/>
      <c r="P15" s="5"/>
    </row>
    <row r="16" spans="1:16" s="10" customFormat="1" ht="12.75" customHeight="1" x14ac:dyDescent="0.3">
      <c r="A16" s="577" t="s">
        <v>16</v>
      </c>
      <c r="B16" s="578" t="s">
        <v>17</v>
      </c>
      <c r="C16" s="578" t="s">
        <v>0</v>
      </c>
      <c r="D16" s="70"/>
      <c r="E16" s="577" t="s">
        <v>1</v>
      </c>
      <c r="F16" s="577"/>
      <c r="G16" s="577"/>
      <c r="H16" s="579" t="s">
        <v>19</v>
      </c>
      <c r="I16" s="579"/>
      <c r="J16" s="579"/>
      <c r="K16" s="580" t="s">
        <v>20</v>
      </c>
      <c r="L16" s="9"/>
      <c r="M16" s="9"/>
      <c r="N16" s="9"/>
      <c r="O16" s="9"/>
      <c r="P16" s="9"/>
    </row>
    <row r="17" spans="1:16" s="10" customFormat="1" ht="39" x14ac:dyDescent="0.3">
      <c r="A17" s="577"/>
      <c r="B17" s="578"/>
      <c r="C17" s="578"/>
      <c r="D17" s="70" t="s">
        <v>18</v>
      </c>
      <c r="E17" s="70" t="s">
        <v>21</v>
      </c>
      <c r="F17" s="70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80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F20+'BM02'!G20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F21+'BM02'!G21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F22+'BM02'!G22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F23+'BM02'!G23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F25+'BM02'!G25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F26+'BM02'!G26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F27+'BM02'!G27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F28+'BM02'!G28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F29+'BM02'!G29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F30+'BM02'!G30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F31+'BM02'!G31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F32+'BM02'!G32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F33+'BM02'!G33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F34+'BM02'!G34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F35+'BM02'!G35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F37+'BM02'!G37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F38+'BM02'!G38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F39+'BM02'!G39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F40+'BM02'!G40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F41+'BM02'!G41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F42+'BM02'!G42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F43+'BM02'!G43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2" t="s">
        <v>106</v>
      </c>
      <c r="B45" s="73" t="s">
        <v>105</v>
      </c>
      <c r="C45" s="12" t="s">
        <v>63</v>
      </c>
      <c r="D45" s="74">
        <v>51.88</v>
      </c>
      <c r="E45" s="74">
        <v>129.86000000000001</v>
      </c>
      <c r="F45" s="42"/>
      <c r="G45" s="13">
        <f>F45+'BM02'!G45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2" t="s">
        <v>115</v>
      </c>
      <c r="B47" s="75" t="s">
        <v>109</v>
      </c>
      <c r="C47" s="76" t="s">
        <v>63</v>
      </c>
      <c r="D47" s="77">
        <v>4.37</v>
      </c>
      <c r="E47" s="30">
        <v>259.72000000000003</v>
      </c>
      <c r="F47" s="42"/>
      <c r="G47" s="13">
        <f>F47+'BM02'!G47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2" t="s">
        <v>116</v>
      </c>
      <c r="B48" s="75" t="s">
        <v>110</v>
      </c>
      <c r="C48" s="76" t="s">
        <v>63</v>
      </c>
      <c r="D48" s="77">
        <v>24.13</v>
      </c>
      <c r="E48" s="30">
        <v>259.72000000000003</v>
      </c>
      <c r="F48" s="42"/>
      <c r="G48" s="13">
        <f>F48+'BM02'!G48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2" t="s">
        <v>117</v>
      </c>
      <c r="B49" s="75" t="s">
        <v>111</v>
      </c>
      <c r="C49" s="76" t="s">
        <v>63</v>
      </c>
      <c r="D49" s="77">
        <v>2.79</v>
      </c>
      <c r="E49" s="30">
        <v>129.86000000000001</v>
      </c>
      <c r="F49" s="42"/>
      <c r="G49" s="13">
        <f>F49+'BM02'!G49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2" t="s">
        <v>118</v>
      </c>
      <c r="B50" s="75" t="s">
        <v>112</v>
      </c>
      <c r="C50" s="76" t="s">
        <v>63</v>
      </c>
      <c r="D50" s="77">
        <v>19.41</v>
      </c>
      <c r="E50" s="30">
        <v>129.86000000000001</v>
      </c>
      <c r="F50" s="42"/>
      <c r="G50" s="13">
        <f>F50+'BM02'!G50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2" t="s">
        <v>119</v>
      </c>
      <c r="B51" s="75" t="s">
        <v>113</v>
      </c>
      <c r="C51" s="76" t="s">
        <v>63</v>
      </c>
      <c r="D51" s="77">
        <v>15.2</v>
      </c>
      <c r="E51" s="30">
        <v>129.86000000000001</v>
      </c>
      <c r="F51" s="42"/>
      <c r="G51" s="13">
        <f>F51+'BM02'!G51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2" t="s">
        <v>120</v>
      </c>
      <c r="B52" s="75" t="s">
        <v>114</v>
      </c>
      <c r="C52" s="76" t="s">
        <v>61</v>
      </c>
      <c r="D52" s="77">
        <v>169.67</v>
      </c>
      <c r="E52" s="30">
        <v>129.86000000000001</v>
      </c>
      <c r="F52" s="42"/>
      <c r="G52" s="13">
        <f>F52+'BM02'!G52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2" t="s">
        <v>125</v>
      </c>
      <c r="B55" s="72" t="s">
        <v>123</v>
      </c>
      <c r="C55" s="76" t="s">
        <v>124</v>
      </c>
      <c r="D55" s="74">
        <v>60.22</v>
      </c>
      <c r="E55" s="78">
        <v>31.42</v>
      </c>
      <c r="F55" s="79"/>
      <c r="G55" s="13">
        <f>F55+'BM02'!G55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2" t="s">
        <v>130</v>
      </c>
      <c r="B57" s="75" t="s">
        <v>67</v>
      </c>
      <c r="C57" s="76" t="s">
        <v>46</v>
      </c>
      <c r="D57" s="74">
        <v>76.92</v>
      </c>
      <c r="E57" s="78">
        <v>5.94</v>
      </c>
      <c r="F57" s="42"/>
      <c r="G57" s="13">
        <f>F57+'BM02'!G57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2" t="s">
        <v>131</v>
      </c>
      <c r="B58" s="75" t="s">
        <v>68</v>
      </c>
      <c r="C58" s="76" t="s">
        <v>63</v>
      </c>
      <c r="D58" s="74">
        <v>5.65</v>
      </c>
      <c r="E58" s="78">
        <v>3.85</v>
      </c>
      <c r="F58" s="42"/>
      <c r="G58" s="13">
        <f>F58+'BM02'!G58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2" t="s">
        <v>132</v>
      </c>
      <c r="B59" s="75" t="s">
        <v>128</v>
      </c>
      <c r="C59" s="76" t="s">
        <v>46</v>
      </c>
      <c r="D59" s="74">
        <v>610.86</v>
      </c>
      <c r="E59" s="78">
        <v>0.19</v>
      </c>
      <c r="F59" s="42"/>
      <c r="G59" s="13">
        <f>F59+'BM02'!G59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2" t="s">
        <v>133</v>
      </c>
      <c r="B60" s="75" t="s">
        <v>70</v>
      </c>
      <c r="C60" s="76" t="s">
        <v>71</v>
      </c>
      <c r="D60" s="74">
        <v>21.44</v>
      </c>
      <c r="E60" s="78">
        <v>37.5</v>
      </c>
      <c r="F60" s="42"/>
      <c r="G60" s="13">
        <f>F60+'BM02'!G60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2" t="s">
        <v>134</v>
      </c>
      <c r="B61" s="75" t="s">
        <v>72</v>
      </c>
      <c r="C61" s="76" t="s">
        <v>71</v>
      </c>
      <c r="D61" s="74">
        <v>20.350000000000001</v>
      </c>
      <c r="E61" s="78">
        <v>65.7</v>
      </c>
      <c r="F61" s="42"/>
      <c r="G61" s="13">
        <f>F61+'BM02'!G61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2" t="s">
        <v>135</v>
      </c>
      <c r="B62" s="75" t="s">
        <v>45</v>
      </c>
      <c r="C62" s="76" t="s">
        <v>71</v>
      </c>
      <c r="D62" s="74">
        <v>18.329999999999998</v>
      </c>
      <c r="E62" s="78">
        <v>63.6</v>
      </c>
      <c r="F62" s="42"/>
      <c r="G62" s="13">
        <f>F62+'BM02'!G62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2" t="s">
        <v>136</v>
      </c>
      <c r="B63" s="75" t="s">
        <v>73</v>
      </c>
      <c r="C63" s="76" t="s">
        <v>71</v>
      </c>
      <c r="D63" s="74">
        <v>22.45</v>
      </c>
      <c r="E63" s="78">
        <v>57.2</v>
      </c>
      <c r="F63" s="42"/>
      <c r="G63" s="13">
        <f>F63+'BM02'!G63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2" t="s">
        <v>137</v>
      </c>
      <c r="B64" s="75" t="s">
        <v>75</v>
      </c>
      <c r="C64" s="76" t="s">
        <v>46</v>
      </c>
      <c r="D64" s="74">
        <v>740.6</v>
      </c>
      <c r="E64" s="78">
        <v>2.8</v>
      </c>
      <c r="F64" s="42">
        <v>1.7</v>
      </c>
      <c r="G64" s="13">
        <f>F64+'BM02'!G64</f>
        <v>2.7</v>
      </c>
      <c r="H64" s="16">
        <f t="shared" si="25"/>
        <v>2073.6799999999998</v>
      </c>
      <c r="I64" s="16">
        <f t="shared" si="26"/>
        <v>1259.02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2" t="s">
        <v>138</v>
      </c>
      <c r="B65" s="75" t="s">
        <v>129</v>
      </c>
      <c r="C65" s="76" t="s">
        <v>63</v>
      </c>
      <c r="D65" s="74">
        <v>93</v>
      </c>
      <c r="E65" s="78">
        <v>40.78</v>
      </c>
      <c r="F65" s="42"/>
      <c r="G65" s="13">
        <f>F65+'BM02'!G65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2" t="s">
        <v>139</v>
      </c>
      <c r="B66" s="75" t="s">
        <v>76</v>
      </c>
      <c r="C66" s="76" t="s">
        <v>63</v>
      </c>
      <c r="D66" s="74">
        <v>41.75</v>
      </c>
      <c r="E66" s="78">
        <v>25.53</v>
      </c>
      <c r="F66" s="42">
        <v>25.53</v>
      </c>
      <c r="G66" s="13">
        <f>F66+'BM02'!G66</f>
        <v>25.53</v>
      </c>
      <c r="H66" s="16">
        <f t="shared" si="25"/>
        <v>1065.8800000000001</v>
      </c>
      <c r="I66" s="16">
        <f t="shared" si="26"/>
        <v>1065.8800000000001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2" t="s">
        <v>140</v>
      </c>
      <c r="B67" s="75" t="s">
        <v>77</v>
      </c>
      <c r="C67" s="76" t="s">
        <v>46</v>
      </c>
      <c r="D67" s="74">
        <v>46.64</v>
      </c>
      <c r="E67" s="78">
        <v>3.14</v>
      </c>
      <c r="F67" s="42">
        <v>3.14</v>
      </c>
      <c r="G67" s="13">
        <f>F67+'BM02'!G67</f>
        <v>3.14</v>
      </c>
      <c r="H67" s="16">
        <f t="shared" si="25"/>
        <v>146.44999999999999</v>
      </c>
      <c r="I67" s="16">
        <f t="shared" si="26"/>
        <v>146.44999999999999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2" t="s">
        <v>147</v>
      </c>
      <c r="B69" s="75" t="s">
        <v>90</v>
      </c>
      <c r="C69" s="76" t="s">
        <v>63</v>
      </c>
      <c r="D69" s="74">
        <v>39.71</v>
      </c>
      <c r="E69" s="78">
        <v>47.03</v>
      </c>
      <c r="F69" s="42">
        <v>47.03</v>
      </c>
      <c r="G69" s="13">
        <f>F69+'BM02'!G69</f>
        <v>47.03</v>
      </c>
      <c r="H69" s="16">
        <f t="shared" ref="H69:H75" si="29">ROUND(E69*D69,2)</f>
        <v>1867.56</v>
      </c>
      <c r="I69" s="16">
        <f t="shared" ref="I69:I75" si="30">ROUND(F69*D69,2)</f>
        <v>1867.56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72" t="s">
        <v>148</v>
      </c>
      <c r="B70" s="75" t="s">
        <v>94</v>
      </c>
      <c r="C70" s="76" t="s">
        <v>71</v>
      </c>
      <c r="D70" s="74">
        <v>22.45</v>
      </c>
      <c r="E70" s="78">
        <v>71.2</v>
      </c>
      <c r="F70" s="42">
        <v>71.2</v>
      </c>
      <c r="G70" s="13">
        <f>F70+'BM02'!G70</f>
        <v>71.2</v>
      </c>
      <c r="H70" s="16">
        <f t="shared" si="29"/>
        <v>1598.44</v>
      </c>
      <c r="I70" s="16">
        <f t="shared" si="30"/>
        <v>1598.44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72" t="s">
        <v>149</v>
      </c>
      <c r="B71" s="75" t="s">
        <v>143</v>
      </c>
      <c r="C71" s="76" t="s">
        <v>71</v>
      </c>
      <c r="D71" s="74">
        <v>18.75</v>
      </c>
      <c r="E71" s="78">
        <v>52.6</v>
      </c>
      <c r="F71" s="42">
        <v>52.6</v>
      </c>
      <c r="G71" s="13">
        <f>F71+'BM02'!G71</f>
        <v>52.6</v>
      </c>
      <c r="H71" s="16">
        <f t="shared" si="29"/>
        <v>986.25</v>
      </c>
      <c r="I71" s="16">
        <f t="shared" si="30"/>
        <v>986.25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72" t="s">
        <v>150</v>
      </c>
      <c r="B72" s="75" t="s">
        <v>90</v>
      </c>
      <c r="C72" s="76" t="s">
        <v>63</v>
      </c>
      <c r="D72" s="74">
        <v>39.71</v>
      </c>
      <c r="E72" s="78">
        <v>80.599999999999994</v>
      </c>
      <c r="F72" s="42">
        <v>80.599999999999994</v>
      </c>
      <c r="G72" s="13">
        <f>F72+'BM02'!G72</f>
        <v>80.599999999999994</v>
      </c>
      <c r="H72" s="16">
        <f t="shared" si="29"/>
        <v>3200.63</v>
      </c>
      <c r="I72" s="16">
        <f t="shared" si="30"/>
        <v>3200.63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72" t="s">
        <v>151</v>
      </c>
      <c r="B73" s="75" t="s">
        <v>144</v>
      </c>
      <c r="C73" s="76" t="s">
        <v>46</v>
      </c>
      <c r="D73" s="74">
        <v>487.71</v>
      </c>
      <c r="E73" s="78">
        <v>2.44</v>
      </c>
      <c r="F73" s="42">
        <v>2.44</v>
      </c>
      <c r="G73" s="13">
        <f>F73+'BM02'!G73</f>
        <v>2.44</v>
      </c>
      <c r="H73" s="16">
        <f t="shared" si="29"/>
        <v>1190.01</v>
      </c>
      <c r="I73" s="16">
        <f t="shared" si="30"/>
        <v>1190.01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72" t="s">
        <v>152</v>
      </c>
      <c r="B74" s="75" t="s">
        <v>145</v>
      </c>
      <c r="C74" s="76" t="s">
        <v>124</v>
      </c>
      <c r="D74" s="74">
        <v>114.79</v>
      </c>
      <c r="E74" s="78">
        <v>11.2</v>
      </c>
      <c r="F74" s="42">
        <v>11.2</v>
      </c>
      <c r="G74" s="13">
        <f>F74+'BM02'!G74</f>
        <v>11.2</v>
      </c>
      <c r="H74" s="16">
        <f t="shared" si="29"/>
        <v>1285.6500000000001</v>
      </c>
      <c r="I74" s="16">
        <f t="shared" si="30"/>
        <v>1285.6500000000001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2" t="s">
        <v>153</v>
      </c>
      <c r="B75" s="75" t="s">
        <v>146</v>
      </c>
      <c r="C75" s="76" t="s">
        <v>124</v>
      </c>
      <c r="D75" s="74">
        <v>62.72</v>
      </c>
      <c r="E75" s="78">
        <v>6.4</v>
      </c>
      <c r="F75" s="42">
        <v>4.2</v>
      </c>
      <c r="G75" s="13">
        <f>F75+'BM02'!G75</f>
        <v>4.2</v>
      </c>
      <c r="H75" s="16">
        <f t="shared" si="29"/>
        <v>401.41</v>
      </c>
      <c r="I75" s="16">
        <f t="shared" si="30"/>
        <v>263.42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2" t="s">
        <v>156</v>
      </c>
      <c r="B77" s="72" t="s">
        <v>105</v>
      </c>
      <c r="C77" s="76" t="s">
        <v>63</v>
      </c>
      <c r="D77" s="74">
        <v>51.88</v>
      </c>
      <c r="E77" s="78">
        <v>92.5</v>
      </c>
      <c r="F77" s="42">
        <v>92.5</v>
      </c>
      <c r="G77" s="13">
        <f>F77+'BM02'!G77</f>
        <v>92.5</v>
      </c>
      <c r="H77" s="16">
        <f t="shared" ref="H77" si="33">ROUND(E77*D77,2)</f>
        <v>4798.8999999999996</v>
      </c>
      <c r="I77" s="16">
        <f t="shared" ref="I77" si="34">ROUND(F77*D77,2)</f>
        <v>4798.8999999999996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2" t="s">
        <v>166</v>
      </c>
      <c r="B79" s="75" t="s">
        <v>159</v>
      </c>
      <c r="C79" s="76" t="s">
        <v>63</v>
      </c>
      <c r="D79" s="74">
        <v>77.12</v>
      </c>
      <c r="E79" s="78">
        <v>67.260000000000005</v>
      </c>
      <c r="F79" s="42"/>
      <c r="G79" s="13">
        <f>F79+'BM02'!G79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2" t="s">
        <v>167</v>
      </c>
      <c r="B80" s="75" t="s">
        <v>160</v>
      </c>
      <c r="C80" s="76" t="s">
        <v>63</v>
      </c>
      <c r="D80" s="74">
        <v>27.56</v>
      </c>
      <c r="E80" s="78">
        <v>67.260000000000005</v>
      </c>
      <c r="F80" s="42"/>
      <c r="G80" s="13">
        <f>F80+'BM02'!G80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2" t="s">
        <v>168</v>
      </c>
      <c r="B81" s="75" t="s">
        <v>161</v>
      </c>
      <c r="C81" s="76" t="s">
        <v>124</v>
      </c>
      <c r="D81" s="74">
        <v>27.6</v>
      </c>
      <c r="E81" s="78">
        <v>13.5</v>
      </c>
      <c r="F81" s="42"/>
      <c r="G81" s="13">
        <f>F81+'BM02'!G81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2" t="s">
        <v>169</v>
      </c>
      <c r="B82" s="75" t="s">
        <v>162</v>
      </c>
      <c r="C82" s="76" t="s">
        <v>124</v>
      </c>
      <c r="D82" s="74">
        <v>71.63</v>
      </c>
      <c r="E82" s="78">
        <v>6</v>
      </c>
      <c r="F82" s="42"/>
      <c r="G82" s="13">
        <f>F82+'BM02'!G82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2" t="s">
        <v>170</v>
      </c>
      <c r="B83" s="75" t="s">
        <v>163</v>
      </c>
      <c r="C83" s="76" t="s">
        <v>63</v>
      </c>
      <c r="D83" s="74">
        <v>38.590000000000003</v>
      </c>
      <c r="E83" s="78">
        <v>53.5</v>
      </c>
      <c r="F83" s="42"/>
      <c r="G83" s="13">
        <f>F83+'BM02'!G83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2" t="s">
        <v>171</v>
      </c>
      <c r="B84" s="75" t="s">
        <v>164</v>
      </c>
      <c r="C84" s="76" t="s">
        <v>165</v>
      </c>
      <c r="D84" s="74">
        <v>1493.81</v>
      </c>
      <c r="E84" s="78">
        <v>3</v>
      </c>
      <c r="F84" s="42"/>
      <c r="G84" s="13">
        <f>F84+'BM02'!G84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80" t="s">
        <v>177</v>
      </c>
      <c r="B86" s="81" t="s">
        <v>174</v>
      </c>
      <c r="C86" s="82" t="s">
        <v>165</v>
      </c>
      <c r="D86" s="77">
        <v>1082.95</v>
      </c>
      <c r="E86" s="77">
        <v>1</v>
      </c>
      <c r="F86" s="42"/>
      <c r="G86" s="13">
        <f>F86+'BM02'!G86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80" t="s">
        <v>178</v>
      </c>
      <c r="B87" s="81" t="s">
        <v>175</v>
      </c>
      <c r="C87" s="82" t="s">
        <v>63</v>
      </c>
      <c r="D87" s="77">
        <v>877.32</v>
      </c>
      <c r="E87" s="77">
        <v>6.4</v>
      </c>
      <c r="F87" s="42"/>
      <c r="G87" s="13">
        <f>F87+'BM02'!G87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80" t="s">
        <v>179</v>
      </c>
      <c r="B88" s="81" t="s">
        <v>176</v>
      </c>
      <c r="C88" s="82" t="s">
        <v>165</v>
      </c>
      <c r="D88" s="77">
        <v>4511.21</v>
      </c>
      <c r="E88" s="77">
        <v>1</v>
      </c>
      <c r="F88" s="42"/>
      <c r="G88" s="13">
        <f>F88+'BM02'!G88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80" t="s">
        <v>187</v>
      </c>
      <c r="B90" s="81" t="s">
        <v>182</v>
      </c>
      <c r="C90" s="82" t="s">
        <v>46</v>
      </c>
      <c r="D90" s="77">
        <v>434.36</v>
      </c>
      <c r="E90" s="77">
        <v>3.37</v>
      </c>
      <c r="F90" s="42"/>
      <c r="G90" s="13">
        <f>F90+'BM02'!G90</f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80" t="s">
        <v>188</v>
      </c>
      <c r="B91" s="81" t="s">
        <v>183</v>
      </c>
      <c r="C91" s="82" t="s">
        <v>63</v>
      </c>
      <c r="D91" s="77">
        <v>40.81</v>
      </c>
      <c r="E91" s="77">
        <v>48.22</v>
      </c>
      <c r="F91" s="42"/>
      <c r="G91" s="13">
        <f>F91+'BM02'!G91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80" t="s">
        <v>189</v>
      </c>
      <c r="B92" s="81" t="s">
        <v>184</v>
      </c>
      <c r="C92" s="82" t="s">
        <v>63</v>
      </c>
      <c r="D92" s="77">
        <v>126.75</v>
      </c>
      <c r="E92" s="77">
        <v>48.22</v>
      </c>
      <c r="F92" s="42"/>
      <c r="G92" s="13">
        <f>F92+'BM02'!G92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80" t="s">
        <v>190</v>
      </c>
      <c r="B93" s="81" t="s">
        <v>185</v>
      </c>
      <c r="C93" s="82" t="s">
        <v>124</v>
      </c>
      <c r="D93" s="77">
        <v>21</v>
      </c>
      <c r="E93" s="77">
        <v>36.71</v>
      </c>
      <c r="F93" s="42"/>
      <c r="G93" s="13">
        <f>F93+'BM02'!G93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80" t="s">
        <v>191</v>
      </c>
      <c r="B94" s="81" t="s">
        <v>186</v>
      </c>
      <c r="C94" s="82" t="s">
        <v>46</v>
      </c>
      <c r="D94" s="77">
        <v>772.62</v>
      </c>
      <c r="E94" s="77">
        <v>1.99</v>
      </c>
      <c r="F94" s="42"/>
      <c r="G94" s="13">
        <f>F94+'BM02'!G94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80" t="s">
        <v>194</v>
      </c>
      <c r="B96" s="81" t="s">
        <v>109</v>
      </c>
      <c r="C96" s="82" t="s">
        <v>63</v>
      </c>
      <c r="D96" s="77">
        <v>4.37</v>
      </c>
      <c r="E96" s="77">
        <v>247.26</v>
      </c>
      <c r="F96" s="42"/>
      <c r="G96" s="13">
        <f>F96+'BM02'!G96</f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80" t="s">
        <v>195</v>
      </c>
      <c r="B97" s="81" t="s">
        <v>110</v>
      </c>
      <c r="C97" s="82" t="s">
        <v>63</v>
      </c>
      <c r="D97" s="77">
        <v>24.13</v>
      </c>
      <c r="E97" s="77">
        <v>111.97</v>
      </c>
      <c r="F97" s="42"/>
      <c r="G97" s="13">
        <f>F97+'BM02'!G97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80" t="s">
        <v>196</v>
      </c>
      <c r="B98" s="81" t="s">
        <v>193</v>
      </c>
      <c r="C98" s="82" t="s">
        <v>63</v>
      </c>
      <c r="D98" s="77">
        <v>35.4</v>
      </c>
      <c r="E98" s="77">
        <v>135.29</v>
      </c>
      <c r="F98" s="42"/>
      <c r="G98" s="13">
        <f>F98+'BM02'!G98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80" t="s">
        <v>204</v>
      </c>
      <c r="B100" s="81" t="s">
        <v>199</v>
      </c>
      <c r="C100" s="82" t="s">
        <v>63</v>
      </c>
      <c r="D100" s="77">
        <v>3.18</v>
      </c>
      <c r="E100" s="77">
        <v>247.26</v>
      </c>
      <c r="F100" s="42"/>
      <c r="G100" s="13">
        <f>F100+'BM02'!G100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80" t="s">
        <v>205</v>
      </c>
      <c r="B101" s="81" t="s">
        <v>200</v>
      </c>
      <c r="C101" s="82" t="s">
        <v>63</v>
      </c>
      <c r="D101" s="77">
        <v>11.22</v>
      </c>
      <c r="E101" s="77">
        <v>247.26</v>
      </c>
      <c r="F101" s="42"/>
      <c r="G101" s="13">
        <f>F101+'BM02'!G101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80" t="s">
        <v>206</v>
      </c>
      <c r="B102" s="81" t="s">
        <v>113</v>
      </c>
      <c r="C102" s="82" t="s">
        <v>63</v>
      </c>
      <c r="D102" s="77">
        <v>15.2</v>
      </c>
      <c r="E102" s="77">
        <v>247.26</v>
      </c>
      <c r="F102" s="42"/>
      <c r="G102" s="13">
        <f>F102+'BM02'!G102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80" t="s">
        <v>207</v>
      </c>
      <c r="B103" s="81" t="s">
        <v>201</v>
      </c>
      <c r="C103" s="82" t="s">
        <v>63</v>
      </c>
      <c r="D103" s="77">
        <v>3.21</v>
      </c>
      <c r="E103" s="77">
        <v>48.22</v>
      </c>
      <c r="F103" s="42"/>
      <c r="G103" s="13">
        <f>F103+'BM02'!G103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80" t="s">
        <v>208</v>
      </c>
      <c r="B104" s="81" t="s">
        <v>202</v>
      </c>
      <c r="C104" s="82" t="s">
        <v>63</v>
      </c>
      <c r="D104" s="77">
        <v>17.05</v>
      </c>
      <c r="E104" s="77">
        <v>48.22</v>
      </c>
      <c r="F104" s="42"/>
      <c r="G104" s="13">
        <f>F104+'BM02'!G104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80" t="s">
        <v>209</v>
      </c>
      <c r="B105" s="81" t="s">
        <v>203</v>
      </c>
      <c r="C105" s="82" t="s">
        <v>63</v>
      </c>
      <c r="D105" s="77">
        <v>6.87</v>
      </c>
      <c r="E105" s="77">
        <v>3.61</v>
      </c>
      <c r="F105" s="42"/>
      <c r="G105" s="13">
        <f>F105+'BM02'!G105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80" t="s">
        <v>214</v>
      </c>
      <c r="B108" s="81" t="s">
        <v>212</v>
      </c>
      <c r="C108" s="82" t="s">
        <v>124</v>
      </c>
      <c r="D108" s="77">
        <v>67.56</v>
      </c>
      <c r="E108" s="77">
        <v>76.45</v>
      </c>
      <c r="F108" s="42"/>
      <c r="G108" s="13">
        <f>F108+'BM02'!G108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80" t="s">
        <v>215</v>
      </c>
      <c r="B109" s="81" t="s">
        <v>213</v>
      </c>
      <c r="C109" s="82" t="s">
        <v>165</v>
      </c>
      <c r="D109" s="77">
        <v>1803.32</v>
      </c>
      <c r="E109" s="77">
        <v>2</v>
      </c>
      <c r="F109" s="42"/>
      <c r="G109" s="13">
        <f>F109+'BM02'!G109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80" t="s">
        <v>216</v>
      </c>
      <c r="B110" s="81" t="s">
        <v>203</v>
      </c>
      <c r="C110" s="82" t="s">
        <v>63</v>
      </c>
      <c r="D110" s="77">
        <v>6.87</v>
      </c>
      <c r="E110" s="77">
        <v>8.64</v>
      </c>
      <c r="F110" s="42"/>
      <c r="G110" s="13">
        <f>F110+'BM02'!G110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80" t="s">
        <v>221</v>
      </c>
      <c r="B112" s="81" t="s">
        <v>218</v>
      </c>
      <c r="C112" s="82" t="s">
        <v>63</v>
      </c>
      <c r="D112" s="77">
        <v>130.13</v>
      </c>
      <c r="E112" s="77">
        <v>15.45</v>
      </c>
      <c r="F112" s="42"/>
      <c r="G112" s="13">
        <f>F112+'BM02'!G112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80" t="s">
        <v>222</v>
      </c>
      <c r="B113" s="81" t="s">
        <v>219</v>
      </c>
      <c r="C113" s="82" t="s">
        <v>124</v>
      </c>
      <c r="D113" s="77">
        <v>479.35</v>
      </c>
      <c r="E113" s="77">
        <v>8.2799999999999994</v>
      </c>
      <c r="F113" s="42"/>
      <c r="G113" s="13">
        <f>F113+'BM02'!G113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80" t="s">
        <v>223</v>
      </c>
      <c r="B114" s="81" t="s">
        <v>77</v>
      </c>
      <c r="C114" s="82" t="s">
        <v>46</v>
      </c>
      <c r="D114" s="77">
        <v>46.64</v>
      </c>
      <c r="E114" s="77">
        <v>8.31</v>
      </c>
      <c r="F114" s="42"/>
      <c r="G114" s="13">
        <f>F114+'BM02'!G114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80" t="s">
        <v>224</v>
      </c>
      <c r="B115" s="81" t="s">
        <v>220</v>
      </c>
      <c r="C115" s="82" t="s">
        <v>63</v>
      </c>
      <c r="D115" s="77">
        <v>120.3</v>
      </c>
      <c r="E115" s="77">
        <v>17.96</v>
      </c>
      <c r="F115" s="42"/>
      <c r="G115" s="13">
        <f>F115+'BM02'!G115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80" t="s">
        <v>225</v>
      </c>
      <c r="B116" s="81" t="s">
        <v>213</v>
      </c>
      <c r="C116" s="82" t="s">
        <v>165</v>
      </c>
      <c r="D116" s="77">
        <v>1803.32</v>
      </c>
      <c r="E116" s="77">
        <v>2</v>
      </c>
      <c r="F116" s="42"/>
      <c r="G116" s="13">
        <f>F116+'BM02'!G116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80" t="s">
        <v>226</v>
      </c>
      <c r="B117" s="81" t="s">
        <v>203</v>
      </c>
      <c r="C117" s="82" t="s">
        <v>63</v>
      </c>
      <c r="D117" s="77">
        <v>6.87</v>
      </c>
      <c r="E117" s="77">
        <v>6.72</v>
      </c>
      <c r="F117" s="42"/>
      <c r="G117" s="13">
        <f>F117+'BM02'!G117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1" t="s">
        <v>36</v>
      </c>
      <c r="B120" s="81" t="s">
        <v>65</v>
      </c>
      <c r="C120" s="82" t="s">
        <v>61</v>
      </c>
      <c r="D120" s="77">
        <v>0.46</v>
      </c>
      <c r="E120" s="77">
        <v>442.82</v>
      </c>
      <c r="F120" s="42"/>
      <c r="G120" s="13">
        <f>F120+'BM02'!G120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80" t="s">
        <v>229</v>
      </c>
      <c r="B122" s="81" t="s">
        <v>230</v>
      </c>
      <c r="C122" s="82" t="s">
        <v>63</v>
      </c>
      <c r="D122" s="77">
        <v>2.6</v>
      </c>
      <c r="E122" s="77">
        <v>442.82</v>
      </c>
      <c r="F122" s="42"/>
      <c r="G122" s="13">
        <f>F122+'BM02'!G122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80" t="s">
        <v>238</v>
      </c>
      <c r="B124" s="81" t="s">
        <v>232</v>
      </c>
      <c r="C124" s="82" t="s">
        <v>124</v>
      </c>
      <c r="D124" s="77">
        <v>36.229999999999997</v>
      </c>
      <c r="E124" s="77">
        <v>84.63</v>
      </c>
      <c r="F124" s="42"/>
      <c r="G124" s="13">
        <f>F124+'BM02'!G124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80" t="s">
        <v>239</v>
      </c>
      <c r="B125" s="81" t="s">
        <v>233</v>
      </c>
      <c r="C125" s="82" t="s">
        <v>63</v>
      </c>
      <c r="D125" s="77">
        <v>67.06</v>
      </c>
      <c r="E125" s="77">
        <v>564.49</v>
      </c>
      <c r="F125" s="42"/>
      <c r="G125" s="13">
        <f>F125+'BM02'!G125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80" t="s">
        <v>240</v>
      </c>
      <c r="B126" s="81" t="s">
        <v>234</v>
      </c>
      <c r="C126" s="82" t="s">
        <v>235</v>
      </c>
      <c r="D126" s="77">
        <v>50.3</v>
      </c>
      <c r="E126" s="77">
        <v>66.42</v>
      </c>
      <c r="F126" s="42"/>
      <c r="G126" s="13">
        <f>F126+'BM02'!G126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80" t="s">
        <v>241</v>
      </c>
      <c r="B128" s="80" t="s">
        <v>219</v>
      </c>
      <c r="C128" s="82" t="s">
        <v>124</v>
      </c>
      <c r="D128" s="77">
        <v>479.35</v>
      </c>
      <c r="E128" s="77">
        <v>84.63</v>
      </c>
      <c r="F128" s="42"/>
      <c r="G128" s="13">
        <f>F128+'BM02'!G128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1" t="s">
        <v>37</v>
      </c>
      <c r="B130" s="81" t="s">
        <v>243</v>
      </c>
      <c r="C130" s="82" t="s">
        <v>63</v>
      </c>
      <c r="D130" s="77">
        <v>13.59</v>
      </c>
      <c r="E130" s="77">
        <v>231.89</v>
      </c>
      <c r="F130" s="42"/>
      <c r="G130" s="13">
        <f>F130+'BM02'!G130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80" t="s">
        <v>248</v>
      </c>
      <c r="B134" s="81" t="s">
        <v>123</v>
      </c>
      <c r="C134" s="82" t="s">
        <v>124</v>
      </c>
      <c r="D134" s="77">
        <v>60.22</v>
      </c>
      <c r="E134" s="77">
        <v>41.8</v>
      </c>
      <c r="F134" s="42"/>
      <c r="G134" s="13">
        <f>F134+'BM02'!G134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80" t="s">
        <v>255</v>
      </c>
      <c r="B136" s="81" t="s">
        <v>67</v>
      </c>
      <c r="C136" s="82" t="s">
        <v>46</v>
      </c>
      <c r="D136" s="77">
        <v>76.92</v>
      </c>
      <c r="E136" s="77">
        <v>38.380000000000003</v>
      </c>
      <c r="F136" s="42"/>
      <c r="G136" s="13">
        <f>F136+'BM02'!G136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80" t="s">
        <v>256</v>
      </c>
      <c r="B137" s="81" t="s">
        <v>68</v>
      </c>
      <c r="C137" s="82" t="s">
        <v>63</v>
      </c>
      <c r="D137" s="77">
        <v>5.65</v>
      </c>
      <c r="E137" s="77">
        <v>5.28</v>
      </c>
      <c r="F137" s="42"/>
      <c r="G137" s="13">
        <f>F137+'BM02'!G137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80" t="s">
        <v>257</v>
      </c>
      <c r="B138" s="81" t="s">
        <v>69</v>
      </c>
      <c r="C138" s="82" t="s">
        <v>63</v>
      </c>
      <c r="D138" s="77">
        <v>30.52</v>
      </c>
      <c r="E138" s="77">
        <v>5.28</v>
      </c>
      <c r="F138" s="42"/>
      <c r="G138" s="13">
        <f>F138+'BM02'!G138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80" t="s">
        <v>258</v>
      </c>
      <c r="B139" s="81" t="s">
        <v>251</v>
      </c>
      <c r="C139" s="82" t="s">
        <v>124</v>
      </c>
      <c r="D139" s="77">
        <v>43.6</v>
      </c>
      <c r="E139" s="77">
        <v>35.630000000000003</v>
      </c>
      <c r="F139" s="42">
        <v>35.630000000000003</v>
      </c>
      <c r="G139" s="13">
        <f>F139+'BM02'!G139</f>
        <v>35.630000000000003</v>
      </c>
      <c r="H139" s="16">
        <f t="shared" si="90"/>
        <v>1553.47</v>
      </c>
      <c r="I139" s="16">
        <f t="shared" si="91"/>
        <v>1553.47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80" t="s">
        <v>259</v>
      </c>
      <c r="B140" s="81" t="s">
        <v>252</v>
      </c>
      <c r="C140" s="82" t="s">
        <v>46</v>
      </c>
      <c r="D140" s="77">
        <v>616.83000000000004</v>
      </c>
      <c r="E140" s="77">
        <v>2.85</v>
      </c>
      <c r="F140" s="42"/>
      <c r="G140" s="13">
        <f>F140+'BM02'!G140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80" t="s">
        <v>260</v>
      </c>
      <c r="B141" s="81" t="s">
        <v>253</v>
      </c>
      <c r="C141" s="82" t="s">
        <v>235</v>
      </c>
      <c r="D141" s="77">
        <v>516.9</v>
      </c>
      <c r="E141" s="77">
        <v>8.5500000000000007</v>
      </c>
      <c r="F141" s="42"/>
      <c r="G141" s="13">
        <f>F141+'BM02'!G141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80" t="s">
        <v>261</v>
      </c>
      <c r="B142" s="81" t="s">
        <v>45</v>
      </c>
      <c r="C142" s="82" t="s">
        <v>71</v>
      </c>
      <c r="D142" s="77">
        <v>18.329999999999998</v>
      </c>
      <c r="E142" s="77">
        <v>69.739999999999995</v>
      </c>
      <c r="F142" s="42"/>
      <c r="G142" s="13">
        <f>F142+'BM02'!G142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80" t="s">
        <v>262</v>
      </c>
      <c r="B143" s="81" t="s">
        <v>254</v>
      </c>
      <c r="C143" s="82" t="s">
        <v>46</v>
      </c>
      <c r="D143" s="77">
        <v>662.01</v>
      </c>
      <c r="E143" s="77">
        <v>2.31</v>
      </c>
      <c r="F143" s="42"/>
      <c r="G143" s="13">
        <f>F143+'BM02'!G143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80" t="s">
        <v>263</v>
      </c>
      <c r="B144" s="81" t="s">
        <v>76</v>
      </c>
      <c r="C144" s="82" t="s">
        <v>63</v>
      </c>
      <c r="D144" s="77">
        <v>41.75</v>
      </c>
      <c r="E144" s="77">
        <v>25.07</v>
      </c>
      <c r="F144" s="42">
        <v>25.07</v>
      </c>
      <c r="G144" s="13">
        <f>F144+'BM02'!G144</f>
        <v>25.07</v>
      </c>
      <c r="H144" s="16">
        <f t="shared" si="90"/>
        <v>1046.67</v>
      </c>
      <c r="I144" s="16">
        <f t="shared" si="91"/>
        <v>1046.67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80" t="s">
        <v>264</v>
      </c>
      <c r="B145" s="81" t="s">
        <v>77</v>
      </c>
      <c r="C145" s="82" t="s">
        <v>46</v>
      </c>
      <c r="D145" s="77">
        <v>46.64</v>
      </c>
      <c r="E145" s="77">
        <v>24.67</v>
      </c>
      <c r="F145" s="42"/>
      <c r="G145" s="13">
        <f>F145+'BM02'!G145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80" t="s">
        <v>269</v>
      </c>
      <c r="B147" s="81" t="s">
        <v>90</v>
      </c>
      <c r="C147" s="82" t="s">
        <v>63</v>
      </c>
      <c r="D147" s="77">
        <v>39.71</v>
      </c>
      <c r="E147" s="77">
        <v>26.4</v>
      </c>
      <c r="F147" s="42">
        <v>26.4</v>
      </c>
      <c r="G147" s="13">
        <f>F147+'BM02'!G147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1048.3399999999999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80" t="s">
        <v>270</v>
      </c>
      <c r="B148" s="81" t="s">
        <v>267</v>
      </c>
      <c r="C148" s="82" t="s">
        <v>63</v>
      </c>
      <c r="D148" s="77">
        <v>59.67</v>
      </c>
      <c r="E148" s="77">
        <v>28.59</v>
      </c>
      <c r="F148" s="42"/>
      <c r="G148" s="13">
        <f>F148+'BM02'!G148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80" t="s">
        <v>271</v>
      </c>
      <c r="B149" s="81" t="s">
        <v>94</v>
      </c>
      <c r="C149" s="82" t="s">
        <v>71</v>
      </c>
      <c r="D149" s="77">
        <v>22.45</v>
      </c>
      <c r="E149" s="77">
        <v>37.22</v>
      </c>
      <c r="F149" s="42">
        <v>22.02</v>
      </c>
      <c r="G149" s="13">
        <f>F149+'BM02'!G149</f>
        <v>22.02</v>
      </c>
      <c r="H149" s="16">
        <f t="shared" si="94"/>
        <v>835.59</v>
      </c>
      <c r="I149" s="16">
        <f t="shared" si="95"/>
        <v>494.35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80" t="s">
        <v>272</v>
      </c>
      <c r="B150" s="81" t="s">
        <v>47</v>
      </c>
      <c r="C150" s="82" t="s">
        <v>71</v>
      </c>
      <c r="D150" s="77">
        <v>18.260000000000002</v>
      </c>
      <c r="E150" s="77">
        <v>204.88</v>
      </c>
      <c r="F150" s="42">
        <v>95.48</v>
      </c>
      <c r="G150" s="13">
        <f>F150+'BM02'!G150</f>
        <v>95.48</v>
      </c>
      <c r="H150" s="16">
        <f t="shared" si="94"/>
        <v>3741.11</v>
      </c>
      <c r="I150" s="16">
        <f t="shared" si="95"/>
        <v>1743.46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80" t="s">
        <v>273</v>
      </c>
      <c r="B151" s="81" t="s">
        <v>144</v>
      </c>
      <c r="C151" s="82" t="s">
        <v>46</v>
      </c>
      <c r="D151" s="77">
        <v>487.71</v>
      </c>
      <c r="E151" s="77">
        <v>2.98</v>
      </c>
      <c r="F151" s="42">
        <v>1.32</v>
      </c>
      <c r="G151" s="13">
        <f>F151+'BM02'!G151</f>
        <v>1.32</v>
      </c>
      <c r="H151" s="16">
        <f t="shared" si="94"/>
        <v>1453.38</v>
      </c>
      <c r="I151" s="16">
        <f t="shared" si="95"/>
        <v>643.78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80" t="s">
        <v>274</v>
      </c>
      <c r="B152" s="81" t="s">
        <v>268</v>
      </c>
      <c r="C152" s="82" t="s">
        <v>46</v>
      </c>
      <c r="D152" s="77">
        <v>265.87</v>
      </c>
      <c r="E152" s="77">
        <v>2.98</v>
      </c>
      <c r="F152" s="42">
        <v>1.32</v>
      </c>
      <c r="G152" s="13">
        <f>F152+'BM02'!G152</f>
        <v>1.32</v>
      </c>
      <c r="H152" s="16">
        <f t="shared" si="94"/>
        <v>792.29</v>
      </c>
      <c r="I152" s="16">
        <f t="shared" si="95"/>
        <v>350.95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80" t="s">
        <v>283</v>
      </c>
      <c r="B154" s="81" t="s">
        <v>105</v>
      </c>
      <c r="C154" s="82" t="s">
        <v>63</v>
      </c>
      <c r="D154" s="77">
        <v>51.88</v>
      </c>
      <c r="E154" s="77">
        <v>111.13</v>
      </c>
      <c r="F154" s="42">
        <v>111.13</v>
      </c>
      <c r="G154" s="13">
        <f>F154+'BM02'!G154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5765.42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80" t="s">
        <v>284</v>
      </c>
      <c r="B155" s="81" t="s">
        <v>277</v>
      </c>
      <c r="C155" s="82" t="s">
        <v>124</v>
      </c>
      <c r="D155" s="77">
        <v>55.41</v>
      </c>
      <c r="E155" s="77">
        <v>12.34</v>
      </c>
      <c r="F155" s="42"/>
      <c r="G155" s="13">
        <f>F155+'BM02'!G155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80" t="s">
        <v>285</v>
      </c>
      <c r="B156" s="81" t="s">
        <v>278</v>
      </c>
      <c r="C156" s="82" t="s">
        <v>124</v>
      </c>
      <c r="D156" s="77">
        <v>64.180000000000007</v>
      </c>
      <c r="E156" s="77">
        <v>2.92</v>
      </c>
      <c r="F156" s="42">
        <v>2.92</v>
      </c>
      <c r="G156" s="13">
        <f>F156+'BM02'!G156</f>
        <v>2.92</v>
      </c>
      <c r="H156" s="16">
        <f t="shared" si="99"/>
        <v>187.41</v>
      </c>
      <c r="I156" s="16">
        <f t="shared" si="100"/>
        <v>187.41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80" t="s">
        <v>286</v>
      </c>
      <c r="B157" s="81" t="s">
        <v>279</v>
      </c>
      <c r="C157" s="82" t="s">
        <v>124</v>
      </c>
      <c r="D157" s="77">
        <v>104.35</v>
      </c>
      <c r="E157" s="77">
        <v>12.34</v>
      </c>
      <c r="F157" s="42">
        <v>5.6</v>
      </c>
      <c r="G157" s="13">
        <f>F157+'BM02'!G157</f>
        <v>5.6</v>
      </c>
      <c r="H157" s="16">
        <f t="shared" si="99"/>
        <v>1287.68</v>
      </c>
      <c r="I157" s="16">
        <f t="shared" si="100"/>
        <v>584.36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80" t="s">
        <v>287</v>
      </c>
      <c r="B158" s="81" t="s">
        <v>280</v>
      </c>
      <c r="C158" s="82" t="s">
        <v>63</v>
      </c>
      <c r="D158" s="77">
        <v>633.75</v>
      </c>
      <c r="E158" s="77">
        <v>44.41</v>
      </c>
      <c r="F158" s="42"/>
      <c r="G158" s="13">
        <f>F158+'BM02'!G158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80" t="s">
        <v>288</v>
      </c>
      <c r="B160" s="81" t="s">
        <v>159</v>
      </c>
      <c r="C160" s="82" t="s">
        <v>63</v>
      </c>
      <c r="D160" s="77">
        <v>77.12</v>
      </c>
      <c r="E160" s="77">
        <v>90.87</v>
      </c>
      <c r="F160" s="42"/>
      <c r="G160" s="13">
        <f>F160+'BM02'!G160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80" t="s">
        <v>289</v>
      </c>
      <c r="B161" s="81" t="s">
        <v>160</v>
      </c>
      <c r="C161" s="82" t="s">
        <v>63</v>
      </c>
      <c r="D161" s="77">
        <v>27.56</v>
      </c>
      <c r="E161" s="77">
        <v>90.87</v>
      </c>
      <c r="F161" s="42"/>
      <c r="G161" s="13">
        <f>F161+'BM02'!G161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80" t="s">
        <v>290</v>
      </c>
      <c r="B162" s="81" t="s">
        <v>282</v>
      </c>
      <c r="C162" s="82" t="s">
        <v>63</v>
      </c>
      <c r="D162" s="77">
        <v>43.68</v>
      </c>
      <c r="E162" s="77">
        <v>72.05</v>
      </c>
      <c r="F162" s="42"/>
      <c r="G162" s="13">
        <f>F162+'BM02'!G162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80" t="s">
        <v>294</v>
      </c>
      <c r="B164" s="81" t="s">
        <v>293</v>
      </c>
      <c r="C164" s="82" t="s">
        <v>63</v>
      </c>
      <c r="D164" s="77">
        <v>1027.8399999999999</v>
      </c>
      <c r="E164" s="77">
        <v>3.61</v>
      </c>
      <c r="F164" s="42"/>
      <c r="G164" s="13">
        <f>F164+'BM02'!G164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80" t="s">
        <v>295</v>
      </c>
      <c r="B165" s="81" t="s">
        <v>175</v>
      </c>
      <c r="C165" s="82" t="s">
        <v>63</v>
      </c>
      <c r="D165" s="77">
        <v>877.32</v>
      </c>
      <c r="E165" s="77">
        <v>4.97</v>
      </c>
      <c r="F165" s="42"/>
      <c r="G165" s="13">
        <f>F165+'BM02'!G165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80" t="s">
        <v>296</v>
      </c>
      <c r="B166" s="81" t="s">
        <v>293</v>
      </c>
      <c r="C166" s="82" t="s">
        <v>63</v>
      </c>
      <c r="D166" s="77">
        <v>1027.8399999999999</v>
      </c>
      <c r="E166" s="77">
        <v>10.46</v>
      </c>
      <c r="F166" s="42"/>
      <c r="G166" s="13">
        <f>F166+'BM02'!G166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80" t="s">
        <v>298</v>
      </c>
      <c r="B168" s="81" t="s">
        <v>182</v>
      </c>
      <c r="C168" s="82" t="s">
        <v>46</v>
      </c>
      <c r="D168" s="77">
        <v>434.36</v>
      </c>
      <c r="E168" s="77">
        <v>4.68</v>
      </c>
      <c r="F168" s="42"/>
      <c r="G168" s="13">
        <f>F168+'BM02'!G168</f>
        <v>0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0</v>
      </c>
      <c r="K168" s="17">
        <f t="shared" ref="K168:K172" si="114">J168/H168</f>
        <v>0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80" t="s">
        <v>299</v>
      </c>
      <c r="B169" s="81" t="s">
        <v>183</v>
      </c>
      <c r="C169" s="82" t="s">
        <v>63</v>
      </c>
      <c r="D169" s="77">
        <v>40.81</v>
      </c>
      <c r="E169" s="77">
        <v>66.790000000000006</v>
      </c>
      <c r="F169" s="42"/>
      <c r="G169" s="13">
        <f>F169+'BM02'!G169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80" t="s">
        <v>300</v>
      </c>
      <c r="B170" s="81" t="s">
        <v>184</v>
      </c>
      <c r="C170" s="82" t="s">
        <v>63</v>
      </c>
      <c r="D170" s="77">
        <v>126.75</v>
      </c>
      <c r="E170" s="77">
        <v>66.790000000000006</v>
      </c>
      <c r="F170" s="42"/>
      <c r="G170" s="13">
        <f>F170+'BM02'!G170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80" t="s">
        <v>301</v>
      </c>
      <c r="B171" s="81" t="s">
        <v>105</v>
      </c>
      <c r="C171" s="82" t="s">
        <v>63</v>
      </c>
      <c r="D171" s="77">
        <v>51.88</v>
      </c>
      <c r="E171" s="77">
        <v>7.59</v>
      </c>
      <c r="F171" s="42"/>
      <c r="G171" s="13">
        <f>F171+'BM02'!G171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80" t="s">
        <v>302</v>
      </c>
      <c r="B172" s="81" t="s">
        <v>186</v>
      </c>
      <c r="C172" s="82" t="s">
        <v>46</v>
      </c>
      <c r="D172" s="77">
        <v>772.62</v>
      </c>
      <c r="E172" s="77">
        <v>2.66</v>
      </c>
      <c r="F172" s="42"/>
      <c r="G172" s="13">
        <f>F172+'BM02'!G172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80" t="s">
        <v>305</v>
      </c>
      <c r="B174" s="81" t="s">
        <v>109</v>
      </c>
      <c r="C174" s="82" t="s">
        <v>63</v>
      </c>
      <c r="D174" s="77">
        <v>4.37</v>
      </c>
      <c r="E174" s="77">
        <v>265.95999999999998</v>
      </c>
      <c r="F174" s="42"/>
      <c r="G174" s="13">
        <f>F174+'BM02'!G174</f>
        <v>0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0</v>
      </c>
      <c r="K174" s="17">
        <f t="shared" ref="K174:K176" si="118">J174/H174</f>
        <v>0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80" t="s">
        <v>306</v>
      </c>
      <c r="B175" s="81" t="s">
        <v>110</v>
      </c>
      <c r="C175" s="82" t="s">
        <v>63</v>
      </c>
      <c r="D175" s="77">
        <v>24.13</v>
      </c>
      <c r="E175" s="77">
        <v>265.95999999999998</v>
      </c>
      <c r="F175" s="42"/>
      <c r="G175" s="13">
        <f>F175+'BM02'!G175</f>
        <v>0</v>
      </c>
      <c r="H175" s="16">
        <f t="shared" si="115"/>
        <v>6417.61</v>
      </c>
      <c r="I175" s="16">
        <f t="shared" si="116"/>
        <v>0</v>
      </c>
      <c r="J175" s="16">
        <f t="shared" si="117"/>
        <v>0</v>
      </c>
      <c r="K175" s="17">
        <f t="shared" si="118"/>
        <v>0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80" t="s">
        <v>307</v>
      </c>
      <c r="B176" s="81" t="s">
        <v>304</v>
      </c>
      <c r="C176" s="82" t="s">
        <v>63</v>
      </c>
      <c r="D176" s="77">
        <v>59.59</v>
      </c>
      <c r="E176" s="77">
        <v>150.35</v>
      </c>
      <c r="F176" s="42"/>
      <c r="G176" s="13">
        <f>F176+'BM02'!G176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80" t="s">
        <v>310</v>
      </c>
      <c r="B178" s="81" t="s">
        <v>199</v>
      </c>
      <c r="C178" s="82" t="s">
        <v>63</v>
      </c>
      <c r="D178" s="77">
        <v>12.38</v>
      </c>
      <c r="E178" s="77">
        <v>109.61</v>
      </c>
      <c r="F178" s="42"/>
      <c r="G178" s="13">
        <f>F178+'BM02'!G178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80" t="s">
        <v>311</v>
      </c>
      <c r="B179" s="81" t="s">
        <v>112</v>
      </c>
      <c r="C179" s="82" t="s">
        <v>63</v>
      </c>
      <c r="D179" s="77">
        <v>19.41</v>
      </c>
      <c r="E179" s="77">
        <v>109.61</v>
      </c>
      <c r="F179" s="42"/>
      <c r="G179" s="13">
        <f>F179+'BM02'!G179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80" t="s">
        <v>312</v>
      </c>
      <c r="B180" s="81" t="s">
        <v>113</v>
      </c>
      <c r="C180" s="82" t="s">
        <v>63</v>
      </c>
      <c r="D180" s="77">
        <v>15.2</v>
      </c>
      <c r="E180" s="77">
        <v>109.61</v>
      </c>
      <c r="F180" s="42"/>
      <c r="G180" s="13">
        <f>F180+'BM02'!G180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80" t="s">
        <v>313</v>
      </c>
      <c r="B181" s="81" t="s">
        <v>201</v>
      </c>
      <c r="C181" s="82" t="s">
        <v>63</v>
      </c>
      <c r="D181" s="77">
        <v>3.21</v>
      </c>
      <c r="E181" s="77">
        <v>72.05</v>
      </c>
      <c r="F181" s="42"/>
      <c r="G181" s="13">
        <f>F181+'BM02'!G181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80" t="s">
        <v>314</v>
      </c>
      <c r="B182" s="81" t="s">
        <v>309</v>
      </c>
      <c r="C182" s="82" t="s">
        <v>63</v>
      </c>
      <c r="D182" s="77">
        <v>20.12</v>
      </c>
      <c r="E182" s="77">
        <v>72.05</v>
      </c>
      <c r="F182" s="42"/>
      <c r="G182" s="13">
        <f>F182+'BM02'!G182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80" t="s">
        <v>315</v>
      </c>
      <c r="B183" s="81" t="s">
        <v>202</v>
      </c>
      <c r="C183" s="82" t="s">
        <v>63</v>
      </c>
      <c r="D183" s="77">
        <v>17.05</v>
      </c>
      <c r="E183" s="77">
        <v>72.05</v>
      </c>
      <c r="F183" s="42"/>
      <c r="G183" s="13">
        <f>F183+'BM02'!G183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80" t="s">
        <v>325</v>
      </c>
      <c r="B185" s="81" t="s">
        <v>317</v>
      </c>
      <c r="C185" s="82" t="s">
        <v>61</v>
      </c>
      <c r="D185" s="77">
        <v>672.73</v>
      </c>
      <c r="E185" s="77">
        <v>3.6</v>
      </c>
      <c r="F185" s="42"/>
      <c r="G185" s="13">
        <f>F185+'BM02'!G185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80" t="s">
        <v>326</v>
      </c>
      <c r="B186" s="81" t="s">
        <v>318</v>
      </c>
      <c r="C186" s="82" t="s">
        <v>165</v>
      </c>
      <c r="D186" s="77">
        <v>774.15</v>
      </c>
      <c r="E186" s="77">
        <v>5</v>
      </c>
      <c r="F186" s="42"/>
      <c r="G186" s="13">
        <f>F186+'BM02'!G186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80" t="s">
        <v>327</v>
      </c>
      <c r="B187" s="81" t="s">
        <v>319</v>
      </c>
      <c r="C187" s="82" t="s">
        <v>165</v>
      </c>
      <c r="D187" s="77">
        <v>843.83</v>
      </c>
      <c r="E187" s="77">
        <v>2</v>
      </c>
      <c r="F187" s="42"/>
      <c r="G187" s="13">
        <f>F187+'BM02'!G187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80" t="s">
        <v>328</v>
      </c>
      <c r="B188" s="81" t="s">
        <v>320</v>
      </c>
      <c r="C188" s="82" t="s">
        <v>165</v>
      </c>
      <c r="D188" s="77">
        <v>116.73</v>
      </c>
      <c r="E188" s="77">
        <v>2</v>
      </c>
      <c r="F188" s="42"/>
      <c r="G188" s="13">
        <f>F188+'BM02'!G188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80" t="s">
        <v>329</v>
      </c>
      <c r="B189" s="81" t="s">
        <v>321</v>
      </c>
      <c r="C189" s="82" t="s">
        <v>165</v>
      </c>
      <c r="D189" s="77">
        <v>381.57</v>
      </c>
      <c r="E189" s="77">
        <v>4</v>
      </c>
      <c r="F189" s="42"/>
      <c r="G189" s="13">
        <f>F189+'BM02'!G189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80" t="s">
        <v>330</v>
      </c>
      <c r="B190" s="81" t="s">
        <v>322</v>
      </c>
      <c r="C190" s="82" t="s">
        <v>165</v>
      </c>
      <c r="D190" s="77">
        <v>545.88</v>
      </c>
      <c r="E190" s="77">
        <v>4</v>
      </c>
      <c r="F190" s="42"/>
      <c r="G190" s="13">
        <f>F190+'BM02'!G190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80" t="s">
        <v>331</v>
      </c>
      <c r="B191" s="81" t="s">
        <v>323</v>
      </c>
      <c r="C191" s="82" t="s">
        <v>165</v>
      </c>
      <c r="D191" s="77">
        <v>140.08000000000001</v>
      </c>
      <c r="E191" s="77">
        <v>4</v>
      </c>
      <c r="F191" s="42"/>
      <c r="G191" s="13">
        <f>F191+'BM02'!G191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80" t="s">
        <v>332</v>
      </c>
      <c r="B192" s="81" t="s">
        <v>324</v>
      </c>
      <c r="C192" s="82" t="s">
        <v>165</v>
      </c>
      <c r="D192" s="77">
        <v>542.16999999999996</v>
      </c>
      <c r="E192" s="77">
        <v>6</v>
      </c>
      <c r="F192" s="42"/>
      <c r="G192" s="13">
        <f>F192+'BM02'!G192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80" t="s">
        <v>336</v>
      </c>
      <c r="B195" s="81" t="s">
        <v>123</v>
      </c>
      <c r="C195" s="82" t="s">
        <v>124</v>
      </c>
      <c r="D195" s="77">
        <v>60.22</v>
      </c>
      <c r="E195" s="77">
        <v>50.86</v>
      </c>
      <c r="F195" s="42"/>
      <c r="G195" s="13">
        <f>F195+'BM02'!G195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80" t="s">
        <v>341</v>
      </c>
      <c r="B197" s="81" t="s">
        <v>67</v>
      </c>
      <c r="C197" s="82" t="s">
        <v>46</v>
      </c>
      <c r="D197" s="77">
        <v>76.92</v>
      </c>
      <c r="E197" s="77">
        <v>7.56</v>
      </c>
      <c r="F197" s="42"/>
      <c r="G197" s="13">
        <f>F197+'BM02'!G197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80" t="s">
        <v>342</v>
      </c>
      <c r="B198" s="81" t="s">
        <v>68</v>
      </c>
      <c r="C198" s="82" t="s">
        <v>63</v>
      </c>
      <c r="D198" s="77">
        <v>5.65</v>
      </c>
      <c r="E198" s="77">
        <v>5.28</v>
      </c>
      <c r="F198" s="42"/>
      <c r="G198" s="13">
        <f>F198+'BM02'!G198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80" t="s">
        <v>343</v>
      </c>
      <c r="B199" s="81" t="s">
        <v>69</v>
      </c>
      <c r="C199" s="82" t="s">
        <v>63</v>
      </c>
      <c r="D199" s="77">
        <v>30.52</v>
      </c>
      <c r="E199" s="77">
        <v>5.28</v>
      </c>
      <c r="F199" s="42"/>
      <c r="G199" s="13">
        <f>F199+'BM02'!G199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80" t="s">
        <v>344</v>
      </c>
      <c r="B200" s="81" t="s">
        <v>90</v>
      </c>
      <c r="C200" s="82" t="s">
        <v>63</v>
      </c>
      <c r="D200" s="77">
        <v>39.71</v>
      </c>
      <c r="E200" s="77">
        <v>110.37</v>
      </c>
      <c r="F200" s="42"/>
      <c r="G200" s="13">
        <f>F200+'BM02'!G200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80" t="s">
        <v>345</v>
      </c>
      <c r="B201" s="81" t="s">
        <v>338</v>
      </c>
      <c r="C201" s="82" t="s">
        <v>71</v>
      </c>
      <c r="D201" s="77">
        <v>19.68</v>
      </c>
      <c r="E201" s="77">
        <v>141.6</v>
      </c>
      <c r="F201" s="42"/>
      <c r="G201" s="13">
        <f>F201+'BM02'!G201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80" t="s">
        <v>346</v>
      </c>
      <c r="B202" s="81" t="s">
        <v>339</v>
      </c>
      <c r="C202" s="82" t="s">
        <v>71</v>
      </c>
      <c r="D202" s="77">
        <v>19.37</v>
      </c>
      <c r="E202" s="77">
        <v>33.799999999999997</v>
      </c>
      <c r="F202" s="42"/>
      <c r="G202" s="13">
        <f>F202+'BM02'!G202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80" t="s">
        <v>347</v>
      </c>
      <c r="B203" s="81" t="s">
        <v>143</v>
      </c>
      <c r="C203" s="82" t="s">
        <v>71</v>
      </c>
      <c r="D203" s="77">
        <v>18.75</v>
      </c>
      <c r="E203" s="77">
        <v>168.9</v>
      </c>
      <c r="F203" s="42"/>
      <c r="G203" s="13">
        <f>F203+'BM02'!G203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80" t="s">
        <v>348</v>
      </c>
      <c r="B204" s="81" t="s">
        <v>340</v>
      </c>
      <c r="C204" s="82" t="s">
        <v>71</v>
      </c>
      <c r="D204" s="77">
        <v>17.07</v>
      </c>
      <c r="E204" s="77">
        <v>152.19999999999999</v>
      </c>
      <c r="F204" s="42"/>
      <c r="G204" s="13">
        <f>F204+'BM02'!G204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80" t="s">
        <v>349</v>
      </c>
      <c r="B205" s="81" t="s">
        <v>144</v>
      </c>
      <c r="C205" s="82" t="s">
        <v>46</v>
      </c>
      <c r="D205" s="77">
        <v>487.71</v>
      </c>
      <c r="E205" s="77">
        <v>6.72</v>
      </c>
      <c r="F205" s="42"/>
      <c r="G205" s="13">
        <f>F205+'BM02'!G205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80" t="s">
        <v>350</v>
      </c>
      <c r="B206" s="81" t="s">
        <v>268</v>
      </c>
      <c r="C206" s="82" t="s">
        <v>46</v>
      </c>
      <c r="D206" s="77">
        <v>265.87</v>
      </c>
      <c r="E206" s="77">
        <v>6.72</v>
      </c>
      <c r="F206" s="42"/>
      <c r="G206" s="13">
        <f>F206+'BM02'!G206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80" t="s">
        <v>351</v>
      </c>
      <c r="B207" s="81" t="s">
        <v>77</v>
      </c>
      <c r="C207" s="82" t="s">
        <v>46</v>
      </c>
      <c r="D207" s="77">
        <v>46.64</v>
      </c>
      <c r="E207" s="77">
        <v>0.84</v>
      </c>
      <c r="F207" s="42"/>
      <c r="G207" s="13">
        <f>F207+'BM02'!G207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1" t="s">
        <v>353</v>
      </c>
      <c r="B209" s="81" t="s">
        <v>105</v>
      </c>
      <c r="C209" s="82" t="s">
        <v>63</v>
      </c>
      <c r="D209" s="77">
        <v>51.88</v>
      </c>
      <c r="E209" s="77">
        <v>138.6</v>
      </c>
      <c r="F209" s="42">
        <v>138.6</v>
      </c>
      <c r="G209" s="13">
        <f>F209+'BM02'!G209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7190.57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1" t="s">
        <v>354</v>
      </c>
      <c r="B210" s="81" t="s">
        <v>277</v>
      </c>
      <c r="C210" s="82" t="s">
        <v>124</v>
      </c>
      <c r="D210" s="77">
        <v>55.41</v>
      </c>
      <c r="E210" s="77">
        <v>12.34</v>
      </c>
      <c r="F210" s="42"/>
      <c r="G210" s="13">
        <f>F210+'BM02'!G210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1" t="s">
        <v>355</v>
      </c>
      <c r="B211" s="81" t="s">
        <v>278</v>
      </c>
      <c r="C211" s="82" t="s">
        <v>124</v>
      </c>
      <c r="D211" s="77">
        <v>64.180000000000007</v>
      </c>
      <c r="E211" s="77">
        <v>2.92</v>
      </c>
      <c r="F211" s="42">
        <v>2.92</v>
      </c>
      <c r="G211" s="13">
        <f>F211+'BM02'!G211</f>
        <v>2.92</v>
      </c>
      <c r="H211" s="16">
        <f t="shared" si="135"/>
        <v>187.41</v>
      </c>
      <c r="I211" s="16">
        <f t="shared" si="136"/>
        <v>187.41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1" t="s">
        <v>356</v>
      </c>
      <c r="B212" s="81" t="s">
        <v>279</v>
      </c>
      <c r="C212" s="82" t="s">
        <v>124</v>
      </c>
      <c r="D212" s="77">
        <v>104.35</v>
      </c>
      <c r="E212" s="77">
        <v>12.34</v>
      </c>
      <c r="F212" s="42">
        <v>5.6</v>
      </c>
      <c r="G212" s="13">
        <f>F212+'BM02'!G212</f>
        <v>5.6</v>
      </c>
      <c r="H212" s="16">
        <f t="shared" si="135"/>
        <v>1287.68</v>
      </c>
      <c r="I212" s="16">
        <f t="shared" si="136"/>
        <v>584.36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1" t="s">
        <v>357</v>
      </c>
      <c r="B213" s="81" t="s">
        <v>280</v>
      </c>
      <c r="C213" s="82" t="s">
        <v>63</v>
      </c>
      <c r="D213" s="77">
        <v>633.75</v>
      </c>
      <c r="E213" s="77">
        <v>44.41</v>
      </c>
      <c r="F213" s="42"/>
      <c r="G213" s="13">
        <f>F213+'BM02'!G213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1" t="s">
        <v>359</v>
      </c>
      <c r="B215" s="81" t="s">
        <v>159</v>
      </c>
      <c r="C215" s="82" t="s">
        <v>63</v>
      </c>
      <c r="D215" s="77">
        <v>77.12</v>
      </c>
      <c r="E215" s="77">
        <v>76.94</v>
      </c>
      <c r="F215" s="42"/>
      <c r="G215" s="13">
        <f>F215+'BM02'!G215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1" t="s">
        <v>360</v>
      </c>
      <c r="B216" s="81" t="s">
        <v>160</v>
      </c>
      <c r="C216" s="82" t="s">
        <v>63</v>
      </c>
      <c r="D216" s="77">
        <v>27.56</v>
      </c>
      <c r="E216" s="77">
        <v>76.94</v>
      </c>
      <c r="F216" s="42"/>
      <c r="G216" s="13">
        <f>F216+'BM02'!G216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1" t="s">
        <v>361</v>
      </c>
      <c r="B217" s="81" t="s">
        <v>282</v>
      </c>
      <c r="C217" s="82" t="s">
        <v>63</v>
      </c>
      <c r="D217" s="77">
        <v>43.68</v>
      </c>
      <c r="E217" s="77">
        <v>72.709999999999994</v>
      </c>
      <c r="F217" s="42"/>
      <c r="G217" s="13">
        <f>F217+'BM02'!G217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1" t="s">
        <v>363</v>
      </c>
      <c r="B219" s="81" t="s">
        <v>293</v>
      </c>
      <c r="C219" s="82" t="s">
        <v>63</v>
      </c>
      <c r="D219" s="77">
        <v>1027.8399999999999</v>
      </c>
      <c r="E219" s="77">
        <v>3.61</v>
      </c>
      <c r="F219" s="42"/>
      <c r="G219" s="13">
        <f>F219+'BM02'!G219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1" t="s">
        <v>364</v>
      </c>
      <c r="B220" s="81" t="s">
        <v>175</v>
      </c>
      <c r="C220" s="82" t="s">
        <v>63</v>
      </c>
      <c r="D220" s="77">
        <v>877.32</v>
      </c>
      <c r="E220" s="77">
        <v>4.97</v>
      </c>
      <c r="F220" s="42"/>
      <c r="G220" s="13">
        <f>F220+'BM02'!G220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1" t="s">
        <v>365</v>
      </c>
      <c r="B221" s="81" t="s">
        <v>293</v>
      </c>
      <c r="C221" s="82" t="s">
        <v>63</v>
      </c>
      <c r="D221" s="77">
        <v>1027.8399999999999</v>
      </c>
      <c r="E221" s="77">
        <v>10.46</v>
      </c>
      <c r="F221" s="42"/>
      <c r="G221" s="13">
        <f>F221+'BM02'!G221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1" t="s">
        <v>367</v>
      </c>
      <c r="B223" s="81" t="s">
        <v>182</v>
      </c>
      <c r="C223" s="82" t="s">
        <v>46</v>
      </c>
      <c r="D223" s="77">
        <v>434.36</v>
      </c>
      <c r="E223" s="77">
        <v>6.71</v>
      </c>
      <c r="F223" s="42"/>
      <c r="G223" s="13">
        <f>F223+'BM02'!G223</f>
        <v>0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0</v>
      </c>
      <c r="K223" s="17">
        <f t="shared" ref="K223:K227" si="151">J223/H223</f>
        <v>0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1" t="s">
        <v>368</v>
      </c>
      <c r="B224" s="81" t="s">
        <v>183</v>
      </c>
      <c r="C224" s="82" t="s">
        <v>63</v>
      </c>
      <c r="D224" s="77">
        <v>40.81</v>
      </c>
      <c r="E224" s="77">
        <v>95.91</v>
      </c>
      <c r="F224" s="42"/>
      <c r="G224" s="13">
        <f>F224+'BM02'!G224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1" t="s">
        <v>369</v>
      </c>
      <c r="B225" s="81" t="s">
        <v>184</v>
      </c>
      <c r="C225" s="82" t="s">
        <v>63</v>
      </c>
      <c r="D225" s="77">
        <v>126.75</v>
      </c>
      <c r="E225" s="77">
        <v>72.88</v>
      </c>
      <c r="F225" s="42"/>
      <c r="G225" s="13">
        <f>F225+'BM02'!G225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1" t="s">
        <v>370</v>
      </c>
      <c r="B226" s="81" t="s">
        <v>371</v>
      </c>
      <c r="C226" s="82" t="s">
        <v>124</v>
      </c>
      <c r="D226" s="77">
        <v>46.63</v>
      </c>
      <c r="E226" s="77">
        <v>46.05</v>
      </c>
      <c r="F226" s="42"/>
      <c r="G226" s="13">
        <f>F226+'BM02'!G226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1" t="s">
        <v>372</v>
      </c>
      <c r="B227" s="81" t="s">
        <v>186</v>
      </c>
      <c r="C227" s="82" t="s">
        <v>46</v>
      </c>
      <c r="D227" s="77">
        <v>772.62</v>
      </c>
      <c r="E227" s="77">
        <v>1.61</v>
      </c>
      <c r="F227" s="42"/>
      <c r="G227" s="13">
        <f>F227+'BM02'!G227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1" t="s">
        <v>374</v>
      </c>
      <c r="B229" s="81" t="s">
        <v>109</v>
      </c>
      <c r="C229" s="82" t="s">
        <v>63</v>
      </c>
      <c r="D229" s="77">
        <v>4.37</v>
      </c>
      <c r="E229" s="77">
        <v>309.95999999999998</v>
      </c>
      <c r="F229" s="42"/>
      <c r="G229" s="13">
        <f>F229+'BM02'!G229</f>
        <v>0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0</v>
      </c>
      <c r="K229" s="17">
        <f t="shared" ref="K229:K231" si="155">J229/H229</f>
        <v>0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1" t="s">
        <v>375</v>
      </c>
      <c r="B230" s="81" t="s">
        <v>110</v>
      </c>
      <c r="C230" s="82" t="s">
        <v>63</v>
      </c>
      <c r="D230" s="77">
        <v>24.13</v>
      </c>
      <c r="E230" s="77">
        <v>309.95999999999998</v>
      </c>
      <c r="F230" s="42"/>
      <c r="G230" s="13">
        <f>F230+'BM02'!G230</f>
        <v>0</v>
      </c>
      <c r="H230" s="16">
        <f t="shared" si="152"/>
        <v>7479.33</v>
      </c>
      <c r="I230" s="16">
        <f t="shared" si="153"/>
        <v>0</v>
      </c>
      <c r="J230" s="16">
        <f t="shared" si="154"/>
        <v>0</v>
      </c>
      <c r="K230" s="17">
        <f t="shared" si="155"/>
        <v>0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1" t="s">
        <v>376</v>
      </c>
      <c r="B231" s="81" t="s">
        <v>304</v>
      </c>
      <c r="C231" s="82" t="s">
        <v>63</v>
      </c>
      <c r="D231" s="77">
        <v>59.59</v>
      </c>
      <c r="E231" s="77">
        <v>170.39</v>
      </c>
      <c r="F231" s="42"/>
      <c r="G231" s="13">
        <f>F231+'BM02'!G231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1" t="s">
        <v>378</v>
      </c>
      <c r="B233" s="81" t="s">
        <v>199</v>
      </c>
      <c r="C233" s="82" t="s">
        <v>63</v>
      </c>
      <c r="D233" s="77">
        <v>3.18</v>
      </c>
      <c r="E233" s="77">
        <v>133.57</v>
      </c>
      <c r="F233" s="42"/>
      <c r="G233" s="13">
        <f>F233+'BM02'!G233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1" t="s">
        <v>379</v>
      </c>
      <c r="B234" s="81" t="s">
        <v>112</v>
      </c>
      <c r="C234" s="82" t="s">
        <v>63</v>
      </c>
      <c r="D234" s="77">
        <v>19.41</v>
      </c>
      <c r="E234" s="77">
        <v>133.57</v>
      </c>
      <c r="F234" s="42"/>
      <c r="G234" s="13">
        <f>F234+'BM02'!G234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1" t="s">
        <v>380</v>
      </c>
      <c r="B235" s="81" t="s">
        <v>113</v>
      </c>
      <c r="C235" s="82" t="s">
        <v>63</v>
      </c>
      <c r="D235" s="77">
        <v>15.2</v>
      </c>
      <c r="E235" s="77">
        <v>133.57</v>
      </c>
      <c r="F235" s="42"/>
      <c r="G235" s="13">
        <f>F235+'BM02'!G235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1" t="s">
        <v>381</v>
      </c>
      <c r="B236" s="81" t="s">
        <v>201</v>
      </c>
      <c r="C236" s="82" t="s">
        <v>63</v>
      </c>
      <c r="D236" s="77">
        <v>3.21</v>
      </c>
      <c r="E236" s="77">
        <v>66.42</v>
      </c>
      <c r="F236" s="42"/>
      <c r="G236" s="13">
        <f>F236+'BM02'!G236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1" t="s">
        <v>382</v>
      </c>
      <c r="B237" s="81" t="s">
        <v>309</v>
      </c>
      <c r="C237" s="82" t="s">
        <v>63</v>
      </c>
      <c r="D237" s="77">
        <v>20.12</v>
      </c>
      <c r="E237" s="77">
        <v>66.42</v>
      </c>
      <c r="F237" s="42"/>
      <c r="G237" s="13">
        <f>F237+'BM02'!G237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1" t="s">
        <v>383</v>
      </c>
      <c r="B238" s="81" t="s">
        <v>202</v>
      </c>
      <c r="C238" s="82" t="s">
        <v>63</v>
      </c>
      <c r="D238" s="77">
        <v>17.05</v>
      </c>
      <c r="E238" s="77">
        <v>66.42</v>
      </c>
      <c r="F238" s="42"/>
      <c r="G238" s="13">
        <f>F238+'BM02'!G238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1" t="s">
        <v>386</v>
      </c>
      <c r="B240" s="81" t="s">
        <v>317</v>
      </c>
      <c r="C240" s="82" t="s">
        <v>61</v>
      </c>
      <c r="D240" s="77">
        <v>672.73</v>
      </c>
      <c r="E240" s="77">
        <v>3.6</v>
      </c>
      <c r="F240" s="42"/>
      <c r="G240" s="13">
        <f>F240+'BM02'!G240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1" t="s">
        <v>387</v>
      </c>
      <c r="B241" s="81" t="s">
        <v>318</v>
      </c>
      <c r="C241" s="82" t="s">
        <v>165</v>
      </c>
      <c r="D241" s="77">
        <v>774.15</v>
      </c>
      <c r="E241" s="77">
        <v>5</v>
      </c>
      <c r="F241" s="42"/>
      <c r="G241" s="13">
        <f>F241+'BM02'!G241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1" t="s">
        <v>388</v>
      </c>
      <c r="B242" s="81" t="s">
        <v>319</v>
      </c>
      <c r="C242" s="82" t="s">
        <v>165</v>
      </c>
      <c r="D242" s="77">
        <v>843.83</v>
      </c>
      <c r="E242" s="77">
        <v>2</v>
      </c>
      <c r="F242" s="42"/>
      <c r="G242" s="13">
        <f>F242+'BM02'!G242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1" t="s">
        <v>389</v>
      </c>
      <c r="B243" s="81" t="s">
        <v>320</v>
      </c>
      <c r="C243" s="82" t="s">
        <v>165</v>
      </c>
      <c r="D243" s="77">
        <v>116.73</v>
      </c>
      <c r="E243" s="77">
        <v>2</v>
      </c>
      <c r="F243" s="42"/>
      <c r="G243" s="13">
        <f>F243+'BM02'!G243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1" t="s">
        <v>390</v>
      </c>
      <c r="B244" s="81" t="s">
        <v>321</v>
      </c>
      <c r="C244" s="82" t="s">
        <v>165</v>
      </c>
      <c r="D244" s="77">
        <v>381.57</v>
      </c>
      <c r="E244" s="77">
        <v>4</v>
      </c>
      <c r="F244" s="42"/>
      <c r="G244" s="13">
        <f>F244+'BM02'!G244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1" t="s">
        <v>391</v>
      </c>
      <c r="B245" s="81" t="s">
        <v>322</v>
      </c>
      <c r="C245" s="82" t="s">
        <v>165</v>
      </c>
      <c r="D245" s="77">
        <v>545.88</v>
      </c>
      <c r="E245" s="77">
        <v>4</v>
      </c>
      <c r="F245" s="42"/>
      <c r="G245" s="13">
        <f>F245+'BM02'!G245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1" t="s">
        <v>392</v>
      </c>
      <c r="B246" s="81" t="s">
        <v>323</v>
      </c>
      <c r="C246" s="82" t="s">
        <v>165</v>
      </c>
      <c r="D246" s="77">
        <v>140.08000000000001</v>
      </c>
      <c r="E246" s="77">
        <v>4</v>
      </c>
      <c r="F246" s="42"/>
      <c r="G246" s="13">
        <f>F246+'BM02'!G246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1" t="s">
        <v>393</v>
      </c>
      <c r="B247" s="81" t="s">
        <v>324</v>
      </c>
      <c r="C247" s="82" t="s">
        <v>165</v>
      </c>
      <c r="D247" s="77">
        <v>542.16999999999996</v>
      </c>
      <c r="E247" s="77">
        <v>6</v>
      </c>
      <c r="F247" s="42"/>
      <c r="G247" s="13">
        <f>F247+'BM02'!G247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1" t="s">
        <v>396</v>
      </c>
      <c r="B251" s="81" t="s">
        <v>65</v>
      </c>
      <c r="C251" s="82" t="s">
        <v>61</v>
      </c>
      <c r="D251" s="77">
        <v>0.46</v>
      </c>
      <c r="E251" s="77">
        <v>432</v>
      </c>
      <c r="F251" s="42"/>
      <c r="G251" s="13">
        <f>F251+'BM02'!G251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1" t="s">
        <v>398</v>
      </c>
      <c r="B253" s="81" t="s">
        <v>67</v>
      </c>
      <c r="C253" s="82" t="s">
        <v>46</v>
      </c>
      <c r="D253" s="77">
        <v>76.92</v>
      </c>
      <c r="E253" s="77">
        <v>40.700000000000003</v>
      </c>
      <c r="F253" s="42"/>
      <c r="G253" s="13">
        <f>F253+'BM02'!G253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1" t="s">
        <v>399</v>
      </c>
      <c r="B254" s="81" t="s">
        <v>68</v>
      </c>
      <c r="C254" s="82" t="s">
        <v>63</v>
      </c>
      <c r="D254" s="77">
        <v>5.65</v>
      </c>
      <c r="E254" s="77">
        <v>19.850000000000001</v>
      </c>
      <c r="F254" s="42"/>
      <c r="G254" s="13">
        <f>F254+'BM02'!G254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1" t="s">
        <v>400</v>
      </c>
      <c r="B255" s="81" t="s">
        <v>69</v>
      </c>
      <c r="C255" s="82" t="s">
        <v>63</v>
      </c>
      <c r="D255" s="77">
        <v>30.52</v>
      </c>
      <c r="E255" s="77">
        <v>19.850000000000001</v>
      </c>
      <c r="F255" s="42"/>
      <c r="G255" s="13">
        <f>F255+'BM02'!G255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1" t="s">
        <v>401</v>
      </c>
      <c r="B256" s="81" t="s">
        <v>73</v>
      </c>
      <c r="C256" s="82" t="s">
        <v>71</v>
      </c>
      <c r="D256" s="77">
        <v>22.45</v>
      </c>
      <c r="E256" s="77">
        <v>51.1</v>
      </c>
      <c r="F256" s="42"/>
      <c r="G256" s="13">
        <f>F256+'BM02'!G256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1" t="s">
        <v>402</v>
      </c>
      <c r="B257" s="81" t="s">
        <v>72</v>
      </c>
      <c r="C257" s="82" t="s">
        <v>71</v>
      </c>
      <c r="D257" s="77">
        <v>20.350000000000001</v>
      </c>
      <c r="E257" s="77">
        <v>56</v>
      </c>
      <c r="F257" s="42"/>
      <c r="G257" s="13">
        <f>F257+'BM02'!G257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1" t="s">
        <v>403</v>
      </c>
      <c r="B258" s="81" t="s">
        <v>404</v>
      </c>
      <c r="C258" s="82" t="s">
        <v>71</v>
      </c>
      <c r="D258" s="77">
        <v>15.58</v>
      </c>
      <c r="E258" s="77">
        <v>148.4</v>
      </c>
      <c r="F258" s="42"/>
      <c r="G258" s="13">
        <f>F258+'BM02'!G258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1" t="s">
        <v>405</v>
      </c>
      <c r="B259" s="81" t="s">
        <v>144</v>
      </c>
      <c r="C259" s="82" t="s">
        <v>46</v>
      </c>
      <c r="D259" s="77">
        <v>487.71</v>
      </c>
      <c r="E259" s="77">
        <v>1.91</v>
      </c>
      <c r="F259" s="42"/>
      <c r="G259" s="13">
        <f>F259+'BM02'!G259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1" t="s">
        <v>406</v>
      </c>
      <c r="B260" s="81" t="s">
        <v>268</v>
      </c>
      <c r="C260" s="82" t="s">
        <v>46</v>
      </c>
      <c r="D260" s="77">
        <v>265.87</v>
      </c>
      <c r="E260" s="77">
        <v>1.91</v>
      </c>
      <c r="F260" s="42"/>
      <c r="G260" s="13">
        <f>F260+'BM02'!G260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1" t="s">
        <v>407</v>
      </c>
      <c r="B261" s="81" t="s">
        <v>77</v>
      </c>
      <c r="C261" s="82" t="s">
        <v>46</v>
      </c>
      <c r="D261" s="77">
        <v>46.64</v>
      </c>
      <c r="E261" s="77">
        <v>4.04</v>
      </c>
      <c r="F261" s="42"/>
      <c r="G261" s="13">
        <f>F261+'BM02'!G261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1" t="s">
        <v>408</v>
      </c>
      <c r="B262" s="81" t="s">
        <v>253</v>
      </c>
      <c r="C262" s="82" t="s">
        <v>235</v>
      </c>
      <c r="D262" s="77">
        <v>516.9</v>
      </c>
      <c r="E262" s="77">
        <v>34.75</v>
      </c>
      <c r="F262" s="42"/>
      <c r="G262" s="13">
        <f>F262+'BM02'!G262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1" t="s">
        <v>410</v>
      </c>
      <c r="B264" s="81" t="s">
        <v>105</v>
      </c>
      <c r="C264" s="82" t="s">
        <v>63</v>
      </c>
      <c r="D264" s="77">
        <v>51.88</v>
      </c>
      <c r="E264" s="77">
        <v>216.28</v>
      </c>
      <c r="F264" s="42"/>
      <c r="G264" s="13">
        <f>F264+'BM02'!G264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>
        <f>F265+'BM02'!G265</f>
        <v>0</v>
      </c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1" t="s">
        <v>412</v>
      </c>
      <c r="B266" s="81" t="s">
        <v>109</v>
      </c>
      <c r="C266" s="82" t="s">
        <v>63</v>
      </c>
      <c r="D266" s="77">
        <v>4.37</v>
      </c>
      <c r="E266" s="77">
        <v>418.56</v>
      </c>
      <c r="F266" s="42"/>
      <c r="G266" s="13">
        <f>F266+'BM02'!G266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1" t="s">
        <v>413</v>
      </c>
      <c r="B267" s="81" t="s">
        <v>110</v>
      </c>
      <c r="C267" s="82" t="s">
        <v>63</v>
      </c>
      <c r="D267" s="77">
        <v>24.13</v>
      </c>
      <c r="E267" s="77">
        <v>418.56</v>
      </c>
      <c r="F267" s="42"/>
      <c r="G267" s="13">
        <f>F267+'BM02'!G267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1" t="s">
        <v>416</v>
      </c>
      <c r="B269" s="81" t="s">
        <v>417</v>
      </c>
      <c r="C269" s="82" t="s">
        <v>63</v>
      </c>
      <c r="D269" s="77">
        <v>13.62</v>
      </c>
      <c r="E269" s="77">
        <v>418.56</v>
      </c>
      <c r="F269" s="42"/>
      <c r="G269" s="13">
        <f>F269+'BM02'!G269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1" t="s">
        <v>418</v>
      </c>
      <c r="B270" s="81" t="s">
        <v>112</v>
      </c>
      <c r="C270" s="82" t="s">
        <v>63</v>
      </c>
      <c r="D270" s="77">
        <v>19.41</v>
      </c>
      <c r="E270" s="77">
        <v>418.56</v>
      </c>
      <c r="F270" s="42"/>
      <c r="G270" s="13">
        <f>F270+'BM02'!G270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1" t="s">
        <v>421</v>
      </c>
      <c r="B272" s="81" t="s">
        <v>159</v>
      </c>
      <c r="C272" s="82" t="s">
        <v>63</v>
      </c>
      <c r="D272" s="77">
        <v>77.12</v>
      </c>
      <c r="E272" s="77">
        <v>532</v>
      </c>
      <c r="F272" s="42"/>
      <c r="G272" s="13">
        <f>F272+'BM02'!G272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1" t="s">
        <v>422</v>
      </c>
      <c r="B273" s="81" t="s">
        <v>160</v>
      </c>
      <c r="C273" s="82" t="s">
        <v>63</v>
      </c>
      <c r="D273" s="77">
        <v>27.56</v>
      </c>
      <c r="E273" s="77">
        <v>532</v>
      </c>
      <c r="F273" s="42"/>
      <c r="G273" s="13">
        <f>F273+'BM02'!G273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1" t="s">
        <v>425</v>
      </c>
      <c r="B275" s="81" t="s">
        <v>426</v>
      </c>
      <c r="C275" s="82" t="s">
        <v>124</v>
      </c>
      <c r="D275" s="77">
        <v>507.24</v>
      </c>
      <c r="E275" s="77">
        <v>114.52</v>
      </c>
      <c r="F275" s="42"/>
      <c r="G275" s="13">
        <f>F275+'BM02'!G275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1" t="s">
        <v>427</v>
      </c>
      <c r="B276" s="81" t="s">
        <v>428</v>
      </c>
      <c r="C276" s="82" t="s">
        <v>63</v>
      </c>
      <c r="D276" s="77">
        <v>14.4</v>
      </c>
      <c r="E276" s="77">
        <v>91.62</v>
      </c>
      <c r="F276" s="42"/>
      <c r="G276" s="13">
        <f>F276+'BM02'!G276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1" t="s">
        <v>429</v>
      </c>
      <c r="B277" s="81" t="s">
        <v>430</v>
      </c>
      <c r="C277" s="82" t="s">
        <v>431</v>
      </c>
      <c r="D277" s="77">
        <v>398.14</v>
      </c>
      <c r="E277" s="77">
        <v>14</v>
      </c>
      <c r="F277" s="42"/>
      <c r="G277" s="13">
        <f>F277+'BM02'!G277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1" t="s">
        <v>433</v>
      </c>
      <c r="B280" s="81" t="s">
        <v>65</v>
      </c>
      <c r="C280" s="82" t="s">
        <v>61</v>
      </c>
      <c r="D280" s="77">
        <v>0.46</v>
      </c>
      <c r="E280" s="77">
        <v>1296</v>
      </c>
      <c r="F280" s="42"/>
      <c r="G280" s="13">
        <f>F280+'BM02'!G280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1" t="s">
        <v>434</v>
      </c>
      <c r="B282" s="81" t="s">
        <v>67</v>
      </c>
      <c r="C282" s="82" t="s">
        <v>46</v>
      </c>
      <c r="D282" s="77">
        <v>76.92</v>
      </c>
      <c r="E282" s="77">
        <v>138.19999999999999</v>
      </c>
      <c r="F282" s="42"/>
      <c r="G282" s="13">
        <f>F282+'BM02'!G282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1" t="s">
        <v>435</v>
      </c>
      <c r="B283" s="81" t="s">
        <v>68</v>
      </c>
      <c r="C283" s="82" t="s">
        <v>63</v>
      </c>
      <c r="D283" s="77">
        <v>5.65</v>
      </c>
      <c r="E283" s="77">
        <v>59.54</v>
      </c>
      <c r="F283" s="42"/>
      <c r="G283" s="13">
        <f>F283+'BM02'!G283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1" t="s">
        <v>436</v>
      </c>
      <c r="B284" s="81" t="s">
        <v>69</v>
      </c>
      <c r="C284" s="82" t="s">
        <v>63</v>
      </c>
      <c r="D284" s="77">
        <v>30.52</v>
      </c>
      <c r="E284" s="77">
        <v>59.54</v>
      </c>
      <c r="F284" s="42"/>
      <c r="G284" s="13">
        <f>F284+'BM02'!G284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1" t="s">
        <v>437</v>
      </c>
      <c r="B285" s="81" t="s">
        <v>73</v>
      </c>
      <c r="C285" s="82" t="s">
        <v>71</v>
      </c>
      <c r="D285" s="77">
        <v>22.45</v>
      </c>
      <c r="E285" s="77">
        <v>153.30000000000001</v>
      </c>
      <c r="F285" s="42"/>
      <c r="G285" s="13">
        <f>F285+'BM02'!G285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1" t="s">
        <v>438</v>
      </c>
      <c r="B286" s="81" t="s">
        <v>72</v>
      </c>
      <c r="C286" s="82" t="s">
        <v>71</v>
      </c>
      <c r="D286" s="77">
        <v>20.350000000000001</v>
      </c>
      <c r="E286" s="77">
        <v>168</v>
      </c>
      <c r="F286" s="42"/>
      <c r="G286" s="13">
        <f>F286+'BM02'!G286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1" t="s">
        <v>439</v>
      </c>
      <c r="B287" s="81" t="s">
        <v>72</v>
      </c>
      <c r="C287" s="82" t="s">
        <v>71</v>
      </c>
      <c r="D287" s="77">
        <v>20.350000000000001</v>
      </c>
      <c r="E287" s="77">
        <v>445.2</v>
      </c>
      <c r="F287" s="42"/>
      <c r="G287" s="13">
        <f>F287+'BM02'!G287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1" t="s">
        <v>440</v>
      </c>
      <c r="B288" s="81" t="s">
        <v>144</v>
      </c>
      <c r="C288" s="82" t="s">
        <v>46</v>
      </c>
      <c r="D288" s="77">
        <v>487.71</v>
      </c>
      <c r="E288" s="77">
        <v>5.73</v>
      </c>
      <c r="F288" s="42"/>
      <c r="G288" s="13">
        <f>F288+'BM02'!G288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1" t="s">
        <v>441</v>
      </c>
      <c r="B289" s="81" t="s">
        <v>268</v>
      </c>
      <c r="C289" s="82" t="s">
        <v>46</v>
      </c>
      <c r="D289" s="77">
        <v>265.87</v>
      </c>
      <c r="E289" s="77">
        <v>5.73</v>
      </c>
      <c r="F289" s="42"/>
      <c r="G289" s="13">
        <f>F289+'BM02'!G289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1" t="s">
        <v>442</v>
      </c>
      <c r="B290" s="81" t="s">
        <v>77</v>
      </c>
      <c r="C290" s="82" t="s">
        <v>46</v>
      </c>
      <c r="D290" s="77">
        <v>46.64</v>
      </c>
      <c r="E290" s="77">
        <v>84.63</v>
      </c>
      <c r="F290" s="42"/>
      <c r="G290" s="13">
        <f>F290+'BM02'!G290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1" t="s">
        <v>443</v>
      </c>
      <c r="B291" s="81" t="s">
        <v>253</v>
      </c>
      <c r="C291" s="82" t="s">
        <v>235</v>
      </c>
      <c r="D291" s="77">
        <v>516.9</v>
      </c>
      <c r="E291" s="77">
        <v>104.26</v>
      </c>
      <c r="F291" s="42"/>
      <c r="G291" s="13">
        <f>F291+'BM02'!G291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1" t="s">
        <v>444</v>
      </c>
      <c r="B293" s="81" t="s">
        <v>105</v>
      </c>
      <c r="C293" s="82" t="s">
        <v>63</v>
      </c>
      <c r="D293" s="77">
        <v>51.88</v>
      </c>
      <c r="E293" s="77">
        <v>431.64</v>
      </c>
      <c r="F293" s="42"/>
      <c r="G293" s="13">
        <f>F293+'BM02'!G293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1" t="s">
        <v>446</v>
      </c>
      <c r="B295" s="81" t="s">
        <v>109</v>
      </c>
      <c r="C295" s="82" t="s">
        <v>63</v>
      </c>
      <c r="D295" s="77">
        <v>4.37</v>
      </c>
      <c r="E295" s="77">
        <v>863.28</v>
      </c>
      <c r="F295" s="42"/>
      <c r="G295" s="13">
        <f>F295+'BM02'!G295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1" t="s">
        <v>447</v>
      </c>
      <c r="B296" s="81" t="s">
        <v>110</v>
      </c>
      <c r="C296" s="82" t="s">
        <v>63</v>
      </c>
      <c r="D296" s="77">
        <v>24.13</v>
      </c>
      <c r="E296" s="77">
        <v>863.28</v>
      </c>
      <c r="F296" s="42"/>
      <c r="G296" s="13">
        <f>F296+'BM02'!G296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1" t="s">
        <v>449</v>
      </c>
      <c r="B298" s="81" t="s">
        <v>417</v>
      </c>
      <c r="C298" s="82" t="s">
        <v>63</v>
      </c>
      <c r="D298" s="77">
        <v>13.62</v>
      </c>
      <c r="E298" s="77">
        <v>863.28</v>
      </c>
      <c r="F298" s="42"/>
      <c r="G298" s="13">
        <f>F298+'BM02'!G298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1" t="s">
        <v>450</v>
      </c>
      <c r="B299" s="81" t="s">
        <v>112</v>
      </c>
      <c r="C299" s="82" t="s">
        <v>63</v>
      </c>
      <c r="D299" s="77">
        <v>19.41</v>
      </c>
      <c r="E299" s="77">
        <v>863.28</v>
      </c>
      <c r="F299" s="42"/>
      <c r="G299" s="13">
        <f>F299+'BM02'!G299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1" t="s">
        <v>452</v>
      </c>
      <c r="B301" s="81" t="s">
        <v>159</v>
      </c>
      <c r="C301" s="82" t="s">
        <v>63</v>
      </c>
      <c r="D301" s="77">
        <v>77.12</v>
      </c>
      <c r="E301" s="77">
        <v>1512</v>
      </c>
      <c r="F301" s="42"/>
      <c r="G301" s="13">
        <f>F301+'BM02'!G301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1" t="s">
        <v>453</v>
      </c>
      <c r="B302" s="81" t="s">
        <v>160</v>
      </c>
      <c r="C302" s="82" t="s">
        <v>63</v>
      </c>
      <c r="D302" s="77">
        <v>27.56</v>
      </c>
      <c r="E302" s="77">
        <v>1512</v>
      </c>
      <c r="F302" s="42"/>
      <c r="G302" s="13">
        <f>F302+'BM02'!G302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1" t="s">
        <v>455</v>
      </c>
      <c r="B304" s="81" t="s">
        <v>426</v>
      </c>
      <c r="C304" s="82" t="s">
        <v>124</v>
      </c>
      <c r="D304" s="77">
        <v>507.24</v>
      </c>
      <c r="E304" s="77">
        <v>343.56</v>
      </c>
      <c r="F304" s="42"/>
      <c r="G304" s="13">
        <f>F304+'BM02'!G304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1" t="s">
        <v>456</v>
      </c>
      <c r="B305" s="81" t="s">
        <v>428</v>
      </c>
      <c r="C305" s="82" t="s">
        <v>63</v>
      </c>
      <c r="D305" s="77">
        <v>14.4</v>
      </c>
      <c r="E305" s="77">
        <v>274.85000000000002</v>
      </c>
      <c r="F305" s="42"/>
      <c r="G305" s="13">
        <f>F305+'BM02'!G305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1" t="s">
        <v>457</v>
      </c>
      <c r="B306" s="81" t="s">
        <v>458</v>
      </c>
      <c r="C306" s="82" t="s">
        <v>431</v>
      </c>
      <c r="D306" s="77">
        <v>284.49</v>
      </c>
      <c r="E306" s="77">
        <v>42</v>
      </c>
      <c r="F306" s="42"/>
      <c r="G306" s="13">
        <f>F306+'BM02'!G306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1" t="s">
        <v>460</v>
      </c>
      <c r="B309" s="81" t="s">
        <v>123</v>
      </c>
      <c r="C309" s="82" t="s">
        <v>124</v>
      </c>
      <c r="D309" s="77">
        <v>60.22</v>
      </c>
      <c r="E309" s="77">
        <v>84.4</v>
      </c>
      <c r="F309" s="42">
        <v>84.4</v>
      </c>
      <c r="G309" s="13">
        <f>F309+'BM02'!G309</f>
        <v>84.4</v>
      </c>
      <c r="H309" s="16">
        <f t="shared" ref="H309" si="221">ROUND(E309*D309,2)</f>
        <v>5082.57</v>
      </c>
      <c r="I309" s="16">
        <f t="shared" ref="I309" si="222">ROUND(F309*D309,2)</f>
        <v>5082.57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1" t="s">
        <v>462</v>
      </c>
      <c r="B311" s="81" t="s">
        <v>67</v>
      </c>
      <c r="C311" s="82" t="s">
        <v>46</v>
      </c>
      <c r="D311" s="77">
        <v>76.92</v>
      </c>
      <c r="E311" s="77">
        <v>12.97</v>
      </c>
      <c r="F311" s="42"/>
      <c r="G311" s="13">
        <f>F311+'BM02'!G311</f>
        <v>0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0</v>
      </c>
      <c r="K311" s="17">
        <f t="shared" ref="K311:K321" si="228">J311/H311</f>
        <v>0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1" t="s">
        <v>463</v>
      </c>
      <c r="B312" s="81" t="s">
        <v>68</v>
      </c>
      <c r="C312" s="82" t="s">
        <v>63</v>
      </c>
      <c r="D312" s="77">
        <v>5.65</v>
      </c>
      <c r="E312" s="77">
        <v>7.7</v>
      </c>
      <c r="F312" s="42"/>
      <c r="G312" s="13">
        <f>F312+'BM02'!G312</f>
        <v>0</v>
      </c>
      <c r="H312" s="16">
        <f t="shared" si="225"/>
        <v>43.51</v>
      </c>
      <c r="I312" s="16">
        <f t="shared" si="226"/>
        <v>0</v>
      </c>
      <c r="J312" s="16">
        <f t="shared" si="227"/>
        <v>0</v>
      </c>
      <c r="K312" s="17">
        <f t="shared" si="228"/>
        <v>0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1" t="s">
        <v>464</v>
      </c>
      <c r="B313" s="81" t="s">
        <v>128</v>
      </c>
      <c r="C313" s="82" t="s">
        <v>46</v>
      </c>
      <c r="D313" s="77">
        <v>610.86</v>
      </c>
      <c r="E313" s="77">
        <v>0.39</v>
      </c>
      <c r="F313" s="42"/>
      <c r="G313" s="13">
        <f>F313+'BM02'!G313</f>
        <v>0</v>
      </c>
      <c r="H313" s="16">
        <f t="shared" si="225"/>
        <v>238.24</v>
      </c>
      <c r="I313" s="16">
        <f t="shared" si="226"/>
        <v>0</v>
      </c>
      <c r="J313" s="16">
        <f t="shared" si="227"/>
        <v>0</v>
      </c>
      <c r="K313" s="17">
        <f t="shared" si="228"/>
        <v>0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1" t="s">
        <v>465</v>
      </c>
      <c r="B314" s="81" t="s">
        <v>70</v>
      </c>
      <c r="C314" s="82" t="s">
        <v>71</v>
      </c>
      <c r="D314" s="77">
        <v>21.44</v>
      </c>
      <c r="E314" s="77">
        <v>74.5</v>
      </c>
      <c r="F314" s="42"/>
      <c r="G314" s="13">
        <f>F314+'BM02'!G314</f>
        <v>0</v>
      </c>
      <c r="H314" s="16">
        <f t="shared" si="225"/>
        <v>1597.28</v>
      </c>
      <c r="I314" s="16">
        <f t="shared" si="226"/>
        <v>0</v>
      </c>
      <c r="J314" s="16">
        <f t="shared" si="227"/>
        <v>0</v>
      </c>
      <c r="K314" s="17">
        <f t="shared" si="228"/>
        <v>0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1" t="s">
        <v>466</v>
      </c>
      <c r="B315" s="81" t="s">
        <v>72</v>
      </c>
      <c r="C315" s="82" t="s">
        <v>71</v>
      </c>
      <c r="D315" s="77">
        <v>20.350000000000001</v>
      </c>
      <c r="E315" s="77">
        <v>177.1</v>
      </c>
      <c r="F315" s="42"/>
      <c r="G315" s="13">
        <f>F315+'BM02'!G315</f>
        <v>0</v>
      </c>
      <c r="H315" s="16">
        <f t="shared" si="225"/>
        <v>3603.99</v>
      </c>
      <c r="I315" s="16">
        <f t="shared" si="226"/>
        <v>0</v>
      </c>
      <c r="J315" s="16">
        <f t="shared" si="227"/>
        <v>0</v>
      </c>
      <c r="K315" s="17">
        <f t="shared" si="228"/>
        <v>0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1" t="s">
        <v>467</v>
      </c>
      <c r="B316" s="81" t="s">
        <v>45</v>
      </c>
      <c r="C316" s="82" t="s">
        <v>71</v>
      </c>
      <c r="D316" s="77">
        <v>18.329999999999998</v>
      </c>
      <c r="E316" s="77">
        <v>71.5</v>
      </c>
      <c r="F316" s="42"/>
      <c r="G316" s="13">
        <f>F316+'BM02'!G316</f>
        <v>0</v>
      </c>
      <c r="H316" s="16">
        <f t="shared" si="225"/>
        <v>1310.5999999999999</v>
      </c>
      <c r="I316" s="16">
        <f t="shared" si="226"/>
        <v>0</v>
      </c>
      <c r="J316" s="16">
        <f t="shared" si="227"/>
        <v>0</v>
      </c>
      <c r="K316" s="17">
        <f t="shared" si="228"/>
        <v>0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1" t="s">
        <v>468</v>
      </c>
      <c r="B317" s="81" t="s">
        <v>73</v>
      </c>
      <c r="C317" s="82" t="s">
        <v>71</v>
      </c>
      <c r="D317" s="77">
        <v>22.45</v>
      </c>
      <c r="E317" s="77">
        <v>112.5</v>
      </c>
      <c r="F317" s="42"/>
      <c r="G317" s="13">
        <f>F317+'BM02'!G317</f>
        <v>0</v>
      </c>
      <c r="H317" s="16">
        <f t="shared" si="225"/>
        <v>2525.63</v>
      </c>
      <c r="I317" s="16">
        <f t="shared" si="226"/>
        <v>0</v>
      </c>
      <c r="J317" s="16">
        <f t="shared" si="227"/>
        <v>0</v>
      </c>
      <c r="K317" s="17">
        <f t="shared" si="228"/>
        <v>0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1" t="s">
        <v>469</v>
      </c>
      <c r="B318" s="81" t="s">
        <v>75</v>
      </c>
      <c r="C318" s="82" t="s">
        <v>46</v>
      </c>
      <c r="D318" s="77">
        <v>740.6</v>
      </c>
      <c r="E318" s="77">
        <v>8.07</v>
      </c>
      <c r="F318" s="42"/>
      <c r="G318" s="13">
        <f>F318+'BM02'!G318</f>
        <v>0</v>
      </c>
      <c r="H318" s="16">
        <f t="shared" si="225"/>
        <v>5976.64</v>
      </c>
      <c r="I318" s="16">
        <f t="shared" si="226"/>
        <v>0</v>
      </c>
      <c r="J318" s="16">
        <f t="shared" si="227"/>
        <v>0</v>
      </c>
      <c r="K318" s="17">
        <f t="shared" si="228"/>
        <v>0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1" t="s">
        <v>470</v>
      </c>
      <c r="B319" s="81" t="s">
        <v>129</v>
      </c>
      <c r="C319" s="82" t="s">
        <v>63</v>
      </c>
      <c r="D319" s="77">
        <v>93</v>
      </c>
      <c r="E319" s="77">
        <v>118.07</v>
      </c>
      <c r="F319" s="42"/>
      <c r="G319" s="13">
        <f>F319+'BM02'!G319</f>
        <v>0</v>
      </c>
      <c r="H319" s="16">
        <f t="shared" si="225"/>
        <v>10980.51</v>
      </c>
      <c r="I319" s="16">
        <f t="shared" si="226"/>
        <v>0</v>
      </c>
      <c r="J319" s="16">
        <f t="shared" si="227"/>
        <v>0</v>
      </c>
      <c r="K319" s="17">
        <f t="shared" si="228"/>
        <v>0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1" t="s">
        <v>471</v>
      </c>
      <c r="B320" s="81" t="s">
        <v>76</v>
      </c>
      <c r="C320" s="82" t="s">
        <v>63</v>
      </c>
      <c r="D320" s="77">
        <v>41.75</v>
      </c>
      <c r="E320" s="77">
        <v>64.39</v>
      </c>
      <c r="F320" s="42"/>
      <c r="G320" s="13">
        <f>F320+'BM02'!G320</f>
        <v>0</v>
      </c>
      <c r="H320" s="16">
        <f t="shared" si="225"/>
        <v>2688.28</v>
      </c>
      <c r="I320" s="16">
        <f t="shared" si="226"/>
        <v>0</v>
      </c>
      <c r="J320" s="16">
        <f t="shared" si="227"/>
        <v>0</v>
      </c>
      <c r="K320" s="17">
        <f t="shared" si="228"/>
        <v>0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1" t="s">
        <v>472</v>
      </c>
      <c r="B321" s="81" t="s">
        <v>77</v>
      </c>
      <c r="C321" s="82" t="s">
        <v>46</v>
      </c>
      <c r="D321" s="77">
        <v>46.64</v>
      </c>
      <c r="E321" s="77">
        <v>4.9000000000000004</v>
      </c>
      <c r="F321" s="42"/>
      <c r="G321" s="13">
        <f>F321+'BM02'!G321</f>
        <v>0</v>
      </c>
      <c r="H321" s="16">
        <f t="shared" si="225"/>
        <v>228.54</v>
      </c>
      <c r="I321" s="16">
        <f t="shared" si="226"/>
        <v>0</v>
      </c>
      <c r="J321" s="16">
        <f t="shared" si="227"/>
        <v>0</v>
      </c>
      <c r="K321" s="17">
        <f t="shared" si="228"/>
        <v>0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1" t="s">
        <v>473</v>
      </c>
      <c r="B323" s="81" t="s">
        <v>90</v>
      </c>
      <c r="C323" s="82" t="s">
        <v>63</v>
      </c>
      <c r="D323" s="77">
        <v>39.71</v>
      </c>
      <c r="E323" s="77">
        <v>134.99</v>
      </c>
      <c r="F323" s="42"/>
      <c r="G323" s="13">
        <f>F323+'BM02'!G323</f>
        <v>0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0</v>
      </c>
      <c r="K323" s="17">
        <f t="shared" ref="K323:K329" si="232">J323/H323</f>
        <v>0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1" t="s">
        <v>474</v>
      </c>
      <c r="B324" s="81" t="s">
        <v>94</v>
      </c>
      <c r="C324" s="82" t="s">
        <v>71</v>
      </c>
      <c r="D324" s="77">
        <v>22.45</v>
      </c>
      <c r="E324" s="77">
        <v>147</v>
      </c>
      <c r="F324" s="42"/>
      <c r="G324" s="13">
        <f>F324+'BM02'!G324</f>
        <v>0</v>
      </c>
      <c r="H324" s="16">
        <f t="shared" si="229"/>
        <v>3300.15</v>
      </c>
      <c r="I324" s="16">
        <f t="shared" si="230"/>
        <v>0</v>
      </c>
      <c r="J324" s="16">
        <f t="shared" si="231"/>
        <v>0</v>
      </c>
      <c r="K324" s="17">
        <f t="shared" si="232"/>
        <v>0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1" t="s">
        <v>475</v>
      </c>
      <c r="B325" s="81" t="s">
        <v>143</v>
      </c>
      <c r="C325" s="82" t="s">
        <v>71</v>
      </c>
      <c r="D325" s="77">
        <v>18.75</v>
      </c>
      <c r="E325" s="77">
        <v>173.3</v>
      </c>
      <c r="F325" s="42"/>
      <c r="G325" s="13">
        <f>F325+'BM02'!G325</f>
        <v>0</v>
      </c>
      <c r="H325" s="16">
        <f t="shared" si="229"/>
        <v>3249.38</v>
      </c>
      <c r="I325" s="16">
        <f t="shared" si="230"/>
        <v>0</v>
      </c>
      <c r="J325" s="16">
        <f t="shared" si="231"/>
        <v>0</v>
      </c>
      <c r="K325" s="17">
        <f t="shared" si="232"/>
        <v>0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1" t="s">
        <v>476</v>
      </c>
      <c r="B326" s="81" t="s">
        <v>47</v>
      </c>
      <c r="C326" s="82" t="s">
        <v>71</v>
      </c>
      <c r="D326" s="77">
        <v>18.260000000000002</v>
      </c>
      <c r="E326" s="77">
        <v>129.19999999999999</v>
      </c>
      <c r="F326" s="42"/>
      <c r="G326" s="13">
        <f>F326+'BM02'!G326</f>
        <v>0</v>
      </c>
      <c r="H326" s="16">
        <f t="shared" si="229"/>
        <v>2359.19</v>
      </c>
      <c r="I326" s="16">
        <f t="shared" si="230"/>
        <v>0</v>
      </c>
      <c r="J326" s="16">
        <f t="shared" si="231"/>
        <v>0</v>
      </c>
      <c r="K326" s="17">
        <f t="shared" si="232"/>
        <v>0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1" t="s">
        <v>477</v>
      </c>
      <c r="B327" s="81" t="s">
        <v>144</v>
      </c>
      <c r="C327" s="82" t="s">
        <v>46</v>
      </c>
      <c r="D327" s="77">
        <v>487.71</v>
      </c>
      <c r="E327" s="77">
        <v>7.63</v>
      </c>
      <c r="F327" s="42"/>
      <c r="G327" s="13">
        <f>F327+'BM02'!G327</f>
        <v>0</v>
      </c>
      <c r="H327" s="16">
        <f t="shared" si="229"/>
        <v>3721.23</v>
      </c>
      <c r="I327" s="16">
        <f t="shared" si="230"/>
        <v>0</v>
      </c>
      <c r="J327" s="16">
        <f t="shared" si="231"/>
        <v>0</v>
      </c>
      <c r="K327" s="17">
        <f t="shared" si="232"/>
        <v>0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1" t="s">
        <v>478</v>
      </c>
      <c r="B328" s="81" t="s">
        <v>145</v>
      </c>
      <c r="C328" s="82" t="s">
        <v>124</v>
      </c>
      <c r="D328" s="77">
        <v>114.79</v>
      </c>
      <c r="E328" s="77">
        <v>19.3</v>
      </c>
      <c r="F328" s="42"/>
      <c r="G328" s="13">
        <f>F328+'BM02'!G328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1" t="s">
        <v>479</v>
      </c>
      <c r="B329" s="81" t="s">
        <v>146</v>
      </c>
      <c r="C329" s="82" t="s">
        <v>124</v>
      </c>
      <c r="D329" s="77">
        <v>62.72</v>
      </c>
      <c r="E329" s="77">
        <v>10.8</v>
      </c>
      <c r="F329" s="42"/>
      <c r="G329" s="13">
        <f>F329+'BM02'!G329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1" t="s">
        <v>481</v>
      </c>
      <c r="B331" s="81" t="s">
        <v>105</v>
      </c>
      <c r="C331" s="82" t="s">
        <v>63</v>
      </c>
      <c r="D331" s="77">
        <v>51.88</v>
      </c>
      <c r="E331" s="77">
        <v>257.14999999999998</v>
      </c>
      <c r="F331" s="42"/>
      <c r="G331" s="13">
        <f>F331+'BM02'!G331</f>
        <v>0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0</v>
      </c>
      <c r="K331" s="17">
        <f t="shared" ref="K331" si="236">J331/H331</f>
        <v>0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1" t="s">
        <v>483</v>
      </c>
      <c r="B333" s="81" t="s">
        <v>159</v>
      </c>
      <c r="C333" s="82" t="s">
        <v>63</v>
      </c>
      <c r="D333" s="77">
        <v>77.12</v>
      </c>
      <c r="E333" s="77">
        <v>181.69</v>
      </c>
      <c r="F333" s="42"/>
      <c r="G333" s="13">
        <f>F333+'BM02'!G333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1" t="s">
        <v>484</v>
      </c>
      <c r="B334" s="81" t="s">
        <v>160</v>
      </c>
      <c r="C334" s="82" t="s">
        <v>63</v>
      </c>
      <c r="D334" s="77">
        <v>27.56</v>
      </c>
      <c r="E334" s="77">
        <v>181.69</v>
      </c>
      <c r="F334" s="42"/>
      <c r="G334" s="13">
        <f>F334+'BM02'!G334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81" t="s">
        <v>485</v>
      </c>
      <c r="B335" s="81" t="s">
        <v>161</v>
      </c>
      <c r="C335" s="82" t="s">
        <v>124</v>
      </c>
      <c r="D335" s="77">
        <v>27.6</v>
      </c>
      <c r="E335" s="77">
        <v>38.25</v>
      </c>
      <c r="F335" s="42"/>
      <c r="G335" s="13">
        <f>F335+'BM02'!G335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1" t="s">
        <v>486</v>
      </c>
      <c r="B336" s="81" t="s">
        <v>164</v>
      </c>
      <c r="C336" s="82" t="s">
        <v>165</v>
      </c>
      <c r="D336" s="77">
        <v>1493.81</v>
      </c>
      <c r="E336" s="77">
        <v>4</v>
      </c>
      <c r="F336" s="42"/>
      <c r="G336" s="13">
        <f>F336+'BM02'!G336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1" t="s">
        <v>488</v>
      </c>
      <c r="B338" s="81" t="s">
        <v>489</v>
      </c>
      <c r="C338" s="82" t="s">
        <v>165</v>
      </c>
      <c r="D338" s="77">
        <v>1409.75</v>
      </c>
      <c r="E338" s="77">
        <v>1</v>
      </c>
      <c r="F338" s="42"/>
      <c r="G338" s="13">
        <f>F338+'BM02'!G338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1" t="s">
        <v>490</v>
      </c>
      <c r="B339" s="81" t="s">
        <v>175</v>
      </c>
      <c r="C339" s="82" t="s">
        <v>63</v>
      </c>
      <c r="D339" s="77">
        <v>877.32</v>
      </c>
      <c r="E339" s="77">
        <v>4.5</v>
      </c>
      <c r="F339" s="42"/>
      <c r="G339" s="13">
        <f>F339+'BM02'!G339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1" t="s">
        <v>491</v>
      </c>
      <c r="B340" s="81" t="s">
        <v>492</v>
      </c>
      <c r="C340" s="82" t="s">
        <v>63</v>
      </c>
      <c r="D340" s="77">
        <v>698.38</v>
      </c>
      <c r="E340" s="77">
        <v>12.6</v>
      </c>
      <c r="F340" s="42"/>
      <c r="G340" s="13">
        <f>F340+'BM02'!G340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1" t="s">
        <v>494</v>
      </c>
      <c r="B342" s="81" t="s">
        <v>182</v>
      </c>
      <c r="C342" s="82" t="s">
        <v>46</v>
      </c>
      <c r="D342" s="77">
        <v>434.36</v>
      </c>
      <c r="E342" s="77">
        <v>12.49</v>
      </c>
      <c r="F342" s="42"/>
      <c r="G342" s="13">
        <f>F342+'BM02'!G342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1" t="s">
        <v>495</v>
      </c>
      <c r="B343" s="81" t="s">
        <v>183</v>
      </c>
      <c r="C343" s="82" t="s">
        <v>63</v>
      </c>
      <c r="D343" s="77">
        <v>40.81</v>
      </c>
      <c r="E343" s="77">
        <v>178.36</v>
      </c>
      <c r="F343" s="42"/>
      <c r="G343" s="13">
        <f>F343+'BM02'!G343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1" t="s">
        <v>496</v>
      </c>
      <c r="B344" s="81" t="s">
        <v>184</v>
      </c>
      <c r="C344" s="82" t="s">
        <v>63</v>
      </c>
      <c r="D344" s="77">
        <v>126.75</v>
      </c>
      <c r="E344" s="77">
        <v>178.36</v>
      </c>
      <c r="F344" s="42"/>
      <c r="G344" s="13">
        <f>F344+'BM02'!G344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1" t="s">
        <v>497</v>
      </c>
      <c r="B345" s="81" t="s">
        <v>185</v>
      </c>
      <c r="C345" s="82" t="s">
        <v>124</v>
      </c>
      <c r="D345" s="77">
        <v>21</v>
      </c>
      <c r="E345" s="77">
        <v>80.680000000000007</v>
      </c>
      <c r="F345" s="42"/>
      <c r="G345" s="13">
        <f>F345+'BM02'!G345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1" t="s">
        <v>499</v>
      </c>
      <c r="B347" s="81" t="s">
        <v>109</v>
      </c>
      <c r="C347" s="82" t="s">
        <v>63</v>
      </c>
      <c r="D347" s="77">
        <v>4.37</v>
      </c>
      <c r="E347" s="77">
        <v>413.93</v>
      </c>
      <c r="F347" s="42"/>
      <c r="G347" s="13">
        <f>F347+'BM02'!G347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1" t="s">
        <v>500</v>
      </c>
      <c r="B348" s="81" t="s">
        <v>110</v>
      </c>
      <c r="C348" s="82" t="s">
        <v>63</v>
      </c>
      <c r="D348" s="77">
        <v>24.13</v>
      </c>
      <c r="E348" s="77">
        <v>170.38</v>
      </c>
      <c r="F348" s="42"/>
      <c r="G348" s="13">
        <f>F348+'BM02'!G348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1" t="s">
        <v>501</v>
      </c>
      <c r="B349" s="81" t="s">
        <v>110</v>
      </c>
      <c r="C349" s="82" t="s">
        <v>63</v>
      </c>
      <c r="D349" s="77">
        <v>24.13</v>
      </c>
      <c r="E349" s="77">
        <v>230.22</v>
      </c>
      <c r="F349" s="42"/>
      <c r="G349" s="13">
        <f>F349+'BM02'!G349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1" t="s">
        <v>502</v>
      </c>
      <c r="B350" s="81" t="s">
        <v>114</v>
      </c>
      <c r="C350" s="82" t="s">
        <v>61</v>
      </c>
      <c r="D350" s="77">
        <v>169.67</v>
      </c>
      <c r="E350" s="77">
        <v>230.22</v>
      </c>
      <c r="F350" s="42"/>
      <c r="G350" s="13">
        <f>F350+'BM02'!G350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1" t="s">
        <v>504</v>
      </c>
      <c r="B352" s="81" t="s">
        <v>199</v>
      </c>
      <c r="C352" s="82" t="s">
        <v>63</v>
      </c>
      <c r="D352" s="77">
        <v>3.18</v>
      </c>
      <c r="E352" s="77">
        <v>170.38</v>
      </c>
      <c r="F352" s="42"/>
      <c r="G352" s="13">
        <f>F352+'BM02'!G352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1" t="s">
        <v>505</v>
      </c>
      <c r="B353" s="81" t="s">
        <v>112</v>
      </c>
      <c r="C353" s="82" t="s">
        <v>63</v>
      </c>
      <c r="D353" s="77">
        <v>19.41</v>
      </c>
      <c r="E353" s="77">
        <v>170.38</v>
      </c>
      <c r="F353" s="42"/>
      <c r="G353" s="13">
        <f>F353+'BM02'!G353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1" t="s">
        <v>506</v>
      </c>
      <c r="B354" s="81" t="s">
        <v>113</v>
      </c>
      <c r="C354" s="82" t="s">
        <v>63</v>
      </c>
      <c r="D354" s="77">
        <v>15.2</v>
      </c>
      <c r="E354" s="77">
        <v>170.38</v>
      </c>
      <c r="F354" s="42"/>
      <c r="G354" s="13">
        <f>F354+'BM02'!G354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1" t="s">
        <v>509</v>
      </c>
      <c r="B357" s="81" t="s">
        <v>123</v>
      </c>
      <c r="C357" s="82" t="s">
        <v>124</v>
      </c>
      <c r="D357" s="77">
        <v>60.22</v>
      </c>
      <c r="E357" s="77">
        <v>37.82</v>
      </c>
      <c r="F357" s="42"/>
      <c r="G357" s="13">
        <f>F357+'BM02'!G357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1" t="s">
        <v>511</v>
      </c>
      <c r="B359" s="81" t="s">
        <v>67</v>
      </c>
      <c r="C359" s="82" t="s">
        <v>46</v>
      </c>
      <c r="D359" s="77">
        <v>76.92</v>
      </c>
      <c r="E359" s="77">
        <v>9.98</v>
      </c>
      <c r="F359" s="42"/>
      <c r="G359" s="13">
        <f>F359+'BM02'!G359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1" t="s">
        <v>512</v>
      </c>
      <c r="B360" s="81" t="s">
        <v>68</v>
      </c>
      <c r="C360" s="82" t="s">
        <v>63</v>
      </c>
      <c r="D360" s="77">
        <v>5.65</v>
      </c>
      <c r="E360" s="77">
        <v>14.89</v>
      </c>
      <c r="F360" s="42"/>
      <c r="G360" s="13">
        <f>F360+'BM02'!G360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1" t="s">
        <v>513</v>
      </c>
      <c r="B361" s="81" t="s">
        <v>128</v>
      </c>
      <c r="C361" s="82" t="s">
        <v>46</v>
      </c>
      <c r="D361" s="77">
        <v>610.86</v>
      </c>
      <c r="E361" s="77">
        <v>0.48</v>
      </c>
      <c r="F361" s="42"/>
      <c r="G361" s="13">
        <f>F361+'BM02'!G361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1" t="s">
        <v>514</v>
      </c>
      <c r="B362" s="81" t="s">
        <v>70</v>
      </c>
      <c r="C362" s="82" t="s">
        <v>71</v>
      </c>
      <c r="D362" s="77">
        <v>21.44</v>
      </c>
      <c r="E362" s="77">
        <v>29.5</v>
      </c>
      <c r="F362" s="42"/>
      <c r="G362" s="13">
        <f>F362+'BM02'!G362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1" t="s">
        <v>515</v>
      </c>
      <c r="B363" s="81" t="s">
        <v>72</v>
      </c>
      <c r="C363" s="82" t="s">
        <v>71</v>
      </c>
      <c r="D363" s="77">
        <v>20.350000000000001</v>
      </c>
      <c r="E363" s="77">
        <v>125.1</v>
      </c>
      <c r="F363" s="42">
        <v>91.52</v>
      </c>
      <c r="G363" s="13">
        <f>F363+'BM02'!G363</f>
        <v>115.82</v>
      </c>
      <c r="H363" s="16">
        <f t="shared" si="262"/>
        <v>2545.79</v>
      </c>
      <c r="I363" s="16">
        <f t="shared" si="263"/>
        <v>1862.43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1" t="s">
        <v>516</v>
      </c>
      <c r="B364" s="81" t="s">
        <v>45</v>
      </c>
      <c r="C364" s="82" t="s">
        <v>71</v>
      </c>
      <c r="D364" s="77">
        <v>18.329999999999998</v>
      </c>
      <c r="E364" s="77">
        <v>35.799999999999997</v>
      </c>
      <c r="F364" s="42"/>
      <c r="G364" s="13">
        <f>F364+'BM02'!G364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1" t="s">
        <v>517</v>
      </c>
      <c r="B365" s="81" t="s">
        <v>73</v>
      </c>
      <c r="C365" s="82" t="s">
        <v>71</v>
      </c>
      <c r="D365" s="77">
        <v>22.45</v>
      </c>
      <c r="E365" s="77">
        <v>71.8</v>
      </c>
      <c r="F365" s="42"/>
      <c r="G365" s="13">
        <f>F365+'BM02'!G365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1" t="s">
        <v>518</v>
      </c>
      <c r="B366" s="81" t="s">
        <v>75</v>
      </c>
      <c r="C366" s="82" t="s">
        <v>46</v>
      </c>
      <c r="D366" s="77">
        <v>740.6</v>
      </c>
      <c r="E366" s="77">
        <v>3.63</v>
      </c>
      <c r="F366" s="42">
        <v>2.0699999999999998</v>
      </c>
      <c r="G366" s="13">
        <f>F366+'BM02'!G366</f>
        <v>3.63</v>
      </c>
      <c r="H366" s="16">
        <f t="shared" si="262"/>
        <v>2688.38</v>
      </c>
      <c r="I366" s="16">
        <f t="shared" si="263"/>
        <v>1533.04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1" t="s">
        <v>519</v>
      </c>
      <c r="B367" s="81" t="s">
        <v>129</v>
      </c>
      <c r="C367" s="82" t="s">
        <v>63</v>
      </c>
      <c r="D367" s="77">
        <v>93</v>
      </c>
      <c r="E367" s="77">
        <v>49.39</v>
      </c>
      <c r="F367" s="42">
        <v>23.01</v>
      </c>
      <c r="G367" s="13">
        <f>F367+'BM02'!G367</f>
        <v>31.62</v>
      </c>
      <c r="H367" s="16">
        <f t="shared" si="262"/>
        <v>4593.2700000000004</v>
      </c>
      <c r="I367" s="16">
        <f t="shared" si="263"/>
        <v>2139.9299999999998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1" t="s">
        <v>520</v>
      </c>
      <c r="B368" s="81" t="s">
        <v>76</v>
      </c>
      <c r="C368" s="82" t="s">
        <v>63</v>
      </c>
      <c r="D368" s="77">
        <v>41.75</v>
      </c>
      <c r="E368" s="77">
        <v>8.81</v>
      </c>
      <c r="F368" s="42">
        <v>8.81</v>
      </c>
      <c r="G368" s="13">
        <f>F368+'BM02'!G368</f>
        <v>8.81</v>
      </c>
      <c r="H368" s="16">
        <f t="shared" si="262"/>
        <v>367.82</v>
      </c>
      <c r="I368" s="16">
        <f t="shared" si="263"/>
        <v>367.82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1" t="s">
        <v>521</v>
      </c>
      <c r="B369" s="81" t="s">
        <v>77</v>
      </c>
      <c r="C369" s="82" t="s">
        <v>46</v>
      </c>
      <c r="D369" s="77">
        <v>46.64</v>
      </c>
      <c r="E369" s="77">
        <v>6.35</v>
      </c>
      <c r="F369" s="42">
        <v>6.35</v>
      </c>
      <c r="G369" s="13">
        <f>F369+'BM02'!G369</f>
        <v>6.35</v>
      </c>
      <c r="H369" s="16">
        <f t="shared" si="262"/>
        <v>296.16000000000003</v>
      </c>
      <c r="I369" s="16">
        <f t="shared" si="263"/>
        <v>296.16000000000003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1" t="s">
        <v>523</v>
      </c>
      <c r="B371" s="81" t="s">
        <v>90</v>
      </c>
      <c r="C371" s="82" t="s">
        <v>63</v>
      </c>
      <c r="D371" s="77">
        <v>39.71</v>
      </c>
      <c r="E371" s="77">
        <v>64.599999999999994</v>
      </c>
      <c r="F371" s="42">
        <v>64.599999999999994</v>
      </c>
      <c r="G371" s="13">
        <f>F371+'BM02'!G371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2565.27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1" t="s">
        <v>524</v>
      </c>
      <c r="B372" s="81" t="s">
        <v>94</v>
      </c>
      <c r="C372" s="82" t="s">
        <v>71</v>
      </c>
      <c r="D372" s="77">
        <v>22.45</v>
      </c>
      <c r="E372" s="77">
        <v>95.5</v>
      </c>
      <c r="F372" s="42">
        <v>27.22</v>
      </c>
      <c r="G372" s="13">
        <f>F372+'BM02'!G372</f>
        <v>27.22</v>
      </c>
      <c r="H372" s="16">
        <f t="shared" si="266"/>
        <v>2143.98</v>
      </c>
      <c r="I372" s="16">
        <f t="shared" si="267"/>
        <v>611.09</v>
      </c>
      <c r="J372" s="16">
        <f t="shared" si="268"/>
        <v>611.09</v>
      </c>
      <c r="K372" s="17">
        <f t="shared" si="269"/>
        <v>0.28502597971996008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1" t="s">
        <v>525</v>
      </c>
      <c r="B373" s="81" t="s">
        <v>143</v>
      </c>
      <c r="C373" s="82" t="s">
        <v>71</v>
      </c>
      <c r="D373" s="77">
        <v>18.75</v>
      </c>
      <c r="E373" s="77">
        <v>99.2</v>
      </c>
      <c r="F373" s="42"/>
      <c r="G373" s="13">
        <f>F373+'BM02'!G373</f>
        <v>0</v>
      </c>
      <c r="H373" s="16">
        <f t="shared" si="266"/>
        <v>1860</v>
      </c>
      <c r="I373" s="16">
        <f t="shared" si="267"/>
        <v>0</v>
      </c>
      <c r="J373" s="16">
        <f t="shared" si="268"/>
        <v>0</v>
      </c>
      <c r="K373" s="17">
        <f t="shared" si="269"/>
        <v>0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1" t="s">
        <v>526</v>
      </c>
      <c r="B374" s="81" t="s">
        <v>47</v>
      </c>
      <c r="C374" s="82" t="s">
        <v>71</v>
      </c>
      <c r="D374" s="77">
        <v>18.260000000000002</v>
      </c>
      <c r="E374" s="77">
        <v>87.9</v>
      </c>
      <c r="F374" s="42">
        <v>87.9</v>
      </c>
      <c r="G374" s="13">
        <f>F374+'BM02'!G374</f>
        <v>87.9</v>
      </c>
      <c r="H374" s="16">
        <f t="shared" si="266"/>
        <v>1605.05</v>
      </c>
      <c r="I374" s="16">
        <f t="shared" si="267"/>
        <v>1605.05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1" t="s">
        <v>527</v>
      </c>
      <c r="B375" s="81" t="s">
        <v>144</v>
      </c>
      <c r="C375" s="82" t="s">
        <v>46</v>
      </c>
      <c r="D375" s="77">
        <v>487.71</v>
      </c>
      <c r="E375" s="77">
        <v>3.38</v>
      </c>
      <c r="F375" s="42">
        <v>1.92</v>
      </c>
      <c r="G375" s="13">
        <f>F375+'BM02'!G375</f>
        <v>1.92</v>
      </c>
      <c r="H375" s="16">
        <f t="shared" si="266"/>
        <v>1648.46</v>
      </c>
      <c r="I375" s="16">
        <f t="shared" si="267"/>
        <v>936.4</v>
      </c>
      <c r="J375" s="16">
        <f t="shared" si="268"/>
        <v>936.4</v>
      </c>
      <c r="K375" s="17">
        <f t="shared" si="269"/>
        <v>0.56804532715382838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1" t="s">
        <v>528</v>
      </c>
      <c r="B376" s="81" t="s">
        <v>145</v>
      </c>
      <c r="C376" s="82" t="s">
        <v>124</v>
      </c>
      <c r="D376" s="77">
        <v>114.79</v>
      </c>
      <c r="E376" s="77">
        <v>10.8</v>
      </c>
      <c r="F376" s="42">
        <v>10.8</v>
      </c>
      <c r="G376" s="13">
        <f>F376+'BM02'!G376</f>
        <v>10.8</v>
      </c>
      <c r="H376" s="16">
        <f t="shared" si="266"/>
        <v>1239.73</v>
      </c>
      <c r="I376" s="16">
        <f t="shared" si="267"/>
        <v>1239.73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81" t="s">
        <v>529</v>
      </c>
      <c r="B377" s="81" t="s">
        <v>146</v>
      </c>
      <c r="C377" s="82" t="s">
        <v>124</v>
      </c>
      <c r="D377" s="77">
        <v>62.72</v>
      </c>
      <c r="E377" s="77">
        <v>8.8000000000000007</v>
      </c>
      <c r="F377" s="42">
        <v>8.8000000000000007</v>
      </c>
      <c r="G377" s="13">
        <f>F377+'BM02'!G377</f>
        <v>8.8000000000000007</v>
      </c>
      <c r="H377" s="16">
        <f t="shared" si="266"/>
        <v>551.94000000000005</v>
      </c>
      <c r="I377" s="16">
        <f t="shared" si="267"/>
        <v>551.94000000000005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1" t="s">
        <v>531</v>
      </c>
      <c r="B379" s="81" t="s">
        <v>105</v>
      </c>
      <c r="C379" s="82" t="s">
        <v>63</v>
      </c>
      <c r="D379" s="77">
        <v>51.88</v>
      </c>
      <c r="E379" s="77">
        <v>113.85</v>
      </c>
      <c r="F379" s="42">
        <v>113.85</v>
      </c>
      <c r="G379" s="13">
        <f>F379+'BM02'!G379</f>
        <v>113.85</v>
      </c>
      <c r="H379" s="16">
        <f t="shared" ref="H379" si="270">ROUND(E379*D379,2)</f>
        <v>5906.54</v>
      </c>
      <c r="I379" s="16">
        <f t="shared" ref="I379" si="271">ROUND(F379*D379,2)</f>
        <v>5906.54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1" t="s">
        <v>533</v>
      </c>
      <c r="B381" s="81" t="s">
        <v>159</v>
      </c>
      <c r="C381" s="82" t="s">
        <v>63</v>
      </c>
      <c r="D381" s="77">
        <v>77.12</v>
      </c>
      <c r="E381" s="77">
        <v>101.08</v>
      </c>
      <c r="F381" s="42"/>
      <c r="G381" s="13">
        <f>F381+'BM02'!G381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1" t="s">
        <v>534</v>
      </c>
      <c r="B382" s="81" t="s">
        <v>160</v>
      </c>
      <c r="C382" s="82" t="s">
        <v>63</v>
      </c>
      <c r="D382" s="77">
        <v>27.56</v>
      </c>
      <c r="E382" s="77">
        <v>101.08</v>
      </c>
      <c r="F382" s="42"/>
      <c r="G382" s="13">
        <f>F382+'BM02'!G382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81" t="s">
        <v>535</v>
      </c>
      <c r="B383" s="81" t="s">
        <v>161</v>
      </c>
      <c r="C383" s="82" t="s">
        <v>124</v>
      </c>
      <c r="D383" s="77">
        <v>27.6</v>
      </c>
      <c r="E383" s="77">
        <v>13.3</v>
      </c>
      <c r="F383" s="42"/>
      <c r="G383" s="13">
        <f>F383+'BM02'!G383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1" t="s">
        <v>536</v>
      </c>
      <c r="B384" s="81" t="s">
        <v>164</v>
      </c>
      <c r="C384" s="82" t="s">
        <v>165</v>
      </c>
      <c r="D384" s="77">
        <v>1493.81</v>
      </c>
      <c r="E384" s="77">
        <v>2</v>
      </c>
      <c r="F384" s="42"/>
      <c r="G384" s="13">
        <f>F384+'BM02'!G384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1" t="s">
        <v>538</v>
      </c>
      <c r="B386" s="81" t="s">
        <v>539</v>
      </c>
      <c r="C386" s="82" t="s">
        <v>540</v>
      </c>
      <c r="D386" s="77">
        <v>4022.92</v>
      </c>
      <c r="E386" s="77">
        <v>1</v>
      </c>
      <c r="F386" s="42"/>
      <c r="G386" s="13">
        <f>F386+'BM02'!G386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1" t="s">
        <v>541</v>
      </c>
      <c r="B387" s="81" t="s">
        <v>542</v>
      </c>
      <c r="C387" s="82" t="s">
        <v>63</v>
      </c>
      <c r="D387" s="77">
        <v>1018.99</v>
      </c>
      <c r="E387" s="77">
        <v>6.4</v>
      </c>
      <c r="F387" s="42"/>
      <c r="G387" s="13">
        <f>F387+'BM02'!G387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1" t="s">
        <v>544</v>
      </c>
      <c r="B389" s="81" t="s">
        <v>182</v>
      </c>
      <c r="C389" s="82" t="s">
        <v>46</v>
      </c>
      <c r="D389" s="77">
        <v>434.36</v>
      </c>
      <c r="E389" s="77">
        <v>5.25</v>
      </c>
      <c r="F389" s="42"/>
      <c r="G389" s="13">
        <f>F389+'BM02'!G389</f>
        <v>0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0</v>
      </c>
      <c r="K389" s="17">
        <f t="shared" ref="K389:K393" si="285">J389/H389</f>
        <v>0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1" t="s">
        <v>545</v>
      </c>
      <c r="B390" s="81" t="s">
        <v>183</v>
      </c>
      <c r="C390" s="82" t="s">
        <v>63</v>
      </c>
      <c r="D390" s="77">
        <v>40.81</v>
      </c>
      <c r="E390" s="77">
        <v>75</v>
      </c>
      <c r="F390" s="42"/>
      <c r="G390" s="13">
        <f>F390+'BM02'!G390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1" t="s">
        <v>546</v>
      </c>
      <c r="B391" s="81" t="s">
        <v>184</v>
      </c>
      <c r="C391" s="82" t="s">
        <v>63</v>
      </c>
      <c r="D391" s="77">
        <v>126.75</v>
      </c>
      <c r="E391" s="77">
        <v>75</v>
      </c>
      <c r="F391" s="42"/>
      <c r="G391" s="13">
        <f>F391+'BM02'!G391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1" t="s">
        <v>547</v>
      </c>
      <c r="B392" s="81" t="s">
        <v>185</v>
      </c>
      <c r="C392" s="82" t="s">
        <v>124</v>
      </c>
      <c r="D392" s="77">
        <v>21</v>
      </c>
      <c r="E392" s="77">
        <v>36.5</v>
      </c>
      <c r="F392" s="42"/>
      <c r="G392" s="13">
        <f>F392+'BM02'!G392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1" t="s">
        <v>548</v>
      </c>
      <c r="B393" s="81" t="s">
        <v>549</v>
      </c>
      <c r="C393" s="82" t="s">
        <v>63</v>
      </c>
      <c r="D393" s="77">
        <v>104.75</v>
      </c>
      <c r="E393" s="77">
        <v>18.25</v>
      </c>
      <c r="F393" s="42"/>
      <c r="G393" s="13">
        <f>F393+'BM02'!G393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1" t="s">
        <v>551</v>
      </c>
      <c r="B395" s="81" t="s">
        <v>109</v>
      </c>
      <c r="C395" s="82" t="s">
        <v>63</v>
      </c>
      <c r="D395" s="77">
        <v>4.37</v>
      </c>
      <c r="E395" s="77">
        <v>236.18</v>
      </c>
      <c r="F395" s="42"/>
      <c r="G395" s="13">
        <f>F395+'BM02'!G395</f>
        <v>0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0</v>
      </c>
      <c r="K395" s="17">
        <f t="shared" ref="K395:K398" si="289">J395/H395</f>
        <v>0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1" t="s">
        <v>552</v>
      </c>
      <c r="B396" s="81" t="s">
        <v>110</v>
      </c>
      <c r="C396" s="82" t="s">
        <v>63</v>
      </c>
      <c r="D396" s="77">
        <v>24.13</v>
      </c>
      <c r="E396" s="77">
        <v>113.85</v>
      </c>
      <c r="F396" s="42"/>
      <c r="G396" s="13">
        <f>F396+'BM02'!G396</f>
        <v>0</v>
      </c>
      <c r="H396" s="16">
        <f t="shared" si="286"/>
        <v>2747.2</v>
      </c>
      <c r="I396" s="16">
        <f t="shared" si="287"/>
        <v>0</v>
      </c>
      <c r="J396" s="16">
        <f t="shared" si="288"/>
        <v>0</v>
      </c>
      <c r="K396" s="17">
        <f t="shared" si="289"/>
        <v>0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1" t="s">
        <v>553</v>
      </c>
      <c r="B397" s="81" t="s">
        <v>110</v>
      </c>
      <c r="C397" s="82" t="s">
        <v>63</v>
      </c>
      <c r="D397" s="77">
        <v>24.13</v>
      </c>
      <c r="E397" s="77">
        <v>122.33</v>
      </c>
      <c r="F397" s="42"/>
      <c r="G397" s="13">
        <f>F397+'BM02'!G397</f>
        <v>0</v>
      </c>
      <c r="H397" s="16">
        <f t="shared" si="286"/>
        <v>2951.82</v>
      </c>
      <c r="I397" s="16">
        <f t="shared" si="287"/>
        <v>0</v>
      </c>
      <c r="J397" s="16">
        <f t="shared" si="288"/>
        <v>0</v>
      </c>
      <c r="K397" s="17">
        <f t="shared" si="289"/>
        <v>0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1" t="s">
        <v>554</v>
      </c>
      <c r="B398" s="81" t="s">
        <v>114</v>
      </c>
      <c r="C398" s="82" t="s">
        <v>61</v>
      </c>
      <c r="D398" s="77">
        <v>169.67</v>
      </c>
      <c r="E398" s="77">
        <v>122.33</v>
      </c>
      <c r="F398" s="42"/>
      <c r="G398" s="13">
        <f>F398+'BM02'!G398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1" t="s">
        <v>556</v>
      </c>
      <c r="B400" s="81" t="s">
        <v>199</v>
      </c>
      <c r="C400" s="82" t="s">
        <v>63</v>
      </c>
      <c r="D400" s="77">
        <v>3.18</v>
      </c>
      <c r="E400" s="77">
        <v>113.85</v>
      </c>
      <c r="F400" s="42"/>
      <c r="G400" s="13">
        <f>F400+'BM02'!G400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1" t="s">
        <v>557</v>
      </c>
      <c r="B401" s="81" t="s">
        <v>112</v>
      </c>
      <c r="C401" s="82" t="s">
        <v>63</v>
      </c>
      <c r="D401" s="77">
        <v>19.41</v>
      </c>
      <c r="E401" s="77">
        <v>113.85</v>
      </c>
      <c r="F401" s="42"/>
      <c r="G401" s="13">
        <f>F401+'BM02'!G401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1" t="s">
        <v>558</v>
      </c>
      <c r="B402" s="81" t="s">
        <v>113</v>
      </c>
      <c r="C402" s="82" t="s">
        <v>63</v>
      </c>
      <c r="D402" s="77">
        <v>15.2</v>
      </c>
      <c r="E402" s="77">
        <v>113.85</v>
      </c>
      <c r="F402" s="42"/>
      <c r="G402" s="13">
        <f>F402+'BM02'!G402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1" t="s">
        <v>560</v>
      </c>
      <c r="B405" s="81" t="s">
        <v>123</v>
      </c>
      <c r="C405" s="82" t="s">
        <v>124</v>
      </c>
      <c r="D405" s="77">
        <v>60.22</v>
      </c>
      <c r="E405" s="77">
        <v>41.82</v>
      </c>
      <c r="F405" s="42">
        <v>41.82</v>
      </c>
      <c r="G405" s="13">
        <f>F405+'BM02'!G405</f>
        <v>41.82</v>
      </c>
      <c r="H405" s="16">
        <f t="shared" ref="H405" si="294">ROUND(E405*D405,2)</f>
        <v>2518.4</v>
      </c>
      <c r="I405" s="16">
        <f t="shared" ref="I405" si="295">ROUND(F405*D405,2)</f>
        <v>2518.4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1" t="s">
        <v>561</v>
      </c>
      <c r="B407" s="81" t="s">
        <v>67</v>
      </c>
      <c r="C407" s="82" t="s">
        <v>46</v>
      </c>
      <c r="D407" s="77">
        <v>76.92</v>
      </c>
      <c r="E407" s="77">
        <v>7.49</v>
      </c>
      <c r="F407" s="42">
        <v>7.49</v>
      </c>
      <c r="G407" s="13">
        <f>F407+'BM02'!G407</f>
        <v>7.49</v>
      </c>
      <c r="H407" s="16">
        <f t="shared" ref="H407:H417" si="299">ROUND(E407*D407,2)</f>
        <v>576.13</v>
      </c>
      <c r="I407" s="16">
        <f t="shared" ref="I407:I417" si="300">ROUND(F407*D407,2)</f>
        <v>576.13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1" t="s">
        <v>562</v>
      </c>
      <c r="B408" s="81" t="s">
        <v>68</v>
      </c>
      <c r="C408" s="82" t="s">
        <v>63</v>
      </c>
      <c r="D408" s="77">
        <v>5.65</v>
      </c>
      <c r="E408" s="77">
        <v>14.54</v>
      </c>
      <c r="F408" s="42">
        <v>14.54</v>
      </c>
      <c r="G408" s="13">
        <f>F408+'BM02'!G408</f>
        <v>14.54</v>
      </c>
      <c r="H408" s="16">
        <f t="shared" si="299"/>
        <v>82.15</v>
      </c>
      <c r="I408" s="16">
        <f t="shared" si="300"/>
        <v>82.15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1" t="s">
        <v>563</v>
      </c>
      <c r="B409" s="81" t="s">
        <v>128</v>
      </c>
      <c r="C409" s="82" t="s">
        <v>46</v>
      </c>
      <c r="D409" s="77">
        <v>610.86</v>
      </c>
      <c r="E409" s="77">
        <v>1.17</v>
      </c>
      <c r="F409" s="42">
        <v>1.17</v>
      </c>
      <c r="G409" s="13">
        <f>F409+'BM02'!G409</f>
        <v>1.17</v>
      </c>
      <c r="H409" s="16">
        <f t="shared" si="299"/>
        <v>714.71</v>
      </c>
      <c r="I409" s="16">
        <f t="shared" si="300"/>
        <v>714.71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1" t="s">
        <v>564</v>
      </c>
      <c r="B410" s="81" t="s">
        <v>70</v>
      </c>
      <c r="C410" s="82" t="s">
        <v>71</v>
      </c>
      <c r="D410" s="77">
        <v>21.44</v>
      </c>
      <c r="E410" s="77">
        <v>28.9</v>
      </c>
      <c r="F410" s="42">
        <v>6.67</v>
      </c>
      <c r="G410" s="13">
        <f>F410+'BM02'!G410</f>
        <v>6.67</v>
      </c>
      <c r="H410" s="16">
        <f t="shared" si="299"/>
        <v>619.62</v>
      </c>
      <c r="I410" s="16">
        <f t="shared" si="300"/>
        <v>143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1" t="s">
        <v>565</v>
      </c>
      <c r="B411" s="81" t="s">
        <v>72</v>
      </c>
      <c r="C411" s="82" t="s">
        <v>71</v>
      </c>
      <c r="D411" s="77">
        <v>20.350000000000001</v>
      </c>
      <c r="E411" s="77">
        <v>84.1</v>
      </c>
      <c r="F411" s="42">
        <v>84.1</v>
      </c>
      <c r="G411" s="13">
        <f>F411+'BM02'!G411</f>
        <v>84.1</v>
      </c>
      <c r="H411" s="16">
        <f t="shared" si="299"/>
        <v>1711.44</v>
      </c>
      <c r="I411" s="16">
        <f t="shared" si="300"/>
        <v>1711.44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1" t="s">
        <v>566</v>
      </c>
      <c r="B412" s="81" t="s">
        <v>45</v>
      </c>
      <c r="C412" s="82" t="s">
        <v>71</v>
      </c>
      <c r="D412" s="77">
        <v>18.329999999999998</v>
      </c>
      <c r="E412" s="77">
        <v>28.6</v>
      </c>
      <c r="F412" s="42">
        <v>28.6</v>
      </c>
      <c r="G412" s="13">
        <f>F412+'BM02'!G412</f>
        <v>28.6</v>
      </c>
      <c r="H412" s="16">
        <f t="shared" si="299"/>
        <v>524.24</v>
      </c>
      <c r="I412" s="16">
        <f t="shared" si="300"/>
        <v>524.24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1" t="s">
        <v>567</v>
      </c>
      <c r="B413" s="81" t="s">
        <v>73</v>
      </c>
      <c r="C413" s="82" t="s">
        <v>71</v>
      </c>
      <c r="D413" s="77">
        <v>22.45</v>
      </c>
      <c r="E413" s="77">
        <v>53.1</v>
      </c>
      <c r="F413" s="42">
        <v>53.1</v>
      </c>
      <c r="G413" s="13">
        <f>F413+'BM02'!G413</f>
        <v>53.1</v>
      </c>
      <c r="H413" s="16">
        <f t="shared" si="299"/>
        <v>1192.0999999999999</v>
      </c>
      <c r="I413" s="16">
        <f t="shared" si="300"/>
        <v>1192.0999999999999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1" t="s">
        <v>568</v>
      </c>
      <c r="B414" s="81" t="s">
        <v>75</v>
      </c>
      <c r="C414" s="82" t="s">
        <v>46</v>
      </c>
      <c r="D414" s="77">
        <v>740.6</v>
      </c>
      <c r="E414" s="77">
        <v>3.91</v>
      </c>
      <c r="F414" s="42">
        <v>3.91</v>
      </c>
      <c r="G414" s="13">
        <f>F414+'BM02'!G414</f>
        <v>3.91</v>
      </c>
      <c r="H414" s="16">
        <f t="shared" si="299"/>
        <v>2895.75</v>
      </c>
      <c r="I414" s="16">
        <f t="shared" si="300"/>
        <v>2895.75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1" t="s">
        <v>569</v>
      </c>
      <c r="B415" s="81" t="s">
        <v>129</v>
      </c>
      <c r="C415" s="82" t="s">
        <v>63</v>
      </c>
      <c r="D415" s="77">
        <v>93</v>
      </c>
      <c r="E415" s="77">
        <v>53.88</v>
      </c>
      <c r="F415" s="42">
        <v>53.88</v>
      </c>
      <c r="G415" s="13">
        <f>F415+'BM02'!G415</f>
        <v>53.88</v>
      </c>
      <c r="H415" s="16">
        <f t="shared" si="299"/>
        <v>5010.84</v>
      </c>
      <c r="I415" s="16">
        <f t="shared" si="300"/>
        <v>5010.84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1" t="s">
        <v>570</v>
      </c>
      <c r="B416" s="81" t="s">
        <v>76</v>
      </c>
      <c r="C416" s="82" t="s">
        <v>63</v>
      </c>
      <c r="D416" s="77">
        <v>41.75</v>
      </c>
      <c r="E416" s="77">
        <v>31.8</v>
      </c>
      <c r="F416" s="42">
        <v>31.8</v>
      </c>
      <c r="G416" s="13">
        <f>F416+'BM02'!G416</f>
        <v>31.8</v>
      </c>
      <c r="H416" s="16">
        <f t="shared" si="299"/>
        <v>1327.65</v>
      </c>
      <c r="I416" s="16">
        <f t="shared" si="300"/>
        <v>1327.65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1" t="s">
        <v>571</v>
      </c>
      <c r="B417" s="81" t="s">
        <v>77</v>
      </c>
      <c r="C417" s="82" t="s">
        <v>46</v>
      </c>
      <c r="D417" s="77">
        <v>46.64</v>
      </c>
      <c r="E417" s="77">
        <v>3.58</v>
      </c>
      <c r="F417" s="42">
        <v>3.58</v>
      </c>
      <c r="G417" s="13">
        <f>F417+'BM02'!G417</f>
        <v>3.58</v>
      </c>
      <c r="H417" s="16">
        <f t="shared" si="299"/>
        <v>166.97</v>
      </c>
      <c r="I417" s="16">
        <f t="shared" si="300"/>
        <v>166.97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1" t="s">
        <v>572</v>
      </c>
      <c r="B419" s="81" t="s">
        <v>90</v>
      </c>
      <c r="C419" s="82" t="s">
        <v>63</v>
      </c>
      <c r="D419" s="77">
        <v>39.71</v>
      </c>
      <c r="E419" s="77">
        <v>60.21</v>
      </c>
      <c r="F419" s="42">
        <v>60.21</v>
      </c>
      <c r="G419" s="13">
        <f>F419+'BM02'!G419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2390.94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1" t="s">
        <v>573</v>
      </c>
      <c r="B420" s="81" t="s">
        <v>94</v>
      </c>
      <c r="C420" s="82" t="s">
        <v>71</v>
      </c>
      <c r="D420" s="77">
        <v>22.45</v>
      </c>
      <c r="E420" s="77">
        <v>65.599999999999994</v>
      </c>
      <c r="F420" s="42">
        <v>65.599999999999994</v>
      </c>
      <c r="G420" s="13">
        <f>F420+'BM02'!G420</f>
        <v>65.599999999999994</v>
      </c>
      <c r="H420" s="16">
        <f t="shared" si="303"/>
        <v>1472.72</v>
      </c>
      <c r="I420" s="16">
        <f t="shared" si="304"/>
        <v>1472.72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1" t="s">
        <v>574</v>
      </c>
      <c r="B421" s="81" t="s">
        <v>143</v>
      </c>
      <c r="C421" s="82" t="s">
        <v>71</v>
      </c>
      <c r="D421" s="77">
        <v>18.75</v>
      </c>
      <c r="E421" s="77">
        <v>83.4</v>
      </c>
      <c r="F421" s="42">
        <v>83.4</v>
      </c>
      <c r="G421" s="13">
        <f>F421+'BM02'!G421</f>
        <v>83.4</v>
      </c>
      <c r="H421" s="16">
        <f t="shared" si="303"/>
        <v>1563.75</v>
      </c>
      <c r="I421" s="16">
        <f t="shared" si="304"/>
        <v>1563.75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1" t="s">
        <v>575</v>
      </c>
      <c r="B422" s="81" t="s">
        <v>47</v>
      </c>
      <c r="C422" s="82" t="s">
        <v>71</v>
      </c>
      <c r="D422" s="77">
        <v>18.260000000000002</v>
      </c>
      <c r="E422" s="77">
        <v>51.7</v>
      </c>
      <c r="F422" s="42">
        <v>51.7</v>
      </c>
      <c r="G422" s="13">
        <f>F422+'BM02'!G422</f>
        <v>51.7</v>
      </c>
      <c r="H422" s="16">
        <f t="shared" si="303"/>
        <v>944.04</v>
      </c>
      <c r="I422" s="16">
        <f t="shared" si="304"/>
        <v>944.04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1" t="s">
        <v>576</v>
      </c>
      <c r="B423" s="81" t="s">
        <v>144</v>
      </c>
      <c r="C423" s="82" t="s">
        <v>46</v>
      </c>
      <c r="D423" s="77">
        <v>487.71</v>
      </c>
      <c r="E423" s="77">
        <v>3.73</v>
      </c>
      <c r="F423" s="42">
        <v>3.73</v>
      </c>
      <c r="G423" s="13">
        <f>F423+'BM02'!G423</f>
        <v>3.73</v>
      </c>
      <c r="H423" s="16">
        <f t="shared" si="303"/>
        <v>1819.16</v>
      </c>
      <c r="I423" s="16">
        <f t="shared" si="304"/>
        <v>1819.16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1" t="s">
        <v>577</v>
      </c>
      <c r="B424" s="81" t="s">
        <v>145</v>
      </c>
      <c r="C424" s="82" t="s">
        <v>124</v>
      </c>
      <c r="D424" s="77">
        <v>114.79</v>
      </c>
      <c r="E424" s="77">
        <v>10.9</v>
      </c>
      <c r="F424" s="42">
        <v>10.9</v>
      </c>
      <c r="G424" s="13">
        <f>F424+'BM02'!G424</f>
        <v>10.9</v>
      </c>
      <c r="H424" s="16">
        <f t="shared" si="303"/>
        <v>1251.21</v>
      </c>
      <c r="I424" s="16">
        <f t="shared" si="304"/>
        <v>1251.21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1" t="s">
        <v>578</v>
      </c>
      <c r="B425" s="81" t="s">
        <v>146</v>
      </c>
      <c r="C425" s="82" t="s">
        <v>124</v>
      </c>
      <c r="D425" s="77">
        <v>62.72</v>
      </c>
      <c r="E425" s="77">
        <v>3.2</v>
      </c>
      <c r="F425" s="42">
        <v>3.2</v>
      </c>
      <c r="G425" s="13">
        <f>F425+'BM02'!G425</f>
        <v>3.2</v>
      </c>
      <c r="H425" s="16">
        <f t="shared" si="303"/>
        <v>200.7</v>
      </c>
      <c r="I425" s="16">
        <f t="shared" si="304"/>
        <v>200.7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1" t="s">
        <v>580</v>
      </c>
      <c r="B427" s="81" t="s">
        <v>105</v>
      </c>
      <c r="C427" s="82" t="s">
        <v>63</v>
      </c>
      <c r="D427" s="77">
        <v>51.88</v>
      </c>
      <c r="E427" s="77">
        <v>87.6</v>
      </c>
      <c r="F427" s="42">
        <v>87.6</v>
      </c>
      <c r="G427" s="13">
        <f>F427+'BM02'!G427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4544.6899999999996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1" t="s">
        <v>582</v>
      </c>
      <c r="B429" s="81" t="s">
        <v>159</v>
      </c>
      <c r="C429" s="82" t="s">
        <v>63</v>
      </c>
      <c r="D429" s="77">
        <v>77.12</v>
      </c>
      <c r="E429" s="77">
        <v>98.6</v>
      </c>
      <c r="F429" s="42"/>
      <c r="G429" s="13">
        <f>F429+'BM02'!G429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1" t="s">
        <v>583</v>
      </c>
      <c r="B430" s="81" t="s">
        <v>160</v>
      </c>
      <c r="C430" s="82" t="s">
        <v>63</v>
      </c>
      <c r="D430" s="77">
        <v>27.56</v>
      </c>
      <c r="E430" s="77">
        <v>98.6</v>
      </c>
      <c r="F430" s="42"/>
      <c r="G430" s="13">
        <f>F430+'BM02'!G430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1" t="s">
        <v>584</v>
      </c>
      <c r="B431" s="81" t="s">
        <v>161</v>
      </c>
      <c r="C431" s="82" t="s">
        <v>124</v>
      </c>
      <c r="D431" s="77">
        <v>27.6</v>
      </c>
      <c r="E431" s="77">
        <v>14.5</v>
      </c>
      <c r="F431" s="42"/>
      <c r="G431" s="13">
        <f>F431+'BM02'!G431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1" t="s">
        <v>586</v>
      </c>
      <c r="B433" s="81" t="s">
        <v>587</v>
      </c>
      <c r="C433" s="82" t="s">
        <v>61</v>
      </c>
      <c r="D433" s="77">
        <v>780.87</v>
      </c>
      <c r="E433" s="77">
        <v>9.24</v>
      </c>
      <c r="F433" s="42"/>
      <c r="G433" s="13">
        <f>F433+'BM02'!G433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1" t="s">
        <v>588</v>
      </c>
      <c r="B434" s="81" t="s">
        <v>492</v>
      </c>
      <c r="C434" s="82" t="s">
        <v>63</v>
      </c>
      <c r="D434" s="77">
        <v>698.38</v>
      </c>
      <c r="E434" s="77">
        <v>1.34</v>
      </c>
      <c r="F434" s="42"/>
      <c r="G434" s="13">
        <f>F434+'BM02'!G434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1" t="s">
        <v>590</v>
      </c>
      <c r="B436" s="81" t="s">
        <v>182</v>
      </c>
      <c r="C436" s="82" t="s">
        <v>46</v>
      </c>
      <c r="D436" s="77">
        <v>434.36</v>
      </c>
      <c r="E436" s="77">
        <v>6.61</v>
      </c>
      <c r="F436" s="42"/>
      <c r="G436" s="13">
        <f>F436+'BM02'!G436</f>
        <v>0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0</v>
      </c>
      <c r="K436" s="17">
        <f t="shared" ref="K436:K438" si="322">J436/H436</f>
        <v>0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1" t="s">
        <v>591</v>
      </c>
      <c r="B437" s="81" t="s">
        <v>183</v>
      </c>
      <c r="C437" s="82" t="s">
        <v>63</v>
      </c>
      <c r="D437" s="77">
        <v>40.81</v>
      </c>
      <c r="E437" s="77">
        <v>94.38</v>
      </c>
      <c r="F437" s="42"/>
      <c r="G437" s="13">
        <f>F437+'BM02'!G437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1" t="s">
        <v>592</v>
      </c>
      <c r="B438" s="81" t="s">
        <v>184</v>
      </c>
      <c r="C438" s="82" t="s">
        <v>63</v>
      </c>
      <c r="D438" s="77">
        <v>126.75</v>
      </c>
      <c r="E438" s="77">
        <v>75</v>
      </c>
      <c r="F438" s="42"/>
      <c r="G438" s="13">
        <f>F438+'BM02'!G438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1" t="s">
        <v>594</v>
      </c>
      <c r="B440" s="81" t="s">
        <v>109</v>
      </c>
      <c r="C440" s="82" t="s">
        <v>63</v>
      </c>
      <c r="D440" s="77">
        <v>4.37</v>
      </c>
      <c r="E440" s="77">
        <v>183.68</v>
      </c>
      <c r="F440" s="42"/>
      <c r="G440" s="13">
        <f>F440+'BM02'!G440</f>
        <v>0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0</v>
      </c>
      <c r="K440" s="17">
        <f t="shared" ref="K440:K444" si="326">J440/H440</f>
        <v>0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1" t="s">
        <v>595</v>
      </c>
      <c r="B441" s="81" t="s">
        <v>110</v>
      </c>
      <c r="C441" s="82" t="s">
        <v>63</v>
      </c>
      <c r="D441" s="77">
        <v>24.13</v>
      </c>
      <c r="E441" s="77">
        <v>110.92</v>
      </c>
      <c r="F441" s="42"/>
      <c r="G441" s="13">
        <f>F441+'BM02'!G441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1" t="s">
        <v>596</v>
      </c>
      <c r="B442" s="81" t="s">
        <v>110</v>
      </c>
      <c r="C442" s="82" t="s">
        <v>63</v>
      </c>
      <c r="D442" s="77">
        <v>24.13</v>
      </c>
      <c r="E442" s="77">
        <v>72.760000000000005</v>
      </c>
      <c r="F442" s="42"/>
      <c r="G442" s="13">
        <f>F442+'BM02'!G442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1" t="s">
        <v>597</v>
      </c>
      <c r="B443" s="81" t="s">
        <v>114</v>
      </c>
      <c r="C443" s="82" t="s">
        <v>61</v>
      </c>
      <c r="D443" s="77">
        <v>169.67</v>
      </c>
      <c r="E443" s="77">
        <v>20.48</v>
      </c>
      <c r="F443" s="42"/>
      <c r="G443" s="13">
        <f>F443+'BM02'!G443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1" t="s">
        <v>598</v>
      </c>
      <c r="B444" s="81" t="s">
        <v>304</v>
      </c>
      <c r="C444" s="82" t="s">
        <v>63</v>
      </c>
      <c r="D444" s="77">
        <v>59.59</v>
      </c>
      <c r="E444" s="77">
        <v>110.92</v>
      </c>
      <c r="F444" s="42"/>
      <c r="G444" s="13">
        <f>F444+'BM02'!G444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1" t="s">
        <v>600</v>
      </c>
      <c r="B446" s="81" t="s">
        <v>199</v>
      </c>
      <c r="C446" s="82" t="s">
        <v>63</v>
      </c>
      <c r="D446" s="77">
        <v>3.18</v>
      </c>
      <c r="E446" s="77">
        <v>52.28</v>
      </c>
      <c r="F446" s="42"/>
      <c r="G446" s="13">
        <f>F446+'BM02'!G446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1" t="s">
        <v>601</v>
      </c>
      <c r="B447" s="81" t="s">
        <v>112</v>
      </c>
      <c r="C447" s="82" t="s">
        <v>63</v>
      </c>
      <c r="D447" s="77">
        <v>19.41</v>
      </c>
      <c r="E447" s="77">
        <v>52.28</v>
      </c>
      <c r="F447" s="42"/>
      <c r="G447" s="13">
        <f>F447+'BM02'!G447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1" t="s">
        <v>602</v>
      </c>
      <c r="B448" s="81" t="s">
        <v>113</v>
      </c>
      <c r="C448" s="82" t="s">
        <v>63</v>
      </c>
      <c r="D448" s="77">
        <v>15.2</v>
      </c>
      <c r="E448" s="77">
        <v>52.28</v>
      </c>
      <c r="F448" s="42"/>
      <c r="G448" s="13">
        <f>F448+'BM02'!G448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1" t="s">
        <v>604</v>
      </c>
      <c r="B450" s="81" t="s">
        <v>317</v>
      </c>
      <c r="C450" s="82" t="s">
        <v>61</v>
      </c>
      <c r="D450" s="77">
        <v>672.73</v>
      </c>
      <c r="E450" s="77">
        <v>4.05</v>
      </c>
      <c r="F450" s="42"/>
      <c r="G450" s="13">
        <f>F450+'BM02'!G450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1" t="s">
        <v>605</v>
      </c>
      <c r="B451" s="81" t="s">
        <v>606</v>
      </c>
      <c r="C451" s="82" t="s">
        <v>165</v>
      </c>
      <c r="D451" s="77">
        <v>502.66</v>
      </c>
      <c r="E451" s="77">
        <v>2</v>
      </c>
      <c r="F451" s="42"/>
      <c r="G451" s="13">
        <f>F451+'BM02'!G451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1" t="s">
        <v>607</v>
      </c>
      <c r="B452" s="81" t="s">
        <v>608</v>
      </c>
      <c r="C452" s="82" t="s">
        <v>165</v>
      </c>
      <c r="D452" s="77">
        <v>95.99</v>
      </c>
      <c r="E452" s="77">
        <v>2</v>
      </c>
      <c r="F452" s="42"/>
      <c r="G452" s="13">
        <f>F452+'BM02'!G452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1" t="s">
        <v>612</v>
      </c>
      <c r="B455" s="81" t="s">
        <v>613</v>
      </c>
      <c r="C455" s="82" t="s">
        <v>165</v>
      </c>
      <c r="D455" s="77">
        <v>245.99</v>
      </c>
      <c r="E455" s="77">
        <v>330</v>
      </c>
      <c r="F455" s="42"/>
      <c r="G455" s="13">
        <f>F455+'BM02'!G455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1" t="s">
        <v>614</v>
      </c>
      <c r="B456" s="81" t="s">
        <v>615</v>
      </c>
      <c r="C456" s="82" t="s">
        <v>165</v>
      </c>
      <c r="D456" s="77">
        <v>376.16</v>
      </c>
      <c r="E456" s="77">
        <v>5</v>
      </c>
      <c r="F456" s="42"/>
      <c r="G456" s="13">
        <f>F456+'BM02'!G456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1" t="s">
        <v>616</v>
      </c>
      <c r="B457" s="81" t="s">
        <v>617</v>
      </c>
      <c r="C457" s="82" t="s">
        <v>124</v>
      </c>
      <c r="D457" s="77">
        <v>90.12</v>
      </c>
      <c r="E457" s="77">
        <v>330</v>
      </c>
      <c r="F457" s="42"/>
      <c r="G457" s="13">
        <f>F457+'BM02'!G457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1" t="s">
        <v>618</v>
      </c>
      <c r="B458" s="81" t="s">
        <v>619</v>
      </c>
      <c r="C458" s="82" t="s">
        <v>124</v>
      </c>
      <c r="D458" s="77">
        <v>75.81</v>
      </c>
      <c r="E458" s="77">
        <v>291.95</v>
      </c>
      <c r="F458" s="42"/>
      <c r="G458" s="13">
        <f>F458+'BM02'!G458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1" t="s">
        <v>620</v>
      </c>
      <c r="B459" s="81" t="s">
        <v>621</v>
      </c>
      <c r="C459" s="82" t="s">
        <v>124</v>
      </c>
      <c r="D459" s="77">
        <v>75.06</v>
      </c>
      <c r="E459" s="77">
        <v>432</v>
      </c>
      <c r="F459" s="42"/>
      <c r="G459" s="13">
        <f>F459+'BM02'!G459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1" t="s">
        <v>624</v>
      </c>
      <c r="B462" s="81" t="s">
        <v>625</v>
      </c>
      <c r="C462" s="82" t="s">
        <v>63</v>
      </c>
      <c r="D462" s="77">
        <v>72.89</v>
      </c>
      <c r="E462" s="77">
        <v>853.55</v>
      </c>
      <c r="F462" s="42"/>
      <c r="G462" s="13">
        <f>F462+'BM02'!G462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1" t="s">
        <v>626</v>
      </c>
      <c r="B463" s="81" t="s">
        <v>233</v>
      </c>
      <c r="C463" s="82" t="s">
        <v>63</v>
      </c>
      <c r="D463" s="77">
        <v>67.06</v>
      </c>
      <c r="E463" s="77">
        <v>751.33</v>
      </c>
      <c r="F463" s="42"/>
      <c r="G463" s="13">
        <f>F463+'BM02'!G463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1" t="s">
        <v>627</v>
      </c>
      <c r="B464" s="81" t="s">
        <v>628</v>
      </c>
      <c r="C464" s="82" t="s">
        <v>124</v>
      </c>
      <c r="D464" s="77">
        <v>34.369999999999997</v>
      </c>
      <c r="E464" s="77">
        <v>310.88</v>
      </c>
      <c r="F464" s="42"/>
      <c r="G464" s="13">
        <f>F464+'BM02'!G464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1" t="s">
        <v>629</v>
      </c>
      <c r="B465" s="81" t="s">
        <v>630</v>
      </c>
      <c r="C465" s="82" t="s">
        <v>63</v>
      </c>
      <c r="D465" s="77">
        <v>16.59</v>
      </c>
      <c r="E465" s="77">
        <v>1</v>
      </c>
      <c r="F465" s="42"/>
      <c r="G465" s="13">
        <f>F465+'BM02'!G465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1" t="s">
        <v>634</v>
      </c>
      <c r="B468" s="81" t="s">
        <v>635</v>
      </c>
      <c r="C468" s="82" t="s">
        <v>165</v>
      </c>
      <c r="D468" s="77">
        <v>39.33</v>
      </c>
      <c r="E468" s="77">
        <v>10</v>
      </c>
      <c r="F468" s="42"/>
      <c r="G468" s="13">
        <f>F468+'BM02'!G468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1" t="s">
        <v>636</v>
      </c>
      <c r="B469" s="81" t="s">
        <v>619</v>
      </c>
      <c r="C469" s="82" t="s">
        <v>124</v>
      </c>
      <c r="D469" s="77">
        <v>75.81</v>
      </c>
      <c r="E469" s="77">
        <v>68.63</v>
      </c>
      <c r="F469" s="42"/>
      <c r="G469" s="13">
        <f>F469+'BM02'!G469</f>
        <v>0</v>
      </c>
      <c r="H469" s="16">
        <f t="shared" si="343"/>
        <v>5202.84</v>
      </c>
      <c r="I469" s="16">
        <f t="shared" si="344"/>
        <v>0</v>
      </c>
      <c r="J469" s="16">
        <f t="shared" si="345"/>
        <v>0</v>
      </c>
      <c r="K469" s="17">
        <f t="shared" si="346"/>
        <v>0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1" t="s">
        <v>637</v>
      </c>
      <c r="B470" s="81" t="s">
        <v>617</v>
      </c>
      <c r="C470" s="82" t="s">
        <v>124</v>
      </c>
      <c r="D470" s="77">
        <v>90.12</v>
      </c>
      <c r="E470" s="77">
        <v>48.54</v>
      </c>
      <c r="F470" s="42"/>
      <c r="G470" s="13">
        <f>F470+'BM02'!G470</f>
        <v>0</v>
      </c>
      <c r="H470" s="16">
        <f t="shared" si="343"/>
        <v>4374.42</v>
      </c>
      <c r="I470" s="16">
        <f t="shared" si="344"/>
        <v>0</v>
      </c>
      <c r="J470" s="16">
        <f t="shared" si="345"/>
        <v>0</v>
      </c>
      <c r="K470" s="17">
        <f t="shared" si="346"/>
        <v>0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1" t="s">
        <v>638</v>
      </c>
      <c r="B471" s="81" t="s">
        <v>639</v>
      </c>
      <c r="C471" s="82" t="s">
        <v>124</v>
      </c>
      <c r="D471" s="77">
        <v>58.29</v>
      </c>
      <c r="E471" s="77">
        <v>12.89</v>
      </c>
      <c r="F471" s="42"/>
      <c r="G471" s="13">
        <f>F471+'BM02'!G471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1" t="s">
        <v>640</v>
      </c>
      <c r="B472" s="81" t="s">
        <v>641</v>
      </c>
      <c r="C472" s="82" t="s">
        <v>165</v>
      </c>
      <c r="D472" s="77">
        <v>3044.75</v>
      </c>
      <c r="E472" s="77">
        <v>3</v>
      </c>
      <c r="F472" s="42"/>
      <c r="G472" s="13">
        <f>F472+'BM02'!G472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1" t="s">
        <v>642</v>
      </c>
      <c r="B473" s="81" t="s">
        <v>643</v>
      </c>
      <c r="C473" s="82" t="s">
        <v>165</v>
      </c>
      <c r="D473" s="77">
        <v>2032.15</v>
      </c>
      <c r="E473" s="77">
        <v>3</v>
      </c>
      <c r="F473" s="42"/>
      <c r="G473" s="13">
        <f>F473+'BM02'!G473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1" t="s">
        <v>645</v>
      </c>
      <c r="B476" s="81" t="s">
        <v>646</v>
      </c>
      <c r="C476" s="82" t="s">
        <v>165</v>
      </c>
      <c r="D476" s="77">
        <v>27.24</v>
      </c>
      <c r="E476" s="77">
        <v>4</v>
      </c>
      <c r="F476" s="42"/>
      <c r="G476" s="13">
        <f>F476+'BM02'!G476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1" t="s">
        <v>647</v>
      </c>
      <c r="B477" s="81" t="s">
        <v>648</v>
      </c>
      <c r="C477" s="82" t="s">
        <v>165</v>
      </c>
      <c r="D477" s="77">
        <v>29.68</v>
      </c>
      <c r="E477" s="77">
        <v>6</v>
      </c>
      <c r="F477" s="42"/>
      <c r="G477" s="13">
        <f>F477+'BM02'!G477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1" t="s">
        <v>649</v>
      </c>
      <c r="B478" s="81" t="s">
        <v>650</v>
      </c>
      <c r="C478" s="82" t="s">
        <v>165</v>
      </c>
      <c r="D478" s="77">
        <v>50.24</v>
      </c>
      <c r="E478" s="77">
        <v>14</v>
      </c>
      <c r="F478" s="42"/>
      <c r="G478" s="13">
        <f>F478+'BM02'!G478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1" t="s">
        <v>651</v>
      </c>
      <c r="B479" s="81" t="s">
        <v>652</v>
      </c>
      <c r="C479" s="82" t="s">
        <v>165</v>
      </c>
      <c r="D479" s="77">
        <v>55.12</v>
      </c>
      <c r="E479" s="77">
        <v>16</v>
      </c>
      <c r="F479" s="42"/>
      <c r="G479" s="13">
        <f>F479+'BM02'!G479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1" t="s">
        <v>653</v>
      </c>
      <c r="B480" s="81" t="s">
        <v>654</v>
      </c>
      <c r="C480" s="82" t="s">
        <v>165</v>
      </c>
      <c r="D480" s="77">
        <v>25.72</v>
      </c>
      <c r="E480" s="77">
        <v>7</v>
      </c>
      <c r="F480" s="42"/>
      <c r="G480" s="13">
        <f>F480+'BM02'!G480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1" t="s">
        <v>655</v>
      </c>
      <c r="B481" s="81" t="s">
        <v>656</v>
      </c>
      <c r="C481" s="82" t="s">
        <v>165</v>
      </c>
      <c r="D481" s="77">
        <v>52.77</v>
      </c>
      <c r="E481" s="77">
        <v>5</v>
      </c>
      <c r="F481" s="42"/>
      <c r="G481" s="13">
        <f>F481+'BM02'!G481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1" t="s">
        <v>657</v>
      </c>
      <c r="B482" s="81" t="s">
        <v>658</v>
      </c>
      <c r="C482" s="82" t="s">
        <v>165</v>
      </c>
      <c r="D482" s="77">
        <v>55.8</v>
      </c>
      <c r="E482" s="77">
        <v>5</v>
      </c>
      <c r="F482" s="42"/>
      <c r="G482" s="13">
        <f>F482+'BM02'!G482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1" t="s">
        <v>659</v>
      </c>
      <c r="B483" s="81" t="s">
        <v>660</v>
      </c>
      <c r="C483" s="82" t="s">
        <v>165</v>
      </c>
      <c r="D483" s="77">
        <v>73.790000000000006</v>
      </c>
      <c r="E483" s="77">
        <v>4</v>
      </c>
      <c r="F483" s="42"/>
      <c r="G483" s="13">
        <f>F483+'BM02'!G483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1" t="s">
        <v>661</v>
      </c>
      <c r="B484" s="81" t="s">
        <v>662</v>
      </c>
      <c r="C484" s="82" t="s">
        <v>124</v>
      </c>
      <c r="D484" s="77">
        <v>4.5</v>
      </c>
      <c r="E484" s="77">
        <v>1255.9000000000001</v>
      </c>
      <c r="F484" s="42"/>
      <c r="G484" s="13">
        <f>F484+'BM02'!G484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1" t="s">
        <v>663</v>
      </c>
      <c r="B485" s="81" t="s">
        <v>664</v>
      </c>
      <c r="C485" s="82" t="s">
        <v>124</v>
      </c>
      <c r="D485" s="77">
        <v>6.09</v>
      </c>
      <c r="E485" s="77">
        <v>3350.2</v>
      </c>
      <c r="F485" s="42"/>
      <c r="G485" s="13">
        <f>F485+'BM02'!G485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1" t="s">
        <v>665</v>
      </c>
      <c r="B486" s="81" t="s">
        <v>666</v>
      </c>
      <c r="C486" s="82" t="s">
        <v>124</v>
      </c>
      <c r="D486" s="77">
        <v>8.59</v>
      </c>
      <c r="E486" s="77">
        <v>421.5</v>
      </c>
      <c r="F486" s="42"/>
      <c r="G486" s="13">
        <f>F486+'BM02'!G486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1" t="s">
        <v>667</v>
      </c>
      <c r="B487" s="81" t="s">
        <v>668</v>
      </c>
      <c r="C487" s="82" t="s">
        <v>124</v>
      </c>
      <c r="D487" s="77">
        <v>11.62</v>
      </c>
      <c r="E487" s="77">
        <v>471.5</v>
      </c>
      <c r="F487" s="42"/>
      <c r="G487" s="13">
        <f>F487+'BM02'!G487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1" t="s">
        <v>669</v>
      </c>
      <c r="B488" s="81" t="s">
        <v>670</v>
      </c>
      <c r="C488" s="82" t="s">
        <v>124</v>
      </c>
      <c r="D488" s="77">
        <v>18.32</v>
      </c>
      <c r="E488" s="77">
        <v>12</v>
      </c>
      <c r="F488" s="42"/>
      <c r="G488" s="13">
        <f>F488+'BM02'!G488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1" t="s">
        <v>671</v>
      </c>
      <c r="B489" s="81" t="s">
        <v>672</v>
      </c>
      <c r="C489" s="82" t="s">
        <v>165</v>
      </c>
      <c r="D489" s="77">
        <v>135.22999999999999</v>
      </c>
      <c r="E489" s="77">
        <v>26</v>
      </c>
      <c r="F489" s="42"/>
      <c r="G489" s="13">
        <f>F489+'BM02'!G489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1" t="s">
        <v>673</v>
      </c>
      <c r="B490" s="81" t="s">
        <v>674</v>
      </c>
      <c r="C490" s="82" t="s">
        <v>165</v>
      </c>
      <c r="D490" s="77">
        <v>81.680000000000007</v>
      </c>
      <c r="E490" s="77">
        <v>7</v>
      </c>
      <c r="F490" s="42"/>
      <c r="G490" s="13">
        <f>F490+'BM02'!G490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1" t="s">
        <v>675</v>
      </c>
      <c r="B491" s="81" t="s">
        <v>676</v>
      </c>
      <c r="C491" s="82" t="s">
        <v>165</v>
      </c>
      <c r="D491" s="77">
        <v>83.35</v>
      </c>
      <c r="E491" s="77">
        <v>1</v>
      </c>
      <c r="F491" s="42"/>
      <c r="G491" s="13">
        <f>F491+'BM02'!G491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1" t="s">
        <v>677</v>
      </c>
      <c r="B492" s="81" t="s">
        <v>678</v>
      </c>
      <c r="C492" s="82" t="s">
        <v>165</v>
      </c>
      <c r="D492" s="77">
        <v>96.63</v>
      </c>
      <c r="E492" s="77">
        <v>1</v>
      </c>
      <c r="F492" s="42"/>
      <c r="G492" s="13">
        <f>F492+'BM02'!G492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1" t="s">
        <v>679</v>
      </c>
      <c r="B493" s="81" t="s">
        <v>680</v>
      </c>
      <c r="C493" s="82" t="s">
        <v>165</v>
      </c>
      <c r="D493" s="77">
        <v>12.96</v>
      </c>
      <c r="E493" s="77">
        <v>20</v>
      </c>
      <c r="F493" s="42"/>
      <c r="G493" s="13">
        <f>F493+'BM02'!G493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1" t="s">
        <v>681</v>
      </c>
      <c r="B494" s="81" t="s">
        <v>682</v>
      </c>
      <c r="C494" s="82" t="s">
        <v>165</v>
      </c>
      <c r="D494" s="77">
        <v>13.52</v>
      </c>
      <c r="E494" s="77">
        <v>1</v>
      </c>
      <c r="F494" s="42"/>
      <c r="G494" s="13">
        <f>F494+'BM02'!G494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1" t="s">
        <v>683</v>
      </c>
      <c r="B495" s="81" t="s">
        <v>684</v>
      </c>
      <c r="C495" s="82" t="s">
        <v>124</v>
      </c>
      <c r="D495" s="77">
        <v>9.4700000000000006</v>
      </c>
      <c r="E495" s="77">
        <v>134.69999999999999</v>
      </c>
      <c r="F495" s="42"/>
      <c r="G495" s="13">
        <f>F495+'BM02'!G495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1" t="s">
        <v>685</v>
      </c>
      <c r="B496" s="81" t="s">
        <v>686</v>
      </c>
      <c r="C496" s="82" t="s">
        <v>124</v>
      </c>
      <c r="D496" s="77">
        <v>6.64</v>
      </c>
      <c r="E496" s="77">
        <v>696.75</v>
      </c>
      <c r="F496" s="42"/>
      <c r="G496" s="13">
        <f>F496+'BM02'!G496</f>
        <v>0</v>
      </c>
      <c r="H496" s="16">
        <f t="shared" si="348"/>
        <v>4626.42</v>
      </c>
      <c r="I496" s="16">
        <f t="shared" si="349"/>
        <v>0</v>
      </c>
      <c r="J496" s="16">
        <f t="shared" si="350"/>
        <v>0</v>
      </c>
      <c r="K496" s="17">
        <f t="shared" si="351"/>
        <v>0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1" t="s">
        <v>687</v>
      </c>
      <c r="B497" s="81" t="s">
        <v>688</v>
      </c>
      <c r="C497" s="82" t="s">
        <v>124</v>
      </c>
      <c r="D497" s="77">
        <v>16.88</v>
      </c>
      <c r="E497" s="77">
        <v>91.5</v>
      </c>
      <c r="F497" s="42"/>
      <c r="G497" s="13">
        <f>F497+'BM02'!G497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1" t="s">
        <v>689</v>
      </c>
      <c r="B498" s="81" t="s">
        <v>690</v>
      </c>
      <c r="C498" s="82" t="s">
        <v>124</v>
      </c>
      <c r="D498" s="77">
        <v>43.16</v>
      </c>
      <c r="E498" s="77">
        <v>65.2</v>
      </c>
      <c r="F498" s="42"/>
      <c r="G498" s="13">
        <f>F498+'BM02'!G498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1" t="s">
        <v>691</v>
      </c>
      <c r="B499" s="81" t="s">
        <v>692</v>
      </c>
      <c r="C499" s="82" t="s">
        <v>124</v>
      </c>
      <c r="D499" s="77">
        <v>65.48</v>
      </c>
      <c r="E499" s="77">
        <v>182.1</v>
      </c>
      <c r="F499" s="42"/>
      <c r="G499" s="13">
        <f>F499+'BM02'!G499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1" t="s">
        <v>693</v>
      </c>
      <c r="B500" s="81" t="s">
        <v>688</v>
      </c>
      <c r="C500" s="82" t="s">
        <v>124</v>
      </c>
      <c r="D500" s="77">
        <v>16.88</v>
      </c>
      <c r="E500" s="77">
        <v>2</v>
      </c>
      <c r="F500" s="42"/>
      <c r="G500" s="13">
        <f>F500+'BM02'!G500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1" t="s">
        <v>694</v>
      </c>
      <c r="B501" s="81" t="s">
        <v>695</v>
      </c>
      <c r="C501" s="82" t="s">
        <v>124</v>
      </c>
      <c r="D501" s="77">
        <v>10.18</v>
      </c>
      <c r="E501" s="77">
        <v>2</v>
      </c>
      <c r="F501" s="42"/>
      <c r="G501" s="13">
        <f>F501+'BM02'!G501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1" t="s">
        <v>696</v>
      </c>
      <c r="B502" s="81" t="s">
        <v>697</v>
      </c>
      <c r="C502" s="82" t="s">
        <v>165</v>
      </c>
      <c r="D502" s="77">
        <v>2124.52</v>
      </c>
      <c r="E502" s="77">
        <v>1</v>
      </c>
      <c r="F502" s="42"/>
      <c r="G502" s="13">
        <f>F502+'BM02'!G502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1" t="s">
        <v>698</v>
      </c>
      <c r="B503" s="81" t="s">
        <v>699</v>
      </c>
      <c r="C503" s="82" t="s">
        <v>165</v>
      </c>
      <c r="D503" s="77">
        <v>1222.5899999999999</v>
      </c>
      <c r="E503" s="77">
        <v>1</v>
      </c>
      <c r="F503" s="42"/>
      <c r="G503" s="13">
        <f>F503+'BM02'!G503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1" t="s">
        <v>700</v>
      </c>
      <c r="B504" s="81" t="s">
        <v>701</v>
      </c>
      <c r="C504" s="82" t="s">
        <v>165</v>
      </c>
      <c r="D504" s="77">
        <v>127.07</v>
      </c>
      <c r="E504" s="77">
        <v>1</v>
      </c>
      <c r="F504" s="42"/>
      <c r="G504" s="13">
        <f>F504+'BM02'!G504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1" t="s">
        <v>702</v>
      </c>
      <c r="B505" s="81" t="s">
        <v>703</v>
      </c>
      <c r="C505" s="82" t="s">
        <v>165</v>
      </c>
      <c r="D505" s="77">
        <v>51.75</v>
      </c>
      <c r="E505" s="77">
        <v>3</v>
      </c>
      <c r="F505" s="42"/>
      <c r="G505" s="13">
        <f>F505+'BM02'!G505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1" t="s">
        <v>704</v>
      </c>
      <c r="B506" s="81" t="s">
        <v>705</v>
      </c>
      <c r="C506" s="82" t="s">
        <v>165</v>
      </c>
      <c r="D506" s="77">
        <v>506</v>
      </c>
      <c r="E506" s="77">
        <v>8</v>
      </c>
      <c r="F506" s="42"/>
      <c r="G506" s="13">
        <f>F506+'BM02'!G506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1" t="s">
        <v>706</v>
      </c>
      <c r="B507" s="81" t="s">
        <v>707</v>
      </c>
      <c r="C507" s="82" t="s">
        <v>165</v>
      </c>
      <c r="D507" s="77">
        <v>13.95</v>
      </c>
      <c r="E507" s="77">
        <v>56</v>
      </c>
      <c r="F507" s="42"/>
      <c r="G507" s="13">
        <f>F507+'BM02'!G507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1" t="s">
        <v>708</v>
      </c>
      <c r="B508" s="81" t="s">
        <v>709</v>
      </c>
      <c r="C508" s="82" t="s">
        <v>165</v>
      </c>
      <c r="D508" s="77">
        <v>12.9</v>
      </c>
      <c r="E508" s="77">
        <v>4</v>
      </c>
      <c r="F508" s="42"/>
      <c r="G508" s="13">
        <f>F508+'BM02'!G508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1" t="s">
        <v>710</v>
      </c>
      <c r="B509" s="81" t="s">
        <v>711</v>
      </c>
      <c r="C509" s="82" t="s">
        <v>165</v>
      </c>
      <c r="D509" s="77">
        <v>516.14</v>
      </c>
      <c r="E509" s="77">
        <v>16</v>
      </c>
      <c r="F509" s="42"/>
      <c r="G509" s="13">
        <f>F509+'BM02'!G509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1" t="s">
        <v>712</v>
      </c>
      <c r="B510" s="81" t="s">
        <v>699</v>
      </c>
      <c r="C510" s="82" t="s">
        <v>165</v>
      </c>
      <c r="D510" s="77">
        <v>1222.5899999999999</v>
      </c>
      <c r="E510" s="77">
        <v>16</v>
      </c>
      <c r="F510" s="42"/>
      <c r="G510" s="13">
        <f>F510+'BM02'!G510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1" t="s">
        <v>713</v>
      </c>
      <c r="B511" s="81" t="s">
        <v>714</v>
      </c>
      <c r="C511" s="82" t="s">
        <v>165</v>
      </c>
      <c r="D511" s="77">
        <v>446.48</v>
      </c>
      <c r="E511" s="77">
        <v>32</v>
      </c>
      <c r="F511" s="42"/>
      <c r="G511" s="13">
        <f>F511+'BM02'!G511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1" t="s">
        <v>715</v>
      </c>
      <c r="B512" s="81" t="s">
        <v>716</v>
      </c>
      <c r="C512" s="82" t="s">
        <v>165</v>
      </c>
      <c r="D512" s="77">
        <v>135.44</v>
      </c>
      <c r="E512" s="77">
        <v>44</v>
      </c>
      <c r="F512" s="42"/>
      <c r="G512" s="13">
        <f>F512+'BM02'!G512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1" t="s">
        <v>717</v>
      </c>
      <c r="B513" s="81" t="s">
        <v>718</v>
      </c>
      <c r="C513" s="82" t="s">
        <v>165</v>
      </c>
      <c r="D513" s="77">
        <v>14.44</v>
      </c>
      <c r="E513" s="77">
        <v>9</v>
      </c>
      <c r="F513" s="42"/>
      <c r="G513" s="13">
        <f>F513+'BM02'!G513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1" t="s">
        <v>721</v>
      </c>
      <c r="B516" s="81" t="s">
        <v>722</v>
      </c>
      <c r="C516" s="82" t="s">
        <v>165</v>
      </c>
      <c r="D516" s="77">
        <v>46.61</v>
      </c>
      <c r="E516" s="77">
        <v>1</v>
      </c>
      <c r="F516" s="42"/>
      <c r="G516" s="13">
        <f>F516+'BM02'!G516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1" t="s">
        <v>723</v>
      </c>
      <c r="B517" s="81" t="s">
        <v>724</v>
      </c>
      <c r="C517" s="82" t="s">
        <v>165</v>
      </c>
      <c r="D517" s="77">
        <v>20.170000000000002</v>
      </c>
      <c r="E517" s="77">
        <v>1</v>
      </c>
      <c r="F517" s="42"/>
      <c r="G517" s="13">
        <f>F517+'BM02'!G517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1" t="s">
        <v>725</v>
      </c>
      <c r="B518" s="81" t="s">
        <v>726</v>
      </c>
      <c r="C518" s="82" t="s">
        <v>165</v>
      </c>
      <c r="D518" s="77">
        <v>138.72999999999999</v>
      </c>
      <c r="E518" s="77">
        <v>3</v>
      </c>
      <c r="F518" s="42"/>
      <c r="G518" s="13">
        <f>F518+'BM02'!G518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1" t="s">
        <v>727</v>
      </c>
      <c r="B519" s="81" t="s">
        <v>728</v>
      </c>
      <c r="C519" s="82" t="s">
        <v>165</v>
      </c>
      <c r="D519" s="77">
        <v>113.71</v>
      </c>
      <c r="E519" s="77">
        <v>7</v>
      </c>
      <c r="F519" s="42"/>
      <c r="G519" s="13">
        <f>F519+'BM02'!G519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1" t="s">
        <v>729</v>
      </c>
      <c r="B520" s="81" t="s">
        <v>730</v>
      </c>
      <c r="C520" s="82" t="s">
        <v>165</v>
      </c>
      <c r="D520" s="77">
        <v>2444.8200000000002</v>
      </c>
      <c r="E520" s="77">
        <v>1</v>
      </c>
      <c r="F520" s="42"/>
      <c r="G520" s="13">
        <f>F520+'BM02'!G520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1" t="s">
        <v>731</v>
      </c>
      <c r="B521" s="81" t="s">
        <v>732</v>
      </c>
      <c r="C521" s="82" t="s">
        <v>165</v>
      </c>
      <c r="D521" s="77">
        <v>107.78</v>
      </c>
      <c r="E521" s="77">
        <v>4</v>
      </c>
      <c r="F521" s="42"/>
      <c r="G521" s="13">
        <f>F521+'BM02'!G521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1" t="s">
        <v>733</v>
      </c>
      <c r="B522" s="81" t="s">
        <v>734</v>
      </c>
      <c r="C522" s="82" t="s">
        <v>124</v>
      </c>
      <c r="D522" s="77">
        <v>44.14</v>
      </c>
      <c r="E522" s="77">
        <v>168.21</v>
      </c>
      <c r="F522" s="42"/>
      <c r="G522" s="13">
        <f>F522+'BM02'!G522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1" t="s">
        <v>735</v>
      </c>
      <c r="B523" s="81" t="s">
        <v>736</v>
      </c>
      <c r="C523" s="82" t="s">
        <v>124</v>
      </c>
      <c r="D523" s="77">
        <v>35.049999999999997</v>
      </c>
      <c r="E523" s="77">
        <v>36.94</v>
      </c>
      <c r="F523" s="42"/>
      <c r="G523" s="13">
        <f>F523+'BM02'!G523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1" t="s">
        <v>737</v>
      </c>
      <c r="B524" s="81" t="s">
        <v>736</v>
      </c>
      <c r="C524" s="82" t="s">
        <v>124</v>
      </c>
      <c r="D524" s="77">
        <v>35.049999999999997</v>
      </c>
      <c r="E524" s="77">
        <v>14.05</v>
      </c>
      <c r="F524" s="42"/>
      <c r="G524" s="13">
        <f>F524+'BM02'!G524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1" t="s">
        <v>738</v>
      </c>
      <c r="B525" s="81" t="s">
        <v>739</v>
      </c>
      <c r="C525" s="82" t="s">
        <v>165</v>
      </c>
      <c r="D525" s="77">
        <v>1538.8</v>
      </c>
      <c r="E525" s="77">
        <v>2</v>
      </c>
      <c r="F525" s="42"/>
      <c r="G525" s="13">
        <f>F525+'BM02'!G525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1" t="s">
        <v>742</v>
      </c>
      <c r="B528" s="81" t="s">
        <v>123</v>
      </c>
      <c r="C528" s="82" t="s">
        <v>124</v>
      </c>
      <c r="D528" s="77">
        <v>60.22</v>
      </c>
      <c r="E528" s="77">
        <v>87.71</v>
      </c>
      <c r="F528" s="42">
        <v>87.71</v>
      </c>
      <c r="G528" s="13">
        <f>F528+'BM02'!G528</f>
        <v>87.71</v>
      </c>
      <c r="H528" s="16">
        <f t="shared" ref="H528" si="356">ROUND(E528*D528,2)</f>
        <v>5281.9</v>
      </c>
      <c r="I528" s="16">
        <f t="shared" ref="I528" si="357">ROUND(F528*D528,2)</f>
        <v>5281.9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1" t="s">
        <v>745</v>
      </c>
      <c r="B530" s="81" t="s">
        <v>67</v>
      </c>
      <c r="C530" s="82" t="s">
        <v>46</v>
      </c>
      <c r="D530" s="77">
        <v>76.92</v>
      </c>
      <c r="E530" s="77">
        <v>21.05</v>
      </c>
      <c r="F530" s="42"/>
      <c r="G530" s="13">
        <f>F530+'BM02'!G530</f>
        <v>0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0</v>
      </c>
      <c r="K530" s="17">
        <f t="shared" ref="K530:K533" si="363">J530/H530</f>
        <v>0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1" t="s">
        <v>746</v>
      </c>
      <c r="B531" s="81" t="s">
        <v>253</v>
      </c>
      <c r="C531" s="82" t="s">
        <v>235</v>
      </c>
      <c r="D531" s="77">
        <v>516.9</v>
      </c>
      <c r="E531" s="77">
        <v>14.03</v>
      </c>
      <c r="F531" s="42"/>
      <c r="G531" s="13">
        <f>F531+'BM02'!G531</f>
        <v>0</v>
      </c>
      <c r="H531" s="16">
        <f t="shared" si="360"/>
        <v>7252.11</v>
      </c>
      <c r="I531" s="16">
        <f t="shared" si="361"/>
        <v>0</v>
      </c>
      <c r="J531" s="16">
        <f t="shared" si="362"/>
        <v>0</v>
      </c>
      <c r="K531" s="17">
        <f t="shared" si="363"/>
        <v>0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1" t="s">
        <v>747</v>
      </c>
      <c r="B532" s="81" t="s">
        <v>251</v>
      </c>
      <c r="C532" s="82" t="s">
        <v>124</v>
      </c>
      <c r="D532" s="77">
        <v>43.6</v>
      </c>
      <c r="E532" s="77">
        <v>87.71</v>
      </c>
      <c r="F532" s="42"/>
      <c r="G532" s="13">
        <f>F532+'BM02'!G532</f>
        <v>0</v>
      </c>
      <c r="H532" s="16">
        <f t="shared" si="360"/>
        <v>3824.16</v>
      </c>
      <c r="I532" s="16">
        <f t="shared" si="361"/>
        <v>0</v>
      </c>
      <c r="J532" s="16">
        <f t="shared" si="362"/>
        <v>0</v>
      </c>
      <c r="K532" s="17">
        <f t="shared" si="363"/>
        <v>0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1" t="s">
        <v>748</v>
      </c>
      <c r="B533" s="81" t="s">
        <v>252</v>
      </c>
      <c r="C533" s="82" t="s">
        <v>46</v>
      </c>
      <c r="D533" s="77">
        <v>616.83000000000004</v>
      </c>
      <c r="E533" s="77">
        <v>3.51</v>
      </c>
      <c r="F533" s="42"/>
      <c r="G533" s="13">
        <f>F533+'BM02'!G533</f>
        <v>0</v>
      </c>
      <c r="H533" s="16">
        <f t="shared" si="360"/>
        <v>2165.0700000000002</v>
      </c>
      <c r="I533" s="16">
        <f t="shared" si="361"/>
        <v>0</v>
      </c>
      <c r="J533" s="16">
        <f t="shared" si="362"/>
        <v>0</v>
      </c>
      <c r="K533" s="17">
        <f t="shared" si="363"/>
        <v>0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1" t="s">
        <v>750</v>
      </c>
      <c r="B535" s="81" t="s">
        <v>751</v>
      </c>
      <c r="C535" s="82" t="s">
        <v>124</v>
      </c>
      <c r="D535" s="77">
        <v>69.23</v>
      </c>
      <c r="E535" s="77">
        <v>173.71</v>
      </c>
      <c r="F535" s="42"/>
      <c r="G535" s="13">
        <f>F535+'BM02'!G535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1" t="s">
        <v>754</v>
      </c>
      <c r="B537" s="81" t="s">
        <v>755</v>
      </c>
      <c r="C537" s="82" t="s">
        <v>63</v>
      </c>
      <c r="D537" s="77">
        <v>132.66999999999999</v>
      </c>
      <c r="E537" s="77">
        <v>254.36</v>
      </c>
      <c r="F537" s="42"/>
      <c r="G537" s="13">
        <f>F537+'BM02'!G537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1" t="s">
        <v>757</v>
      </c>
      <c r="B539" s="81" t="s">
        <v>109</v>
      </c>
      <c r="C539" s="82" t="s">
        <v>63</v>
      </c>
      <c r="D539" s="77">
        <v>4.37</v>
      </c>
      <c r="E539" s="77">
        <v>350.84</v>
      </c>
      <c r="F539" s="42"/>
      <c r="G539" s="13">
        <f>F539+'BM02'!G539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1" t="s">
        <v>758</v>
      </c>
      <c r="B540" s="81" t="s">
        <v>110</v>
      </c>
      <c r="C540" s="82" t="s">
        <v>63</v>
      </c>
      <c r="D540" s="77">
        <v>24.13</v>
      </c>
      <c r="E540" s="77">
        <v>350.84</v>
      </c>
      <c r="F540" s="42"/>
      <c r="G540" s="13">
        <f>F540+'BM02'!G540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1" t="s">
        <v>760</v>
      </c>
      <c r="B542" s="81" t="s">
        <v>417</v>
      </c>
      <c r="C542" s="82" t="s">
        <v>63</v>
      </c>
      <c r="D542" s="77">
        <v>13.62</v>
      </c>
      <c r="E542" s="77">
        <v>350.84</v>
      </c>
      <c r="F542" s="42"/>
      <c r="G542" s="13">
        <f>F542+'BM02'!G542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70"/>
      <c r="B543" s="571"/>
      <c r="C543" s="571"/>
      <c r="D543" s="571"/>
      <c r="E543" s="571"/>
      <c r="F543" s="571"/>
      <c r="G543" s="571"/>
      <c r="H543" s="571"/>
      <c r="I543" s="571"/>
      <c r="J543" s="571"/>
      <c r="K543" s="572"/>
      <c r="L543" s="9"/>
      <c r="M543" s="9"/>
      <c r="N543" s="9"/>
      <c r="O543" s="9"/>
      <c r="P543" s="9"/>
    </row>
    <row r="544" spans="1:16" s="10" customFormat="1" ht="16.5" customHeight="1" x14ac:dyDescent="0.35">
      <c r="A544" s="573" t="s">
        <v>820</v>
      </c>
      <c r="B544" s="574"/>
      <c r="C544" s="574"/>
      <c r="D544" s="574"/>
      <c r="E544" s="574"/>
      <c r="F544" s="574"/>
      <c r="G544" s="574"/>
      <c r="H544" s="64">
        <f>SUM(H20:H542)</f>
        <v>2233696.4099999988</v>
      </c>
      <c r="I544" s="64">
        <f>SUM(I20:I542)</f>
        <v>100073.22000000002</v>
      </c>
      <c r="J544" s="64">
        <f>SUM(J20:J542)</f>
        <v>290669.94</v>
      </c>
      <c r="K544" s="65">
        <f>J544/F13</f>
        <v>0.13012956402611578</v>
      </c>
      <c r="L544" s="9"/>
      <c r="M544" s="9"/>
      <c r="N544" s="9"/>
      <c r="O544" s="9"/>
      <c r="P544" s="9"/>
    </row>
    <row r="545" spans="1:11" x14ac:dyDescent="0.3">
      <c r="A545" s="575"/>
      <c r="B545" s="575"/>
      <c r="C545" s="575"/>
      <c r="D545" s="575"/>
      <c r="E545" s="575"/>
      <c r="F545" s="575"/>
      <c r="G545" s="575"/>
      <c r="H545" s="575"/>
      <c r="I545" s="575"/>
      <c r="J545" s="575"/>
      <c r="K545" s="575"/>
    </row>
    <row r="547" spans="1:11" ht="26" x14ac:dyDescent="0.3">
      <c r="B547" s="38" t="s">
        <v>821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0"/>
  <sheetViews>
    <sheetView view="pageBreakPreview" zoomScaleNormal="85" zoomScaleSheetLayoutView="100" workbookViewId="0">
      <selection activeCell="H13" sqref="H13:I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88"/>
      <c r="B1" s="89"/>
      <c r="C1" s="615" t="s">
        <v>824</v>
      </c>
      <c r="D1" s="615"/>
      <c r="E1" s="615"/>
      <c r="F1" s="615"/>
      <c r="G1" s="615"/>
      <c r="H1" s="615"/>
      <c r="I1" s="615"/>
      <c r="J1" s="615"/>
      <c r="K1" s="616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90"/>
      <c r="C2" s="617"/>
      <c r="D2" s="617"/>
      <c r="E2" s="617"/>
      <c r="F2" s="617"/>
      <c r="G2" s="617"/>
      <c r="H2" s="617"/>
      <c r="I2" s="617"/>
      <c r="J2" s="617"/>
      <c r="K2" s="592"/>
      <c r="L2" s="5"/>
      <c r="M2" s="5"/>
      <c r="N2" s="5"/>
      <c r="O2" s="5"/>
      <c r="P2" s="5"/>
    </row>
    <row r="3" spans="1:16" s="6" customFormat="1" ht="12.75" customHeight="1" x14ac:dyDescent="0.3">
      <c r="A3" s="19"/>
      <c r="B3" s="91"/>
      <c r="C3" s="617"/>
      <c r="D3" s="617"/>
      <c r="E3" s="617"/>
      <c r="F3" s="617"/>
      <c r="G3" s="617"/>
      <c r="H3" s="617"/>
      <c r="I3" s="617"/>
      <c r="J3" s="617"/>
      <c r="K3" s="59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92" t="s">
        <v>24</v>
      </c>
      <c r="C4" s="617"/>
      <c r="D4" s="617"/>
      <c r="E4" s="617"/>
      <c r="F4" s="617"/>
      <c r="G4" s="617"/>
      <c r="H4" s="617"/>
      <c r="I4" s="617"/>
      <c r="J4" s="617"/>
      <c r="K4" s="59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92" t="s">
        <v>6</v>
      </c>
      <c r="C5" s="593"/>
      <c r="D5" s="593"/>
      <c r="E5" s="593"/>
      <c r="F5" s="593"/>
      <c r="G5" s="593"/>
      <c r="H5" s="593"/>
      <c r="I5" s="593"/>
      <c r="J5" s="593"/>
      <c r="K5" s="594"/>
      <c r="L5" s="5"/>
      <c r="M5" s="5"/>
      <c r="N5" s="5"/>
      <c r="O5" s="5"/>
      <c r="P5" s="5"/>
    </row>
    <row r="6" spans="1:16" s="6" customFormat="1" ht="26" x14ac:dyDescent="0.3">
      <c r="A6" s="595" t="s">
        <v>2</v>
      </c>
      <c r="B6" s="596"/>
      <c r="C6" s="596"/>
      <c r="D6" s="596"/>
      <c r="E6" s="597"/>
      <c r="F6" s="598" t="s">
        <v>3</v>
      </c>
      <c r="G6" s="599"/>
      <c r="H6" s="599"/>
      <c r="I6" s="60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01" t="s">
        <v>56</v>
      </c>
      <c r="B7" s="602"/>
      <c r="C7" s="602"/>
      <c r="D7" s="602"/>
      <c r="E7" s="603"/>
      <c r="F7" s="601" t="s">
        <v>6</v>
      </c>
      <c r="G7" s="602"/>
      <c r="H7" s="602"/>
      <c r="I7" s="603"/>
      <c r="J7" s="590">
        <v>45078</v>
      </c>
      <c r="K7" s="607" t="s">
        <v>825</v>
      </c>
      <c r="L7" s="5"/>
      <c r="M7" s="5"/>
      <c r="N7" s="5"/>
      <c r="O7" s="5"/>
      <c r="P7" s="5"/>
    </row>
    <row r="8" spans="1:16" s="6" customFormat="1" x14ac:dyDescent="0.3">
      <c r="A8" s="604"/>
      <c r="B8" s="605"/>
      <c r="C8" s="605"/>
      <c r="D8" s="605"/>
      <c r="E8" s="606"/>
      <c r="F8" s="604"/>
      <c r="G8" s="605"/>
      <c r="H8" s="605"/>
      <c r="I8" s="606"/>
      <c r="J8" s="590"/>
      <c r="K8" s="608"/>
      <c r="L8" s="5"/>
      <c r="M8" s="5"/>
      <c r="N8" s="5"/>
      <c r="O8" s="5"/>
      <c r="P8" s="5"/>
    </row>
    <row r="9" spans="1:16" s="6" customFormat="1" ht="33" customHeight="1" x14ac:dyDescent="0.3">
      <c r="A9" s="595" t="s">
        <v>7</v>
      </c>
      <c r="B9" s="596"/>
      <c r="C9" s="596"/>
      <c r="D9" s="596"/>
      <c r="E9" s="597"/>
      <c r="F9" s="581" t="s">
        <v>8</v>
      </c>
      <c r="G9" s="581"/>
      <c r="H9" s="581"/>
      <c r="I9" s="581"/>
      <c r="J9" s="84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09" t="s">
        <v>801</v>
      </c>
      <c r="B10" s="610"/>
      <c r="C10" s="610"/>
      <c r="D10" s="610"/>
      <c r="E10" s="611"/>
      <c r="F10" s="584" t="s">
        <v>804</v>
      </c>
      <c r="G10" s="584"/>
      <c r="H10" s="584"/>
      <c r="I10" s="584"/>
      <c r="J10" s="590">
        <v>44957</v>
      </c>
      <c r="K10" s="590">
        <v>45322</v>
      </c>
      <c r="L10" s="5"/>
      <c r="M10" s="5"/>
      <c r="N10" s="5"/>
      <c r="O10" s="5"/>
      <c r="P10" s="5"/>
    </row>
    <row r="11" spans="1:16" s="6" customFormat="1" x14ac:dyDescent="0.3">
      <c r="A11" s="612"/>
      <c r="B11" s="613"/>
      <c r="C11" s="613"/>
      <c r="D11" s="613"/>
      <c r="E11" s="614"/>
      <c r="F11" s="584"/>
      <c r="G11" s="584"/>
      <c r="H11" s="584"/>
      <c r="I11" s="584"/>
      <c r="J11" s="590"/>
      <c r="K11" s="590"/>
      <c r="L11" s="5"/>
      <c r="M11" s="5"/>
      <c r="N11" s="5"/>
      <c r="O11" s="5"/>
      <c r="P11" s="5"/>
    </row>
    <row r="12" spans="1:16" s="6" customFormat="1" x14ac:dyDescent="0.3">
      <c r="A12" s="581" t="s">
        <v>11</v>
      </c>
      <c r="B12" s="581"/>
      <c r="C12" s="581" t="s">
        <v>12</v>
      </c>
      <c r="D12" s="581"/>
      <c r="E12" s="581"/>
      <c r="F12" s="581" t="s">
        <v>13</v>
      </c>
      <c r="G12" s="581"/>
      <c r="H12" s="582" t="s">
        <v>14</v>
      </c>
      <c r="I12" s="582"/>
      <c r="J12" s="583" t="s">
        <v>15</v>
      </c>
      <c r="K12" s="583"/>
      <c r="L12" s="5"/>
      <c r="M12" s="5"/>
      <c r="N12" s="5"/>
      <c r="O12" s="5"/>
      <c r="P12" s="5"/>
    </row>
    <row r="13" spans="1:16" s="6" customFormat="1" ht="15" customHeight="1" x14ac:dyDescent="0.3">
      <c r="A13" s="584" t="s">
        <v>802</v>
      </c>
      <c r="B13" s="584"/>
      <c r="C13" s="584" t="s">
        <v>803</v>
      </c>
      <c r="D13" s="584"/>
      <c r="E13" s="584"/>
      <c r="F13" s="585">
        <v>2233696.41</v>
      </c>
      <c r="G13" s="586"/>
      <c r="H13" s="589">
        <f>I544</f>
        <v>124749.42</v>
      </c>
      <c r="I13" s="589"/>
      <c r="J13" s="584" t="s">
        <v>830</v>
      </c>
      <c r="K13" s="584"/>
      <c r="L13" s="5"/>
      <c r="M13" s="5"/>
      <c r="N13" s="5"/>
      <c r="O13" s="5"/>
      <c r="P13" s="5"/>
    </row>
    <row r="14" spans="1:16" s="6" customFormat="1" x14ac:dyDescent="0.3">
      <c r="A14" s="584"/>
      <c r="B14" s="584"/>
      <c r="C14" s="584"/>
      <c r="D14" s="584"/>
      <c r="E14" s="584"/>
      <c r="F14" s="587"/>
      <c r="G14" s="588"/>
      <c r="H14" s="589"/>
      <c r="I14" s="589"/>
      <c r="J14" s="584"/>
      <c r="K14" s="584"/>
      <c r="L14" s="5"/>
      <c r="M14" s="5"/>
      <c r="N14" s="5"/>
      <c r="O14" s="5"/>
      <c r="P14" s="5"/>
    </row>
    <row r="15" spans="1:16" s="6" customFormat="1" x14ac:dyDescent="0.3">
      <c r="A15" s="576"/>
      <c r="B15" s="576"/>
      <c r="C15" s="576"/>
      <c r="D15" s="576"/>
      <c r="E15" s="576"/>
      <c r="F15" s="576"/>
      <c r="G15" s="576"/>
      <c r="H15" s="576"/>
      <c r="I15" s="576"/>
      <c r="J15" s="576"/>
      <c r="K15" s="576"/>
      <c r="L15" s="5"/>
      <c r="M15" s="5"/>
      <c r="N15" s="5"/>
      <c r="O15" s="5"/>
      <c r="P15" s="5"/>
    </row>
    <row r="16" spans="1:16" s="10" customFormat="1" ht="12.75" customHeight="1" x14ac:dyDescent="0.3">
      <c r="A16" s="577" t="s">
        <v>16</v>
      </c>
      <c r="B16" s="578" t="s">
        <v>17</v>
      </c>
      <c r="C16" s="578" t="s">
        <v>0</v>
      </c>
      <c r="D16" s="83"/>
      <c r="E16" s="577" t="s">
        <v>1</v>
      </c>
      <c r="F16" s="577"/>
      <c r="G16" s="577"/>
      <c r="H16" s="579" t="s">
        <v>19</v>
      </c>
      <c r="I16" s="579"/>
      <c r="J16" s="579"/>
      <c r="K16" s="580" t="s">
        <v>20</v>
      </c>
      <c r="L16" s="9"/>
      <c r="M16" s="9"/>
      <c r="N16" s="9"/>
      <c r="O16" s="9"/>
      <c r="P16" s="9"/>
    </row>
    <row r="17" spans="1:16" s="10" customFormat="1" ht="39" x14ac:dyDescent="0.3">
      <c r="A17" s="577"/>
      <c r="B17" s="578"/>
      <c r="C17" s="578"/>
      <c r="D17" s="83" t="s">
        <v>18</v>
      </c>
      <c r="E17" s="83" t="s">
        <v>21</v>
      </c>
      <c r="F17" s="83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80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F20+'BM03'!G20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F21+'BM03'!G21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F22+'BM03'!G22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F23+'BM03'!G23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93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F25+'BM03'!G25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93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F26+'BM03'!G26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93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F27+'BM03'!G27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93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F28+'BM03'!G28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93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F29+'BM03'!G29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93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F30+'BM03'!G30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93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F31+'BM03'!G31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93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F32+'BM03'!G32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93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F33+'BM03'!G33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93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F34+'BM03'!G34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93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F35+'BM03'!G35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93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F37+'BM03'!G37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93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93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93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93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93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93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94" t="s">
        <v>106</v>
      </c>
      <c r="B45" s="73" t="s">
        <v>105</v>
      </c>
      <c r="C45" s="12" t="s">
        <v>63</v>
      </c>
      <c r="D45" s="74">
        <v>51.88</v>
      </c>
      <c r="E45" s="74">
        <v>129.86000000000001</v>
      </c>
      <c r="F45" s="42"/>
      <c r="G45" s="13">
        <f>F45+'BM03'!G45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94" t="s">
        <v>115</v>
      </c>
      <c r="B47" s="75" t="s">
        <v>109</v>
      </c>
      <c r="C47" s="76" t="s">
        <v>63</v>
      </c>
      <c r="D47" s="77">
        <v>4.37</v>
      </c>
      <c r="E47" s="30">
        <v>259.72000000000003</v>
      </c>
      <c r="F47" s="42"/>
      <c r="G47" s="13">
        <f>F47+'BM03'!G47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94" t="s">
        <v>116</v>
      </c>
      <c r="B48" s="75" t="s">
        <v>110</v>
      </c>
      <c r="C48" s="76" t="s">
        <v>63</v>
      </c>
      <c r="D48" s="77">
        <v>24.13</v>
      </c>
      <c r="E48" s="30">
        <v>259.72000000000003</v>
      </c>
      <c r="F48" s="42"/>
      <c r="G48" s="13">
        <f>F48+'BM03'!G48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94" t="s">
        <v>117</v>
      </c>
      <c r="B49" s="75" t="s">
        <v>111</v>
      </c>
      <c r="C49" s="76" t="s">
        <v>63</v>
      </c>
      <c r="D49" s="77">
        <v>2.79</v>
      </c>
      <c r="E49" s="30">
        <v>129.86000000000001</v>
      </c>
      <c r="F49" s="42"/>
      <c r="G49" s="13">
        <f>F49+'BM03'!G49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94" t="s">
        <v>118</v>
      </c>
      <c r="B50" s="75" t="s">
        <v>112</v>
      </c>
      <c r="C50" s="76" t="s">
        <v>63</v>
      </c>
      <c r="D50" s="77">
        <v>19.41</v>
      </c>
      <c r="E50" s="30">
        <v>129.86000000000001</v>
      </c>
      <c r="F50" s="42"/>
      <c r="G50" s="13">
        <f>F50+'BM03'!G50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94" t="s">
        <v>119</v>
      </c>
      <c r="B51" s="75" t="s">
        <v>113</v>
      </c>
      <c r="C51" s="76" t="s">
        <v>63</v>
      </c>
      <c r="D51" s="77">
        <v>15.2</v>
      </c>
      <c r="E51" s="30">
        <v>129.86000000000001</v>
      </c>
      <c r="F51" s="42"/>
      <c r="G51" s="13">
        <f>F51+'BM03'!G51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94" t="s">
        <v>120</v>
      </c>
      <c r="B52" s="75" t="s">
        <v>114</v>
      </c>
      <c r="C52" s="76" t="s">
        <v>61</v>
      </c>
      <c r="D52" s="77">
        <v>169.67</v>
      </c>
      <c r="E52" s="30">
        <v>129.86000000000001</v>
      </c>
      <c r="F52" s="42"/>
      <c r="G52" s="13">
        <f>F52+'BM03'!G52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94" t="s">
        <v>125</v>
      </c>
      <c r="B55" s="72" t="s">
        <v>123</v>
      </c>
      <c r="C55" s="76" t="s">
        <v>124</v>
      </c>
      <c r="D55" s="74">
        <v>60.22</v>
      </c>
      <c r="E55" s="78">
        <v>31.42</v>
      </c>
      <c r="F55" s="79"/>
      <c r="G55" s="13">
        <f>F55+'BM03'!G55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94" t="s">
        <v>130</v>
      </c>
      <c r="B57" s="75" t="s">
        <v>67</v>
      </c>
      <c r="C57" s="76" t="s">
        <v>46</v>
      </c>
      <c r="D57" s="74">
        <v>76.92</v>
      </c>
      <c r="E57" s="78">
        <v>5.94</v>
      </c>
      <c r="F57" s="42"/>
      <c r="G57" s="13">
        <f>F57+'BM03'!G57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94" t="s">
        <v>131</v>
      </c>
      <c r="B58" s="75" t="s">
        <v>68</v>
      </c>
      <c r="C58" s="76" t="s">
        <v>63</v>
      </c>
      <c r="D58" s="74">
        <v>5.65</v>
      </c>
      <c r="E58" s="78">
        <v>3.85</v>
      </c>
      <c r="F58" s="42"/>
      <c r="G58" s="13">
        <f>F58+'BM03'!G58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94" t="s">
        <v>132</v>
      </c>
      <c r="B59" s="75" t="s">
        <v>128</v>
      </c>
      <c r="C59" s="76" t="s">
        <v>46</v>
      </c>
      <c r="D59" s="74">
        <v>610.86</v>
      </c>
      <c r="E59" s="78">
        <v>0.19</v>
      </c>
      <c r="F59" s="42"/>
      <c r="G59" s="13">
        <f>F59+'BM03'!G59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94" t="s">
        <v>133</v>
      </c>
      <c r="B60" s="75" t="s">
        <v>70</v>
      </c>
      <c r="C60" s="76" t="s">
        <v>71</v>
      </c>
      <c r="D60" s="74">
        <v>21.44</v>
      </c>
      <c r="E60" s="78">
        <v>37.5</v>
      </c>
      <c r="F60" s="42"/>
      <c r="G60" s="13">
        <f>F60+'BM03'!G60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94" t="s">
        <v>134</v>
      </c>
      <c r="B61" s="75" t="s">
        <v>72</v>
      </c>
      <c r="C61" s="76" t="s">
        <v>71</v>
      </c>
      <c r="D61" s="74">
        <v>20.350000000000001</v>
      </c>
      <c r="E61" s="78">
        <v>65.7</v>
      </c>
      <c r="F61" s="42"/>
      <c r="G61" s="13">
        <f>F61+'BM03'!G61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94" t="s">
        <v>135</v>
      </c>
      <c r="B62" s="75" t="s">
        <v>45</v>
      </c>
      <c r="C62" s="76" t="s">
        <v>71</v>
      </c>
      <c r="D62" s="74">
        <v>18.329999999999998</v>
      </c>
      <c r="E62" s="78">
        <v>63.6</v>
      </c>
      <c r="F62" s="42"/>
      <c r="G62" s="13">
        <f>F62+'BM03'!G62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94" t="s">
        <v>136</v>
      </c>
      <c r="B63" s="75" t="s">
        <v>73</v>
      </c>
      <c r="C63" s="76" t="s">
        <v>71</v>
      </c>
      <c r="D63" s="74">
        <v>22.45</v>
      </c>
      <c r="E63" s="78">
        <v>57.2</v>
      </c>
      <c r="F63" s="42"/>
      <c r="G63" s="13">
        <f>F63+'BM03'!G63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94" t="s">
        <v>137</v>
      </c>
      <c r="B64" s="75" t="s">
        <v>75</v>
      </c>
      <c r="C64" s="76" t="s">
        <v>46</v>
      </c>
      <c r="D64" s="74">
        <v>740.6</v>
      </c>
      <c r="E64" s="78">
        <v>2.8</v>
      </c>
      <c r="F64" s="42"/>
      <c r="G64" s="13">
        <f>F64+'BM03'!G64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94" t="s">
        <v>138</v>
      </c>
      <c r="B65" s="75" t="s">
        <v>129</v>
      </c>
      <c r="C65" s="76" t="s">
        <v>63</v>
      </c>
      <c r="D65" s="74">
        <v>93</v>
      </c>
      <c r="E65" s="78">
        <v>40.78</v>
      </c>
      <c r="F65" s="42"/>
      <c r="G65" s="13">
        <f>F65+'BM03'!G65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94" t="s">
        <v>139</v>
      </c>
      <c r="B66" s="75" t="s">
        <v>76</v>
      </c>
      <c r="C66" s="76" t="s">
        <v>63</v>
      </c>
      <c r="D66" s="74">
        <v>41.75</v>
      </c>
      <c r="E66" s="78">
        <v>25.53</v>
      </c>
      <c r="F66" s="42"/>
      <c r="G66" s="13">
        <f>F66+'BM03'!G66</f>
        <v>25.53</v>
      </c>
      <c r="H66" s="16">
        <f t="shared" si="25"/>
        <v>1065.8800000000001</v>
      </c>
      <c r="I66" s="16">
        <f t="shared" si="26"/>
        <v>0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94" t="s">
        <v>140</v>
      </c>
      <c r="B67" s="75" t="s">
        <v>77</v>
      </c>
      <c r="C67" s="76" t="s">
        <v>46</v>
      </c>
      <c r="D67" s="74">
        <v>46.64</v>
      </c>
      <c r="E67" s="78">
        <v>3.14</v>
      </c>
      <c r="F67" s="42"/>
      <c r="G67" s="13">
        <f>F67+'BM03'!G67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94" t="s">
        <v>147</v>
      </c>
      <c r="B69" s="75" t="s">
        <v>90</v>
      </c>
      <c r="C69" s="76" t="s">
        <v>63</v>
      </c>
      <c r="D69" s="74">
        <v>39.71</v>
      </c>
      <c r="E69" s="78">
        <v>47.03</v>
      </c>
      <c r="F69" s="42"/>
      <c r="G69" s="13">
        <f>F69+'BM03'!G69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94" t="s">
        <v>148</v>
      </c>
      <c r="B70" s="75" t="s">
        <v>94</v>
      </c>
      <c r="C70" s="76" t="s">
        <v>71</v>
      </c>
      <c r="D70" s="74">
        <v>22.45</v>
      </c>
      <c r="E70" s="78">
        <v>71.2</v>
      </c>
      <c r="F70" s="42"/>
      <c r="G70" s="13">
        <f>F70+'BM03'!G70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94" t="s">
        <v>149</v>
      </c>
      <c r="B71" s="75" t="s">
        <v>143</v>
      </c>
      <c r="C71" s="76" t="s">
        <v>71</v>
      </c>
      <c r="D71" s="74">
        <v>18.75</v>
      </c>
      <c r="E71" s="78">
        <v>52.6</v>
      </c>
      <c r="F71" s="42"/>
      <c r="G71" s="13">
        <f>F71+'BM03'!G71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94" t="s">
        <v>150</v>
      </c>
      <c r="B72" s="75" t="s">
        <v>90</v>
      </c>
      <c r="C72" s="76" t="s">
        <v>63</v>
      </c>
      <c r="D72" s="74">
        <v>39.71</v>
      </c>
      <c r="E72" s="78">
        <v>80.599999999999994</v>
      </c>
      <c r="F72" s="42"/>
      <c r="G72" s="13">
        <f>F72+'BM03'!G72</f>
        <v>80.599999999999994</v>
      </c>
      <c r="H72" s="16">
        <f t="shared" si="29"/>
        <v>3200.63</v>
      </c>
      <c r="I72" s="16">
        <f t="shared" si="30"/>
        <v>0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94" t="s">
        <v>151</v>
      </c>
      <c r="B73" s="75" t="s">
        <v>144</v>
      </c>
      <c r="C73" s="76" t="s">
        <v>46</v>
      </c>
      <c r="D73" s="74">
        <v>487.71</v>
      </c>
      <c r="E73" s="78">
        <v>2.44</v>
      </c>
      <c r="F73" s="42"/>
      <c r="G73" s="13">
        <f>F73+'BM03'!G73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94" t="s">
        <v>152</v>
      </c>
      <c r="B74" s="75" t="s">
        <v>145</v>
      </c>
      <c r="C74" s="76" t="s">
        <v>124</v>
      </c>
      <c r="D74" s="74">
        <v>114.79</v>
      </c>
      <c r="E74" s="78">
        <v>11.2</v>
      </c>
      <c r="F74" s="42"/>
      <c r="G74" s="13">
        <f>F74+'BM03'!G74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94" t="s">
        <v>153</v>
      </c>
      <c r="B75" s="75" t="s">
        <v>146</v>
      </c>
      <c r="C75" s="76" t="s">
        <v>124</v>
      </c>
      <c r="D75" s="74">
        <v>62.72</v>
      </c>
      <c r="E75" s="78">
        <v>6.4</v>
      </c>
      <c r="F75" s="42"/>
      <c r="G75" s="13">
        <f>F75+'BM03'!G75</f>
        <v>4.2</v>
      </c>
      <c r="H75" s="16">
        <f t="shared" si="29"/>
        <v>401.41</v>
      </c>
      <c r="I75" s="16">
        <f t="shared" si="30"/>
        <v>0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94" t="s">
        <v>156</v>
      </c>
      <c r="B77" s="72" t="s">
        <v>105</v>
      </c>
      <c r="C77" s="76" t="s">
        <v>63</v>
      </c>
      <c r="D77" s="74">
        <v>51.88</v>
      </c>
      <c r="E77" s="78">
        <v>92.5</v>
      </c>
      <c r="F77" s="42"/>
      <c r="G77" s="13">
        <f>F77+'BM03'!G77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94" t="s">
        <v>166</v>
      </c>
      <c r="B79" s="75" t="s">
        <v>159</v>
      </c>
      <c r="C79" s="76" t="s">
        <v>63</v>
      </c>
      <c r="D79" s="74">
        <v>77.12</v>
      </c>
      <c r="E79" s="78">
        <v>67.260000000000005</v>
      </c>
      <c r="F79" s="42"/>
      <c r="G79" s="13">
        <f>F79+'BM03'!G79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94" t="s">
        <v>167</v>
      </c>
      <c r="B80" s="75" t="s">
        <v>160</v>
      </c>
      <c r="C80" s="76" t="s">
        <v>63</v>
      </c>
      <c r="D80" s="74">
        <v>27.56</v>
      </c>
      <c r="E80" s="78">
        <v>67.260000000000005</v>
      </c>
      <c r="F80" s="42"/>
      <c r="G80" s="13">
        <f>F80+'BM03'!G80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94" t="s">
        <v>168</v>
      </c>
      <c r="B81" s="75" t="s">
        <v>161</v>
      </c>
      <c r="C81" s="76" t="s">
        <v>124</v>
      </c>
      <c r="D81" s="74">
        <v>27.6</v>
      </c>
      <c r="E81" s="78">
        <v>13.5</v>
      </c>
      <c r="F81" s="42"/>
      <c r="G81" s="13">
        <f>F81+'BM03'!G81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94" t="s">
        <v>169</v>
      </c>
      <c r="B82" s="75" t="s">
        <v>162</v>
      </c>
      <c r="C82" s="76" t="s">
        <v>124</v>
      </c>
      <c r="D82" s="74">
        <v>71.63</v>
      </c>
      <c r="E82" s="78">
        <v>6</v>
      </c>
      <c r="F82" s="42"/>
      <c r="G82" s="13">
        <f>F82+'BM03'!G82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94" t="s">
        <v>170</v>
      </c>
      <c r="B83" s="75" t="s">
        <v>163</v>
      </c>
      <c r="C83" s="76" t="s">
        <v>63</v>
      </c>
      <c r="D83" s="74">
        <v>38.590000000000003</v>
      </c>
      <c r="E83" s="78">
        <v>53.5</v>
      </c>
      <c r="F83" s="42"/>
      <c r="G83" s="13">
        <f>F83+'BM03'!G83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94" t="s">
        <v>171</v>
      </c>
      <c r="B84" s="75" t="s">
        <v>164</v>
      </c>
      <c r="C84" s="76" t="s">
        <v>165</v>
      </c>
      <c r="D84" s="74">
        <v>1493.81</v>
      </c>
      <c r="E84" s="78">
        <v>3</v>
      </c>
      <c r="F84" s="42"/>
      <c r="G84" s="13">
        <f>F84+'BM03'!G84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80" t="s">
        <v>177</v>
      </c>
      <c r="B86" s="81" t="s">
        <v>174</v>
      </c>
      <c r="C86" s="82" t="s">
        <v>165</v>
      </c>
      <c r="D86" s="77">
        <v>1082.95</v>
      </c>
      <c r="E86" s="77">
        <v>1</v>
      </c>
      <c r="F86" s="42"/>
      <c r="G86" s="13">
        <f>F86+'BM03'!G86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80" t="s">
        <v>178</v>
      </c>
      <c r="B87" s="81" t="s">
        <v>175</v>
      </c>
      <c r="C87" s="82" t="s">
        <v>63</v>
      </c>
      <c r="D87" s="77">
        <v>877.32</v>
      </c>
      <c r="E87" s="77">
        <v>6.4</v>
      </c>
      <c r="F87" s="42"/>
      <c r="G87" s="13">
        <f>F87+'BM03'!G87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80" t="s">
        <v>179</v>
      </c>
      <c r="B88" s="81" t="s">
        <v>176</v>
      </c>
      <c r="C88" s="82" t="s">
        <v>165</v>
      </c>
      <c r="D88" s="77">
        <v>4511.21</v>
      </c>
      <c r="E88" s="77">
        <v>1</v>
      </c>
      <c r="F88" s="42"/>
      <c r="G88" s="13">
        <f>F88+'BM03'!G88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80" t="s">
        <v>187</v>
      </c>
      <c r="B90" s="81" t="s">
        <v>182</v>
      </c>
      <c r="C90" s="82" t="s">
        <v>46</v>
      </c>
      <c r="D90" s="77">
        <v>434.36</v>
      </c>
      <c r="E90" s="77">
        <v>3.37</v>
      </c>
      <c r="F90" s="42">
        <v>3.37</v>
      </c>
      <c r="G90" s="13">
        <f>F90+'BM03'!G90</f>
        <v>3.37</v>
      </c>
      <c r="H90" s="16">
        <f t="shared" ref="H90:H94" si="46">ROUND(E90*D90,2)</f>
        <v>1463.79</v>
      </c>
      <c r="I90" s="16">
        <f t="shared" ref="I90:I94" si="47">ROUND(F90*D90,2)</f>
        <v>1463.79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80" t="s">
        <v>188</v>
      </c>
      <c r="B91" s="81" t="s">
        <v>183</v>
      </c>
      <c r="C91" s="82" t="s">
        <v>63</v>
      </c>
      <c r="D91" s="77">
        <v>40.81</v>
      </c>
      <c r="E91" s="77">
        <v>48.22</v>
      </c>
      <c r="F91" s="42"/>
      <c r="G91" s="13">
        <f>F91+'BM03'!G91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80" t="s">
        <v>189</v>
      </c>
      <c r="B92" s="81" t="s">
        <v>184</v>
      </c>
      <c r="C92" s="82" t="s">
        <v>63</v>
      </c>
      <c r="D92" s="77">
        <v>126.75</v>
      </c>
      <c r="E92" s="77">
        <v>48.22</v>
      </c>
      <c r="F92" s="42"/>
      <c r="G92" s="13">
        <f>F92+'BM03'!G92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80" t="s">
        <v>190</v>
      </c>
      <c r="B93" s="81" t="s">
        <v>185</v>
      </c>
      <c r="C93" s="82" t="s">
        <v>124</v>
      </c>
      <c r="D93" s="77">
        <v>21</v>
      </c>
      <c r="E93" s="77">
        <v>36.71</v>
      </c>
      <c r="F93" s="42"/>
      <c r="G93" s="13">
        <f>F93+'BM03'!G93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80" t="s">
        <v>191</v>
      </c>
      <c r="B94" s="81" t="s">
        <v>186</v>
      </c>
      <c r="C94" s="82" t="s">
        <v>46</v>
      </c>
      <c r="D94" s="77">
        <v>772.62</v>
      </c>
      <c r="E94" s="77">
        <v>1.99</v>
      </c>
      <c r="F94" s="42"/>
      <c r="G94" s="13">
        <f>F94+'BM03'!G94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80" t="s">
        <v>194</v>
      </c>
      <c r="B96" s="81" t="s">
        <v>109</v>
      </c>
      <c r="C96" s="82" t="s">
        <v>63</v>
      </c>
      <c r="D96" s="77">
        <v>4.37</v>
      </c>
      <c r="E96" s="77">
        <v>247.26</v>
      </c>
      <c r="F96" s="42">
        <v>247.26</v>
      </c>
      <c r="G96" s="13">
        <f>F96+'BM03'!G96</f>
        <v>247.26</v>
      </c>
      <c r="H96" s="16">
        <f t="shared" ref="H96:H98" si="50">ROUND(E96*D96,2)</f>
        <v>1080.53</v>
      </c>
      <c r="I96" s="16">
        <f t="shared" ref="I96:I98" si="51">ROUND(F96*D96,2)</f>
        <v>1080.53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80" t="s">
        <v>195</v>
      </c>
      <c r="B97" s="81" t="s">
        <v>110</v>
      </c>
      <c r="C97" s="82" t="s">
        <v>63</v>
      </c>
      <c r="D97" s="77">
        <v>24.13</v>
      </c>
      <c r="E97" s="77">
        <v>111.97</v>
      </c>
      <c r="F97" s="42"/>
      <c r="G97" s="13">
        <f>F97+'BM03'!G97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80" t="s">
        <v>196</v>
      </c>
      <c r="B98" s="81" t="s">
        <v>193</v>
      </c>
      <c r="C98" s="82" t="s">
        <v>63</v>
      </c>
      <c r="D98" s="77">
        <v>35.4</v>
      </c>
      <c r="E98" s="77">
        <v>135.29</v>
      </c>
      <c r="F98" s="42"/>
      <c r="G98" s="13">
        <f>F98+'BM03'!G98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80" t="s">
        <v>204</v>
      </c>
      <c r="B100" s="81" t="s">
        <v>199</v>
      </c>
      <c r="C100" s="82" t="s">
        <v>63</v>
      </c>
      <c r="D100" s="77">
        <v>3.18</v>
      </c>
      <c r="E100" s="77">
        <v>247.26</v>
      </c>
      <c r="F100" s="42"/>
      <c r="G100" s="13">
        <f>F100+'BM03'!G100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80" t="s">
        <v>205</v>
      </c>
      <c r="B101" s="81" t="s">
        <v>200</v>
      </c>
      <c r="C101" s="82" t="s">
        <v>63</v>
      </c>
      <c r="D101" s="77">
        <v>11.22</v>
      </c>
      <c r="E101" s="77">
        <v>247.26</v>
      </c>
      <c r="F101" s="42"/>
      <c r="G101" s="13">
        <f>F101+'BM03'!G101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80" t="s">
        <v>206</v>
      </c>
      <c r="B102" s="81" t="s">
        <v>113</v>
      </c>
      <c r="C102" s="82" t="s">
        <v>63</v>
      </c>
      <c r="D102" s="77">
        <v>15.2</v>
      </c>
      <c r="E102" s="77">
        <v>247.26</v>
      </c>
      <c r="F102" s="42"/>
      <c r="G102" s="13">
        <f>F102+'BM03'!G102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80" t="s">
        <v>207</v>
      </c>
      <c r="B103" s="81" t="s">
        <v>201</v>
      </c>
      <c r="C103" s="82" t="s">
        <v>63</v>
      </c>
      <c r="D103" s="77">
        <v>3.21</v>
      </c>
      <c r="E103" s="77">
        <v>48.22</v>
      </c>
      <c r="F103" s="42"/>
      <c r="G103" s="13">
        <f>F103+'BM03'!G103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80" t="s">
        <v>208</v>
      </c>
      <c r="B104" s="81" t="s">
        <v>202</v>
      </c>
      <c r="C104" s="82" t="s">
        <v>63</v>
      </c>
      <c r="D104" s="77">
        <v>17.05</v>
      </c>
      <c r="E104" s="77">
        <v>48.22</v>
      </c>
      <c r="F104" s="42"/>
      <c r="G104" s="13">
        <f>F104+'BM03'!G104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80" t="s">
        <v>209</v>
      </c>
      <c r="B105" s="81" t="s">
        <v>203</v>
      </c>
      <c r="C105" s="82" t="s">
        <v>63</v>
      </c>
      <c r="D105" s="77">
        <v>6.87</v>
      </c>
      <c r="E105" s="77">
        <v>3.61</v>
      </c>
      <c r="F105" s="42"/>
      <c r="G105" s="13">
        <f>F105+'BM03'!G105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80" t="s">
        <v>214</v>
      </c>
      <c r="B108" s="81" t="s">
        <v>212</v>
      </c>
      <c r="C108" s="82" t="s">
        <v>124</v>
      </c>
      <c r="D108" s="77">
        <v>67.56</v>
      </c>
      <c r="E108" s="77">
        <v>76.45</v>
      </c>
      <c r="F108" s="42"/>
      <c r="G108" s="13">
        <f>F108+'BM03'!G108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80" t="s">
        <v>215</v>
      </c>
      <c r="B109" s="81" t="s">
        <v>213</v>
      </c>
      <c r="C109" s="82" t="s">
        <v>165</v>
      </c>
      <c r="D109" s="77">
        <v>1803.32</v>
      </c>
      <c r="E109" s="77">
        <v>2</v>
      </c>
      <c r="F109" s="42"/>
      <c r="G109" s="13">
        <f>F109+'BM03'!G109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80" t="s">
        <v>216</v>
      </c>
      <c r="B110" s="81" t="s">
        <v>203</v>
      </c>
      <c r="C110" s="82" t="s">
        <v>63</v>
      </c>
      <c r="D110" s="77">
        <v>6.87</v>
      </c>
      <c r="E110" s="77">
        <v>8.64</v>
      </c>
      <c r="F110" s="42"/>
      <c r="G110" s="13">
        <f>F110+'BM03'!G110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80" t="s">
        <v>221</v>
      </c>
      <c r="B112" s="81" t="s">
        <v>218</v>
      </c>
      <c r="C112" s="82" t="s">
        <v>63</v>
      </c>
      <c r="D112" s="77">
        <v>130.13</v>
      </c>
      <c r="E112" s="77">
        <v>15.45</v>
      </c>
      <c r="F112" s="42"/>
      <c r="G112" s="13">
        <f>F112+'BM03'!G112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80" t="s">
        <v>222</v>
      </c>
      <c r="B113" s="81" t="s">
        <v>219</v>
      </c>
      <c r="C113" s="82" t="s">
        <v>124</v>
      </c>
      <c r="D113" s="77">
        <v>479.35</v>
      </c>
      <c r="E113" s="77">
        <v>8.2799999999999994</v>
      </c>
      <c r="F113" s="42"/>
      <c r="G113" s="13">
        <f>F113+'BM03'!G113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80" t="s">
        <v>223</v>
      </c>
      <c r="B114" s="81" t="s">
        <v>77</v>
      </c>
      <c r="C114" s="82" t="s">
        <v>46</v>
      </c>
      <c r="D114" s="77">
        <v>46.64</v>
      </c>
      <c r="E114" s="77">
        <v>8.31</v>
      </c>
      <c r="F114" s="42"/>
      <c r="G114" s="13">
        <f>F114+'BM03'!G114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80" t="s">
        <v>224</v>
      </c>
      <c r="B115" s="81" t="s">
        <v>220</v>
      </c>
      <c r="C115" s="82" t="s">
        <v>63</v>
      </c>
      <c r="D115" s="77">
        <v>120.3</v>
      </c>
      <c r="E115" s="77">
        <v>17.96</v>
      </c>
      <c r="F115" s="42"/>
      <c r="G115" s="13">
        <f>F115+'BM03'!G115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80" t="s">
        <v>225</v>
      </c>
      <c r="B116" s="81" t="s">
        <v>213</v>
      </c>
      <c r="C116" s="82" t="s">
        <v>165</v>
      </c>
      <c r="D116" s="77">
        <v>1803.32</v>
      </c>
      <c r="E116" s="77">
        <v>2</v>
      </c>
      <c r="F116" s="42"/>
      <c r="G116" s="13">
        <f>F116+'BM03'!G116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80" t="s">
        <v>226</v>
      </c>
      <c r="B117" s="81" t="s">
        <v>203</v>
      </c>
      <c r="C117" s="82" t="s">
        <v>63</v>
      </c>
      <c r="D117" s="77">
        <v>6.87</v>
      </c>
      <c r="E117" s="77">
        <v>6.72</v>
      </c>
      <c r="F117" s="42"/>
      <c r="G117" s="13">
        <f>F117+'BM03'!G117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1" t="s">
        <v>36</v>
      </c>
      <c r="B120" s="81" t="s">
        <v>65</v>
      </c>
      <c r="C120" s="82" t="s">
        <v>61</v>
      </c>
      <c r="D120" s="77">
        <v>0.46</v>
      </c>
      <c r="E120" s="77">
        <v>442.82</v>
      </c>
      <c r="F120" s="42"/>
      <c r="G120" s="13">
        <f>F120+'BM03'!G120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80" t="s">
        <v>229</v>
      </c>
      <c r="B122" s="81" t="s">
        <v>230</v>
      </c>
      <c r="C122" s="82" t="s">
        <v>63</v>
      </c>
      <c r="D122" s="77">
        <v>2.6</v>
      </c>
      <c r="E122" s="77">
        <v>442.82</v>
      </c>
      <c r="F122" s="42"/>
      <c r="G122" s="13">
        <f>F122+'BM03'!G122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80" t="s">
        <v>238</v>
      </c>
      <c r="B124" s="81" t="s">
        <v>232</v>
      </c>
      <c r="C124" s="82" t="s">
        <v>124</v>
      </c>
      <c r="D124" s="77">
        <v>36.229999999999997</v>
      </c>
      <c r="E124" s="77">
        <v>84.63</v>
      </c>
      <c r="F124" s="42"/>
      <c r="G124" s="13">
        <f>F124+'BM03'!G124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80" t="s">
        <v>239</v>
      </c>
      <c r="B125" s="81" t="s">
        <v>233</v>
      </c>
      <c r="C125" s="82" t="s">
        <v>63</v>
      </c>
      <c r="D125" s="77">
        <v>67.06</v>
      </c>
      <c r="E125" s="77">
        <v>564.49</v>
      </c>
      <c r="F125" s="42"/>
      <c r="G125" s="13">
        <f>F125+'BM03'!G125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80" t="s">
        <v>240</v>
      </c>
      <c r="B126" s="81" t="s">
        <v>234</v>
      </c>
      <c r="C126" s="82" t="s">
        <v>235</v>
      </c>
      <c r="D126" s="77">
        <v>50.3</v>
      </c>
      <c r="E126" s="77">
        <v>66.42</v>
      </c>
      <c r="F126" s="42"/>
      <c r="G126" s="13">
        <f>F126+'BM03'!G126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80" t="s">
        <v>241</v>
      </c>
      <c r="B128" s="80" t="s">
        <v>219</v>
      </c>
      <c r="C128" s="82" t="s">
        <v>124</v>
      </c>
      <c r="D128" s="77">
        <v>479.35</v>
      </c>
      <c r="E128" s="77">
        <v>84.63</v>
      </c>
      <c r="F128" s="42"/>
      <c r="G128" s="13">
        <f>F128+'BM03'!G128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1" t="s">
        <v>37</v>
      </c>
      <c r="B130" s="81" t="s">
        <v>243</v>
      </c>
      <c r="C130" s="82" t="s">
        <v>63</v>
      </c>
      <c r="D130" s="77">
        <v>13.59</v>
      </c>
      <c r="E130" s="77">
        <v>231.89</v>
      </c>
      <c r="F130" s="42"/>
      <c r="G130" s="13">
        <f>F130+'BM03'!G130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80" t="s">
        <v>248</v>
      </c>
      <c r="B134" s="81" t="s">
        <v>123</v>
      </c>
      <c r="C134" s="82" t="s">
        <v>124</v>
      </c>
      <c r="D134" s="77">
        <v>60.22</v>
      </c>
      <c r="E134" s="77">
        <v>41.8</v>
      </c>
      <c r="F134" s="42"/>
      <c r="G134" s="13">
        <f>F134+'BM03'!G134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80" t="s">
        <v>255</v>
      </c>
      <c r="B136" s="81" t="s">
        <v>67</v>
      </c>
      <c r="C136" s="82" t="s">
        <v>46</v>
      </c>
      <c r="D136" s="77">
        <v>76.92</v>
      </c>
      <c r="E136" s="77">
        <v>38.380000000000003</v>
      </c>
      <c r="F136" s="42"/>
      <c r="G136" s="13">
        <f>F136+'BM03'!G136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80" t="s">
        <v>256</v>
      </c>
      <c r="B137" s="81" t="s">
        <v>68</v>
      </c>
      <c r="C137" s="82" t="s">
        <v>63</v>
      </c>
      <c r="D137" s="77">
        <v>5.65</v>
      </c>
      <c r="E137" s="77">
        <v>5.28</v>
      </c>
      <c r="F137" s="42"/>
      <c r="G137" s="13">
        <f>F137+'BM03'!G137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80" t="s">
        <v>257</v>
      </c>
      <c r="B138" s="81" t="s">
        <v>69</v>
      </c>
      <c r="C138" s="82" t="s">
        <v>63</v>
      </c>
      <c r="D138" s="77">
        <v>30.52</v>
      </c>
      <c r="E138" s="77">
        <v>5.28</v>
      </c>
      <c r="F138" s="42"/>
      <c r="G138" s="13">
        <f>F138+'BM03'!G138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80" t="s">
        <v>258</v>
      </c>
      <c r="B139" s="81" t="s">
        <v>251</v>
      </c>
      <c r="C139" s="82" t="s">
        <v>124</v>
      </c>
      <c r="D139" s="77">
        <v>43.6</v>
      </c>
      <c r="E139" s="77">
        <v>35.630000000000003</v>
      </c>
      <c r="F139" s="42"/>
      <c r="G139" s="13">
        <f>F139+'BM03'!G139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80" t="s">
        <v>259</v>
      </c>
      <c r="B140" s="81" t="s">
        <v>252</v>
      </c>
      <c r="C140" s="82" t="s">
        <v>46</v>
      </c>
      <c r="D140" s="77">
        <v>616.83000000000004</v>
      </c>
      <c r="E140" s="77">
        <v>2.85</v>
      </c>
      <c r="F140" s="42"/>
      <c r="G140" s="13">
        <f>F140+'BM03'!G140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80" t="s">
        <v>260</v>
      </c>
      <c r="B141" s="81" t="s">
        <v>253</v>
      </c>
      <c r="C141" s="82" t="s">
        <v>235</v>
      </c>
      <c r="D141" s="77">
        <v>516.9</v>
      </c>
      <c r="E141" s="77">
        <v>8.5500000000000007</v>
      </c>
      <c r="F141" s="42"/>
      <c r="G141" s="13">
        <f>F141+'BM03'!G141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80" t="s">
        <v>261</v>
      </c>
      <c r="B142" s="81" t="s">
        <v>45</v>
      </c>
      <c r="C142" s="82" t="s">
        <v>71</v>
      </c>
      <c r="D142" s="77">
        <v>18.329999999999998</v>
      </c>
      <c r="E142" s="77">
        <v>69.739999999999995</v>
      </c>
      <c r="F142" s="42"/>
      <c r="G142" s="13">
        <f>F142+'BM03'!G142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80" t="s">
        <v>262</v>
      </c>
      <c r="B143" s="81" t="s">
        <v>254</v>
      </c>
      <c r="C143" s="82" t="s">
        <v>46</v>
      </c>
      <c r="D143" s="77">
        <v>662.01</v>
      </c>
      <c r="E143" s="77">
        <v>2.31</v>
      </c>
      <c r="F143" s="42"/>
      <c r="G143" s="13">
        <f>F143+'BM03'!G143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80" t="s">
        <v>263</v>
      </c>
      <c r="B144" s="81" t="s">
        <v>76</v>
      </c>
      <c r="C144" s="82" t="s">
        <v>63</v>
      </c>
      <c r="D144" s="77">
        <v>41.75</v>
      </c>
      <c r="E144" s="77">
        <v>25.07</v>
      </c>
      <c r="F144" s="42"/>
      <c r="G144" s="13">
        <f>F144+'BM03'!G144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80" t="s">
        <v>264</v>
      </c>
      <c r="B145" s="81" t="s">
        <v>77</v>
      </c>
      <c r="C145" s="82" t="s">
        <v>46</v>
      </c>
      <c r="D145" s="77">
        <v>46.64</v>
      </c>
      <c r="E145" s="77">
        <v>24.67</v>
      </c>
      <c r="F145" s="42"/>
      <c r="G145" s="13">
        <f>F145+'BM03'!G145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80" t="s">
        <v>269</v>
      </c>
      <c r="B147" s="81" t="s">
        <v>90</v>
      </c>
      <c r="C147" s="82" t="s">
        <v>63</v>
      </c>
      <c r="D147" s="77">
        <v>39.71</v>
      </c>
      <c r="E147" s="77">
        <v>26.4</v>
      </c>
      <c r="F147" s="42"/>
      <c r="G147" s="13">
        <f>F147+'BM03'!G147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80" t="s">
        <v>270</v>
      </c>
      <c r="B148" s="81" t="s">
        <v>267</v>
      </c>
      <c r="C148" s="82" t="s">
        <v>63</v>
      </c>
      <c r="D148" s="77">
        <v>59.67</v>
      </c>
      <c r="E148" s="77">
        <v>28.59</v>
      </c>
      <c r="F148" s="42"/>
      <c r="G148" s="13">
        <f>F148+'BM03'!G148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80" t="s">
        <v>271</v>
      </c>
      <c r="B149" s="81" t="s">
        <v>94</v>
      </c>
      <c r="C149" s="82" t="s">
        <v>71</v>
      </c>
      <c r="D149" s="77">
        <v>22.45</v>
      </c>
      <c r="E149" s="77">
        <v>37.22</v>
      </c>
      <c r="F149" s="42"/>
      <c r="G149" s="13">
        <f>F149+'BM03'!G149</f>
        <v>22.02</v>
      </c>
      <c r="H149" s="16">
        <f t="shared" si="94"/>
        <v>835.59</v>
      </c>
      <c r="I149" s="16">
        <f t="shared" si="95"/>
        <v>0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80" t="s">
        <v>272</v>
      </c>
      <c r="B150" s="81" t="s">
        <v>47</v>
      </c>
      <c r="C150" s="82" t="s">
        <v>71</v>
      </c>
      <c r="D150" s="77">
        <v>18.260000000000002</v>
      </c>
      <c r="E150" s="77">
        <v>204.88</v>
      </c>
      <c r="F150" s="42"/>
      <c r="G150" s="13">
        <f>F150+'BM03'!G150</f>
        <v>95.48</v>
      </c>
      <c r="H150" s="16">
        <f t="shared" si="94"/>
        <v>3741.11</v>
      </c>
      <c r="I150" s="16">
        <f t="shared" si="95"/>
        <v>0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80" t="s">
        <v>273</v>
      </c>
      <c r="B151" s="81" t="s">
        <v>144</v>
      </c>
      <c r="C151" s="82" t="s">
        <v>46</v>
      </c>
      <c r="D151" s="77">
        <v>487.71</v>
      </c>
      <c r="E151" s="77">
        <v>2.98</v>
      </c>
      <c r="F151" s="42"/>
      <c r="G151" s="13">
        <f>F151+'BM03'!G151</f>
        <v>1.32</v>
      </c>
      <c r="H151" s="16">
        <f t="shared" si="94"/>
        <v>1453.38</v>
      </c>
      <c r="I151" s="16">
        <f t="shared" si="95"/>
        <v>0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80" t="s">
        <v>274</v>
      </c>
      <c r="B152" s="81" t="s">
        <v>268</v>
      </c>
      <c r="C152" s="82" t="s">
        <v>46</v>
      </c>
      <c r="D152" s="77">
        <v>265.87</v>
      </c>
      <c r="E152" s="77">
        <v>2.98</v>
      </c>
      <c r="F152" s="42"/>
      <c r="G152" s="13">
        <f>F152+'BM03'!G152</f>
        <v>1.32</v>
      </c>
      <c r="H152" s="16">
        <f t="shared" si="94"/>
        <v>792.29</v>
      </c>
      <c r="I152" s="16">
        <f t="shared" si="95"/>
        <v>0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80" t="s">
        <v>283</v>
      </c>
      <c r="B154" s="81" t="s">
        <v>105</v>
      </c>
      <c r="C154" s="82" t="s">
        <v>63</v>
      </c>
      <c r="D154" s="77">
        <v>51.88</v>
      </c>
      <c r="E154" s="77">
        <v>111.13</v>
      </c>
      <c r="F154" s="42"/>
      <c r="G154" s="13">
        <f>F154+'BM03'!G154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80" t="s">
        <v>284</v>
      </c>
      <c r="B155" s="81" t="s">
        <v>277</v>
      </c>
      <c r="C155" s="82" t="s">
        <v>124</v>
      </c>
      <c r="D155" s="77">
        <v>55.41</v>
      </c>
      <c r="E155" s="77">
        <v>12.34</v>
      </c>
      <c r="F155" s="42"/>
      <c r="G155" s="13">
        <f>F155+'BM03'!G155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80" t="s">
        <v>285</v>
      </c>
      <c r="B156" s="81" t="s">
        <v>278</v>
      </c>
      <c r="C156" s="82" t="s">
        <v>124</v>
      </c>
      <c r="D156" s="77">
        <v>64.180000000000007</v>
      </c>
      <c r="E156" s="77">
        <v>2.92</v>
      </c>
      <c r="F156" s="42"/>
      <c r="G156" s="13">
        <f>F156+'BM03'!G156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80" t="s">
        <v>286</v>
      </c>
      <c r="B157" s="81" t="s">
        <v>279</v>
      </c>
      <c r="C157" s="82" t="s">
        <v>124</v>
      </c>
      <c r="D157" s="77">
        <v>104.35</v>
      </c>
      <c r="E157" s="77">
        <v>12.34</v>
      </c>
      <c r="F157" s="42"/>
      <c r="G157" s="13">
        <f>F157+'BM03'!G157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80" t="s">
        <v>287</v>
      </c>
      <c r="B158" s="81" t="s">
        <v>280</v>
      </c>
      <c r="C158" s="82" t="s">
        <v>63</v>
      </c>
      <c r="D158" s="77">
        <v>633.75</v>
      </c>
      <c r="E158" s="77">
        <v>44.41</v>
      </c>
      <c r="F158" s="42"/>
      <c r="G158" s="13">
        <f>F158+'BM03'!G158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80" t="s">
        <v>288</v>
      </c>
      <c r="B160" s="81" t="s">
        <v>159</v>
      </c>
      <c r="C160" s="82" t="s">
        <v>63</v>
      </c>
      <c r="D160" s="77">
        <v>77.12</v>
      </c>
      <c r="E160" s="77">
        <v>90.87</v>
      </c>
      <c r="F160" s="42"/>
      <c r="G160" s="13">
        <f>F160+'BM03'!G160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80" t="s">
        <v>289</v>
      </c>
      <c r="B161" s="81" t="s">
        <v>160</v>
      </c>
      <c r="C161" s="82" t="s">
        <v>63</v>
      </c>
      <c r="D161" s="77">
        <v>27.56</v>
      </c>
      <c r="E161" s="77">
        <v>90.87</v>
      </c>
      <c r="F161" s="42"/>
      <c r="G161" s="13">
        <f>F161+'BM03'!G161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80" t="s">
        <v>290</v>
      </c>
      <c r="B162" s="81" t="s">
        <v>282</v>
      </c>
      <c r="C162" s="82" t="s">
        <v>63</v>
      </c>
      <c r="D162" s="77">
        <v>43.68</v>
      </c>
      <c r="E162" s="77">
        <v>72.05</v>
      </c>
      <c r="F162" s="42"/>
      <c r="G162" s="13">
        <f>F162+'BM03'!G162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80" t="s">
        <v>294</v>
      </c>
      <c r="B164" s="81" t="s">
        <v>293</v>
      </c>
      <c r="C164" s="82" t="s">
        <v>63</v>
      </c>
      <c r="D164" s="77">
        <v>1027.8399999999999</v>
      </c>
      <c r="E164" s="77">
        <v>3.61</v>
      </c>
      <c r="F164" s="42"/>
      <c r="G164" s="13">
        <f>F164+'BM03'!G164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80" t="s">
        <v>295</v>
      </c>
      <c r="B165" s="81" t="s">
        <v>175</v>
      </c>
      <c r="C165" s="82" t="s">
        <v>63</v>
      </c>
      <c r="D165" s="77">
        <v>877.32</v>
      </c>
      <c r="E165" s="77">
        <v>4.97</v>
      </c>
      <c r="F165" s="42"/>
      <c r="G165" s="13">
        <f>F165+'BM03'!G165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80" t="s">
        <v>296</v>
      </c>
      <c r="B166" s="81" t="s">
        <v>293</v>
      </c>
      <c r="C166" s="82" t="s">
        <v>63</v>
      </c>
      <c r="D166" s="77">
        <v>1027.8399999999999</v>
      </c>
      <c r="E166" s="77">
        <v>10.46</v>
      </c>
      <c r="F166" s="42"/>
      <c r="G166" s="13">
        <f>F166+'BM03'!G166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80" t="s">
        <v>298</v>
      </c>
      <c r="B168" s="81" t="s">
        <v>182</v>
      </c>
      <c r="C168" s="82" t="s">
        <v>46</v>
      </c>
      <c r="D168" s="77">
        <v>434.36</v>
      </c>
      <c r="E168" s="77">
        <v>4.68</v>
      </c>
      <c r="F168" s="42">
        <v>4.68</v>
      </c>
      <c r="G168" s="13">
        <f>F168+'BM03'!G168</f>
        <v>4.68</v>
      </c>
      <c r="H168" s="16">
        <f t="shared" ref="H168:H172" si="111">ROUND(E168*D168,2)</f>
        <v>2032.8</v>
      </c>
      <c r="I168" s="16">
        <f t="shared" ref="I168:I172" si="112">ROUND(F168*D168,2)</f>
        <v>2032.8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80" t="s">
        <v>299</v>
      </c>
      <c r="B169" s="81" t="s">
        <v>183</v>
      </c>
      <c r="C169" s="82" t="s">
        <v>63</v>
      </c>
      <c r="D169" s="77">
        <v>40.81</v>
      </c>
      <c r="E169" s="77">
        <v>66.790000000000006</v>
      </c>
      <c r="F169" s="42"/>
      <c r="G169" s="13">
        <f>F169+'BM03'!G169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80" t="s">
        <v>300</v>
      </c>
      <c r="B170" s="81" t="s">
        <v>184</v>
      </c>
      <c r="C170" s="82" t="s">
        <v>63</v>
      </c>
      <c r="D170" s="77">
        <v>126.75</v>
      </c>
      <c r="E170" s="77">
        <v>66.790000000000006</v>
      </c>
      <c r="F170" s="42"/>
      <c r="G170" s="13">
        <f>F170+'BM03'!G170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80" t="s">
        <v>301</v>
      </c>
      <c r="B171" s="81" t="s">
        <v>105</v>
      </c>
      <c r="C171" s="82" t="s">
        <v>63</v>
      </c>
      <c r="D171" s="77">
        <v>51.88</v>
      </c>
      <c r="E171" s="77">
        <v>7.59</v>
      </c>
      <c r="F171" s="42"/>
      <c r="G171" s="13">
        <f>F171+'BM03'!G171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80" t="s">
        <v>302</v>
      </c>
      <c r="B172" s="81" t="s">
        <v>186</v>
      </c>
      <c r="C172" s="82" t="s">
        <v>46</v>
      </c>
      <c r="D172" s="77">
        <v>772.62</v>
      </c>
      <c r="E172" s="77">
        <v>2.66</v>
      </c>
      <c r="F172" s="42"/>
      <c r="G172" s="13">
        <f>F172+'BM03'!G172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80" t="s">
        <v>305</v>
      </c>
      <c r="B174" s="81" t="s">
        <v>109</v>
      </c>
      <c r="C174" s="82" t="s">
        <v>63</v>
      </c>
      <c r="D174" s="77">
        <v>4.37</v>
      </c>
      <c r="E174" s="77">
        <v>265.95999999999998</v>
      </c>
      <c r="F174" s="42">
        <v>265.95999999999998</v>
      </c>
      <c r="G174" s="13">
        <f>F174+'BM03'!G174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1162.25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80" t="s">
        <v>306</v>
      </c>
      <c r="B175" s="81" t="s">
        <v>110</v>
      </c>
      <c r="C175" s="82" t="s">
        <v>63</v>
      </c>
      <c r="D175" s="77">
        <v>24.13</v>
      </c>
      <c r="E175" s="77">
        <v>265.95999999999998</v>
      </c>
      <c r="F175" s="42">
        <v>265.95999999999998</v>
      </c>
      <c r="G175" s="13">
        <f>F175+'BM03'!G175</f>
        <v>265.95999999999998</v>
      </c>
      <c r="H175" s="16">
        <f t="shared" si="115"/>
        <v>6417.61</v>
      </c>
      <c r="I175" s="16">
        <f t="shared" si="116"/>
        <v>6417.61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80" t="s">
        <v>307</v>
      </c>
      <c r="B176" s="81" t="s">
        <v>304</v>
      </c>
      <c r="C176" s="82" t="s">
        <v>63</v>
      </c>
      <c r="D176" s="77">
        <v>59.59</v>
      </c>
      <c r="E176" s="77">
        <v>150.35</v>
      </c>
      <c r="F176" s="42"/>
      <c r="G176" s="13">
        <f>F176+'BM03'!G176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80" t="s">
        <v>310</v>
      </c>
      <c r="B178" s="81" t="s">
        <v>199</v>
      </c>
      <c r="C178" s="82" t="s">
        <v>63</v>
      </c>
      <c r="D178" s="77">
        <v>12.38</v>
      </c>
      <c r="E178" s="77">
        <v>109.61</v>
      </c>
      <c r="F178" s="42"/>
      <c r="G178" s="13">
        <f>F178+'BM03'!G178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80" t="s">
        <v>311</v>
      </c>
      <c r="B179" s="81" t="s">
        <v>112</v>
      </c>
      <c r="C179" s="82" t="s">
        <v>63</v>
      </c>
      <c r="D179" s="77">
        <v>19.41</v>
      </c>
      <c r="E179" s="77">
        <v>109.61</v>
      </c>
      <c r="F179" s="42"/>
      <c r="G179" s="13">
        <f>F179+'BM03'!G179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80" t="s">
        <v>312</v>
      </c>
      <c r="B180" s="81" t="s">
        <v>113</v>
      </c>
      <c r="C180" s="82" t="s">
        <v>63</v>
      </c>
      <c r="D180" s="77">
        <v>15.2</v>
      </c>
      <c r="E180" s="77">
        <v>109.61</v>
      </c>
      <c r="F180" s="42"/>
      <c r="G180" s="13">
        <f>F180+'BM03'!G180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80" t="s">
        <v>313</v>
      </c>
      <c r="B181" s="81" t="s">
        <v>201</v>
      </c>
      <c r="C181" s="82" t="s">
        <v>63</v>
      </c>
      <c r="D181" s="77">
        <v>3.21</v>
      </c>
      <c r="E181" s="77">
        <v>72.05</v>
      </c>
      <c r="F181" s="42"/>
      <c r="G181" s="13">
        <f>F181+'BM03'!G181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80" t="s">
        <v>314</v>
      </c>
      <c r="B182" s="81" t="s">
        <v>309</v>
      </c>
      <c r="C182" s="82" t="s">
        <v>63</v>
      </c>
      <c r="D182" s="77">
        <v>20.12</v>
      </c>
      <c r="E182" s="77">
        <v>72.05</v>
      </c>
      <c r="F182" s="42"/>
      <c r="G182" s="13">
        <f>F182+'BM03'!G182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80" t="s">
        <v>315</v>
      </c>
      <c r="B183" s="81" t="s">
        <v>202</v>
      </c>
      <c r="C183" s="82" t="s">
        <v>63</v>
      </c>
      <c r="D183" s="77">
        <v>17.05</v>
      </c>
      <c r="E183" s="77">
        <v>72.05</v>
      </c>
      <c r="F183" s="42"/>
      <c r="G183" s="13">
        <f>F183+'BM03'!G183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80" t="s">
        <v>325</v>
      </c>
      <c r="B185" s="81" t="s">
        <v>317</v>
      </c>
      <c r="C185" s="82" t="s">
        <v>61</v>
      </c>
      <c r="D185" s="77">
        <v>672.73</v>
      </c>
      <c r="E185" s="77">
        <v>3.6</v>
      </c>
      <c r="F185" s="42"/>
      <c r="G185" s="13">
        <f>F185+'BM03'!G185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80" t="s">
        <v>326</v>
      </c>
      <c r="B186" s="81" t="s">
        <v>318</v>
      </c>
      <c r="C186" s="82" t="s">
        <v>165</v>
      </c>
      <c r="D186" s="77">
        <v>774.15</v>
      </c>
      <c r="E186" s="77">
        <v>5</v>
      </c>
      <c r="F186" s="42"/>
      <c r="G186" s="13">
        <f>F186+'BM03'!G186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80" t="s">
        <v>327</v>
      </c>
      <c r="B187" s="81" t="s">
        <v>319</v>
      </c>
      <c r="C187" s="82" t="s">
        <v>165</v>
      </c>
      <c r="D187" s="77">
        <v>843.83</v>
      </c>
      <c r="E187" s="77">
        <v>2</v>
      </c>
      <c r="F187" s="42"/>
      <c r="G187" s="13">
        <f>F187+'BM03'!G187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80" t="s">
        <v>328</v>
      </c>
      <c r="B188" s="81" t="s">
        <v>320</v>
      </c>
      <c r="C188" s="82" t="s">
        <v>165</v>
      </c>
      <c r="D188" s="77">
        <v>116.73</v>
      </c>
      <c r="E188" s="77">
        <v>2</v>
      </c>
      <c r="F188" s="42"/>
      <c r="G188" s="13">
        <f>F188+'BM03'!G188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80" t="s">
        <v>329</v>
      </c>
      <c r="B189" s="81" t="s">
        <v>321</v>
      </c>
      <c r="C189" s="82" t="s">
        <v>165</v>
      </c>
      <c r="D189" s="77">
        <v>381.57</v>
      </c>
      <c r="E189" s="77">
        <v>4</v>
      </c>
      <c r="F189" s="42"/>
      <c r="G189" s="13">
        <f>F189+'BM03'!G189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80" t="s">
        <v>330</v>
      </c>
      <c r="B190" s="81" t="s">
        <v>322</v>
      </c>
      <c r="C190" s="82" t="s">
        <v>165</v>
      </c>
      <c r="D190" s="77">
        <v>545.88</v>
      </c>
      <c r="E190" s="77">
        <v>4</v>
      </c>
      <c r="F190" s="42"/>
      <c r="G190" s="13">
        <f>F190+'BM03'!G190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80" t="s">
        <v>331</v>
      </c>
      <c r="B191" s="81" t="s">
        <v>323</v>
      </c>
      <c r="C191" s="82" t="s">
        <v>165</v>
      </c>
      <c r="D191" s="77">
        <v>140.08000000000001</v>
      </c>
      <c r="E191" s="77">
        <v>4</v>
      </c>
      <c r="F191" s="42"/>
      <c r="G191" s="13">
        <f>F191+'BM03'!G191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80" t="s">
        <v>332</v>
      </c>
      <c r="B192" s="81" t="s">
        <v>324</v>
      </c>
      <c r="C192" s="82" t="s">
        <v>165</v>
      </c>
      <c r="D192" s="77">
        <v>542.16999999999996</v>
      </c>
      <c r="E192" s="77">
        <v>6</v>
      </c>
      <c r="F192" s="42"/>
      <c r="G192" s="13">
        <f>F192+'BM03'!G192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80" t="s">
        <v>336</v>
      </c>
      <c r="B195" s="81" t="s">
        <v>123</v>
      </c>
      <c r="C195" s="82" t="s">
        <v>124</v>
      </c>
      <c r="D195" s="77">
        <v>60.22</v>
      </c>
      <c r="E195" s="77">
        <v>50.86</v>
      </c>
      <c r="F195" s="42"/>
      <c r="G195" s="13">
        <f>F195+'BM03'!G195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80" t="s">
        <v>341</v>
      </c>
      <c r="B197" s="81" t="s">
        <v>67</v>
      </c>
      <c r="C197" s="82" t="s">
        <v>46</v>
      </c>
      <c r="D197" s="77">
        <v>76.92</v>
      </c>
      <c r="E197" s="77">
        <v>7.56</v>
      </c>
      <c r="F197" s="42"/>
      <c r="G197" s="13">
        <f>F197+'BM03'!G197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80" t="s">
        <v>342</v>
      </c>
      <c r="B198" s="81" t="s">
        <v>68</v>
      </c>
      <c r="C198" s="82" t="s">
        <v>63</v>
      </c>
      <c r="D198" s="77">
        <v>5.65</v>
      </c>
      <c r="E198" s="77">
        <v>5.28</v>
      </c>
      <c r="F198" s="42"/>
      <c r="G198" s="13">
        <f>F198+'BM03'!G198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80" t="s">
        <v>343</v>
      </c>
      <c r="B199" s="81" t="s">
        <v>69</v>
      </c>
      <c r="C199" s="82" t="s">
        <v>63</v>
      </c>
      <c r="D199" s="77">
        <v>30.52</v>
      </c>
      <c r="E199" s="77">
        <v>5.28</v>
      </c>
      <c r="F199" s="42"/>
      <c r="G199" s="13">
        <f>F199+'BM03'!G199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80" t="s">
        <v>344</v>
      </c>
      <c r="B200" s="81" t="s">
        <v>90</v>
      </c>
      <c r="C200" s="82" t="s">
        <v>63</v>
      </c>
      <c r="D200" s="77">
        <v>39.71</v>
      </c>
      <c r="E200" s="77">
        <v>110.37</v>
      </c>
      <c r="F200" s="42"/>
      <c r="G200" s="13">
        <f>F200+'BM03'!G200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80" t="s">
        <v>345</v>
      </c>
      <c r="B201" s="81" t="s">
        <v>338</v>
      </c>
      <c r="C201" s="82" t="s">
        <v>71</v>
      </c>
      <c r="D201" s="77">
        <v>19.68</v>
      </c>
      <c r="E201" s="77">
        <v>141.6</v>
      </c>
      <c r="F201" s="42"/>
      <c r="G201" s="13">
        <f>F201+'BM03'!G201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80" t="s">
        <v>346</v>
      </c>
      <c r="B202" s="81" t="s">
        <v>339</v>
      </c>
      <c r="C202" s="82" t="s">
        <v>71</v>
      </c>
      <c r="D202" s="77">
        <v>19.37</v>
      </c>
      <c r="E202" s="77">
        <v>33.799999999999997</v>
      </c>
      <c r="F202" s="42"/>
      <c r="G202" s="13">
        <f>F202+'BM03'!G202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80" t="s">
        <v>347</v>
      </c>
      <c r="B203" s="81" t="s">
        <v>143</v>
      </c>
      <c r="C203" s="82" t="s">
        <v>71</v>
      </c>
      <c r="D203" s="77">
        <v>18.75</v>
      </c>
      <c r="E203" s="77">
        <v>168.9</v>
      </c>
      <c r="F203" s="42"/>
      <c r="G203" s="13">
        <f>F203+'BM03'!G203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80" t="s">
        <v>348</v>
      </c>
      <c r="B204" s="81" t="s">
        <v>340</v>
      </c>
      <c r="C204" s="82" t="s">
        <v>71</v>
      </c>
      <c r="D204" s="77">
        <v>17.07</v>
      </c>
      <c r="E204" s="77">
        <v>152.19999999999999</v>
      </c>
      <c r="F204" s="42"/>
      <c r="G204" s="13">
        <f>F204+'BM03'!G204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80" t="s">
        <v>349</v>
      </c>
      <c r="B205" s="81" t="s">
        <v>144</v>
      </c>
      <c r="C205" s="82" t="s">
        <v>46</v>
      </c>
      <c r="D205" s="77">
        <v>487.71</v>
      </c>
      <c r="E205" s="77">
        <v>6.72</v>
      </c>
      <c r="F205" s="42"/>
      <c r="G205" s="13">
        <f>F205+'BM03'!G205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80" t="s">
        <v>350</v>
      </c>
      <c r="B206" s="81" t="s">
        <v>268</v>
      </c>
      <c r="C206" s="82" t="s">
        <v>46</v>
      </c>
      <c r="D206" s="77">
        <v>265.87</v>
      </c>
      <c r="E206" s="77">
        <v>6.72</v>
      </c>
      <c r="F206" s="42"/>
      <c r="G206" s="13">
        <f>F206+'BM03'!G206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80" t="s">
        <v>351</v>
      </c>
      <c r="B207" s="81" t="s">
        <v>77</v>
      </c>
      <c r="C207" s="82" t="s">
        <v>46</v>
      </c>
      <c r="D207" s="77">
        <v>46.64</v>
      </c>
      <c r="E207" s="77">
        <v>0.84</v>
      </c>
      <c r="F207" s="42"/>
      <c r="G207" s="13">
        <f>F207+'BM03'!G207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1" t="s">
        <v>353</v>
      </c>
      <c r="B209" s="81" t="s">
        <v>105</v>
      </c>
      <c r="C209" s="82" t="s">
        <v>63</v>
      </c>
      <c r="D209" s="77">
        <v>51.88</v>
      </c>
      <c r="E209" s="77">
        <v>138.6</v>
      </c>
      <c r="F209" s="42"/>
      <c r="G209" s="13">
        <f>F209+'BM03'!G209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1" t="s">
        <v>354</v>
      </c>
      <c r="B210" s="81" t="s">
        <v>277</v>
      </c>
      <c r="C210" s="82" t="s">
        <v>124</v>
      </c>
      <c r="D210" s="77">
        <v>55.41</v>
      </c>
      <c r="E210" s="77">
        <v>12.34</v>
      </c>
      <c r="F210" s="42"/>
      <c r="G210" s="13">
        <f>F210+'BM03'!G210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1" t="s">
        <v>355</v>
      </c>
      <c r="B211" s="81" t="s">
        <v>278</v>
      </c>
      <c r="C211" s="82" t="s">
        <v>124</v>
      </c>
      <c r="D211" s="77">
        <v>64.180000000000007</v>
      </c>
      <c r="E211" s="77">
        <v>2.92</v>
      </c>
      <c r="F211" s="42"/>
      <c r="G211" s="13">
        <f>F211+'BM03'!G211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1" t="s">
        <v>356</v>
      </c>
      <c r="B212" s="81" t="s">
        <v>279</v>
      </c>
      <c r="C212" s="82" t="s">
        <v>124</v>
      </c>
      <c r="D212" s="77">
        <v>104.35</v>
      </c>
      <c r="E212" s="77">
        <v>12.34</v>
      </c>
      <c r="F212" s="42"/>
      <c r="G212" s="13">
        <f>F212+'BM03'!G212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1" t="s">
        <v>357</v>
      </c>
      <c r="B213" s="81" t="s">
        <v>280</v>
      </c>
      <c r="C213" s="82" t="s">
        <v>63</v>
      </c>
      <c r="D213" s="77">
        <v>633.75</v>
      </c>
      <c r="E213" s="77">
        <v>44.41</v>
      </c>
      <c r="F213" s="42"/>
      <c r="G213" s="13">
        <f>F213+'BM03'!G213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1" t="s">
        <v>359</v>
      </c>
      <c r="B215" s="81" t="s">
        <v>159</v>
      </c>
      <c r="C215" s="82" t="s">
        <v>63</v>
      </c>
      <c r="D215" s="77">
        <v>77.12</v>
      </c>
      <c r="E215" s="77">
        <v>76.94</v>
      </c>
      <c r="F215" s="42"/>
      <c r="G215" s="13">
        <f>F215+'BM03'!G215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1" t="s">
        <v>360</v>
      </c>
      <c r="B216" s="81" t="s">
        <v>160</v>
      </c>
      <c r="C216" s="82" t="s">
        <v>63</v>
      </c>
      <c r="D216" s="77">
        <v>27.56</v>
      </c>
      <c r="E216" s="77">
        <v>76.94</v>
      </c>
      <c r="F216" s="42"/>
      <c r="G216" s="13">
        <f>F216+'BM03'!G216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1" t="s">
        <v>361</v>
      </c>
      <c r="B217" s="81" t="s">
        <v>282</v>
      </c>
      <c r="C217" s="82" t="s">
        <v>63</v>
      </c>
      <c r="D217" s="77">
        <v>43.68</v>
      </c>
      <c r="E217" s="77">
        <v>72.709999999999994</v>
      </c>
      <c r="F217" s="42"/>
      <c r="G217" s="13">
        <f>F217+'BM03'!G217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1" t="s">
        <v>363</v>
      </c>
      <c r="B219" s="81" t="s">
        <v>293</v>
      </c>
      <c r="C219" s="82" t="s">
        <v>63</v>
      </c>
      <c r="D219" s="77">
        <v>1027.8399999999999</v>
      </c>
      <c r="E219" s="77">
        <v>3.61</v>
      </c>
      <c r="F219" s="42"/>
      <c r="G219" s="13">
        <f>F219+'BM03'!G219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1" t="s">
        <v>364</v>
      </c>
      <c r="B220" s="81" t="s">
        <v>175</v>
      </c>
      <c r="C220" s="82" t="s">
        <v>63</v>
      </c>
      <c r="D220" s="77">
        <v>877.32</v>
      </c>
      <c r="E220" s="77">
        <v>4.97</v>
      </c>
      <c r="F220" s="42"/>
      <c r="G220" s="13">
        <f>F220+'BM03'!G220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1" t="s">
        <v>365</v>
      </c>
      <c r="B221" s="81" t="s">
        <v>293</v>
      </c>
      <c r="C221" s="82" t="s">
        <v>63</v>
      </c>
      <c r="D221" s="77">
        <v>1027.8399999999999</v>
      </c>
      <c r="E221" s="77">
        <v>10.46</v>
      </c>
      <c r="F221" s="42"/>
      <c r="G221" s="13">
        <f>F221+'BM03'!G221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1" t="s">
        <v>367</v>
      </c>
      <c r="B223" s="81" t="s">
        <v>182</v>
      </c>
      <c r="C223" s="82" t="s">
        <v>46</v>
      </c>
      <c r="D223" s="77">
        <v>434.36</v>
      </c>
      <c r="E223" s="77">
        <v>6.71</v>
      </c>
      <c r="F223" s="42">
        <v>6.71</v>
      </c>
      <c r="G223" s="13">
        <f>F223+'BM03'!G223</f>
        <v>6.71</v>
      </c>
      <c r="H223" s="16">
        <f t="shared" ref="H223:H227" si="148">ROUND(E223*D223,2)</f>
        <v>2914.56</v>
      </c>
      <c r="I223" s="16">
        <f t="shared" ref="I223:I227" si="149">ROUND(F223*D223,2)</f>
        <v>2914.56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1" t="s">
        <v>368</v>
      </c>
      <c r="B224" s="81" t="s">
        <v>183</v>
      </c>
      <c r="C224" s="82" t="s">
        <v>63</v>
      </c>
      <c r="D224" s="77">
        <v>40.81</v>
      </c>
      <c r="E224" s="77">
        <v>95.91</v>
      </c>
      <c r="F224" s="42"/>
      <c r="G224" s="13">
        <f>F224+'BM03'!G224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1" t="s">
        <v>369</v>
      </c>
      <c r="B225" s="81" t="s">
        <v>184</v>
      </c>
      <c r="C225" s="82" t="s">
        <v>63</v>
      </c>
      <c r="D225" s="77">
        <v>126.75</v>
      </c>
      <c r="E225" s="77">
        <v>72.88</v>
      </c>
      <c r="F225" s="42"/>
      <c r="G225" s="13">
        <f>F225+'BM03'!G225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1" t="s">
        <v>370</v>
      </c>
      <c r="B226" s="81" t="s">
        <v>371</v>
      </c>
      <c r="C226" s="82" t="s">
        <v>124</v>
      </c>
      <c r="D226" s="77">
        <v>46.63</v>
      </c>
      <c r="E226" s="77">
        <v>46.05</v>
      </c>
      <c r="F226" s="42"/>
      <c r="G226" s="13">
        <f>F226+'BM03'!G226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1" t="s">
        <v>372</v>
      </c>
      <c r="B227" s="81" t="s">
        <v>186</v>
      </c>
      <c r="C227" s="82" t="s">
        <v>46</v>
      </c>
      <c r="D227" s="77">
        <v>772.62</v>
      </c>
      <c r="E227" s="77">
        <v>1.61</v>
      </c>
      <c r="F227" s="42"/>
      <c r="G227" s="13">
        <f>F227+'BM03'!G227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1" t="s">
        <v>374</v>
      </c>
      <c r="B229" s="81" t="s">
        <v>109</v>
      </c>
      <c r="C229" s="82" t="s">
        <v>63</v>
      </c>
      <c r="D229" s="77">
        <v>4.37</v>
      </c>
      <c r="E229" s="77">
        <v>309.95999999999998</v>
      </c>
      <c r="F229" s="42">
        <v>309.95999999999998</v>
      </c>
      <c r="G229" s="13">
        <f>F229+'BM03'!G229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1354.53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1" t="s">
        <v>375</v>
      </c>
      <c r="B230" s="81" t="s">
        <v>110</v>
      </c>
      <c r="C230" s="82" t="s">
        <v>63</v>
      </c>
      <c r="D230" s="77">
        <v>24.13</v>
      </c>
      <c r="E230" s="77">
        <v>309.95999999999998</v>
      </c>
      <c r="F230" s="42">
        <v>309.95999999999998</v>
      </c>
      <c r="G230" s="13">
        <f>F230+'BM03'!G230</f>
        <v>309.95999999999998</v>
      </c>
      <c r="H230" s="16">
        <f t="shared" si="152"/>
        <v>7479.33</v>
      </c>
      <c r="I230" s="16">
        <f t="shared" si="153"/>
        <v>7479.33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1" t="s">
        <v>376</v>
      </c>
      <c r="B231" s="81" t="s">
        <v>304</v>
      </c>
      <c r="C231" s="82" t="s">
        <v>63</v>
      </c>
      <c r="D231" s="77">
        <v>59.59</v>
      </c>
      <c r="E231" s="77">
        <v>170.39</v>
      </c>
      <c r="F231" s="42"/>
      <c r="G231" s="13">
        <f>F231+'BM03'!G231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1" t="s">
        <v>378</v>
      </c>
      <c r="B233" s="81" t="s">
        <v>199</v>
      </c>
      <c r="C233" s="82" t="s">
        <v>63</v>
      </c>
      <c r="D233" s="77">
        <v>3.18</v>
      </c>
      <c r="E233" s="77">
        <v>133.57</v>
      </c>
      <c r="F233" s="42"/>
      <c r="G233" s="13">
        <f>F233+'BM03'!G233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1" t="s">
        <v>379</v>
      </c>
      <c r="B234" s="81" t="s">
        <v>112</v>
      </c>
      <c r="C234" s="82" t="s">
        <v>63</v>
      </c>
      <c r="D234" s="77">
        <v>19.41</v>
      </c>
      <c r="E234" s="77">
        <v>133.57</v>
      </c>
      <c r="F234" s="42"/>
      <c r="G234" s="13">
        <f>F234+'BM03'!G234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1" t="s">
        <v>380</v>
      </c>
      <c r="B235" s="81" t="s">
        <v>113</v>
      </c>
      <c r="C235" s="82" t="s">
        <v>63</v>
      </c>
      <c r="D235" s="77">
        <v>15.2</v>
      </c>
      <c r="E235" s="77">
        <v>133.57</v>
      </c>
      <c r="F235" s="42"/>
      <c r="G235" s="13">
        <f>F235+'BM03'!G235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1" t="s">
        <v>381</v>
      </c>
      <c r="B236" s="81" t="s">
        <v>201</v>
      </c>
      <c r="C236" s="82" t="s">
        <v>63</v>
      </c>
      <c r="D236" s="77">
        <v>3.21</v>
      </c>
      <c r="E236" s="77">
        <v>66.42</v>
      </c>
      <c r="F236" s="42"/>
      <c r="G236" s="13">
        <f>F236+'BM03'!G236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1" t="s">
        <v>382</v>
      </c>
      <c r="B237" s="81" t="s">
        <v>309</v>
      </c>
      <c r="C237" s="82" t="s">
        <v>63</v>
      </c>
      <c r="D237" s="77">
        <v>20.12</v>
      </c>
      <c r="E237" s="77">
        <v>66.42</v>
      </c>
      <c r="F237" s="42"/>
      <c r="G237" s="13">
        <f>F237+'BM03'!G237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1" t="s">
        <v>383</v>
      </c>
      <c r="B238" s="81" t="s">
        <v>202</v>
      </c>
      <c r="C238" s="82" t="s">
        <v>63</v>
      </c>
      <c r="D238" s="77">
        <v>17.05</v>
      </c>
      <c r="E238" s="77">
        <v>66.42</v>
      </c>
      <c r="F238" s="42"/>
      <c r="G238" s="13">
        <f>F238+'BM03'!G238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1" t="s">
        <v>386</v>
      </c>
      <c r="B240" s="81" t="s">
        <v>317</v>
      </c>
      <c r="C240" s="82" t="s">
        <v>61</v>
      </c>
      <c r="D240" s="77">
        <v>672.73</v>
      </c>
      <c r="E240" s="77">
        <v>3.6</v>
      </c>
      <c r="F240" s="42"/>
      <c r="G240" s="13">
        <f>F240+'BM03'!G240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1" t="s">
        <v>387</v>
      </c>
      <c r="B241" s="81" t="s">
        <v>318</v>
      </c>
      <c r="C241" s="82" t="s">
        <v>165</v>
      </c>
      <c r="D241" s="77">
        <v>774.15</v>
      </c>
      <c r="E241" s="77">
        <v>5</v>
      </c>
      <c r="F241" s="42"/>
      <c r="G241" s="13">
        <f>F241+'BM03'!G241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1" t="s">
        <v>388</v>
      </c>
      <c r="B242" s="81" t="s">
        <v>319</v>
      </c>
      <c r="C242" s="82" t="s">
        <v>165</v>
      </c>
      <c r="D242" s="77">
        <v>843.83</v>
      </c>
      <c r="E242" s="77">
        <v>2</v>
      </c>
      <c r="F242" s="42"/>
      <c r="G242" s="13">
        <f>F242+'BM03'!G242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1" t="s">
        <v>389</v>
      </c>
      <c r="B243" s="81" t="s">
        <v>320</v>
      </c>
      <c r="C243" s="82" t="s">
        <v>165</v>
      </c>
      <c r="D243" s="77">
        <v>116.73</v>
      </c>
      <c r="E243" s="77">
        <v>2</v>
      </c>
      <c r="F243" s="42"/>
      <c r="G243" s="13">
        <f>F243+'BM03'!G243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1" t="s">
        <v>390</v>
      </c>
      <c r="B244" s="81" t="s">
        <v>321</v>
      </c>
      <c r="C244" s="82" t="s">
        <v>165</v>
      </c>
      <c r="D244" s="77">
        <v>381.57</v>
      </c>
      <c r="E244" s="77">
        <v>4</v>
      </c>
      <c r="F244" s="42"/>
      <c r="G244" s="13">
        <f>F244+'BM03'!G244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1" t="s">
        <v>391</v>
      </c>
      <c r="B245" s="81" t="s">
        <v>322</v>
      </c>
      <c r="C245" s="82" t="s">
        <v>165</v>
      </c>
      <c r="D245" s="77">
        <v>545.88</v>
      </c>
      <c r="E245" s="77">
        <v>4</v>
      </c>
      <c r="F245" s="42"/>
      <c r="G245" s="13">
        <f>F245+'BM03'!G245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1" t="s">
        <v>392</v>
      </c>
      <c r="B246" s="81" t="s">
        <v>323</v>
      </c>
      <c r="C246" s="82" t="s">
        <v>165</v>
      </c>
      <c r="D246" s="77">
        <v>140.08000000000001</v>
      </c>
      <c r="E246" s="77">
        <v>4</v>
      </c>
      <c r="F246" s="42"/>
      <c r="G246" s="13">
        <f>F246+'BM03'!G246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1" t="s">
        <v>393</v>
      </c>
      <c r="B247" s="81" t="s">
        <v>324</v>
      </c>
      <c r="C247" s="82" t="s">
        <v>165</v>
      </c>
      <c r="D247" s="77">
        <v>542.16999999999996</v>
      </c>
      <c r="E247" s="77">
        <v>6</v>
      </c>
      <c r="F247" s="42"/>
      <c r="G247" s="13">
        <f>F247+'BM03'!G247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1" t="s">
        <v>396</v>
      </c>
      <c r="B251" s="81" t="s">
        <v>65</v>
      </c>
      <c r="C251" s="82" t="s">
        <v>61</v>
      </c>
      <c r="D251" s="77">
        <v>0.46</v>
      </c>
      <c r="E251" s="77">
        <v>432</v>
      </c>
      <c r="F251" s="42"/>
      <c r="G251" s="13">
        <f>F251+'BM03'!G251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1" t="s">
        <v>398</v>
      </c>
      <c r="B253" s="81" t="s">
        <v>67</v>
      </c>
      <c r="C253" s="82" t="s">
        <v>46</v>
      </c>
      <c r="D253" s="77">
        <v>76.92</v>
      </c>
      <c r="E253" s="77">
        <v>40.700000000000003</v>
      </c>
      <c r="F253" s="42"/>
      <c r="G253" s="13">
        <f>F253+'BM03'!G253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1" t="s">
        <v>399</v>
      </c>
      <c r="B254" s="81" t="s">
        <v>68</v>
      </c>
      <c r="C254" s="82" t="s">
        <v>63</v>
      </c>
      <c r="D254" s="77">
        <v>5.65</v>
      </c>
      <c r="E254" s="77">
        <v>19.850000000000001</v>
      </c>
      <c r="F254" s="42"/>
      <c r="G254" s="13">
        <f>F254+'BM03'!G254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1" t="s">
        <v>400</v>
      </c>
      <c r="B255" s="81" t="s">
        <v>69</v>
      </c>
      <c r="C255" s="82" t="s">
        <v>63</v>
      </c>
      <c r="D255" s="77">
        <v>30.52</v>
      </c>
      <c r="E255" s="77">
        <v>19.850000000000001</v>
      </c>
      <c r="F255" s="42"/>
      <c r="G255" s="13">
        <f>F255+'BM03'!G255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1" t="s">
        <v>401</v>
      </c>
      <c r="B256" s="81" t="s">
        <v>73</v>
      </c>
      <c r="C256" s="82" t="s">
        <v>71</v>
      </c>
      <c r="D256" s="77">
        <v>22.45</v>
      </c>
      <c r="E256" s="77">
        <v>51.1</v>
      </c>
      <c r="F256" s="42"/>
      <c r="G256" s="13">
        <f>F256+'BM03'!G256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1" t="s">
        <v>402</v>
      </c>
      <c r="B257" s="81" t="s">
        <v>72</v>
      </c>
      <c r="C257" s="82" t="s">
        <v>71</v>
      </c>
      <c r="D257" s="77">
        <v>20.350000000000001</v>
      </c>
      <c r="E257" s="77">
        <v>56</v>
      </c>
      <c r="F257" s="42"/>
      <c r="G257" s="13">
        <f>F257+'BM03'!G257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1" t="s">
        <v>403</v>
      </c>
      <c r="B258" s="81" t="s">
        <v>404</v>
      </c>
      <c r="C258" s="82" t="s">
        <v>71</v>
      </c>
      <c r="D258" s="77">
        <v>15.58</v>
      </c>
      <c r="E258" s="77">
        <v>148.4</v>
      </c>
      <c r="F258" s="42"/>
      <c r="G258" s="13">
        <f>F258+'BM03'!G258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1" t="s">
        <v>405</v>
      </c>
      <c r="B259" s="81" t="s">
        <v>144</v>
      </c>
      <c r="C259" s="82" t="s">
        <v>46</v>
      </c>
      <c r="D259" s="77">
        <v>487.71</v>
      </c>
      <c r="E259" s="77">
        <v>1.91</v>
      </c>
      <c r="F259" s="42"/>
      <c r="G259" s="13">
        <f>F259+'BM03'!G259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1" t="s">
        <v>406</v>
      </c>
      <c r="B260" s="81" t="s">
        <v>268</v>
      </c>
      <c r="C260" s="82" t="s">
        <v>46</v>
      </c>
      <c r="D260" s="77">
        <v>265.87</v>
      </c>
      <c r="E260" s="77">
        <v>1.91</v>
      </c>
      <c r="F260" s="42"/>
      <c r="G260" s="13">
        <f>F260+'BM03'!G260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1" t="s">
        <v>407</v>
      </c>
      <c r="B261" s="81" t="s">
        <v>77</v>
      </c>
      <c r="C261" s="82" t="s">
        <v>46</v>
      </c>
      <c r="D261" s="77">
        <v>46.64</v>
      </c>
      <c r="E261" s="77">
        <v>4.04</v>
      </c>
      <c r="F261" s="42"/>
      <c r="G261" s="13">
        <f>F261+'BM03'!G261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1" t="s">
        <v>408</v>
      </c>
      <c r="B262" s="81" t="s">
        <v>253</v>
      </c>
      <c r="C262" s="82" t="s">
        <v>235</v>
      </c>
      <c r="D262" s="77">
        <v>516.9</v>
      </c>
      <c r="E262" s="77">
        <v>34.75</v>
      </c>
      <c r="F262" s="42"/>
      <c r="G262" s="13">
        <f>F262+'BM03'!G262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1" t="s">
        <v>410</v>
      </c>
      <c r="B264" s="81" t="s">
        <v>105</v>
      </c>
      <c r="C264" s="82" t="s">
        <v>63</v>
      </c>
      <c r="D264" s="77">
        <v>51.88</v>
      </c>
      <c r="E264" s="77">
        <v>216.28</v>
      </c>
      <c r="F264" s="42"/>
      <c r="G264" s="13">
        <f>F264+'BM03'!G264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1" t="s">
        <v>412</v>
      </c>
      <c r="B266" s="81" t="s">
        <v>109</v>
      </c>
      <c r="C266" s="82" t="s">
        <v>63</v>
      </c>
      <c r="D266" s="77">
        <v>4.37</v>
      </c>
      <c r="E266" s="77">
        <v>418.56</v>
      </c>
      <c r="F266" s="42"/>
      <c r="G266" s="13">
        <f>F266+'BM03'!G266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1" t="s">
        <v>413</v>
      </c>
      <c r="B267" s="81" t="s">
        <v>110</v>
      </c>
      <c r="C267" s="82" t="s">
        <v>63</v>
      </c>
      <c r="D267" s="77">
        <v>24.13</v>
      </c>
      <c r="E267" s="77">
        <v>418.56</v>
      </c>
      <c r="F267" s="42"/>
      <c r="G267" s="13">
        <f>F267+'BM03'!G267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1" t="s">
        <v>416</v>
      </c>
      <c r="B269" s="81" t="s">
        <v>417</v>
      </c>
      <c r="C269" s="82" t="s">
        <v>63</v>
      </c>
      <c r="D269" s="77">
        <v>13.62</v>
      </c>
      <c r="E269" s="77">
        <v>418.56</v>
      </c>
      <c r="F269" s="42"/>
      <c r="G269" s="13">
        <f>F269+'BM03'!G269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1" t="s">
        <v>418</v>
      </c>
      <c r="B270" s="81" t="s">
        <v>112</v>
      </c>
      <c r="C270" s="82" t="s">
        <v>63</v>
      </c>
      <c r="D270" s="77">
        <v>19.41</v>
      </c>
      <c r="E270" s="77">
        <v>418.56</v>
      </c>
      <c r="F270" s="42"/>
      <c r="G270" s="13">
        <f>F270+'BM03'!G270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1" t="s">
        <v>421</v>
      </c>
      <c r="B272" s="81" t="s">
        <v>159</v>
      </c>
      <c r="C272" s="82" t="s">
        <v>63</v>
      </c>
      <c r="D272" s="77">
        <v>77.12</v>
      </c>
      <c r="E272" s="77">
        <v>532</v>
      </c>
      <c r="F272" s="42"/>
      <c r="G272" s="13">
        <f>F272+'BM03'!G272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1" t="s">
        <v>422</v>
      </c>
      <c r="B273" s="81" t="s">
        <v>160</v>
      </c>
      <c r="C273" s="82" t="s">
        <v>63</v>
      </c>
      <c r="D273" s="77">
        <v>27.56</v>
      </c>
      <c r="E273" s="77">
        <v>532</v>
      </c>
      <c r="F273" s="42"/>
      <c r="G273" s="13">
        <f>F273+'BM03'!G273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1" t="s">
        <v>425</v>
      </c>
      <c r="B275" s="81" t="s">
        <v>426</v>
      </c>
      <c r="C275" s="82" t="s">
        <v>124</v>
      </c>
      <c r="D275" s="77">
        <v>507.24</v>
      </c>
      <c r="E275" s="77">
        <v>114.52</v>
      </c>
      <c r="F275" s="42"/>
      <c r="G275" s="13">
        <f>F275+'BM03'!G275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1" t="s">
        <v>427</v>
      </c>
      <c r="B276" s="81" t="s">
        <v>428</v>
      </c>
      <c r="C276" s="82" t="s">
        <v>63</v>
      </c>
      <c r="D276" s="77">
        <v>14.4</v>
      </c>
      <c r="E276" s="77">
        <v>91.62</v>
      </c>
      <c r="F276" s="42"/>
      <c r="G276" s="13">
        <f>F276+'BM03'!G276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1" t="s">
        <v>429</v>
      </c>
      <c r="B277" s="81" t="s">
        <v>430</v>
      </c>
      <c r="C277" s="82" t="s">
        <v>431</v>
      </c>
      <c r="D277" s="77">
        <v>398.14</v>
      </c>
      <c r="E277" s="77">
        <v>14</v>
      </c>
      <c r="F277" s="42"/>
      <c r="G277" s="13">
        <f>F277+'BM03'!G277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1" t="s">
        <v>433</v>
      </c>
      <c r="B280" s="81" t="s">
        <v>65</v>
      </c>
      <c r="C280" s="82" t="s">
        <v>61</v>
      </c>
      <c r="D280" s="77">
        <v>0.46</v>
      </c>
      <c r="E280" s="77">
        <v>1296</v>
      </c>
      <c r="F280" s="42"/>
      <c r="G280" s="13">
        <f>F280+'BM03'!G280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1" t="s">
        <v>434</v>
      </c>
      <c r="B282" s="81" t="s">
        <v>67</v>
      </c>
      <c r="C282" s="82" t="s">
        <v>46</v>
      </c>
      <c r="D282" s="77">
        <v>76.92</v>
      </c>
      <c r="E282" s="77">
        <v>138.19999999999999</v>
      </c>
      <c r="F282" s="42"/>
      <c r="G282" s="13">
        <f>F282+'BM03'!G282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1" t="s">
        <v>435</v>
      </c>
      <c r="B283" s="81" t="s">
        <v>68</v>
      </c>
      <c r="C283" s="82" t="s">
        <v>63</v>
      </c>
      <c r="D283" s="77">
        <v>5.65</v>
      </c>
      <c r="E283" s="77">
        <v>59.54</v>
      </c>
      <c r="F283" s="42"/>
      <c r="G283" s="13">
        <f>F283+'BM03'!G283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1" t="s">
        <v>436</v>
      </c>
      <c r="B284" s="81" t="s">
        <v>69</v>
      </c>
      <c r="C284" s="82" t="s">
        <v>63</v>
      </c>
      <c r="D284" s="77">
        <v>30.52</v>
      </c>
      <c r="E284" s="77">
        <v>59.54</v>
      </c>
      <c r="F284" s="42"/>
      <c r="G284" s="13">
        <f>F284+'BM03'!G284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1" t="s">
        <v>437</v>
      </c>
      <c r="B285" s="81" t="s">
        <v>73</v>
      </c>
      <c r="C285" s="82" t="s">
        <v>71</v>
      </c>
      <c r="D285" s="77">
        <v>22.45</v>
      </c>
      <c r="E285" s="77">
        <v>153.30000000000001</v>
      </c>
      <c r="F285" s="42"/>
      <c r="G285" s="13">
        <f>F285+'BM03'!G285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1" t="s">
        <v>438</v>
      </c>
      <c r="B286" s="81" t="s">
        <v>72</v>
      </c>
      <c r="C286" s="82" t="s">
        <v>71</v>
      </c>
      <c r="D286" s="77">
        <v>20.350000000000001</v>
      </c>
      <c r="E286" s="77">
        <v>168</v>
      </c>
      <c r="F286" s="42"/>
      <c r="G286" s="13">
        <f>F286+'BM03'!G286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1" t="s">
        <v>439</v>
      </c>
      <c r="B287" s="81" t="s">
        <v>72</v>
      </c>
      <c r="C287" s="82" t="s">
        <v>71</v>
      </c>
      <c r="D287" s="77">
        <v>20.350000000000001</v>
      </c>
      <c r="E287" s="77">
        <v>445.2</v>
      </c>
      <c r="F287" s="42"/>
      <c r="G287" s="13">
        <f>F287+'BM03'!G287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1" t="s">
        <v>440</v>
      </c>
      <c r="B288" s="81" t="s">
        <v>144</v>
      </c>
      <c r="C288" s="82" t="s">
        <v>46</v>
      </c>
      <c r="D288" s="77">
        <v>487.71</v>
      </c>
      <c r="E288" s="77">
        <v>5.73</v>
      </c>
      <c r="F288" s="42"/>
      <c r="G288" s="13">
        <f>F288+'BM03'!G288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1" t="s">
        <v>441</v>
      </c>
      <c r="B289" s="81" t="s">
        <v>268</v>
      </c>
      <c r="C289" s="82" t="s">
        <v>46</v>
      </c>
      <c r="D289" s="77">
        <v>265.87</v>
      </c>
      <c r="E289" s="77">
        <v>5.73</v>
      </c>
      <c r="F289" s="42"/>
      <c r="G289" s="13">
        <f>F289+'BM03'!G289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1" t="s">
        <v>442</v>
      </c>
      <c r="B290" s="81" t="s">
        <v>77</v>
      </c>
      <c r="C290" s="82" t="s">
        <v>46</v>
      </c>
      <c r="D290" s="77">
        <v>46.64</v>
      </c>
      <c r="E290" s="77">
        <v>84.63</v>
      </c>
      <c r="F290" s="42"/>
      <c r="G290" s="13">
        <f>F290+'BM03'!G290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1" t="s">
        <v>443</v>
      </c>
      <c r="B291" s="81" t="s">
        <v>253</v>
      </c>
      <c r="C291" s="82" t="s">
        <v>235</v>
      </c>
      <c r="D291" s="77">
        <v>516.9</v>
      </c>
      <c r="E291" s="77">
        <v>104.26</v>
      </c>
      <c r="F291" s="42"/>
      <c r="G291" s="13">
        <f>F291+'BM03'!G291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1" t="s">
        <v>444</v>
      </c>
      <c r="B293" s="81" t="s">
        <v>105</v>
      </c>
      <c r="C293" s="82" t="s">
        <v>63</v>
      </c>
      <c r="D293" s="77">
        <v>51.88</v>
      </c>
      <c r="E293" s="77">
        <v>431.64</v>
      </c>
      <c r="F293" s="42"/>
      <c r="G293" s="13">
        <f>F293+'BM03'!G293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1" t="s">
        <v>446</v>
      </c>
      <c r="B295" s="81" t="s">
        <v>109</v>
      </c>
      <c r="C295" s="82" t="s">
        <v>63</v>
      </c>
      <c r="D295" s="77">
        <v>4.37</v>
      </c>
      <c r="E295" s="77">
        <v>863.28</v>
      </c>
      <c r="F295" s="42"/>
      <c r="G295" s="13">
        <f>F295+'BM03'!G295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1" t="s">
        <v>447</v>
      </c>
      <c r="B296" s="81" t="s">
        <v>110</v>
      </c>
      <c r="C296" s="82" t="s">
        <v>63</v>
      </c>
      <c r="D296" s="77">
        <v>24.13</v>
      </c>
      <c r="E296" s="77">
        <v>863.28</v>
      </c>
      <c r="F296" s="42"/>
      <c r="G296" s="13">
        <f>F296+'BM03'!G296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1" t="s">
        <v>449</v>
      </c>
      <c r="B298" s="81" t="s">
        <v>417</v>
      </c>
      <c r="C298" s="82" t="s">
        <v>63</v>
      </c>
      <c r="D298" s="77">
        <v>13.62</v>
      </c>
      <c r="E298" s="77">
        <v>863.28</v>
      </c>
      <c r="F298" s="42"/>
      <c r="G298" s="13">
        <f>F298+'BM03'!G298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1" t="s">
        <v>450</v>
      </c>
      <c r="B299" s="81" t="s">
        <v>112</v>
      </c>
      <c r="C299" s="82" t="s">
        <v>63</v>
      </c>
      <c r="D299" s="77">
        <v>19.41</v>
      </c>
      <c r="E299" s="77">
        <v>863.28</v>
      </c>
      <c r="F299" s="42"/>
      <c r="G299" s="13">
        <f>F299+'BM03'!G299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1" t="s">
        <v>452</v>
      </c>
      <c r="B301" s="81" t="s">
        <v>159</v>
      </c>
      <c r="C301" s="82" t="s">
        <v>63</v>
      </c>
      <c r="D301" s="77">
        <v>77.12</v>
      </c>
      <c r="E301" s="77">
        <v>1512</v>
      </c>
      <c r="F301" s="42"/>
      <c r="G301" s="13">
        <f>F301+'BM03'!G301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1" t="s">
        <v>453</v>
      </c>
      <c r="B302" s="81" t="s">
        <v>160</v>
      </c>
      <c r="C302" s="82" t="s">
        <v>63</v>
      </c>
      <c r="D302" s="77">
        <v>27.56</v>
      </c>
      <c r="E302" s="77">
        <v>1512</v>
      </c>
      <c r="F302" s="42"/>
      <c r="G302" s="13">
        <f>F302+'BM03'!G302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1" t="s">
        <v>455</v>
      </c>
      <c r="B304" s="81" t="s">
        <v>426</v>
      </c>
      <c r="C304" s="82" t="s">
        <v>124</v>
      </c>
      <c r="D304" s="77">
        <v>507.24</v>
      </c>
      <c r="E304" s="77">
        <v>343.56</v>
      </c>
      <c r="F304" s="42"/>
      <c r="G304" s="13">
        <f>F304+'BM03'!G304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1" t="s">
        <v>456</v>
      </c>
      <c r="B305" s="81" t="s">
        <v>428</v>
      </c>
      <c r="C305" s="82" t="s">
        <v>63</v>
      </c>
      <c r="D305" s="77">
        <v>14.4</v>
      </c>
      <c r="E305" s="77">
        <v>274.85000000000002</v>
      </c>
      <c r="F305" s="42"/>
      <c r="G305" s="13">
        <f>F305+'BM03'!G305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1" t="s">
        <v>457</v>
      </c>
      <c r="B306" s="81" t="s">
        <v>458</v>
      </c>
      <c r="C306" s="82" t="s">
        <v>431</v>
      </c>
      <c r="D306" s="77">
        <v>284.49</v>
      </c>
      <c r="E306" s="77">
        <v>42</v>
      </c>
      <c r="F306" s="42"/>
      <c r="G306" s="13">
        <f>F306+'BM03'!G306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1" t="s">
        <v>460</v>
      </c>
      <c r="B309" s="81" t="s">
        <v>123</v>
      </c>
      <c r="C309" s="82" t="s">
        <v>124</v>
      </c>
      <c r="D309" s="77">
        <v>60.22</v>
      </c>
      <c r="E309" s="77">
        <v>84.4</v>
      </c>
      <c r="F309" s="42"/>
      <c r="G309" s="13">
        <f>F309+'BM03'!G309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1" t="s">
        <v>462</v>
      </c>
      <c r="B311" s="81" t="s">
        <v>67</v>
      </c>
      <c r="C311" s="82" t="s">
        <v>46</v>
      </c>
      <c r="D311" s="77">
        <v>76.92</v>
      </c>
      <c r="E311" s="77">
        <v>12.97</v>
      </c>
      <c r="F311" s="42">
        <v>12.97</v>
      </c>
      <c r="G311" s="13">
        <f>F311+'BM03'!G311</f>
        <v>12.97</v>
      </c>
      <c r="H311" s="16">
        <f t="shared" ref="H311:H321" si="225">ROUND(E311*D311,2)</f>
        <v>997.65</v>
      </c>
      <c r="I311" s="16">
        <f t="shared" ref="I311:I321" si="226">ROUND(F311*D311,2)</f>
        <v>997.65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1" t="s">
        <v>463</v>
      </c>
      <c r="B312" s="81" t="s">
        <v>68</v>
      </c>
      <c r="C312" s="82" t="s">
        <v>63</v>
      </c>
      <c r="D312" s="77">
        <v>5.65</v>
      </c>
      <c r="E312" s="77">
        <v>7.7</v>
      </c>
      <c r="F312" s="42">
        <v>7.7</v>
      </c>
      <c r="G312" s="13">
        <f>F312+'BM03'!G312</f>
        <v>7.7</v>
      </c>
      <c r="H312" s="16">
        <f t="shared" si="225"/>
        <v>43.51</v>
      </c>
      <c r="I312" s="16">
        <f t="shared" si="226"/>
        <v>43.51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1" t="s">
        <v>464</v>
      </c>
      <c r="B313" s="81" t="s">
        <v>128</v>
      </c>
      <c r="C313" s="82" t="s">
        <v>46</v>
      </c>
      <c r="D313" s="77">
        <v>610.86</v>
      </c>
      <c r="E313" s="77">
        <v>0.39</v>
      </c>
      <c r="F313" s="42">
        <v>0.39</v>
      </c>
      <c r="G313" s="13">
        <f>F313+'BM03'!G313</f>
        <v>0.39</v>
      </c>
      <c r="H313" s="16">
        <f t="shared" si="225"/>
        <v>238.24</v>
      </c>
      <c r="I313" s="16">
        <f t="shared" si="226"/>
        <v>238.24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1" t="s">
        <v>465</v>
      </c>
      <c r="B314" s="81" t="s">
        <v>70</v>
      </c>
      <c r="C314" s="82" t="s">
        <v>71</v>
      </c>
      <c r="D314" s="77">
        <v>21.44</v>
      </c>
      <c r="E314" s="77">
        <v>74.5</v>
      </c>
      <c r="F314" s="42">
        <v>74.5</v>
      </c>
      <c r="G314" s="13">
        <f>F314+'BM03'!G314</f>
        <v>74.5</v>
      </c>
      <c r="H314" s="16">
        <f t="shared" si="225"/>
        <v>1597.28</v>
      </c>
      <c r="I314" s="16">
        <f t="shared" si="226"/>
        <v>1597.28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1" t="s">
        <v>466</v>
      </c>
      <c r="B315" s="81" t="s">
        <v>72</v>
      </c>
      <c r="C315" s="82" t="s">
        <v>71</v>
      </c>
      <c r="D315" s="77">
        <v>20.350000000000001</v>
      </c>
      <c r="E315" s="77">
        <v>177.1</v>
      </c>
      <c r="F315" s="42">
        <v>177.1</v>
      </c>
      <c r="G315" s="13">
        <f>F315+'BM03'!G315</f>
        <v>177.1</v>
      </c>
      <c r="H315" s="16">
        <f t="shared" si="225"/>
        <v>3603.99</v>
      </c>
      <c r="I315" s="16">
        <f t="shared" si="226"/>
        <v>3603.99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1" t="s">
        <v>467</v>
      </c>
      <c r="B316" s="81" t="s">
        <v>45</v>
      </c>
      <c r="C316" s="82" t="s">
        <v>71</v>
      </c>
      <c r="D316" s="77">
        <v>18.329999999999998</v>
      </c>
      <c r="E316" s="77">
        <v>71.5</v>
      </c>
      <c r="F316" s="42">
        <v>71.5</v>
      </c>
      <c r="G316" s="13">
        <f>F316+'BM03'!G316</f>
        <v>71.5</v>
      </c>
      <c r="H316" s="16">
        <f t="shared" si="225"/>
        <v>1310.5999999999999</v>
      </c>
      <c r="I316" s="16">
        <f t="shared" si="226"/>
        <v>1310.5999999999999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1" t="s">
        <v>468</v>
      </c>
      <c r="B317" s="81" t="s">
        <v>73</v>
      </c>
      <c r="C317" s="82" t="s">
        <v>71</v>
      </c>
      <c r="D317" s="77">
        <v>22.45</v>
      </c>
      <c r="E317" s="77">
        <v>112.5</v>
      </c>
      <c r="F317" s="42">
        <v>112.5</v>
      </c>
      <c r="G317" s="13">
        <f>F317+'BM03'!G317</f>
        <v>112.5</v>
      </c>
      <c r="H317" s="16">
        <f t="shared" si="225"/>
        <v>2525.63</v>
      </c>
      <c r="I317" s="16">
        <f t="shared" si="226"/>
        <v>2525.63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1" t="s">
        <v>469</v>
      </c>
      <c r="B318" s="81" t="s">
        <v>75</v>
      </c>
      <c r="C318" s="82" t="s">
        <v>46</v>
      </c>
      <c r="D318" s="77">
        <v>740.6</v>
      </c>
      <c r="E318" s="77">
        <v>8.07</v>
      </c>
      <c r="F318" s="42">
        <v>8.07</v>
      </c>
      <c r="G318" s="13">
        <f>F318+'BM03'!G318</f>
        <v>8.07</v>
      </c>
      <c r="H318" s="16">
        <f t="shared" si="225"/>
        <v>5976.64</v>
      </c>
      <c r="I318" s="16">
        <f t="shared" si="226"/>
        <v>5976.64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1" t="s">
        <v>470</v>
      </c>
      <c r="B319" s="81" t="s">
        <v>129</v>
      </c>
      <c r="C319" s="82" t="s">
        <v>63</v>
      </c>
      <c r="D319" s="77">
        <v>93</v>
      </c>
      <c r="E319" s="77">
        <v>118.07</v>
      </c>
      <c r="F319" s="42">
        <v>118.07</v>
      </c>
      <c r="G319" s="13">
        <f>F319+'BM03'!G319</f>
        <v>118.07</v>
      </c>
      <c r="H319" s="16">
        <f t="shared" si="225"/>
        <v>10980.51</v>
      </c>
      <c r="I319" s="16">
        <f t="shared" si="226"/>
        <v>10980.51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1" t="s">
        <v>471</v>
      </c>
      <c r="B320" s="81" t="s">
        <v>76</v>
      </c>
      <c r="C320" s="82" t="s">
        <v>63</v>
      </c>
      <c r="D320" s="77">
        <v>41.75</v>
      </c>
      <c r="E320" s="77">
        <v>64.39</v>
      </c>
      <c r="F320" s="42">
        <v>64.39</v>
      </c>
      <c r="G320" s="13">
        <f>F320+'BM03'!G320</f>
        <v>64.39</v>
      </c>
      <c r="H320" s="16">
        <f t="shared" si="225"/>
        <v>2688.28</v>
      </c>
      <c r="I320" s="16">
        <f t="shared" si="226"/>
        <v>2688.28</v>
      </c>
      <c r="J320" s="16">
        <f t="shared" si="227"/>
        <v>2688.28</v>
      </c>
      <c r="K320" s="17">
        <f t="shared" si="228"/>
        <v>1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1" t="s">
        <v>472</v>
      </c>
      <c r="B321" s="81" t="s">
        <v>77</v>
      </c>
      <c r="C321" s="82" t="s">
        <v>46</v>
      </c>
      <c r="D321" s="77">
        <v>46.64</v>
      </c>
      <c r="E321" s="77">
        <v>4.9000000000000004</v>
      </c>
      <c r="F321" s="42">
        <v>4.9000000000000004</v>
      </c>
      <c r="G321" s="13">
        <f>F321+'BM03'!G321</f>
        <v>4.9000000000000004</v>
      </c>
      <c r="H321" s="16">
        <f t="shared" si="225"/>
        <v>228.54</v>
      </c>
      <c r="I321" s="16">
        <f t="shared" si="226"/>
        <v>228.54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1" t="s">
        <v>473</v>
      </c>
      <c r="B323" s="81" t="s">
        <v>90</v>
      </c>
      <c r="C323" s="82" t="s">
        <v>63</v>
      </c>
      <c r="D323" s="77">
        <v>39.71</v>
      </c>
      <c r="E323" s="77">
        <v>134.99</v>
      </c>
      <c r="F323" s="42">
        <v>134.99</v>
      </c>
      <c r="G323" s="13">
        <f>F323+'BM03'!G323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5360.45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1" t="s">
        <v>474</v>
      </c>
      <c r="B324" s="81" t="s">
        <v>94</v>
      </c>
      <c r="C324" s="82" t="s">
        <v>71</v>
      </c>
      <c r="D324" s="77">
        <v>22.45</v>
      </c>
      <c r="E324" s="77">
        <v>147</v>
      </c>
      <c r="F324" s="42">
        <v>147</v>
      </c>
      <c r="G324" s="13">
        <f>F324+'BM03'!G324</f>
        <v>147</v>
      </c>
      <c r="H324" s="16">
        <f t="shared" si="229"/>
        <v>3300.15</v>
      </c>
      <c r="I324" s="16">
        <f t="shared" si="230"/>
        <v>3300.15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1" t="s">
        <v>475</v>
      </c>
      <c r="B325" s="81" t="s">
        <v>143</v>
      </c>
      <c r="C325" s="82" t="s">
        <v>71</v>
      </c>
      <c r="D325" s="77">
        <v>18.75</v>
      </c>
      <c r="E325" s="77">
        <v>173.3</v>
      </c>
      <c r="F325" s="42">
        <v>173.3</v>
      </c>
      <c r="G325" s="13">
        <f>F325+'BM03'!G325</f>
        <v>173.3</v>
      </c>
      <c r="H325" s="16">
        <f t="shared" si="229"/>
        <v>3249.38</v>
      </c>
      <c r="I325" s="16">
        <f t="shared" si="230"/>
        <v>3249.38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1" t="s">
        <v>476</v>
      </c>
      <c r="B326" s="81" t="s">
        <v>47</v>
      </c>
      <c r="C326" s="82" t="s">
        <v>71</v>
      </c>
      <c r="D326" s="77">
        <v>18.260000000000002</v>
      </c>
      <c r="E326" s="77">
        <v>129.19999999999999</v>
      </c>
      <c r="F326" s="42">
        <v>129.19999999999999</v>
      </c>
      <c r="G326" s="13">
        <f>F326+'BM03'!G326</f>
        <v>129.19999999999999</v>
      </c>
      <c r="H326" s="16">
        <f t="shared" si="229"/>
        <v>2359.19</v>
      </c>
      <c r="I326" s="16">
        <f t="shared" si="230"/>
        <v>2359.19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1" t="s">
        <v>477</v>
      </c>
      <c r="B327" s="81" t="s">
        <v>144</v>
      </c>
      <c r="C327" s="82" t="s">
        <v>46</v>
      </c>
      <c r="D327" s="77">
        <v>487.71</v>
      </c>
      <c r="E327" s="77">
        <v>7.63</v>
      </c>
      <c r="F327" s="42">
        <v>2.36</v>
      </c>
      <c r="G327" s="13">
        <f>F327+'BM03'!G327</f>
        <v>2.36</v>
      </c>
      <c r="H327" s="16">
        <f t="shared" si="229"/>
        <v>3721.23</v>
      </c>
      <c r="I327" s="16">
        <f t="shared" si="230"/>
        <v>1151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1" t="s">
        <v>478</v>
      </c>
      <c r="B328" s="81" t="s">
        <v>145</v>
      </c>
      <c r="C328" s="82" t="s">
        <v>124</v>
      </c>
      <c r="D328" s="77">
        <v>114.79</v>
      </c>
      <c r="E328" s="77">
        <v>19.3</v>
      </c>
      <c r="F328" s="42"/>
      <c r="G328" s="13">
        <f>F328+'BM03'!G328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1" t="s">
        <v>479</v>
      </c>
      <c r="B329" s="81" t="s">
        <v>146</v>
      </c>
      <c r="C329" s="82" t="s">
        <v>124</v>
      </c>
      <c r="D329" s="77">
        <v>62.72</v>
      </c>
      <c r="E329" s="77">
        <v>10.8</v>
      </c>
      <c r="F329" s="42"/>
      <c r="G329" s="13">
        <f>F329+'BM03'!G329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1" t="s">
        <v>481</v>
      </c>
      <c r="B331" s="81" t="s">
        <v>105</v>
      </c>
      <c r="C331" s="82" t="s">
        <v>63</v>
      </c>
      <c r="D331" s="77">
        <v>51.88</v>
      </c>
      <c r="E331" s="77">
        <v>257.14999999999998</v>
      </c>
      <c r="F331" s="42">
        <v>257.14999999999998</v>
      </c>
      <c r="G331" s="13">
        <f>F331+'BM03'!G331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13340.94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1" t="s">
        <v>483</v>
      </c>
      <c r="B333" s="81" t="s">
        <v>159</v>
      </c>
      <c r="C333" s="82" t="s">
        <v>63</v>
      </c>
      <c r="D333" s="77">
        <v>77.12</v>
      </c>
      <c r="E333" s="77">
        <v>181.69</v>
      </c>
      <c r="F333" s="42"/>
      <c r="G333" s="13">
        <f>F333+'BM03'!G333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1" t="s">
        <v>484</v>
      </c>
      <c r="B334" s="81" t="s">
        <v>160</v>
      </c>
      <c r="C334" s="82" t="s">
        <v>63</v>
      </c>
      <c r="D334" s="77">
        <v>27.56</v>
      </c>
      <c r="E334" s="77">
        <v>181.69</v>
      </c>
      <c r="F334" s="42"/>
      <c r="G334" s="13">
        <f>F334+'BM03'!G334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81" t="s">
        <v>485</v>
      </c>
      <c r="B335" s="81" t="s">
        <v>161</v>
      </c>
      <c r="C335" s="82" t="s">
        <v>124</v>
      </c>
      <c r="D335" s="77">
        <v>27.6</v>
      </c>
      <c r="E335" s="77">
        <v>38.25</v>
      </c>
      <c r="F335" s="42"/>
      <c r="G335" s="13">
        <f>F335+'BM03'!G335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1" t="s">
        <v>486</v>
      </c>
      <c r="B336" s="81" t="s">
        <v>164</v>
      </c>
      <c r="C336" s="82" t="s">
        <v>165</v>
      </c>
      <c r="D336" s="77">
        <v>1493.81</v>
      </c>
      <c r="E336" s="77">
        <v>4</v>
      </c>
      <c r="F336" s="42"/>
      <c r="G336" s="13">
        <f>F336+'BM03'!G336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1" t="s">
        <v>488</v>
      </c>
      <c r="B338" s="81" t="s">
        <v>489</v>
      </c>
      <c r="C338" s="82" t="s">
        <v>165</v>
      </c>
      <c r="D338" s="77">
        <v>1409.75</v>
      </c>
      <c r="E338" s="77">
        <v>1</v>
      </c>
      <c r="F338" s="42"/>
      <c r="G338" s="13">
        <f>F338+'BM03'!G338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1" t="s">
        <v>490</v>
      </c>
      <c r="B339" s="81" t="s">
        <v>175</v>
      </c>
      <c r="C339" s="82" t="s">
        <v>63</v>
      </c>
      <c r="D339" s="77">
        <v>877.32</v>
      </c>
      <c r="E339" s="77">
        <v>4.5</v>
      </c>
      <c r="F339" s="42"/>
      <c r="G339" s="13">
        <f>F339+'BM03'!G339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1" t="s">
        <v>491</v>
      </c>
      <c r="B340" s="81" t="s">
        <v>492</v>
      </c>
      <c r="C340" s="82" t="s">
        <v>63</v>
      </c>
      <c r="D340" s="77">
        <v>698.38</v>
      </c>
      <c r="E340" s="77">
        <v>12.6</v>
      </c>
      <c r="F340" s="42"/>
      <c r="G340" s="13">
        <f>F340+'BM03'!G340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1" t="s">
        <v>494</v>
      </c>
      <c r="B342" s="81" t="s">
        <v>182</v>
      </c>
      <c r="C342" s="82" t="s">
        <v>46</v>
      </c>
      <c r="D342" s="77">
        <v>434.36</v>
      </c>
      <c r="E342" s="77">
        <v>12.49</v>
      </c>
      <c r="F342" s="42"/>
      <c r="G342" s="13">
        <f>F342+'BM03'!G342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1" t="s">
        <v>495</v>
      </c>
      <c r="B343" s="81" t="s">
        <v>183</v>
      </c>
      <c r="C343" s="82" t="s">
        <v>63</v>
      </c>
      <c r="D343" s="77">
        <v>40.81</v>
      </c>
      <c r="E343" s="77">
        <v>178.36</v>
      </c>
      <c r="F343" s="42"/>
      <c r="G343" s="13">
        <f>F343+'BM03'!G343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1" t="s">
        <v>496</v>
      </c>
      <c r="B344" s="81" t="s">
        <v>184</v>
      </c>
      <c r="C344" s="82" t="s">
        <v>63</v>
      </c>
      <c r="D344" s="77">
        <v>126.75</v>
      </c>
      <c r="E344" s="77">
        <v>178.36</v>
      </c>
      <c r="F344" s="42"/>
      <c r="G344" s="13">
        <f>F344+'BM03'!G344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1" t="s">
        <v>497</v>
      </c>
      <c r="B345" s="81" t="s">
        <v>185</v>
      </c>
      <c r="C345" s="82" t="s">
        <v>124</v>
      </c>
      <c r="D345" s="77">
        <v>21</v>
      </c>
      <c r="E345" s="77">
        <v>80.680000000000007</v>
      </c>
      <c r="F345" s="42"/>
      <c r="G345" s="13">
        <f>F345+'BM03'!G345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1" t="s">
        <v>499</v>
      </c>
      <c r="B347" s="81" t="s">
        <v>109</v>
      </c>
      <c r="C347" s="82" t="s">
        <v>63</v>
      </c>
      <c r="D347" s="77">
        <v>4.37</v>
      </c>
      <c r="E347" s="77">
        <v>413.93</v>
      </c>
      <c r="F347" s="42"/>
      <c r="G347" s="13">
        <f>F347+'BM03'!G347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1" t="s">
        <v>500</v>
      </c>
      <c r="B348" s="81" t="s">
        <v>110</v>
      </c>
      <c r="C348" s="82" t="s">
        <v>63</v>
      </c>
      <c r="D348" s="77">
        <v>24.13</v>
      </c>
      <c r="E348" s="77">
        <v>170.38</v>
      </c>
      <c r="F348" s="42"/>
      <c r="G348" s="13">
        <f>F348+'BM03'!G348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1" t="s">
        <v>501</v>
      </c>
      <c r="B349" s="81" t="s">
        <v>110</v>
      </c>
      <c r="C349" s="82" t="s">
        <v>63</v>
      </c>
      <c r="D349" s="77">
        <v>24.13</v>
      </c>
      <c r="E349" s="77">
        <v>230.22</v>
      </c>
      <c r="F349" s="42"/>
      <c r="G349" s="13">
        <f>F349+'BM03'!G349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1" t="s">
        <v>502</v>
      </c>
      <c r="B350" s="81" t="s">
        <v>114</v>
      </c>
      <c r="C350" s="82" t="s">
        <v>61</v>
      </c>
      <c r="D350" s="77">
        <v>169.67</v>
      </c>
      <c r="E350" s="77">
        <v>230.22</v>
      </c>
      <c r="F350" s="42"/>
      <c r="G350" s="13">
        <f>F350+'BM03'!G350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1" t="s">
        <v>504</v>
      </c>
      <c r="B352" s="81" t="s">
        <v>199</v>
      </c>
      <c r="C352" s="82" t="s">
        <v>63</v>
      </c>
      <c r="D352" s="77">
        <v>3.18</v>
      </c>
      <c r="E352" s="77">
        <v>170.38</v>
      </c>
      <c r="F352" s="42"/>
      <c r="G352" s="13">
        <f>F352+'BM03'!G352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1" t="s">
        <v>505</v>
      </c>
      <c r="B353" s="81" t="s">
        <v>112</v>
      </c>
      <c r="C353" s="82" t="s">
        <v>63</v>
      </c>
      <c r="D353" s="77">
        <v>19.41</v>
      </c>
      <c r="E353" s="77">
        <v>170.38</v>
      </c>
      <c r="F353" s="42"/>
      <c r="G353" s="13">
        <f>F353+'BM03'!G353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1" t="s">
        <v>506</v>
      </c>
      <c r="B354" s="81" t="s">
        <v>113</v>
      </c>
      <c r="C354" s="82" t="s">
        <v>63</v>
      </c>
      <c r="D354" s="77">
        <v>15.2</v>
      </c>
      <c r="E354" s="77">
        <v>170.38</v>
      </c>
      <c r="F354" s="42"/>
      <c r="G354" s="13">
        <f>F354+'BM03'!G354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1" t="s">
        <v>509</v>
      </c>
      <c r="B357" s="81" t="s">
        <v>123</v>
      </c>
      <c r="C357" s="82" t="s">
        <v>124</v>
      </c>
      <c r="D357" s="77">
        <v>60.22</v>
      </c>
      <c r="E357" s="77">
        <v>37.82</v>
      </c>
      <c r="F357" s="42"/>
      <c r="G357" s="13">
        <f>F357+'BM03'!G357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1" t="s">
        <v>511</v>
      </c>
      <c r="B359" s="81" t="s">
        <v>67</v>
      </c>
      <c r="C359" s="82" t="s">
        <v>46</v>
      </c>
      <c r="D359" s="77">
        <v>76.92</v>
      </c>
      <c r="E359" s="77">
        <v>9.98</v>
      </c>
      <c r="F359" s="42"/>
      <c r="G359" s="13">
        <f>F359+'BM03'!G359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1" t="s">
        <v>512</v>
      </c>
      <c r="B360" s="81" t="s">
        <v>68</v>
      </c>
      <c r="C360" s="82" t="s">
        <v>63</v>
      </c>
      <c r="D360" s="77">
        <v>5.65</v>
      </c>
      <c r="E360" s="77">
        <v>14.89</v>
      </c>
      <c r="F360" s="42"/>
      <c r="G360" s="13">
        <f>F360+'BM03'!G360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1" t="s">
        <v>513</v>
      </c>
      <c r="B361" s="81" t="s">
        <v>128</v>
      </c>
      <c r="C361" s="82" t="s">
        <v>46</v>
      </c>
      <c r="D361" s="77">
        <v>610.86</v>
      </c>
      <c r="E361" s="77">
        <v>0.48</v>
      </c>
      <c r="F361" s="42"/>
      <c r="G361" s="13">
        <f>F361+'BM03'!G361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1" t="s">
        <v>514</v>
      </c>
      <c r="B362" s="81" t="s">
        <v>70</v>
      </c>
      <c r="C362" s="82" t="s">
        <v>71</v>
      </c>
      <c r="D362" s="77">
        <v>21.44</v>
      </c>
      <c r="E362" s="77">
        <v>29.5</v>
      </c>
      <c r="F362" s="42"/>
      <c r="G362" s="13">
        <f>F362+'BM03'!G362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1" t="s">
        <v>515</v>
      </c>
      <c r="B363" s="81" t="s">
        <v>72</v>
      </c>
      <c r="C363" s="82" t="s">
        <v>71</v>
      </c>
      <c r="D363" s="77">
        <v>20.350000000000001</v>
      </c>
      <c r="E363" s="77">
        <v>125.1</v>
      </c>
      <c r="F363" s="42"/>
      <c r="G363" s="13">
        <f>F363+'BM03'!G363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1" t="s">
        <v>516</v>
      </c>
      <c r="B364" s="81" t="s">
        <v>45</v>
      </c>
      <c r="C364" s="82" t="s">
        <v>71</v>
      </c>
      <c r="D364" s="77">
        <v>18.329999999999998</v>
      </c>
      <c r="E364" s="77">
        <v>35.799999999999997</v>
      </c>
      <c r="F364" s="42"/>
      <c r="G364" s="13">
        <f>F364+'BM03'!G364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1" t="s">
        <v>517</v>
      </c>
      <c r="B365" s="81" t="s">
        <v>73</v>
      </c>
      <c r="C365" s="82" t="s">
        <v>71</v>
      </c>
      <c r="D365" s="77">
        <v>22.45</v>
      </c>
      <c r="E365" s="77">
        <v>71.8</v>
      </c>
      <c r="F365" s="42"/>
      <c r="G365" s="13">
        <f>F365+'BM03'!G365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1" t="s">
        <v>518</v>
      </c>
      <c r="B366" s="81" t="s">
        <v>75</v>
      </c>
      <c r="C366" s="82" t="s">
        <v>46</v>
      </c>
      <c r="D366" s="77">
        <v>740.6</v>
      </c>
      <c r="E366" s="77">
        <v>3.63</v>
      </c>
      <c r="F366" s="42"/>
      <c r="G366" s="13">
        <f>F366+'BM03'!G366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1" t="s">
        <v>519</v>
      </c>
      <c r="B367" s="81" t="s">
        <v>129</v>
      </c>
      <c r="C367" s="82" t="s">
        <v>63</v>
      </c>
      <c r="D367" s="77">
        <v>93</v>
      </c>
      <c r="E367" s="77">
        <v>49.39</v>
      </c>
      <c r="F367" s="42"/>
      <c r="G367" s="13">
        <f>F367+'BM03'!G367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1" t="s">
        <v>520</v>
      </c>
      <c r="B368" s="81" t="s">
        <v>76</v>
      </c>
      <c r="C368" s="82" t="s">
        <v>63</v>
      </c>
      <c r="D368" s="77">
        <v>41.75</v>
      </c>
      <c r="E368" s="77">
        <v>8.81</v>
      </c>
      <c r="F368" s="42"/>
      <c r="G368" s="13">
        <f>F368+'BM03'!G368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1" t="s">
        <v>521</v>
      </c>
      <c r="B369" s="81" t="s">
        <v>77</v>
      </c>
      <c r="C369" s="82" t="s">
        <v>46</v>
      </c>
      <c r="D369" s="77">
        <v>46.64</v>
      </c>
      <c r="E369" s="77">
        <v>6.35</v>
      </c>
      <c r="F369" s="42"/>
      <c r="G369" s="13">
        <f>F369+'BM03'!G369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1" t="s">
        <v>523</v>
      </c>
      <c r="B371" s="81" t="s">
        <v>90</v>
      </c>
      <c r="C371" s="82" t="s">
        <v>63</v>
      </c>
      <c r="D371" s="77">
        <v>39.71</v>
      </c>
      <c r="E371" s="77">
        <v>64.599999999999994</v>
      </c>
      <c r="F371" s="42"/>
      <c r="G371" s="13">
        <f>F371+'BM03'!G371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1" t="s">
        <v>524</v>
      </c>
      <c r="B372" s="81" t="s">
        <v>94</v>
      </c>
      <c r="C372" s="82" t="s">
        <v>71</v>
      </c>
      <c r="D372" s="77">
        <v>22.45</v>
      </c>
      <c r="E372" s="77">
        <v>95.5</v>
      </c>
      <c r="F372" s="42">
        <v>68.28</v>
      </c>
      <c r="G372" s="13">
        <f>F372+'BM03'!G372</f>
        <v>95.5</v>
      </c>
      <c r="H372" s="16">
        <f t="shared" si="266"/>
        <v>2143.98</v>
      </c>
      <c r="I372" s="16">
        <f t="shared" si="267"/>
        <v>1532.89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1" t="s">
        <v>525</v>
      </c>
      <c r="B373" s="81" t="s">
        <v>143</v>
      </c>
      <c r="C373" s="82" t="s">
        <v>71</v>
      </c>
      <c r="D373" s="77">
        <v>18.75</v>
      </c>
      <c r="E373" s="77">
        <v>99.2</v>
      </c>
      <c r="F373" s="42">
        <v>99.2</v>
      </c>
      <c r="G373" s="13">
        <f>F373+'BM03'!G373</f>
        <v>99.2</v>
      </c>
      <c r="H373" s="16">
        <f t="shared" si="266"/>
        <v>1860</v>
      </c>
      <c r="I373" s="16">
        <f t="shared" si="267"/>
        <v>1860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1" t="s">
        <v>526</v>
      </c>
      <c r="B374" s="81" t="s">
        <v>47</v>
      </c>
      <c r="C374" s="82" t="s">
        <v>71</v>
      </c>
      <c r="D374" s="77">
        <v>18.260000000000002</v>
      </c>
      <c r="E374" s="77">
        <v>87.9</v>
      </c>
      <c r="F374" s="42"/>
      <c r="G374" s="13">
        <f>F374+'BM03'!G374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1" t="s">
        <v>527</v>
      </c>
      <c r="B375" s="81" t="s">
        <v>144</v>
      </c>
      <c r="C375" s="82" t="s">
        <v>46</v>
      </c>
      <c r="D375" s="77">
        <v>487.71</v>
      </c>
      <c r="E375" s="77">
        <v>3.38</v>
      </c>
      <c r="F375" s="42">
        <v>1.46</v>
      </c>
      <c r="G375" s="13">
        <f>F375+'BM03'!G375</f>
        <v>3.38</v>
      </c>
      <c r="H375" s="16">
        <f t="shared" si="266"/>
        <v>1648.46</v>
      </c>
      <c r="I375" s="16">
        <f t="shared" si="267"/>
        <v>712.06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1" t="s">
        <v>528</v>
      </c>
      <c r="B376" s="81" t="s">
        <v>145</v>
      </c>
      <c r="C376" s="82" t="s">
        <v>124</v>
      </c>
      <c r="D376" s="77">
        <v>114.79</v>
      </c>
      <c r="E376" s="77">
        <v>10.8</v>
      </c>
      <c r="F376" s="42"/>
      <c r="G376" s="13">
        <f>F376+'BM03'!G376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81" t="s">
        <v>529</v>
      </c>
      <c r="B377" s="81" t="s">
        <v>146</v>
      </c>
      <c r="C377" s="82" t="s">
        <v>124</v>
      </c>
      <c r="D377" s="77">
        <v>62.72</v>
      </c>
      <c r="E377" s="77">
        <v>8.8000000000000007</v>
      </c>
      <c r="F377" s="42"/>
      <c r="G377" s="13">
        <f>F377+'BM03'!G377</f>
        <v>8.8000000000000007</v>
      </c>
      <c r="H377" s="16">
        <f t="shared" si="266"/>
        <v>551.94000000000005</v>
      </c>
      <c r="I377" s="16">
        <f t="shared" si="267"/>
        <v>0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1" t="s">
        <v>531</v>
      </c>
      <c r="B379" s="81" t="s">
        <v>105</v>
      </c>
      <c r="C379" s="82" t="s">
        <v>63</v>
      </c>
      <c r="D379" s="77">
        <v>51.88</v>
      </c>
      <c r="E379" s="77">
        <v>113.85</v>
      </c>
      <c r="F379" s="42"/>
      <c r="G379" s="13">
        <f>F379+'BM03'!G379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1" t="s">
        <v>533</v>
      </c>
      <c r="B381" s="81" t="s">
        <v>159</v>
      </c>
      <c r="C381" s="82" t="s">
        <v>63</v>
      </c>
      <c r="D381" s="77">
        <v>77.12</v>
      </c>
      <c r="E381" s="77">
        <v>101.08</v>
      </c>
      <c r="F381" s="42"/>
      <c r="G381" s="13">
        <f>F381+'BM03'!G381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1" t="s">
        <v>534</v>
      </c>
      <c r="B382" s="81" t="s">
        <v>160</v>
      </c>
      <c r="C382" s="82" t="s">
        <v>63</v>
      </c>
      <c r="D382" s="77">
        <v>27.56</v>
      </c>
      <c r="E382" s="77">
        <v>101.08</v>
      </c>
      <c r="F382" s="42"/>
      <c r="G382" s="13">
        <f>F382+'BM03'!G382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81" t="s">
        <v>535</v>
      </c>
      <c r="B383" s="81" t="s">
        <v>161</v>
      </c>
      <c r="C383" s="82" t="s">
        <v>124</v>
      </c>
      <c r="D383" s="77">
        <v>27.6</v>
      </c>
      <c r="E383" s="77">
        <v>13.3</v>
      </c>
      <c r="F383" s="42"/>
      <c r="G383" s="13">
        <f>F383+'BM03'!G383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1" t="s">
        <v>536</v>
      </c>
      <c r="B384" s="81" t="s">
        <v>164</v>
      </c>
      <c r="C384" s="82" t="s">
        <v>165</v>
      </c>
      <c r="D384" s="77">
        <v>1493.81</v>
      </c>
      <c r="E384" s="77">
        <v>2</v>
      </c>
      <c r="F384" s="42"/>
      <c r="G384" s="13">
        <f>F384+'BM03'!G384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1" t="s">
        <v>538</v>
      </c>
      <c r="B386" s="81" t="s">
        <v>539</v>
      </c>
      <c r="C386" s="82" t="s">
        <v>540</v>
      </c>
      <c r="D386" s="77">
        <v>4022.92</v>
      </c>
      <c r="E386" s="77">
        <v>1</v>
      </c>
      <c r="F386" s="42"/>
      <c r="G386" s="13">
        <f>F386+'BM03'!G386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1" t="s">
        <v>541</v>
      </c>
      <c r="B387" s="81" t="s">
        <v>542</v>
      </c>
      <c r="C387" s="82" t="s">
        <v>63</v>
      </c>
      <c r="D387" s="77">
        <v>1018.99</v>
      </c>
      <c r="E387" s="77">
        <v>6.4</v>
      </c>
      <c r="F387" s="42"/>
      <c r="G387" s="13">
        <f>F387+'BM03'!G387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1" t="s">
        <v>544</v>
      </c>
      <c r="B389" s="81" t="s">
        <v>182</v>
      </c>
      <c r="C389" s="82" t="s">
        <v>46</v>
      </c>
      <c r="D389" s="77">
        <v>434.36</v>
      </c>
      <c r="E389" s="77">
        <v>5.25</v>
      </c>
      <c r="F389" s="42">
        <v>5.25</v>
      </c>
      <c r="G389" s="13">
        <f>F389+'BM03'!G389</f>
        <v>5.25</v>
      </c>
      <c r="H389" s="16">
        <f t="shared" ref="H389:H393" si="282">ROUND(E389*D389,2)</f>
        <v>2280.39</v>
      </c>
      <c r="I389" s="16">
        <f t="shared" ref="I389:I393" si="283">ROUND(F389*D389,2)</f>
        <v>2280.39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1" t="s">
        <v>545</v>
      </c>
      <c r="B390" s="81" t="s">
        <v>183</v>
      </c>
      <c r="C390" s="82" t="s">
        <v>63</v>
      </c>
      <c r="D390" s="77">
        <v>40.81</v>
      </c>
      <c r="E390" s="77">
        <v>75</v>
      </c>
      <c r="F390" s="42"/>
      <c r="G390" s="13">
        <f>F390+'BM03'!G390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1" t="s">
        <v>546</v>
      </c>
      <c r="B391" s="81" t="s">
        <v>184</v>
      </c>
      <c r="C391" s="82" t="s">
        <v>63</v>
      </c>
      <c r="D391" s="77">
        <v>126.75</v>
      </c>
      <c r="E391" s="77">
        <v>75</v>
      </c>
      <c r="F391" s="42"/>
      <c r="G391" s="13">
        <f>F391+'BM03'!G391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1" t="s">
        <v>547</v>
      </c>
      <c r="B392" s="81" t="s">
        <v>185</v>
      </c>
      <c r="C392" s="82" t="s">
        <v>124</v>
      </c>
      <c r="D392" s="77">
        <v>21</v>
      </c>
      <c r="E392" s="77">
        <v>36.5</v>
      </c>
      <c r="F392" s="42"/>
      <c r="G392" s="13">
        <f>F392+'BM03'!G392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1" t="s">
        <v>548</v>
      </c>
      <c r="B393" s="81" t="s">
        <v>549</v>
      </c>
      <c r="C393" s="82" t="s">
        <v>63</v>
      </c>
      <c r="D393" s="77">
        <v>104.75</v>
      </c>
      <c r="E393" s="77">
        <v>18.25</v>
      </c>
      <c r="F393" s="42"/>
      <c r="G393" s="13">
        <f>F393+'BM03'!G393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1" t="s">
        <v>551</v>
      </c>
      <c r="B395" s="81" t="s">
        <v>109</v>
      </c>
      <c r="C395" s="82" t="s">
        <v>63</v>
      </c>
      <c r="D395" s="77">
        <v>4.37</v>
      </c>
      <c r="E395" s="77">
        <v>236.18</v>
      </c>
      <c r="F395" s="42">
        <v>236.18</v>
      </c>
      <c r="G395" s="13">
        <f>F395+'BM03'!G395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1032.1099999999999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1" t="s">
        <v>552</v>
      </c>
      <c r="B396" s="81" t="s">
        <v>110</v>
      </c>
      <c r="C396" s="82" t="s">
        <v>63</v>
      </c>
      <c r="D396" s="77">
        <v>24.13</v>
      </c>
      <c r="E396" s="77">
        <v>113.85</v>
      </c>
      <c r="F396" s="42">
        <v>113.85</v>
      </c>
      <c r="G396" s="13">
        <f>F396+'BM03'!G396</f>
        <v>113.85</v>
      </c>
      <c r="H396" s="16">
        <f t="shared" si="286"/>
        <v>2747.2</v>
      </c>
      <c r="I396" s="16">
        <f t="shared" si="287"/>
        <v>2747.2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1" t="s">
        <v>553</v>
      </c>
      <c r="B397" s="81" t="s">
        <v>110</v>
      </c>
      <c r="C397" s="82" t="s">
        <v>63</v>
      </c>
      <c r="D397" s="77">
        <v>24.13</v>
      </c>
      <c r="E397" s="77">
        <v>122.33</v>
      </c>
      <c r="F397" s="42">
        <v>122.33</v>
      </c>
      <c r="G397" s="13">
        <f>F397+'BM03'!G397</f>
        <v>122.33</v>
      </c>
      <c r="H397" s="16">
        <f t="shared" si="286"/>
        <v>2951.82</v>
      </c>
      <c r="I397" s="16">
        <f t="shared" si="287"/>
        <v>2951.82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1" t="s">
        <v>554</v>
      </c>
      <c r="B398" s="81" t="s">
        <v>114</v>
      </c>
      <c r="C398" s="82" t="s">
        <v>61</v>
      </c>
      <c r="D398" s="77">
        <v>169.67</v>
      </c>
      <c r="E398" s="77">
        <v>122.33</v>
      </c>
      <c r="F398" s="42"/>
      <c r="G398" s="13">
        <f>F398+'BM03'!G398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1" t="s">
        <v>556</v>
      </c>
      <c r="B400" s="81" t="s">
        <v>199</v>
      </c>
      <c r="C400" s="82" t="s">
        <v>63</v>
      </c>
      <c r="D400" s="77">
        <v>3.18</v>
      </c>
      <c r="E400" s="77">
        <v>113.85</v>
      </c>
      <c r="F400" s="42"/>
      <c r="G400" s="13">
        <f>F400+'BM03'!G400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1" t="s">
        <v>557</v>
      </c>
      <c r="B401" s="81" t="s">
        <v>112</v>
      </c>
      <c r="C401" s="82" t="s">
        <v>63</v>
      </c>
      <c r="D401" s="77">
        <v>19.41</v>
      </c>
      <c r="E401" s="77">
        <v>113.85</v>
      </c>
      <c r="F401" s="42"/>
      <c r="G401" s="13">
        <f>F401+'BM03'!G401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1" t="s">
        <v>558</v>
      </c>
      <c r="B402" s="81" t="s">
        <v>113</v>
      </c>
      <c r="C402" s="82" t="s">
        <v>63</v>
      </c>
      <c r="D402" s="77">
        <v>15.2</v>
      </c>
      <c r="E402" s="77">
        <v>113.85</v>
      </c>
      <c r="F402" s="42"/>
      <c r="G402" s="13">
        <f>F402+'BM03'!G402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1" t="s">
        <v>560</v>
      </c>
      <c r="B405" s="81" t="s">
        <v>123</v>
      </c>
      <c r="C405" s="82" t="s">
        <v>124</v>
      </c>
      <c r="D405" s="77">
        <v>60.22</v>
      </c>
      <c r="E405" s="77">
        <v>41.82</v>
      </c>
      <c r="F405" s="42"/>
      <c r="G405" s="13">
        <f>F405+'BM03'!G405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1" t="s">
        <v>561</v>
      </c>
      <c r="B407" s="81" t="s">
        <v>67</v>
      </c>
      <c r="C407" s="82" t="s">
        <v>46</v>
      </c>
      <c r="D407" s="77">
        <v>76.92</v>
      </c>
      <c r="E407" s="77">
        <v>7.49</v>
      </c>
      <c r="F407" s="42"/>
      <c r="G407" s="13">
        <f>F407+'BM03'!G407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1" t="s">
        <v>562</v>
      </c>
      <c r="B408" s="81" t="s">
        <v>68</v>
      </c>
      <c r="C408" s="82" t="s">
        <v>63</v>
      </c>
      <c r="D408" s="77">
        <v>5.65</v>
      </c>
      <c r="E408" s="77">
        <v>14.54</v>
      </c>
      <c r="F408" s="42"/>
      <c r="G408" s="13">
        <f>F408+'BM03'!G408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1" t="s">
        <v>563</v>
      </c>
      <c r="B409" s="81" t="s">
        <v>128</v>
      </c>
      <c r="C409" s="82" t="s">
        <v>46</v>
      </c>
      <c r="D409" s="77">
        <v>610.86</v>
      </c>
      <c r="E409" s="77">
        <v>1.17</v>
      </c>
      <c r="F409" s="42"/>
      <c r="G409" s="13">
        <f>F409+'BM03'!G409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1" t="s">
        <v>564</v>
      </c>
      <c r="B410" s="81" t="s">
        <v>70</v>
      </c>
      <c r="C410" s="82" t="s">
        <v>71</v>
      </c>
      <c r="D410" s="77">
        <v>21.44</v>
      </c>
      <c r="E410" s="77">
        <v>28.9</v>
      </c>
      <c r="F410" s="42"/>
      <c r="G410" s="13">
        <f>F410+'BM03'!G410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1" t="s">
        <v>565</v>
      </c>
      <c r="B411" s="81" t="s">
        <v>72</v>
      </c>
      <c r="C411" s="82" t="s">
        <v>71</v>
      </c>
      <c r="D411" s="77">
        <v>20.350000000000001</v>
      </c>
      <c r="E411" s="77">
        <v>84.1</v>
      </c>
      <c r="F411" s="42"/>
      <c r="G411" s="13">
        <f>F411+'BM03'!G411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1" t="s">
        <v>566</v>
      </c>
      <c r="B412" s="81" t="s">
        <v>45</v>
      </c>
      <c r="C412" s="82" t="s">
        <v>71</v>
      </c>
      <c r="D412" s="77">
        <v>18.329999999999998</v>
      </c>
      <c r="E412" s="77">
        <v>28.6</v>
      </c>
      <c r="F412" s="42"/>
      <c r="G412" s="13">
        <f>F412+'BM03'!G412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1" t="s">
        <v>567</v>
      </c>
      <c r="B413" s="81" t="s">
        <v>73</v>
      </c>
      <c r="C413" s="82" t="s">
        <v>71</v>
      </c>
      <c r="D413" s="77">
        <v>22.45</v>
      </c>
      <c r="E413" s="77">
        <v>53.1</v>
      </c>
      <c r="F413" s="42"/>
      <c r="G413" s="13">
        <f>F413+'BM03'!G413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1" t="s">
        <v>568</v>
      </c>
      <c r="B414" s="81" t="s">
        <v>75</v>
      </c>
      <c r="C414" s="82" t="s">
        <v>46</v>
      </c>
      <c r="D414" s="77">
        <v>740.6</v>
      </c>
      <c r="E414" s="77">
        <v>3.91</v>
      </c>
      <c r="F414" s="42"/>
      <c r="G414" s="13">
        <f>F414+'BM03'!G414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1" t="s">
        <v>569</v>
      </c>
      <c r="B415" s="81" t="s">
        <v>129</v>
      </c>
      <c r="C415" s="82" t="s">
        <v>63</v>
      </c>
      <c r="D415" s="77">
        <v>93</v>
      </c>
      <c r="E415" s="77">
        <v>53.88</v>
      </c>
      <c r="F415" s="42"/>
      <c r="G415" s="13">
        <f>F415+'BM03'!G415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1" t="s">
        <v>570</v>
      </c>
      <c r="B416" s="81" t="s">
        <v>76</v>
      </c>
      <c r="C416" s="82" t="s">
        <v>63</v>
      </c>
      <c r="D416" s="77">
        <v>41.75</v>
      </c>
      <c r="E416" s="77">
        <v>31.8</v>
      </c>
      <c r="F416" s="42"/>
      <c r="G416" s="13">
        <f>F416+'BM03'!G416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1" t="s">
        <v>571</v>
      </c>
      <c r="B417" s="81" t="s">
        <v>77</v>
      </c>
      <c r="C417" s="82" t="s">
        <v>46</v>
      </c>
      <c r="D417" s="77">
        <v>46.64</v>
      </c>
      <c r="E417" s="77">
        <v>3.58</v>
      </c>
      <c r="F417" s="42"/>
      <c r="G417" s="13">
        <f>F417+'BM03'!G417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1" t="s">
        <v>572</v>
      </c>
      <c r="B419" s="81" t="s">
        <v>90</v>
      </c>
      <c r="C419" s="82" t="s">
        <v>63</v>
      </c>
      <c r="D419" s="77">
        <v>39.71</v>
      </c>
      <c r="E419" s="77">
        <v>60.21</v>
      </c>
      <c r="F419" s="42"/>
      <c r="G419" s="13">
        <f>F419+'BM03'!G419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1" t="s">
        <v>573</v>
      </c>
      <c r="B420" s="81" t="s">
        <v>94</v>
      </c>
      <c r="C420" s="82" t="s">
        <v>71</v>
      </c>
      <c r="D420" s="77">
        <v>22.45</v>
      </c>
      <c r="E420" s="77">
        <v>65.599999999999994</v>
      </c>
      <c r="F420" s="42"/>
      <c r="G420" s="13">
        <f>F420+'BM03'!G420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1" t="s">
        <v>574</v>
      </c>
      <c r="B421" s="81" t="s">
        <v>143</v>
      </c>
      <c r="C421" s="82" t="s">
        <v>71</v>
      </c>
      <c r="D421" s="77">
        <v>18.75</v>
      </c>
      <c r="E421" s="77">
        <v>83.4</v>
      </c>
      <c r="F421" s="42"/>
      <c r="G421" s="13">
        <f>F421+'BM03'!G421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1" t="s">
        <v>575</v>
      </c>
      <c r="B422" s="81" t="s">
        <v>47</v>
      </c>
      <c r="C422" s="82" t="s">
        <v>71</v>
      </c>
      <c r="D422" s="77">
        <v>18.260000000000002</v>
      </c>
      <c r="E422" s="77">
        <v>51.7</v>
      </c>
      <c r="F422" s="42"/>
      <c r="G422" s="13">
        <f>F422+'BM03'!G422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1" t="s">
        <v>576</v>
      </c>
      <c r="B423" s="81" t="s">
        <v>144</v>
      </c>
      <c r="C423" s="82" t="s">
        <v>46</v>
      </c>
      <c r="D423" s="77">
        <v>487.71</v>
      </c>
      <c r="E423" s="77">
        <v>3.73</v>
      </c>
      <c r="F423" s="42"/>
      <c r="G423" s="13">
        <f>F423+'BM03'!G423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1" t="s">
        <v>577</v>
      </c>
      <c r="B424" s="81" t="s">
        <v>145</v>
      </c>
      <c r="C424" s="82" t="s">
        <v>124</v>
      </c>
      <c r="D424" s="77">
        <v>114.79</v>
      </c>
      <c r="E424" s="77">
        <v>10.9</v>
      </c>
      <c r="F424" s="42"/>
      <c r="G424" s="13">
        <f>F424+'BM03'!G424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1" t="s">
        <v>578</v>
      </c>
      <c r="B425" s="81" t="s">
        <v>146</v>
      </c>
      <c r="C425" s="82" t="s">
        <v>124</v>
      </c>
      <c r="D425" s="77">
        <v>62.72</v>
      </c>
      <c r="E425" s="77">
        <v>3.2</v>
      </c>
      <c r="F425" s="42"/>
      <c r="G425" s="13">
        <f>F425+'BM03'!G425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1" t="s">
        <v>580</v>
      </c>
      <c r="B427" s="81" t="s">
        <v>105</v>
      </c>
      <c r="C427" s="82" t="s">
        <v>63</v>
      </c>
      <c r="D427" s="77">
        <v>51.88</v>
      </c>
      <c r="E427" s="77">
        <v>87.6</v>
      </c>
      <c r="F427" s="42"/>
      <c r="G427" s="13">
        <f>F427+'BM03'!G427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1" t="s">
        <v>582</v>
      </c>
      <c r="B429" s="81" t="s">
        <v>159</v>
      </c>
      <c r="C429" s="82" t="s">
        <v>63</v>
      </c>
      <c r="D429" s="77">
        <v>77.12</v>
      </c>
      <c r="E429" s="77">
        <v>98.6</v>
      </c>
      <c r="F429" s="42"/>
      <c r="G429" s="13">
        <f>F429+'BM03'!G429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1" t="s">
        <v>583</v>
      </c>
      <c r="B430" s="81" t="s">
        <v>160</v>
      </c>
      <c r="C430" s="82" t="s">
        <v>63</v>
      </c>
      <c r="D430" s="77">
        <v>27.56</v>
      </c>
      <c r="E430" s="77">
        <v>98.6</v>
      </c>
      <c r="F430" s="42"/>
      <c r="G430" s="13">
        <f>F430+'BM03'!G430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1" t="s">
        <v>584</v>
      </c>
      <c r="B431" s="81" t="s">
        <v>161</v>
      </c>
      <c r="C431" s="82" t="s">
        <v>124</v>
      </c>
      <c r="D431" s="77">
        <v>27.6</v>
      </c>
      <c r="E431" s="77">
        <v>14.5</v>
      </c>
      <c r="F431" s="42"/>
      <c r="G431" s="13">
        <f>F431+'BM03'!G431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1" t="s">
        <v>586</v>
      </c>
      <c r="B433" s="81" t="s">
        <v>587</v>
      </c>
      <c r="C433" s="82" t="s">
        <v>61</v>
      </c>
      <c r="D433" s="77">
        <v>780.87</v>
      </c>
      <c r="E433" s="77">
        <v>9.24</v>
      </c>
      <c r="F433" s="42"/>
      <c r="G433" s="13">
        <f>F433+'BM03'!G433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1" t="s">
        <v>588</v>
      </c>
      <c r="B434" s="81" t="s">
        <v>492</v>
      </c>
      <c r="C434" s="82" t="s">
        <v>63</v>
      </c>
      <c r="D434" s="77">
        <v>698.38</v>
      </c>
      <c r="E434" s="77">
        <v>1.34</v>
      </c>
      <c r="F434" s="42"/>
      <c r="G434" s="13">
        <f>F434+'BM03'!G434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1" t="s">
        <v>590</v>
      </c>
      <c r="B436" s="81" t="s">
        <v>182</v>
      </c>
      <c r="C436" s="82" t="s">
        <v>46</v>
      </c>
      <c r="D436" s="77">
        <v>434.36</v>
      </c>
      <c r="E436" s="77">
        <v>6.61</v>
      </c>
      <c r="F436" s="42">
        <v>6.61</v>
      </c>
      <c r="G436" s="13">
        <f>F436+'BM03'!G436</f>
        <v>6.61</v>
      </c>
      <c r="H436" s="16">
        <f t="shared" ref="H436:H438" si="319">ROUND(E436*D436,2)</f>
        <v>2871.12</v>
      </c>
      <c r="I436" s="16">
        <f t="shared" ref="I436:I438" si="320">ROUND(F436*D436,2)</f>
        <v>2871.12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1" t="s">
        <v>591</v>
      </c>
      <c r="B437" s="81" t="s">
        <v>183</v>
      </c>
      <c r="C437" s="82" t="s">
        <v>63</v>
      </c>
      <c r="D437" s="77">
        <v>40.81</v>
      </c>
      <c r="E437" s="77">
        <v>94.38</v>
      </c>
      <c r="F437" s="42"/>
      <c r="G437" s="13">
        <f>F437+'BM03'!G437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1" t="s">
        <v>592</v>
      </c>
      <c r="B438" s="81" t="s">
        <v>184</v>
      </c>
      <c r="C438" s="82" t="s">
        <v>63</v>
      </c>
      <c r="D438" s="77">
        <v>126.75</v>
      </c>
      <c r="E438" s="77">
        <v>75</v>
      </c>
      <c r="F438" s="42"/>
      <c r="G438" s="13">
        <f>F438+'BM03'!G438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1" t="s">
        <v>594</v>
      </c>
      <c r="B440" s="81" t="s">
        <v>109</v>
      </c>
      <c r="C440" s="82" t="s">
        <v>63</v>
      </c>
      <c r="D440" s="77">
        <v>4.37</v>
      </c>
      <c r="E440" s="77">
        <v>183.68</v>
      </c>
      <c r="F440" s="42">
        <v>183.68</v>
      </c>
      <c r="G440" s="13">
        <f>F440+'BM03'!G440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802.68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1" t="s">
        <v>595</v>
      </c>
      <c r="B441" s="81" t="s">
        <v>110</v>
      </c>
      <c r="C441" s="82" t="s">
        <v>63</v>
      </c>
      <c r="D441" s="77">
        <v>24.13</v>
      </c>
      <c r="E441" s="77">
        <v>110.92</v>
      </c>
      <c r="F441" s="42"/>
      <c r="G441" s="13">
        <f>F441+'BM03'!G441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1" t="s">
        <v>596</v>
      </c>
      <c r="B442" s="81" t="s">
        <v>110</v>
      </c>
      <c r="C442" s="82" t="s">
        <v>63</v>
      </c>
      <c r="D442" s="77">
        <v>24.13</v>
      </c>
      <c r="E442" s="77">
        <v>72.760000000000005</v>
      </c>
      <c r="F442" s="42"/>
      <c r="G442" s="13">
        <f>F442+'BM03'!G442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1" t="s">
        <v>597</v>
      </c>
      <c r="B443" s="81" t="s">
        <v>114</v>
      </c>
      <c r="C443" s="82" t="s">
        <v>61</v>
      </c>
      <c r="D443" s="77">
        <v>169.67</v>
      </c>
      <c r="E443" s="77">
        <v>20.48</v>
      </c>
      <c r="F443" s="42"/>
      <c r="G443" s="13">
        <f>F443+'BM03'!G443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1" t="s">
        <v>598</v>
      </c>
      <c r="B444" s="81" t="s">
        <v>304</v>
      </c>
      <c r="C444" s="82" t="s">
        <v>63</v>
      </c>
      <c r="D444" s="77">
        <v>59.59</v>
      </c>
      <c r="E444" s="77">
        <v>110.92</v>
      </c>
      <c r="F444" s="42"/>
      <c r="G444" s="13">
        <f>F444+'BM03'!G444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1" t="s">
        <v>600</v>
      </c>
      <c r="B446" s="81" t="s">
        <v>199</v>
      </c>
      <c r="C446" s="82" t="s">
        <v>63</v>
      </c>
      <c r="D446" s="77">
        <v>3.18</v>
      </c>
      <c r="E446" s="77">
        <v>52.28</v>
      </c>
      <c r="F446" s="42"/>
      <c r="G446" s="13">
        <f>F446+'BM03'!G446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1" t="s">
        <v>601</v>
      </c>
      <c r="B447" s="81" t="s">
        <v>112</v>
      </c>
      <c r="C447" s="82" t="s">
        <v>63</v>
      </c>
      <c r="D447" s="77">
        <v>19.41</v>
      </c>
      <c r="E447" s="77">
        <v>52.28</v>
      </c>
      <c r="F447" s="42"/>
      <c r="G447" s="13">
        <f>F447+'BM03'!G447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1" t="s">
        <v>602</v>
      </c>
      <c r="B448" s="81" t="s">
        <v>113</v>
      </c>
      <c r="C448" s="82" t="s">
        <v>63</v>
      </c>
      <c r="D448" s="77">
        <v>15.2</v>
      </c>
      <c r="E448" s="77">
        <v>52.28</v>
      </c>
      <c r="F448" s="42"/>
      <c r="G448" s="13">
        <f>F448+'BM03'!G448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1" t="s">
        <v>604</v>
      </c>
      <c r="B450" s="81" t="s">
        <v>317</v>
      </c>
      <c r="C450" s="82" t="s">
        <v>61</v>
      </c>
      <c r="D450" s="77">
        <v>672.73</v>
      </c>
      <c r="E450" s="77">
        <v>4.05</v>
      </c>
      <c r="F450" s="42"/>
      <c r="G450" s="13">
        <f>F450+'BM03'!G450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1" t="s">
        <v>605</v>
      </c>
      <c r="B451" s="81" t="s">
        <v>606</v>
      </c>
      <c r="C451" s="82" t="s">
        <v>165</v>
      </c>
      <c r="D451" s="77">
        <v>502.66</v>
      </c>
      <c r="E451" s="77">
        <v>2</v>
      </c>
      <c r="F451" s="42"/>
      <c r="G451" s="13">
        <f>F451+'BM03'!G451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1" t="s">
        <v>607</v>
      </c>
      <c r="B452" s="81" t="s">
        <v>608</v>
      </c>
      <c r="C452" s="82" t="s">
        <v>165</v>
      </c>
      <c r="D452" s="77">
        <v>95.99</v>
      </c>
      <c r="E452" s="77">
        <v>2</v>
      </c>
      <c r="F452" s="42"/>
      <c r="G452" s="13">
        <f>F452+'BM03'!G452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1" t="s">
        <v>612</v>
      </c>
      <c r="B455" s="81" t="s">
        <v>613</v>
      </c>
      <c r="C455" s="82" t="s">
        <v>165</v>
      </c>
      <c r="D455" s="77">
        <v>245.99</v>
      </c>
      <c r="E455" s="77">
        <v>330</v>
      </c>
      <c r="F455" s="42"/>
      <c r="G455" s="13">
        <f>F455+'BM03'!G455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1" t="s">
        <v>614</v>
      </c>
      <c r="B456" s="81" t="s">
        <v>615</v>
      </c>
      <c r="C456" s="82" t="s">
        <v>165</v>
      </c>
      <c r="D456" s="77">
        <v>376.16</v>
      </c>
      <c r="E456" s="77">
        <v>5</v>
      </c>
      <c r="F456" s="42"/>
      <c r="G456" s="13">
        <f>F456+'BM03'!G456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1" t="s">
        <v>616</v>
      </c>
      <c r="B457" s="81" t="s">
        <v>617</v>
      </c>
      <c r="C457" s="82" t="s">
        <v>124</v>
      </c>
      <c r="D457" s="77">
        <v>90.12</v>
      </c>
      <c r="E457" s="77">
        <v>330</v>
      </c>
      <c r="F457" s="42"/>
      <c r="G457" s="13">
        <f>F457+'BM03'!G457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1" t="s">
        <v>618</v>
      </c>
      <c r="B458" s="81" t="s">
        <v>619</v>
      </c>
      <c r="C458" s="82" t="s">
        <v>124</v>
      </c>
      <c r="D458" s="77">
        <v>75.81</v>
      </c>
      <c r="E458" s="77">
        <v>291.95</v>
      </c>
      <c r="F458" s="42"/>
      <c r="G458" s="13">
        <f>F458+'BM03'!G458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1" t="s">
        <v>620</v>
      </c>
      <c r="B459" s="81" t="s">
        <v>621</v>
      </c>
      <c r="C459" s="82" t="s">
        <v>124</v>
      </c>
      <c r="D459" s="77">
        <v>75.06</v>
      </c>
      <c r="E459" s="77">
        <v>432</v>
      </c>
      <c r="F459" s="42"/>
      <c r="G459" s="13">
        <f>F459+'BM03'!G459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1" t="s">
        <v>624</v>
      </c>
      <c r="B462" s="81" t="s">
        <v>625</v>
      </c>
      <c r="C462" s="82" t="s">
        <v>63</v>
      </c>
      <c r="D462" s="77">
        <v>72.89</v>
      </c>
      <c r="E462" s="77">
        <v>853.55</v>
      </c>
      <c r="F462" s="42"/>
      <c r="G462" s="13">
        <f>F462+'BM03'!G462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1" t="s">
        <v>626</v>
      </c>
      <c r="B463" s="81" t="s">
        <v>233</v>
      </c>
      <c r="C463" s="82" t="s">
        <v>63</v>
      </c>
      <c r="D463" s="77">
        <v>67.06</v>
      </c>
      <c r="E463" s="77">
        <v>751.33</v>
      </c>
      <c r="F463" s="42"/>
      <c r="G463" s="13">
        <f>F463+'BM03'!G463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1" t="s">
        <v>627</v>
      </c>
      <c r="B464" s="81" t="s">
        <v>628</v>
      </c>
      <c r="C464" s="82" t="s">
        <v>124</v>
      </c>
      <c r="D464" s="77">
        <v>34.369999999999997</v>
      </c>
      <c r="E464" s="77">
        <v>310.88</v>
      </c>
      <c r="F464" s="42"/>
      <c r="G464" s="13">
        <f>F464+'BM03'!G464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1" t="s">
        <v>629</v>
      </c>
      <c r="B465" s="81" t="s">
        <v>630</v>
      </c>
      <c r="C465" s="82" t="s">
        <v>63</v>
      </c>
      <c r="D465" s="77">
        <v>16.59</v>
      </c>
      <c r="E465" s="77">
        <v>1</v>
      </c>
      <c r="F465" s="42"/>
      <c r="G465" s="13">
        <f>F465+'BM03'!G465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1" t="s">
        <v>634</v>
      </c>
      <c r="B468" s="81" t="s">
        <v>635</v>
      </c>
      <c r="C468" s="82" t="s">
        <v>165</v>
      </c>
      <c r="D468" s="77">
        <v>39.33</v>
      </c>
      <c r="E468" s="77">
        <v>10</v>
      </c>
      <c r="F468" s="42"/>
      <c r="G468" s="13">
        <f>F468+'BM03'!G468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1" t="s">
        <v>636</v>
      </c>
      <c r="B469" s="81" t="s">
        <v>619</v>
      </c>
      <c r="C469" s="82" t="s">
        <v>124</v>
      </c>
      <c r="D469" s="77">
        <v>75.81</v>
      </c>
      <c r="E469" s="77">
        <v>68.63</v>
      </c>
      <c r="F469" s="42">
        <v>68.63</v>
      </c>
      <c r="G469" s="13">
        <f>F469+'BM03'!G469</f>
        <v>68.63</v>
      </c>
      <c r="H469" s="16">
        <f t="shared" si="343"/>
        <v>5202.84</v>
      </c>
      <c r="I469" s="16">
        <f t="shared" si="344"/>
        <v>5202.84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1" t="s">
        <v>637</v>
      </c>
      <c r="B470" s="81" t="s">
        <v>617</v>
      </c>
      <c r="C470" s="82" t="s">
        <v>124</v>
      </c>
      <c r="D470" s="77">
        <v>90.12</v>
      </c>
      <c r="E470" s="77">
        <v>48.54</v>
      </c>
      <c r="F470" s="42">
        <v>48.54</v>
      </c>
      <c r="G470" s="13">
        <f>F470+'BM03'!G470</f>
        <v>48.54</v>
      </c>
      <c r="H470" s="16">
        <f t="shared" si="343"/>
        <v>4374.42</v>
      </c>
      <c r="I470" s="16">
        <f t="shared" si="344"/>
        <v>4374.42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1" t="s">
        <v>638</v>
      </c>
      <c r="B471" s="81" t="s">
        <v>639</v>
      </c>
      <c r="C471" s="82" t="s">
        <v>124</v>
      </c>
      <c r="D471" s="77">
        <v>58.29</v>
      </c>
      <c r="E471" s="77">
        <v>12.89</v>
      </c>
      <c r="F471" s="42"/>
      <c r="G471" s="13">
        <f>F471+'BM03'!G471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1" t="s">
        <v>640</v>
      </c>
      <c r="B472" s="81" t="s">
        <v>641</v>
      </c>
      <c r="C472" s="82" t="s">
        <v>165</v>
      </c>
      <c r="D472" s="77">
        <v>3044.75</v>
      </c>
      <c r="E472" s="77">
        <v>3</v>
      </c>
      <c r="F472" s="42"/>
      <c r="G472" s="13">
        <f>F472+'BM03'!G472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1" t="s">
        <v>642</v>
      </c>
      <c r="B473" s="81" t="s">
        <v>643</v>
      </c>
      <c r="C473" s="82" t="s">
        <v>165</v>
      </c>
      <c r="D473" s="77">
        <v>2032.15</v>
      </c>
      <c r="E473" s="77">
        <v>3</v>
      </c>
      <c r="F473" s="42"/>
      <c r="G473" s="13">
        <f>F473+'BM03'!G473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1" t="s">
        <v>645</v>
      </c>
      <c r="B476" s="81" t="s">
        <v>646</v>
      </c>
      <c r="C476" s="82" t="s">
        <v>165</v>
      </c>
      <c r="D476" s="77">
        <v>27.24</v>
      </c>
      <c r="E476" s="77">
        <v>4</v>
      </c>
      <c r="F476" s="42"/>
      <c r="G476" s="13">
        <f>F476+'BM03'!G476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1" t="s">
        <v>647</v>
      </c>
      <c r="B477" s="81" t="s">
        <v>648</v>
      </c>
      <c r="C477" s="82" t="s">
        <v>165</v>
      </c>
      <c r="D477" s="77">
        <v>29.68</v>
      </c>
      <c r="E477" s="77">
        <v>6</v>
      </c>
      <c r="F477" s="42"/>
      <c r="G477" s="13">
        <f>F477+'BM03'!G477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1" t="s">
        <v>649</v>
      </c>
      <c r="B478" s="81" t="s">
        <v>650</v>
      </c>
      <c r="C478" s="82" t="s">
        <v>165</v>
      </c>
      <c r="D478" s="77">
        <v>50.24</v>
      </c>
      <c r="E478" s="77">
        <v>14</v>
      </c>
      <c r="F478" s="42"/>
      <c r="G478" s="13">
        <f>F478+'BM03'!G478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1" t="s">
        <v>651</v>
      </c>
      <c r="B479" s="81" t="s">
        <v>652</v>
      </c>
      <c r="C479" s="82" t="s">
        <v>165</v>
      </c>
      <c r="D479" s="77">
        <v>55.12</v>
      </c>
      <c r="E479" s="77">
        <v>16</v>
      </c>
      <c r="F479" s="42"/>
      <c r="G479" s="13">
        <f>F479+'BM03'!G479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1" t="s">
        <v>653</v>
      </c>
      <c r="B480" s="81" t="s">
        <v>654</v>
      </c>
      <c r="C480" s="82" t="s">
        <v>165</v>
      </c>
      <c r="D480" s="77">
        <v>25.72</v>
      </c>
      <c r="E480" s="77">
        <v>7</v>
      </c>
      <c r="F480" s="42"/>
      <c r="G480" s="13">
        <f>F480+'BM03'!G480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1" t="s">
        <v>655</v>
      </c>
      <c r="B481" s="81" t="s">
        <v>656</v>
      </c>
      <c r="C481" s="82" t="s">
        <v>165</v>
      </c>
      <c r="D481" s="77">
        <v>52.77</v>
      </c>
      <c r="E481" s="77">
        <v>5</v>
      </c>
      <c r="F481" s="42"/>
      <c r="G481" s="13">
        <f>F481+'BM03'!G481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1" t="s">
        <v>657</v>
      </c>
      <c r="B482" s="81" t="s">
        <v>658</v>
      </c>
      <c r="C482" s="82" t="s">
        <v>165</v>
      </c>
      <c r="D482" s="77">
        <v>55.8</v>
      </c>
      <c r="E482" s="77">
        <v>5</v>
      </c>
      <c r="F482" s="42"/>
      <c r="G482" s="13">
        <f>F482+'BM03'!G482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1" t="s">
        <v>659</v>
      </c>
      <c r="B483" s="81" t="s">
        <v>660</v>
      </c>
      <c r="C483" s="82" t="s">
        <v>165</v>
      </c>
      <c r="D483" s="77">
        <v>73.790000000000006</v>
      </c>
      <c r="E483" s="77">
        <v>4</v>
      </c>
      <c r="F483" s="42"/>
      <c r="G483" s="13">
        <f>F483+'BM03'!G483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1" t="s">
        <v>661</v>
      </c>
      <c r="B484" s="81" t="s">
        <v>662</v>
      </c>
      <c r="C484" s="82" t="s">
        <v>124</v>
      </c>
      <c r="D484" s="77">
        <v>4.5</v>
      </c>
      <c r="E484" s="77">
        <v>1255.9000000000001</v>
      </c>
      <c r="F484" s="42"/>
      <c r="G484" s="13">
        <f>F484+'BM03'!G484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1" t="s">
        <v>663</v>
      </c>
      <c r="B485" s="81" t="s">
        <v>664</v>
      </c>
      <c r="C485" s="82" t="s">
        <v>124</v>
      </c>
      <c r="D485" s="77">
        <v>6.09</v>
      </c>
      <c r="E485" s="77">
        <v>3350.2</v>
      </c>
      <c r="F485" s="42"/>
      <c r="G485" s="13">
        <f>F485+'BM03'!G485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1" t="s">
        <v>665</v>
      </c>
      <c r="B486" s="81" t="s">
        <v>666</v>
      </c>
      <c r="C486" s="82" t="s">
        <v>124</v>
      </c>
      <c r="D486" s="77">
        <v>8.59</v>
      </c>
      <c r="E486" s="77">
        <v>421.5</v>
      </c>
      <c r="F486" s="42"/>
      <c r="G486" s="13">
        <f>F486+'BM03'!G486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1" t="s">
        <v>667</v>
      </c>
      <c r="B487" s="81" t="s">
        <v>668</v>
      </c>
      <c r="C487" s="82" t="s">
        <v>124</v>
      </c>
      <c r="D487" s="77">
        <v>11.62</v>
      </c>
      <c r="E487" s="77">
        <v>471.5</v>
      </c>
      <c r="F487" s="42"/>
      <c r="G487" s="13">
        <f>F487+'BM03'!G487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1" t="s">
        <v>669</v>
      </c>
      <c r="B488" s="81" t="s">
        <v>670</v>
      </c>
      <c r="C488" s="82" t="s">
        <v>124</v>
      </c>
      <c r="D488" s="77">
        <v>18.32</v>
      </c>
      <c r="E488" s="77">
        <v>12</v>
      </c>
      <c r="F488" s="42"/>
      <c r="G488" s="13">
        <f>F488+'BM03'!G488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1" t="s">
        <v>671</v>
      </c>
      <c r="B489" s="81" t="s">
        <v>672</v>
      </c>
      <c r="C489" s="82" t="s">
        <v>165</v>
      </c>
      <c r="D489" s="77">
        <v>135.22999999999999</v>
      </c>
      <c r="E489" s="77">
        <v>26</v>
      </c>
      <c r="F489" s="42"/>
      <c r="G489" s="13">
        <f>F489+'BM03'!G489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1" t="s">
        <v>673</v>
      </c>
      <c r="B490" s="81" t="s">
        <v>674</v>
      </c>
      <c r="C490" s="82" t="s">
        <v>165</v>
      </c>
      <c r="D490" s="77">
        <v>81.680000000000007</v>
      </c>
      <c r="E490" s="77">
        <v>7</v>
      </c>
      <c r="F490" s="42"/>
      <c r="G490" s="13">
        <f>F490+'BM03'!G490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1" t="s">
        <v>675</v>
      </c>
      <c r="B491" s="81" t="s">
        <v>676</v>
      </c>
      <c r="C491" s="82" t="s">
        <v>165</v>
      </c>
      <c r="D491" s="77">
        <v>83.35</v>
      </c>
      <c r="E491" s="77">
        <v>1</v>
      </c>
      <c r="F491" s="42"/>
      <c r="G491" s="13">
        <f>F491+'BM03'!G491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1" t="s">
        <v>677</v>
      </c>
      <c r="B492" s="81" t="s">
        <v>678</v>
      </c>
      <c r="C492" s="82" t="s">
        <v>165</v>
      </c>
      <c r="D492" s="77">
        <v>96.63</v>
      </c>
      <c r="E492" s="77">
        <v>1</v>
      </c>
      <c r="F492" s="42"/>
      <c r="G492" s="13">
        <f>F492+'BM03'!G492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1" t="s">
        <v>679</v>
      </c>
      <c r="B493" s="81" t="s">
        <v>680</v>
      </c>
      <c r="C493" s="82" t="s">
        <v>165</v>
      </c>
      <c r="D493" s="77">
        <v>12.96</v>
      </c>
      <c r="E493" s="77">
        <v>20</v>
      </c>
      <c r="F493" s="42"/>
      <c r="G493" s="13">
        <f>F493+'BM03'!G493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1" t="s">
        <v>681</v>
      </c>
      <c r="B494" s="81" t="s">
        <v>682</v>
      </c>
      <c r="C494" s="82" t="s">
        <v>165</v>
      </c>
      <c r="D494" s="77">
        <v>13.52</v>
      </c>
      <c r="E494" s="77">
        <v>1</v>
      </c>
      <c r="F494" s="42"/>
      <c r="G494" s="13">
        <f>F494+'BM03'!G494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1" t="s">
        <v>683</v>
      </c>
      <c r="B495" s="81" t="s">
        <v>684</v>
      </c>
      <c r="C495" s="82" t="s">
        <v>124</v>
      </c>
      <c r="D495" s="77">
        <v>9.4700000000000006</v>
      </c>
      <c r="E495" s="77">
        <v>134.69999999999999</v>
      </c>
      <c r="F495" s="42"/>
      <c r="G495" s="13">
        <f>F495+'BM03'!G495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1" t="s">
        <v>685</v>
      </c>
      <c r="B496" s="81" t="s">
        <v>686</v>
      </c>
      <c r="C496" s="82" t="s">
        <v>124</v>
      </c>
      <c r="D496" s="77">
        <v>6.64</v>
      </c>
      <c r="E496" s="77">
        <v>696.75</v>
      </c>
      <c r="F496" s="42">
        <v>100</v>
      </c>
      <c r="G496" s="13">
        <f>F496+'BM03'!G496</f>
        <v>100</v>
      </c>
      <c r="H496" s="16">
        <f t="shared" si="348"/>
        <v>4626.42</v>
      </c>
      <c r="I496" s="16">
        <f t="shared" si="349"/>
        <v>664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1" t="s">
        <v>687</v>
      </c>
      <c r="B497" s="81" t="s">
        <v>688</v>
      </c>
      <c r="C497" s="82" t="s">
        <v>124</v>
      </c>
      <c r="D497" s="77">
        <v>16.88</v>
      </c>
      <c r="E497" s="77">
        <v>91.5</v>
      </c>
      <c r="F497" s="42"/>
      <c r="G497" s="13">
        <f>F497+'BM03'!G497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1" t="s">
        <v>689</v>
      </c>
      <c r="B498" s="81" t="s">
        <v>690</v>
      </c>
      <c r="C498" s="82" t="s">
        <v>124</v>
      </c>
      <c r="D498" s="77">
        <v>43.16</v>
      </c>
      <c r="E498" s="77">
        <v>65.2</v>
      </c>
      <c r="F498" s="42"/>
      <c r="G498" s="13">
        <f>F498+'BM03'!G498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1" t="s">
        <v>691</v>
      </c>
      <c r="B499" s="81" t="s">
        <v>692</v>
      </c>
      <c r="C499" s="82" t="s">
        <v>124</v>
      </c>
      <c r="D499" s="77">
        <v>65.48</v>
      </c>
      <c r="E499" s="77">
        <v>182.1</v>
      </c>
      <c r="F499" s="42"/>
      <c r="G499" s="13">
        <f>F499+'BM03'!G499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1" t="s">
        <v>693</v>
      </c>
      <c r="B500" s="81" t="s">
        <v>688</v>
      </c>
      <c r="C500" s="82" t="s">
        <v>124</v>
      </c>
      <c r="D500" s="77">
        <v>16.88</v>
      </c>
      <c r="E500" s="77">
        <v>2</v>
      </c>
      <c r="F500" s="42"/>
      <c r="G500" s="13">
        <f>F500+'BM03'!G500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1" t="s">
        <v>694</v>
      </c>
      <c r="B501" s="81" t="s">
        <v>695</v>
      </c>
      <c r="C501" s="82" t="s">
        <v>124</v>
      </c>
      <c r="D501" s="77">
        <v>10.18</v>
      </c>
      <c r="E501" s="77">
        <v>2</v>
      </c>
      <c r="F501" s="42"/>
      <c r="G501" s="13">
        <f>F501+'BM03'!G501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1" t="s">
        <v>696</v>
      </c>
      <c r="B502" s="81" t="s">
        <v>697</v>
      </c>
      <c r="C502" s="82" t="s">
        <v>165</v>
      </c>
      <c r="D502" s="77">
        <v>2124.52</v>
      </c>
      <c r="E502" s="77">
        <v>1</v>
      </c>
      <c r="F502" s="42"/>
      <c r="G502" s="13">
        <f>F502+'BM03'!G502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1" t="s">
        <v>698</v>
      </c>
      <c r="B503" s="81" t="s">
        <v>699</v>
      </c>
      <c r="C503" s="82" t="s">
        <v>165</v>
      </c>
      <c r="D503" s="77">
        <v>1222.5899999999999</v>
      </c>
      <c r="E503" s="77">
        <v>1</v>
      </c>
      <c r="F503" s="42"/>
      <c r="G503" s="13">
        <f>F503+'BM03'!G503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1" t="s">
        <v>700</v>
      </c>
      <c r="B504" s="81" t="s">
        <v>701</v>
      </c>
      <c r="C504" s="82" t="s">
        <v>165</v>
      </c>
      <c r="D504" s="77">
        <v>127.07</v>
      </c>
      <c r="E504" s="77">
        <v>1</v>
      </c>
      <c r="F504" s="42"/>
      <c r="G504" s="13">
        <f>F504+'BM03'!G504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1" t="s">
        <v>702</v>
      </c>
      <c r="B505" s="81" t="s">
        <v>703</v>
      </c>
      <c r="C505" s="82" t="s">
        <v>165</v>
      </c>
      <c r="D505" s="77">
        <v>51.75</v>
      </c>
      <c r="E505" s="77">
        <v>3</v>
      </c>
      <c r="F505" s="42"/>
      <c r="G505" s="13">
        <f>F505+'BM03'!G505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1" t="s">
        <v>704</v>
      </c>
      <c r="B506" s="81" t="s">
        <v>705</v>
      </c>
      <c r="C506" s="82" t="s">
        <v>165</v>
      </c>
      <c r="D506" s="77">
        <v>506</v>
      </c>
      <c r="E506" s="77">
        <v>8</v>
      </c>
      <c r="F506" s="42"/>
      <c r="G506" s="13">
        <f>F506+'BM03'!G506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1" t="s">
        <v>706</v>
      </c>
      <c r="B507" s="81" t="s">
        <v>707</v>
      </c>
      <c r="C507" s="82" t="s">
        <v>165</v>
      </c>
      <c r="D507" s="77">
        <v>13.95</v>
      </c>
      <c r="E507" s="77">
        <v>56</v>
      </c>
      <c r="F507" s="42"/>
      <c r="G507" s="13">
        <f>F507+'BM03'!G507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1" t="s">
        <v>708</v>
      </c>
      <c r="B508" s="81" t="s">
        <v>709</v>
      </c>
      <c r="C508" s="82" t="s">
        <v>165</v>
      </c>
      <c r="D508" s="77">
        <v>12.9</v>
      </c>
      <c r="E508" s="77">
        <v>4</v>
      </c>
      <c r="F508" s="42"/>
      <c r="G508" s="13">
        <f>F508+'BM03'!G508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1" t="s">
        <v>710</v>
      </c>
      <c r="B509" s="81" t="s">
        <v>711</v>
      </c>
      <c r="C509" s="82" t="s">
        <v>165</v>
      </c>
      <c r="D509" s="77">
        <v>516.14</v>
      </c>
      <c r="E509" s="77">
        <v>16</v>
      </c>
      <c r="F509" s="42"/>
      <c r="G509" s="13">
        <f>F509+'BM03'!G509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1" t="s">
        <v>712</v>
      </c>
      <c r="B510" s="81" t="s">
        <v>699</v>
      </c>
      <c r="C510" s="82" t="s">
        <v>165</v>
      </c>
      <c r="D510" s="77">
        <v>1222.5899999999999</v>
      </c>
      <c r="E510" s="77">
        <v>16</v>
      </c>
      <c r="F510" s="42"/>
      <c r="G510" s="13">
        <f>F510+'BM03'!G510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1" t="s">
        <v>713</v>
      </c>
      <c r="B511" s="81" t="s">
        <v>714</v>
      </c>
      <c r="C511" s="82" t="s">
        <v>165</v>
      </c>
      <c r="D511" s="77">
        <v>446.48</v>
      </c>
      <c r="E511" s="77">
        <v>32</v>
      </c>
      <c r="F511" s="42"/>
      <c r="G511" s="13">
        <f>F511+'BM03'!G511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1" t="s">
        <v>715</v>
      </c>
      <c r="B512" s="81" t="s">
        <v>716</v>
      </c>
      <c r="C512" s="82" t="s">
        <v>165</v>
      </c>
      <c r="D512" s="77">
        <v>135.44</v>
      </c>
      <c r="E512" s="77">
        <v>44</v>
      </c>
      <c r="F512" s="42"/>
      <c r="G512" s="13">
        <f>F512+'BM03'!G512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1" t="s">
        <v>717</v>
      </c>
      <c r="B513" s="81" t="s">
        <v>718</v>
      </c>
      <c r="C513" s="82" t="s">
        <v>165</v>
      </c>
      <c r="D513" s="77">
        <v>14.44</v>
      </c>
      <c r="E513" s="77">
        <v>9</v>
      </c>
      <c r="F513" s="42"/>
      <c r="G513" s="13">
        <f>F513+'BM03'!G513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1" t="s">
        <v>721</v>
      </c>
      <c r="B516" s="81" t="s">
        <v>722</v>
      </c>
      <c r="C516" s="82" t="s">
        <v>165</v>
      </c>
      <c r="D516" s="77">
        <v>46.61</v>
      </c>
      <c r="E516" s="77">
        <v>1</v>
      </c>
      <c r="F516" s="42"/>
      <c r="G516" s="13">
        <f>F516+'BM03'!G516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1" t="s">
        <v>723</v>
      </c>
      <c r="B517" s="81" t="s">
        <v>724</v>
      </c>
      <c r="C517" s="82" t="s">
        <v>165</v>
      </c>
      <c r="D517" s="77">
        <v>20.170000000000002</v>
      </c>
      <c r="E517" s="77">
        <v>1</v>
      </c>
      <c r="F517" s="42"/>
      <c r="G517" s="13">
        <f>F517+'BM03'!G517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1" t="s">
        <v>725</v>
      </c>
      <c r="B518" s="81" t="s">
        <v>726</v>
      </c>
      <c r="C518" s="82" t="s">
        <v>165</v>
      </c>
      <c r="D518" s="77">
        <v>138.72999999999999</v>
      </c>
      <c r="E518" s="77">
        <v>3</v>
      </c>
      <c r="F518" s="42"/>
      <c r="G518" s="13">
        <f>F518+'BM03'!G518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1" t="s">
        <v>727</v>
      </c>
      <c r="B519" s="81" t="s">
        <v>728</v>
      </c>
      <c r="C519" s="82" t="s">
        <v>165</v>
      </c>
      <c r="D519" s="77">
        <v>113.71</v>
      </c>
      <c r="E519" s="77">
        <v>7</v>
      </c>
      <c r="F519" s="42"/>
      <c r="G519" s="13">
        <f>F519+'BM03'!G519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1" t="s">
        <v>729</v>
      </c>
      <c r="B520" s="81" t="s">
        <v>730</v>
      </c>
      <c r="C520" s="82" t="s">
        <v>165</v>
      </c>
      <c r="D520" s="77">
        <v>2444.8200000000002</v>
      </c>
      <c r="E520" s="77">
        <v>1</v>
      </c>
      <c r="F520" s="42"/>
      <c r="G520" s="13">
        <f>F520+'BM03'!G520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1" t="s">
        <v>731</v>
      </c>
      <c r="B521" s="81" t="s">
        <v>732</v>
      </c>
      <c r="C521" s="82" t="s">
        <v>165</v>
      </c>
      <c r="D521" s="77">
        <v>107.78</v>
      </c>
      <c r="E521" s="77">
        <v>4</v>
      </c>
      <c r="F521" s="42"/>
      <c r="G521" s="13">
        <f>F521+'BM03'!G521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1" t="s">
        <v>733</v>
      </c>
      <c r="B522" s="81" t="s">
        <v>734</v>
      </c>
      <c r="C522" s="82" t="s">
        <v>124</v>
      </c>
      <c r="D522" s="77">
        <v>44.14</v>
      </c>
      <c r="E522" s="77">
        <v>168.21</v>
      </c>
      <c r="F522" s="42"/>
      <c r="G522" s="13">
        <f>F522+'BM03'!G522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1" t="s">
        <v>735</v>
      </c>
      <c r="B523" s="81" t="s">
        <v>736</v>
      </c>
      <c r="C523" s="82" t="s">
        <v>124</v>
      </c>
      <c r="D523" s="77">
        <v>35.049999999999997</v>
      </c>
      <c r="E523" s="77">
        <v>36.94</v>
      </c>
      <c r="F523" s="42"/>
      <c r="G523" s="13">
        <f>F523+'BM03'!G523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1" t="s">
        <v>737</v>
      </c>
      <c r="B524" s="81" t="s">
        <v>736</v>
      </c>
      <c r="C524" s="82" t="s">
        <v>124</v>
      </c>
      <c r="D524" s="77">
        <v>35.049999999999997</v>
      </c>
      <c r="E524" s="77">
        <v>14.05</v>
      </c>
      <c r="F524" s="42"/>
      <c r="G524" s="13">
        <f>F524+'BM03'!G524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1" t="s">
        <v>738</v>
      </c>
      <c r="B525" s="81" t="s">
        <v>739</v>
      </c>
      <c r="C525" s="82" t="s">
        <v>165</v>
      </c>
      <c r="D525" s="77">
        <v>1538.8</v>
      </c>
      <c r="E525" s="77">
        <v>2</v>
      </c>
      <c r="F525" s="42"/>
      <c r="G525" s="13">
        <f>F525+'BM03'!G525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1" t="s">
        <v>742</v>
      </c>
      <c r="B528" s="81" t="s">
        <v>123</v>
      </c>
      <c r="C528" s="82" t="s">
        <v>124</v>
      </c>
      <c r="D528" s="77">
        <v>60.22</v>
      </c>
      <c r="E528" s="77">
        <v>87.71</v>
      </c>
      <c r="F528" s="42"/>
      <c r="G528" s="13">
        <f>F528+'BM03'!G528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1" t="s">
        <v>745</v>
      </c>
      <c r="B530" s="81" t="s">
        <v>67</v>
      </c>
      <c r="C530" s="82" t="s">
        <v>46</v>
      </c>
      <c r="D530" s="77">
        <v>76.92</v>
      </c>
      <c r="E530" s="77">
        <v>21.05</v>
      </c>
      <c r="F530" s="42">
        <v>21.05</v>
      </c>
      <c r="G530" s="13">
        <f>F530+'BM03'!G530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1619.17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1" t="s">
        <v>746</v>
      </c>
      <c r="B531" s="81" t="s">
        <v>253</v>
      </c>
      <c r="C531" s="82" t="s">
        <v>235</v>
      </c>
      <c r="D531" s="77">
        <v>516.9</v>
      </c>
      <c r="E531" s="77">
        <v>14.03</v>
      </c>
      <c r="F531" s="42">
        <v>14.03</v>
      </c>
      <c r="G531" s="13">
        <f>F531+'BM03'!G531</f>
        <v>14.03</v>
      </c>
      <c r="H531" s="16">
        <f t="shared" si="360"/>
        <v>7252.11</v>
      </c>
      <c r="I531" s="16">
        <f t="shared" si="361"/>
        <v>7252.11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1" t="s">
        <v>747</v>
      </c>
      <c r="B532" s="81" t="s">
        <v>251</v>
      </c>
      <c r="C532" s="82" t="s">
        <v>124</v>
      </c>
      <c r="D532" s="77">
        <v>43.6</v>
      </c>
      <c r="E532" s="77">
        <v>87.71</v>
      </c>
      <c r="F532" s="42">
        <v>87.71</v>
      </c>
      <c r="G532" s="13">
        <f>F532+'BM03'!G532</f>
        <v>87.71</v>
      </c>
      <c r="H532" s="16">
        <f t="shared" si="360"/>
        <v>3824.16</v>
      </c>
      <c r="I532" s="16">
        <f t="shared" si="361"/>
        <v>3824.16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1" t="s">
        <v>748</v>
      </c>
      <c r="B533" s="81" t="s">
        <v>252</v>
      </c>
      <c r="C533" s="82" t="s">
        <v>46</v>
      </c>
      <c r="D533" s="77">
        <v>616.83000000000004</v>
      </c>
      <c r="E533" s="77">
        <v>3.51</v>
      </c>
      <c r="F533" s="42">
        <v>3.51</v>
      </c>
      <c r="G533" s="13">
        <f>F533+'BM03'!G533</f>
        <v>3.51</v>
      </c>
      <c r="H533" s="16">
        <f t="shared" si="360"/>
        <v>2165.0700000000002</v>
      </c>
      <c r="I533" s="16">
        <f t="shared" si="361"/>
        <v>2165.0700000000002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1" t="s">
        <v>750</v>
      </c>
      <c r="B535" s="81" t="s">
        <v>751</v>
      </c>
      <c r="C535" s="82" t="s">
        <v>124</v>
      </c>
      <c r="D535" s="77">
        <v>69.23</v>
      </c>
      <c r="E535" s="77">
        <v>173.71</v>
      </c>
      <c r="F535" s="42"/>
      <c r="G535" s="13">
        <f>F535+'BM03'!G535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1" t="s">
        <v>754</v>
      </c>
      <c r="B537" s="81" t="s">
        <v>755</v>
      </c>
      <c r="C537" s="82" t="s">
        <v>63</v>
      </c>
      <c r="D537" s="77">
        <v>132.66999999999999</v>
      </c>
      <c r="E537" s="77">
        <v>254.36</v>
      </c>
      <c r="F537" s="42"/>
      <c r="G537" s="13">
        <f>F537+'BM03'!G537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1" t="s">
        <v>757</v>
      </c>
      <c r="B539" s="81" t="s">
        <v>109</v>
      </c>
      <c r="C539" s="82" t="s">
        <v>63</v>
      </c>
      <c r="D539" s="77">
        <v>4.37</v>
      </c>
      <c r="E539" s="77">
        <v>350.84</v>
      </c>
      <c r="F539" s="42"/>
      <c r="G539" s="13">
        <f>F539+'BM03'!G539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1" t="s">
        <v>758</v>
      </c>
      <c r="B540" s="81" t="s">
        <v>110</v>
      </c>
      <c r="C540" s="82" t="s">
        <v>63</v>
      </c>
      <c r="D540" s="77">
        <v>24.13</v>
      </c>
      <c r="E540" s="77">
        <v>350.84</v>
      </c>
      <c r="F540" s="42"/>
      <c r="G540" s="13">
        <f>F540+'BM03'!G540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1" t="s">
        <v>760</v>
      </c>
      <c r="B542" s="81" t="s">
        <v>417</v>
      </c>
      <c r="C542" s="82" t="s">
        <v>63</v>
      </c>
      <c r="D542" s="77">
        <v>13.62</v>
      </c>
      <c r="E542" s="77">
        <v>350.84</v>
      </c>
      <c r="F542" s="42"/>
      <c r="G542" s="13">
        <f>F542+'BM03'!G542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70"/>
      <c r="B543" s="571"/>
      <c r="C543" s="571"/>
      <c r="D543" s="571"/>
      <c r="E543" s="571"/>
      <c r="F543" s="571"/>
      <c r="G543" s="571"/>
      <c r="H543" s="571"/>
      <c r="I543" s="571"/>
      <c r="J543" s="571"/>
      <c r="K543" s="572"/>
      <c r="L543" s="9"/>
      <c r="M543" s="9"/>
      <c r="N543" s="9"/>
      <c r="O543" s="9"/>
      <c r="P543" s="9"/>
    </row>
    <row r="544" spans="1:16" s="10" customFormat="1" ht="16.5" customHeight="1" x14ac:dyDescent="0.35">
      <c r="A544" s="573" t="s">
        <v>826</v>
      </c>
      <c r="B544" s="574"/>
      <c r="C544" s="574"/>
      <c r="D544" s="574"/>
      <c r="E544" s="574"/>
      <c r="F544" s="574"/>
      <c r="G544" s="574"/>
      <c r="H544" s="64">
        <f>SUM(H20:H542)</f>
        <v>2233696.4099999988</v>
      </c>
      <c r="I544" s="64">
        <f>SUM(I20:I542)</f>
        <v>124749.42</v>
      </c>
      <c r="J544" s="64">
        <f>SUM(J20:J542)</f>
        <v>415419.36000000004</v>
      </c>
      <c r="K544" s="85">
        <f>J544/F13</f>
        <v>0.18597843383738977</v>
      </c>
      <c r="L544" s="9"/>
      <c r="M544" s="9"/>
      <c r="N544" s="9"/>
      <c r="O544" s="9"/>
      <c r="P544" s="9"/>
    </row>
    <row r="545" spans="1:11" x14ac:dyDescent="0.3">
      <c r="A545" s="618"/>
      <c r="B545" s="619"/>
      <c r="C545" s="619"/>
      <c r="D545" s="619"/>
      <c r="E545" s="619"/>
      <c r="F545" s="619"/>
      <c r="G545" s="619"/>
      <c r="H545" s="619"/>
      <c r="I545" s="619"/>
      <c r="J545" s="619"/>
      <c r="K545" s="620"/>
    </row>
    <row r="546" spans="1:11" x14ac:dyDescent="0.3">
      <c r="A546" s="95"/>
      <c r="B546" s="96"/>
      <c r="C546" s="97"/>
      <c r="D546" s="98"/>
      <c r="E546" s="98"/>
      <c r="F546" s="99"/>
      <c r="G546" s="99"/>
      <c r="H546" s="100"/>
      <c r="I546" s="100"/>
      <c r="J546" s="100"/>
      <c r="K546" s="101"/>
    </row>
    <row r="547" spans="1:11" ht="26" x14ac:dyDescent="0.3">
      <c r="A547" s="95"/>
      <c r="B547" s="102" t="s">
        <v>831</v>
      </c>
      <c r="C547" s="97"/>
      <c r="D547" s="98"/>
      <c r="E547" s="98"/>
      <c r="F547" s="99"/>
      <c r="G547" s="99"/>
      <c r="H547" s="103"/>
      <c r="I547" s="100"/>
      <c r="J547" s="100"/>
      <c r="K547" s="101"/>
    </row>
    <row r="548" spans="1:11" x14ac:dyDescent="0.3">
      <c r="A548" s="95"/>
      <c r="B548" s="96"/>
      <c r="C548" s="97"/>
      <c r="D548" s="98"/>
      <c r="E548" s="98"/>
      <c r="F548" s="99"/>
      <c r="G548" s="99"/>
      <c r="H548" s="103"/>
      <c r="I548" s="100"/>
      <c r="J548" s="100"/>
      <c r="K548" s="101"/>
    </row>
    <row r="549" spans="1:11" x14ac:dyDescent="0.3">
      <c r="A549" s="95"/>
      <c r="B549" s="96"/>
      <c r="C549" s="97"/>
      <c r="D549" s="98"/>
      <c r="E549" s="98"/>
      <c r="F549" s="99"/>
      <c r="G549" s="99"/>
      <c r="H549" s="100"/>
      <c r="I549" s="100"/>
      <c r="J549" s="100"/>
      <c r="K549" s="101"/>
    </row>
    <row r="550" spans="1:11" x14ac:dyDescent="0.3">
      <c r="A550" s="104"/>
      <c r="B550" s="105"/>
      <c r="C550" s="106"/>
      <c r="D550" s="107"/>
      <c r="E550" s="107"/>
      <c r="F550" s="108"/>
      <c r="G550" s="108"/>
      <c r="H550" s="109"/>
      <c r="I550" s="109"/>
      <c r="J550" s="109"/>
      <c r="K550" s="110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0"/>
  <sheetViews>
    <sheetView view="pageBreakPreview" zoomScaleNormal="85" zoomScaleSheetLayoutView="100" workbookViewId="0">
      <selection activeCell="J13" sqref="J13:K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2" width="9" style="4"/>
    <col min="13" max="13" width="10.5" style="4" bestFit="1" customWidth="1"/>
    <col min="14" max="16384" width="9" style="4"/>
  </cols>
  <sheetData>
    <row r="1" spans="1:16" s="6" customFormat="1" ht="12.75" customHeight="1" x14ac:dyDescent="0.3">
      <c r="A1" s="88"/>
      <c r="B1" s="89"/>
      <c r="C1" s="615" t="s">
        <v>832</v>
      </c>
      <c r="D1" s="615"/>
      <c r="E1" s="615"/>
      <c r="F1" s="615"/>
      <c r="G1" s="615"/>
      <c r="H1" s="615"/>
      <c r="I1" s="615"/>
      <c r="J1" s="615"/>
      <c r="K1" s="616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90"/>
      <c r="C2" s="617"/>
      <c r="D2" s="617"/>
      <c r="E2" s="617"/>
      <c r="F2" s="617"/>
      <c r="G2" s="617"/>
      <c r="H2" s="617"/>
      <c r="I2" s="617"/>
      <c r="J2" s="617"/>
      <c r="K2" s="592"/>
      <c r="L2" s="5"/>
      <c r="M2" s="5"/>
      <c r="N2" s="5"/>
      <c r="O2" s="5"/>
      <c r="P2" s="5"/>
    </row>
    <row r="3" spans="1:16" s="6" customFormat="1" ht="12.75" customHeight="1" x14ac:dyDescent="0.3">
      <c r="A3" s="19"/>
      <c r="B3" s="91"/>
      <c r="C3" s="617"/>
      <c r="D3" s="617"/>
      <c r="E3" s="617"/>
      <c r="F3" s="617"/>
      <c r="G3" s="617"/>
      <c r="H3" s="617"/>
      <c r="I3" s="617"/>
      <c r="J3" s="617"/>
      <c r="K3" s="59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92" t="s">
        <v>24</v>
      </c>
      <c r="C4" s="617"/>
      <c r="D4" s="617"/>
      <c r="E4" s="617"/>
      <c r="F4" s="617"/>
      <c r="G4" s="617"/>
      <c r="H4" s="617"/>
      <c r="I4" s="617"/>
      <c r="J4" s="617"/>
      <c r="K4" s="59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92" t="s">
        <v>6</v>
      </c>
      <c r="C5" s="593"/>
      <c r="D5" s="593"/>
      <c r="E5" s="593"/>
      <c r="F5" s="593"/>
      <c r="G5" s="593"/>
      <c r="H5" s="593"/>
      <c r="I5" s="593"/>
      <c r="J5" s="593"/>
      <c r="K5" s="594"/>
      <c r="L5" s="5"/>
      <c r="M5" s="5"/>
      <c r="N5" s="5"/>
      <c r="O5" s="5"/>
      <c r="P5" s="5"/>
    </row>
    <row r="6" spans="1:16" s="6" customFormat="1" ht="26" x14ac:dyDescent="0.3">
      <c r="A6" s="595" t="s">
        <v>2</v>
      </c>
      <c r="B6" s="596"/>
      <c r="C6" s="596"/>
      <c r="D6" s="596"/>
      <c r="E6" s="597"/>
      <c r="F6" s="598" t="s">
        <v>3</v>
      </c>
      <c r="G6" s="599"/>
      <c r="H6" s="599"/>
      <c r="I6" s="60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01" t="s">
        <v>56</v>
      </c>
      <c r="B7" s="602"/>
      <c r="C7" s="602"/>
      <c r="D7" s="602"/>
      <c r="E7" s="603"/>
      <c r="F7" s="601" t="s">
        <v>6</v>
      </c>
      <c r="G7" s="602"/>
      <c r="H7" s="602"/>
      <c r="I7" s="603"/>
      <c r="J7" s="590">
        <v>45078</v>
      </c>
      <c r="K7" s="607" t="s">
        <v>833</v>
      </c>
      <c r="L7" s="5"/>
      <c r="M7" s="5"/>
      <c r="N7" s="5"/>
      <c r="O7" s="5"/>
      <c r="P7" s="5"/>
    </row>
    <row r="8" spans="1:16" s="6" customFormat="1" x14ac:dyDescent="0.3">
      <c r="A8" s="604"/>
      <c r="B8" s="605"/>
      <c r="C8" s="605"/>
      <c r="D8" s="605"/>
      <c r="E8" s="606"/>
      <c r="F8" s="604"/>
      <c r="G8" s="605"/>
      <c r="H8" s="605"/>
      <c r="I8" s="606"/>
      <c r="J8" s="590"/>
      <c r="K8" s="608"/>
      <c r="L8" s="5"/>
      <c r="M8" s="5"/>
      <c r="N8" s="5"/>
      <c r="O8" s="5"/>
      <c r="P8" s="5"/>
    </row>
    <row r="9" spans="1:16" s="6" customFormat="1" ht="33" customHeight="1" x14ac:dyDescent="0.3">
      <c r="A9" s="595" t="s">
        <v>7</v>
      </c>
      <c r="B9" s="596"/>
      <c r="C9" s="596"/>
      <c r="D9" s="596"/>
      <c r="E9" s="597"/>
      <c r="F9" s="581" t="s">
        <v>8</v>
      </c>
      <c r="G9" s="581"/>
      <c r="H9" s="581"/>
      <c r="I9" s="581"/>
      <c r="J9" s="86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09" t="s">
        <v>801</v>
      </c>
      <c r="B10" s="610"/>
      <c r="C10" s="610"/>
      <c r="D10" s="610"/>
      <c r="E10" s="611"/>
      <c r="F10" s="584" t="s">
        <v>804</v>
      </c>
      <c r="G10" s="584"/>
      <c r="H10" s="584"/>
      <c r="I10" s="584"/>
      <c r="J10" s="590">
        <v>44957</v>
      </c>
      <c r="K10" s="590">
        <v>45322</v>
      </c>
      <c r="L10" s="5"/>
      <c r="M10" s="5"/>
      <c r="N10" s="5"/>
      <c r="O10" s="5"/>
      <c r="P10" s="5"/>
    </row>
    <row r="11" spans="1:16" s="6" customFormat="1" x14ac:dyDescent="0.3">
      <c r="A11" s="612"/>
      <c r="B11" s="613"/>
      <c r="C11" s="613"/>
      <c r="D11" s="613"/>
      <c r="E11" s="614"/>
      <c r="F11" s="584"/>
      <c r="G11" s="584"/>
      <c r="H11" s="584"/>
      <c r="I11" s="584"/>
      <c r="J11" s="590"/>
      <c r="K11" s="590"/>
      <c r="L11" s="5"/>
      <c r="M11" s="5"/>
      <c r="N11" s="5"/>
      <c r="O11" s="5"/>
      <c r="P11" s="5"/>
    </row>
    <row r="12" spans="1:16" s="6" customFormat="1" x14ac:dyDescent="0.3">
      <c r="A12" s="581" t="s">
        <v>11</v>
      </c>
      <c r="B12" s="581"/>
      <c r="C12" s="581" t="s">
        <v>12</v>
      </c>
      <c r="D12" s="581"/>
      <c r="E12" s="581"/>
      <c r="F12" s="581" t="s">
        <v>13</v>
      </c>
      <c r="G12" s="581"/>
      <c r="H12" s="582" t="s">
        <v>14</v>
      </c>
      <c r="I12" s="582"/>
      <c r="J12" s="583" t="s">
        <v>15</v>
      </c>
      <c r="K12" s="583"/>
      <c r="L12" s="5"/>
      <c r="M12" s="5"/>
      <c r="N12" s="5"/>
      <c r="O12" s="5"/>
      <c r="P12" s="5"/>
    </row>
    <row r="13" spans="1:16" s="6" customFormat="1" ht="15" customHeight="1" x14ac:dyDescent="0.3">
      <c r="A13" s="584" t="s">
        <v>802</v>
      </c>
      <c r="B13" s="584"/>
      <c r="C13" s="584" t="s">
        <v>803</v>
      </c>
      <c r="D13" s="584"/>
      <c r="E13" s="584"/>
      <c r="F13" s="585">
        <v>2233696.41</v>
      </c>
      <c r="G13" s="586"/>
      <c r="H13" s="589">
        <f>I544</f>
        <v>59925.759999999995</v>
      </c>
      <c r="I13" s="589"/>
      <c r="J13" s="584" t="s">
        <v>1414</v>
      </c>
      <c r="K13" s="584"/>
      <c r="L13" s="5"/>
      <c r="M13" s="5"/>
      <c r="N13" s="5"/>
      <c r="O13" s="5"/>
      <c r="P13" s="5"/>
    </row>
    <row r="14" spans="1:16" s="6" customFormat="1" x14ac:dyDescent="0.3">
      <c r="A14" s="584"/>
      <c r="B14" s="584"/>
      <c r="C14" s="584"/>
      <c r="D14" s="584"/>
      <c r="E14" s="584"/>
      <c r="F14" s="587"/>
      <c r="G14" s="588"/>
      <c r="H14" s="589"/>
      <c r="I14" s="589"/>
      <c r="J14" s="584"/>
      <c r="K14" s="584"/>
      <c r="L14" s="5"/>
      <c r="M14" s="622">
        <v>1.2522</v>
      </c>
      <c r="N14" s="5"/>
      <c r="O14" s="5"/>
      <c r="P14" s="5"/>
    </row>
    <row r="15" spans="1:16" s="6" customFormat="1" x14ac:dyDescent="0.3">
      <c r="A15" s="576"/>
      <c r="B15" s="576"/>
      <c r="C15" s="576"/>
      <c r="D15" s="576"/>
      <c r="E15" s="576"/>
      <c r="F15" s="576"/>
      <c r="G15" s="576"/>
      <c r="H15" s="576"/>
      <c r="I15" s="576"/>
      <c r="J15" s="576"/>
      <c r="K15" s="576"/>
      <c r="L15" s="5"/>
      <c r="M15" s="622"/>
      <c r="N15" s="5"/>
      <c r="O15" s="5"/>
      <c r="P15" s="5"/>
    </row>
    <row r="16" spans="1:16" s="10" customFormat="1" ht="12.75" customHeight="1" x14ac:dyDescent="0.3">
      <c r="A16" s="577" t="s">
        <v>16</v>
      </c>
      <c r="B16" s="578" t="s">
        <v>17</v>
      </c>
      <c r="C16" s="578" t="s">
        <v>0</v>
      </c>
      <c r="D16" s="87"/>
      <c r="E16" s="577" t="s">
        <v>1</v>
      </c>
      <c r="F16" s="577"/>
      <c r="G16" s="577"/>
      <c r="H16" s="579" t="s">
        <v>19</v>
      </c>
      <c r="I16" s="579"/>
      <c r="J16" s="579"/>
      <c r="K16" s="580" t="s">
        <v>20</v>
      </c>
      <c r="L16" s="9"/>
      <c r="M16" s="622"/>
      <c r="N16" s="9"/>
      <c r="O16" s="9"/>
      <c r="P16" s="9"/>
    </row>
    <row r="17" spans="1:16" s="10" customFormat="1" ht="39" x14ac:dyDescent="0.3">
      <c r="A17" s="577"/>
      <c r="B17" s="578"/>
      <c r="C17" s="578"/>
      <c r="D17" s="87" t="s">
        <v>18</v>
      </c>
      <c r="E17" s="87" t="s">
        <v>21</v>
      </c>
      <c r="F17" s="87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80"/>
      <c r="L17" s="9"/>
      <c r="M17" s="294">
        <f>F13</f>
        <v>2233696.41</v>
      </c>
      <c r="N17" s="621">
        <f>2302424.52</f>
        <v>2302424.52</v>
      </c>
      <c r="O17" s="621"/>
      <c r="P17" s="295">
        <f>(M17/N17)*M14</f>
        <v>1.2148214285878089</v>
      </c>
    </row>
    <row r="18" spans="1:16" x14ac:dyDescent="0.3">
      <c r="A18" s="260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260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F20+'BM04'!G20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F21+'BM04'!G21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F22+'BM04'!G22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>
        <v>28</v>
      </c>
      <c r="G23" s="13">
        <f>F23+'BM04'!G23</f>
        <v>28</v>
      </c>
      <c r="H23" s="16">
        <f t="shared" si="0"/>
        <v>12.88</v>
      </c>
      <c r="I23" s="16">
        <f t="shared" si="1"/>
        <v>12.88</v>
      </c>
      <c r="J23" s="16">
        <f t="shared" si="2"/>
        <v>12.88</v>
      </c>
      <c r="K23" s="17">
        <f t="shared" si="3"/>
        <v>1</v>
      </c>
      <c r="M23" s="4">
        <v>12.88</v>
      </c>
      <c r="O23" s="39">
        <f t="shared" si="4"/>
        <v>0</v>
      </c>
      <c r="P23" s="39"/>
    </row>
    <row r="24" spans="1:16" ht="15.5" x14ac:dyDescent="0.3">
      <c r="A24" s="260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261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>
        <v>4.24</v>
      </c>
      <c r="G25" s="13">
        <f>F25+'BM04'!G25</f>
        <v>4.24</v>
      </c>
      <c r="H25" s="16">
        <f t="shared" ref="H25:H35" si="5">ROUND(E25*D25,2)</f>
        <v>425.37</v>
      </c>
      <c r="I25" s="16">
        <f t="shared" ref="I25:I35" si="6">ROUND(F25*D25,2)</f>
        <v>326.14</v>
      </c>
      <c r="J25" s="16">
        <f t="shared" ref="J25:J35" si="7">ROUND(G25*D25,2)</f>
        <v>326.14</v>
      </c>
      <c r="K25" s="17">
        <f>J25/H25</f>
        <v>0.76672073724051992</v>
      </c>
      <c r="M25" s="4">
        <v>425.37</v>
      </c>
      <c r="O25" s="39">
        <f t="shared" si="4"/>
        <v>0</v>
      </c>
      <c r="P25" s="39"/>
    </row>
    <row r="26" spans="1:16" ht="26" x14ac:dyDescent="0.3">
      <c r="A26" s="261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>
        <v>4.24</v>
      </c>
      <c r="G26" s="13">
        <f>F26+'BM04'!G26</f>
        <v>4.24</v>
      </c>
      <c r="H26" s="16">
        <f t="shared" si="5"/>
        <v>23.96</v>
      </c>
      <c r="I26" s="16">
        <f t="shared" si="6"/>
        <v>23.96</v>
      </c>
      <c r="J26" s="16">
        <f t="shared" si="7"/>
        <v>23.96</v>
      </c>
      <c r="K26" s="17">
        <f t="shared" ref="K26:K35" si="8">J26/H26</f>
        <v>1</v>
      </c>
      <c r="M26" s="4">
        <v>23.96</v>
      </c>
      <c r="O26" s="39">
        <f t="shared" si="4"/>
        <v>0</v>
      </c>
      <c r="P26" s="39"/>
    </row>
    <row r="27" spans="1:16" ht="26" x14ac:dyDescent="0.3">
      <c r="A27" s="261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>
        <v>4.24</v>
      </c>
      <c r="G27" s="13">
        <f>F27+'BM04'!G27</f>
        <v>4.24</v>
      </c>
      <c r="H27" s="16">
        <f t="shared" si="5"/>
        <v>129.4</v>
      </c>
      <c r="I27" s="16">
        <f t="shared" si="6"/>
        <v>129.4</v>
      </c>
      <c r="J27" s="16">
        <f t="shared" si="7"/>
        <v>129.4</v>
      </c>
      <c r="K27" s="17">
        <f t="shared" si="8"/>
        <v>1</v>
      </c>
      <c r="M27" s="4">
        <v>129.4</v>
      </c>
      <c r="O27" s="39">
        <f t="shared" si="4"/>
        <v>0</v>
      </c>
      <c r="P27" s="39"/>
    </row>
    <row r="28" spans="1:16" ht="26" x14ac:dyDescent="0.3">
      <c r="A28" s="261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>
        <v>38.9</v>
      </c>
      <c r="G28" s="13">
        <f>F28+'BM04'!G28</f>
        <v>38.9</v>
      </c>
      <c r="H28" s="16">
        <f t="shared" si="5"/>
        <v>834.02</v>
      </c>
      <c r="I28" s="16">
        <f t="shared" si="6"/>
        <v>834.02</v>
      </c>
      <c r="J28" s="16">
        <f t="shared" si="7"/>
        <v>834.02</v>
      </c>
      <c r="K28" s="17">
        <f t="shared" si="8"/>
        <v>1</v>
      </c>
      <c r="M28" s="4">
        <v>834.02</v>
      </c>
      <c r="O28" s="39">
        <f t="shared" si="4"/>
        <v>0</v>
      </c>
      <c r="P28" s="39"/>
    </row>
    <row r="29" spans="1:16" ht="26" x14ac:dyDescent="0.3">
      <c r="A29" s="261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F29+'BM04'!G29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261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>
        <v>34.5</v>
      </c>
      <c r="G30" s="13">
        <f>F30+'BM04'!G30</f>
        <v>34.5</v>
      </c>
      <c r="H30" s="16">
        <f t="shared" si="5"/>
        <v>632.39</v>
      </c>
      <c r="I30" s="16">
        <f t="shared" si="6"/>
        <v>632.39</v>
      </c>
      <c r="J30" s="16">
        <f t="shared" si="7"/>
        <v>632.39</v>
      </c>
      <c r="K30" s="17">
        <f t="shared" si="8"/>
        <v>1</v>
      </c>
      <c r="M30" s="4">
        <v>632.39</v>
      </c>
      <c r="O30" s="39">
        <f t="shared" si="4"/>
        <v>0</v>
      </c>
      <c r="P30" s="39"/>
    </row>
    <row r="31" spans="1:16" ht="26" x14ac:dyDescent="0.3">
      <c r="A31" s="261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>
        <v>36.200000000000003</v>
      </c>
      <c r="G31" s="13">
        <f>F31+'BM04'!G31</f>
        <v>36.200000000000003</v>
      </c>
      <c r="H31" s="16">
        <f t="shared" si="5"/>
        <v>812.69</v>
      </c>
      <c r="I31" s="16">
        <f t="shared" si="6"/>
        <v>812.69</v>
      </c>
      <c r="J31" s="16">
        <f t="shared" si="7"/>
        <v>812.69</v>
      </c>
      <c r="K31" s="17">
        <f t="shared" si="8"/>
        <v>1</v>
      </c>
      <c r="M31" s="4">
        <v>812.69</v>
      </c>
      <c r="O31" s="39">
        <f t="shared" si="4"/>
        <v>0</v>
      </c>
      <c r="P31" s="39"/>
    </row>
    <row r="32" spans="1:16" ht="26" x14ac:dyDescent="0.3">
      <c r="A32" s="261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>
        <v>5.8</v>
      </c>
      <c r="G32" s="13">
        <f>F32+'BM04'!G32</f>
        <v>5.8</v>
      </c>
      <c r="H32" s="16">
        <f t="shared" si="5"/>
        <v>5834.26</v>
      </c>
      <c r="I32" s="16">
        <f t="shared" si="6"/>
        <v>896.39</v>
      </c>
      <c r="J32" s="16">
        <f t="shared" si="7"/>
        <v>896.39</v>
      </c>
      <c r="K32" s="17">
        <f t="shared" si="8"/>
        <v>0.15364244994223775</v>
      </c>
      <c r="M32" s="4">
        <v>5834.26</v>
      </c>
      <c r="O32" s="39">
        <f t="shared" si="4"/>
        <v>0</v>
      </c>
      <c r="P32" s="39"/>
    </row>
    <row r="33" spans="1:16" ht="26" x14ac:dyDescent="0.3">
      <c r="A33" s="261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>
        <v>1.42</v>
      </c>
      <c r="G33" s="13">
        <f>F33+'BM04'!G33</f>
        <v>1.42</v>
      </c>
      <c r="H33" s="16">
        <f t="shared" si="5"/>
        <v>2147.7399999999998</v>
      </c>
      <c r="I33" s="16">
        <f t="shared" si="6"/>
        <v>1051.6500000000001</v>
      </c>
      <c r="J33" s="16">
        <f t="shared" si="7"/>
        <v>1051.6500000000001</v>
      </c>
      <c r="K33" s="17">
        <f t="shared" si="8"/>
        <v>0.48965424120238027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261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F34+'BM04'!G34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261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F35+'BM04'!G35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260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261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F37+'BM04'!G37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261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261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261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261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261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261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260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262" t="s">
        <v>106</v>
      </c>
      <c r="B45" s="73" t="s">
        <v>105</v>
      </c>
      <c r="C45" s="12" t="s">
        <v>63</v>
      </c>
      <c r="D45" s="74">
        <v>51.88</v>
      </c>
      <c r="E45" s="74">
        <v>129.86000000000001</v>
      </c>
      <c r="F45" s="42"/>
      <c r="G45" s="13">
        <f>F45+'BM04'!G45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260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262" t="s">
        <v>115</v>
      </c>
      <c r="B47" s="75" t="s">
        <v>109</v>
      </c>
      <c r="C47" s="76" t="s">
        <v>63</v>
      </c>
      <c r="D47" s="77">
        <v>4.37</v>
      </c>
      <c r="E47" s="30">
        <v>259.72000000000003</v>
      </c>
      <c r="F47" s="42"/>
      <c r="G47" s="13">
        <f>F47+'BM04'!G47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262" t="s">
        <v>116</v>
      </c>
      <c r="B48" s="75" t="s">
        <v>110</v>
      </c>
      <c r="C48" s="76" t="s">
        <v>63</v>
      </c>
      <c r="D48" s="77">
        <v>24.13</v>
      </c>
      <c r="E48" s="30">
        <v>259.72000000000003</v>
      </c>
      <c r="F48" s="42"/>
      <c r="G48" s="13">
        <f>F48+'BM04'!G48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262" t="s">
        <v>117</v>
      </c>
      <c r="B49" s="75" t="s">
        <v>111</v>
      </c>
      <c r="C49" s="76" t="s">
        <v>63</v>
      </c>
      <c r="D49" s="77">
        <v>2.79</v>
      </c>
      <c r="E49" s="30">
        <v>129.86000000000001</v>
      </c>
      <c r="F49" s="42"/>
      <c r="G49" s="13">
        <f>F49+'BM04'!G49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262" t="s">
        <v>118</v>
      </c>
      <c r="B50" s="75" t="s">
        <v>112</v>
      </c>
      <c r="C50" s="76" t="s">
        <v>63</v>
      </c>
      <c r="D50" s="77">
        <v>19.41</v>
      </c>
      <c r="E50" s="30">
        <v>129.86000000000001</v>
      </c>
      <c r="F50" s="42"/>
      <c r="G50" s="13">
        <f>F50+'BM04'!G50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262" t="s">
        <v>119</v>
      </c>
      <c r="B51" s="75" t="s">
        <v>113</v>
      </c>
      <c r="C51" s="76" t="s">
        <v>63</v>
      </c>
      <c r="D51" s="77">
        <v>15.2</v>
      </c>
      <c r="E51" s="30">
        <v>129.86000000000001</v>
      </c>
      <c r="F51" s="42"/>
      <c r="G51" s="13">
        <f>F51+'BM04'!G51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262" t="s">
        <v>120</v>
      </c>
      <c r="B52" s="75" t="s">
        <v>114</v>
      </c>
      <c r="C52" s="76" t="s">
        <v>61</v>
      </c>
      <c r="D52" s="77">
        <v>169.67</v>
      </c>
      <c r="E52" s="30">
        <v>129.86000000000001</v>
      </c>
      <c r="F52" s="42"/>
      <c r="G52" s="13">
        <f>F52+'BM04'!G52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260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260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262" t="s">
        <v>125</v>
      </c>
      <c r="B55" s="72" t="s">
        <v>123</v>
      </c>
      <c r="C55" s="76" t="s">
        <v>124</v>
      </c>
      <c r="D55" s="74">
        <v>60.22</v>
      </c>
      <c r="E55" s="78">
        <v>31.42</v>
      </c>
      <c r="F55" s="79"/>
      <c r="G55" s="13">
        <f>F55+'BM04'!G55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260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262" t="s">
        <v>130</v>
      </c>
      <c r="B57" s="75" t="s">
        <v>67</v>
      </c>
      <c r="C57" s="76" t="s">
        <v>46</v>
      </c>
      <c r="D57" s="74">
        <v>76.92</v>
      </c>
      <c r="E57" s="78">
        <v>5.94</v>
      </c>
      <c r="F57" s="42"/>
      <c r="G57" s="13">
        <f>F57+'BM04'!G57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262" t="s">
        <v>131</v>
      </c>
      <c r="B58" s="75" t="s">
        <v>68</v>
      </c>
      <c r="C58" s="76" t="s">
        <v>63</v>
      </c>
      <c r="D58" s="74">
        <v>5.65</v>
      </c>
      <c r="E58" s="78">
        <v>3.85</v>
      </c>
      <c r="F58" s="42"/>
      <c r="G58" s="13">
        <f>F58+'BM04'!G58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262" t="s">
        <v>132</v>
      </c>
      <c r="B59" s="75" t="s">
        <v>128</v>
      </c>
      <c r="C59" s="76" t="s">
        <v>46</v>
      </c>
      <c r="D59" s="74">
        <v>610.86</v>
      </c>
      <c r="E59" s="78">
        <v>0.19</v>
      </c>
      <c r="F59" s="42"/>
      <c r="G59" s="13">
        <f>F59+'BM04'!G59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262" t="s">
        <v>133</v>
      </c>
      <c r="B60" s="75" t="s">
        <v>70</v>
      </c>
      <c r="C60" s="76" t="s">
        <v>71</v>
      </c>
      <c r="D60" s="74">
        <v>21.44</v>
      </c>
      <c r="E60" s="78">
        <v>37.5</v>
      </c>
      <c r="F60" s="42"/>
      <c r="G60" s="13">
        <f>F60+'BM04'!G60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262" t="s">
        <v>134</v>
      </c>
      <c r="B61" s="75" t="s">
        <v>72</v>
      </c>
      <c r="C61" s="76" t="s">
        <v>71</v>
      </c>
      <c r="D61" s="74">
        <v>20.350000000000001</v>
      </c>
      <c r="E61" s="78">
        <v>65.7</v>
      </c>
      <c r="F61" s="42"/>
      <c r="G61" s="13">
        <f>F61+'BM04'!G61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262" t="s">
        <v>135</v>
      </c>
      <c r="B62" s="75" t="s">
        <v>45</v>
      </c>
      <c r="C62" s="76" t="s">
        <v>71</v>
      </c>
      <c r="D62" s="74">
        <v>18.329999999999998</v>
      </c>
      <c r="E62" s="78">
        <v>63.6</v>
      </c>
      <c r="F62" s="42"/>
      <c r="G62" s="13">
        <f>F62+'BM04'!G62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262" t="s">
        <v>136</v>
      </c>
      <c r="B63" s="75" t="s">
        <v>73</v>
      </c>
      <c r="C63" s="76" t="s">
        <v>71</v>
      </c>
      <c r="D63" s="74">
        <v>22.45</v>
      </c>
      <c r="E63" s="78">
        <v>57.2</v>
      </c>
      <c r="F63" s="42"/>
      <c r="G63" s="13">
        <f>F63+'BM04'!G63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262" t="s">
        <v>137</v>
      </c>
      <c r="B64" s="75" t="s">
        <v>75</v>
      </c>
      <c r="C64" s="76" t="s">
        <v>46</v>
      </c>
      <c r="D64" s="74">
        <v>740.6</v>
      </c>
      <c r="E64" s="78">
        <v>2.8</v>
      </c>
      <c r="F64" s="42"/>
      <c r="G64" s="13">
        <f>F64+'BM04'!G64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262" t="s">
        <v>138</v>
      </c>
      <c r="B65" s="75" t="s">
        <v>129</v>
      </c>
      <c r="C65" s="76" t="s">
        <v>63</v>
      </c>
      <c r="D65" s="74">
        <v>93</v>
      </c>
      <c r="E65" s="78">
        <v>40.78</v>
      </c>
      <c r="F65" s="42"/>
      <c r="G65" s="13">
        <f>F65+'BM04'!G65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262" t="s">
        <v>139</v>
      </c>
      <c r="B66" s="75" t="s">
        <v>76</v>
      </c>
      <c r="C66" s="76" t="s">
        <v>63</v>
      </c>
      <c r="D66" s="74">
        <v>41.75</v>
      </c>
      <c r="E66" s="78">
        <v>25.53</v>
      </c>
      <c r="F66" s="42">
        <v>-0.82399999999999807</v>
      </c>
      <c r="G66" s="13">
        <f>F66+'BM04'!G66</f>
        <v>24.706000000000003</v>
      </c>
      <c r="H66" s="16">
        <f t="shared" si="25"/>
        <v>1065.8800000000001</v>
      </c>
      <c r="I66" s="16">
        <f t="shared" si="26"/>
        <v>-34.4</v>
      </c>
      <c r="J66" s="16">
        <f t="shared" si="27"/>
        <v>1031.48</v>
      </c>
      <c r="K66" s="17">
        <f t="shared" si="28"/>
        <v>0.96772619807107729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262" t="s">
        <v>140</v>
      </c>
      <c r="B67" s="75" t="s">
        <v>77</v>
      </c>
      <c r="C67" s="76" t="s">
        <v>46</v>
      </c>
      <c r="D67" s="74">
        <v>46.64</v>
      </c>
      <c r="E67" s="78">
        <v>3.14</v>
      </c>
      <c r="F67" s="42"/>
      <c r="G67" s="13">
        <f>F67+'BM04'!G67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2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262" t="s">
        <v>147</v>
      </c>
      <c r="B69" s="75" t="s">
        <v>90</v>
      </c>
      <c r="C69" s="76" t="s">
        <v>63</v>
      </c>
      <c r="D69" s="74">
        <v>39.71</v>
      </c>
      <c r="E69" s="78">
        <v>47.03</v>
      </c>
      <c r="F69" s="42"/>
      <c r="G69" s="13">
        <f>F69+'BM04'!G69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262" t="s">
        <v>148</v>
      </c>
      <c r="B70" s="75" t="s">
        <v>94</v>
      </c>
      <c r="C70" s="76" t="s">
        <v>71</v>
      </c>
      <c r="D70" s="74">
        <v>22.45</v>
      </c>
      <c r="E70" s="78">
        <v>71.2</v>
      </c>
      <c r="F70" s="42"/>
      <c r="G70" s="13">
        <f>F70+'BM04'!G70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262" t="s">
        <v>149</v>
      </c>
      <c r="B71" s="75" t="s">
        <v>143</v>
      </c>
      <c r="C71" s="76" t="s">
        <v>71</v>
      </c>
      <c r="D71" s="74">
        <v>18.75</v>
      </c>
      <c r="E71" s="78">
        <v>52.6</v>
      </c>
      <c r="F71" s="42"/>
      <c r="G71" s="13">
        <f>F71+'BM04'!G71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262" t="s">
        <v>150</v>
      </c>
      <c r="B72" s="75" t="s">
        <v>90</v>
      </c>
      <c r="C72" s="76" t="s">
        <v>63</v>
      </c>
      <c r="D72" s="74">
        <v>39.71</v>
      </c>
      <c r="E72" s="78">
        <v>80.599999999999994</v>
      </c>
      <c r="F72" s="42">
        <v>-80.599999999999994</v>
      </c>
      <c r="G72" s="13">
        <f>F72+'BM04'!G72</f>
        <v>0</v>
      </c>
      <c r="H72" s="16">
        <f t="shared" si="29"/>
        <v>3200.63</v>
      </c>
      <c r="I72" s="16">
        <f t="shared" si="30"/>
        <v>-3200.63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262" t="s">
        <v>151</v>
      </c>
      <c r="B73" s="75" t="s">
        <v>144</v>
      </c>
      <c r="C73" s="76" t="s">
        <v>46</v>
      </c>
      <c r="D73" s="74">
        <v>487.71</v>
      </c>
      <c r="E73" s="78">
        <v>2.44</v>
      </c>
      <c r="F73" s="42"/>
      <c r="G73" s="13">
        <f>F73+'BM04'!G73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262" t="s">
        <v>152</v>
      </c>
      <c r="B74" s="75" t="s">
        <v>145</v>
      </c>
      <c r="C74" s="76" t="s">
        <v>124</v>
      </c>
      <c r="D74" s="74">
        <v>114.79</v>
      </c>
      <c r="E74" s="78">
        <v>11.2</v>
      </c>
      <c r="F74" s="42"/>
      <c r="G74" s="13">
        <f>F74+'BM04'!G74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262" t="s">
        <v>153</v>
      </c>
      <c r="B75" s="75" t="s">
        <v>146</v>
      </c>
      <c r="C75" s="76" t="s">
        <v>124</v>
      </c>
      <c r="D75" s="74">
        <v>62.72</v>
      </c>
      <c r="E75" s="78">
        <v>6.4</v>
      </c>
      <c r="F75" s="42">
        <v>-4.2</v>
      </c>
      <c r="G75" s="13">
        <f>F75+'BM04'!G75</f>
        <v>0</v>
      </c>
      <c r="H75" s="16">
        <f t="shared" si="29"/>
        <v>401.41</v>
      </c>
      <c r="I75" s="16">
        <f t="shared" si="30"/>
        <v>-263.42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260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262" t="s">
        <v>156</v>
      </c>
      <c r="B77" s="72" t="s">
        <v>105</v>
      </c>
      <c r="C77" s="76" t="s">
        <v>63</v>
      </c>
      <c r="D77" s="74">
        <v>51.88</v>
      </c>
      <c r="E77" s="78">
        <v>92.5</v>
      </c>
      <c r="F77" s="42"/>
      <c r="G77" s="13">
        <f>F77+'BM04'!G77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260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262" t="s">
        <v>166</v>
      </c>
      <c r="B79" s="75" t="s">
        <v>159</v>
      </c>
      <c r="C79" s="76" t="s">
        <v>63</v>
      </c>
      <c r="D79" s="74">
        <v>77.12</v>
      </c>
      <c r="E79" s="78">
        <v>67.260000000000005</v>
      </c>
      <c r="F79" s="42"/>
      <c r="G79" s="13">
        <f>F79+'BM04'!G79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262" t="s">
        <v>167</v>
      </c>
      <c r="B80" s="75" t="s">
        <v>160</v>
      </c>
      <c r="C80" s="76" t="s">
        <v>63</v>
      </c>
      <c r="D80" s="74">
        <v>27.56</v>
      </c>
      <c r="E80" s="78">
        <v>67.260000000000005</v>
      </c>
      <c r="F80" s="42"/>
      <c r="G80" s="13">
        <f>F80+'BM04'!G80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262" t="s">
        <v>168</v>
      </c>
      <c r="B81" s="75" t="s">
        <v>161</v>
      </c>
      <c r="C81" s="76" t="s">
        <v>124</v>
      </c>
      <c r="D81" s="74">
        <v>27.6</v>
      </c>
      <c r="E81" s="78">
        <v>13.5</v>
      </c>
      <c r="F81" s="42"/>
      <c r="G81" s="13">
        <f>F81+'BM04'!G81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262" t="s">
        <v>169</v>
      </c>
      <c r="B82" s="75" t="s">
        <v>162</v>
      </c>
      <c r="C82" s="76" t="s">
        <v>124</v>
      </c>
      <c r="D82" s="74">
        <v>71.63</v>
      </c>
      <c r="E82" s="78">
        <v>6</v>
      </c>
      <c r="F82" s="42"/>
      <c r="G82" s="13">
        <f>F82+'BM04'!G82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262" t="s">
        <v>170</v>
      </c>
      <c r="B83" s="75" t="s">
        <v>163</v>
      </c>
      <c r="C83" s="76" t="s">
        <v>63</v>
      </c>
      <c r="D83" s="74">
        <v>38.590000000000003</v>
      </c>
      <c r="E83" s="78">
        <v>53.5</v>
      </c>
      <c r="F83" s="42"/>
      <c r="G83" s="13">
        <f>F83+'BM04'!G83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262" t="s">
        <v>171</v>
      </c>
      <c r="B84" s="75" t="s">
        <v>164</v>
      </c>
      <c r="C84" s="76" t="s">
        <v>165</v>
      </c>
      <c r="D84" s="74">
        <v>1493.81</v>
      </c>
      <c r="E84" s="78">
        <v>3</v>
      </c>
      <c r="F84" s="42"/>
      <c r="G84" s="13">
        <f>F84+'BM04'!G84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260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263" t="s">
        <v>177</v>
      </c>
      <c r="B86" s="81" t="s">
        <v>174</v>
      </c>
      <c r="C86" s="82" t="s">
        <v>165</v>
      </c>
      <c r="D86" s="77">
        <v>1082.95</v>
      </c>
      <c r="E86" s="77">
        <v>1</v>
      </c>
      <c r="F86" s="42"/>
      <c r="G86" s="13">
        <f>F86+'BM04'!G86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263" t="s">
        <v>178</v>
      </c>
      <c r="B87" s="81" t="s">
        <v>175</v>
      </c>
      <c r="C87" s="82" t="s">
        <v>63</v>
      </c>
      <c r="D87" s="77">
        <v>877.32</v>
      </c>
      <c r="E87" s="77">
        <v>6.4</v>
      </c>
      <c r="F87" s="42"/>
      <c r="G87" s="13">
        <f>F87+'BM04'!G87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263" t="s">
        <v>179</v>
      </c>
      <c r="B88" s="81" t="s">
        <v>176</v>
      </c>
      <c r="C88" s="82" t="s">
        <v>165</v>
      </c>
      <c r="D88" s="77">
        <v>4511.21</v>
      </c>
      <c r="E88" s="77">
        <v>1</v>
      </c>
      <c r="F88" s="42"/>
      <c r="G88" s="13">
        <f>F88+'BM04'!G88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260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263" t="s">
        <v>187</v>
      </c>
      <c r="B90" s="81" t="s">
        <v>182</v>
      </c>
      <c r="C90" s="82" t="s">
        <v>46</v>
      </c>
      <c r="D90" s="77">
        <v>434.36</v>
      </c>
      <c r="E90" s="77">
        <v>3.37</v>
      </c>
      <c r="F90" s="42"/>
      <c r="G90" s="13">
        <f>F90+'BM04'!G90</f>
        <v>3.37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263" t="s">
        <v>188</v>
      </c>
      <c r="B91" s="81" t="s">
        <v>183</v>
      </c>
      <c r="C91" s="82" t="s">
        <v>63</v>
      </c>
      <c r="D91" s="77">
        <v>40.81</v>
      </c>
      <c r="E91" s="77">
        <v>48.22</v>
      </c>
      <c r="F91" s="42"/>
      <c r="G91" s="13">
        <f>F91+'BM04'!G91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263" t="s">
        <v>189</v>
      </c>
      <c r="B92" s="81" t="s">
        <v>184</v>
      </c>
      <c r="C92" s="82" t="s">
        <v>63</v>
      </c>
      <c r="D92" s="77">
        <v>126.75</v>
      </c>
      <c r="E92" s="77">
        <v>48.22</v>
      </c>
      <c r="F92" s="42"/>
      <c r="G92" s="13">
        <f>F92+'BM04'!G92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263" t="s">
        <v>190</v>
      </c>
      <c r="B93" s="81" t="s">
        <v>185</v>
      </c>
      <c r="C93" s="82" t="s">
        <v>124</v>
      </c>
      <c r="D93" s="77">
        <v>21</v>
      </c>
      <c r="E93" s="77">
        <v>36.71</v>
      </c>
      <c r="F93" s="42"/>
      <c r="G93" s="13">
        <f>F93+'BM04'!G93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263" t="s">
        <v>191</v>
      </c>
      <c r="B94" s="81" t="s">
        <v>186</v>
      </c>
      <c r="C94" s="82" t="s">
        <v>46</v>
      </c>
      <c r="D94" s="77">
        <v>772.62</v>
      </c>
      <c r="E94" s="77">
        <v>1.99</v>
      </c>
      <c r="F94" s="42"/>
      <c r="G94" s="13">
        <f>F94+'BM04'!G94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260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263" t="s">
        <v>194</v>
      </c>
      <c r="B96" s="81" t="s">
        <v>109</v>
      </c>
      <c r="C96" s="82" t="s">
        <v>63</v>
      </c>
      <c r="D96" s="77">
        <v>4.37</v>
      </c>
      <c r="E96" s="77">
        <v>247.26</v>
      </c>
      <c r="F96" s="42"/>
      <c r="G96" s="13">
        <f>F96+'BM04'!G96</f>
        <v>247.26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263" t="s">
        <v>195</v>
      </c>
      <c r="B97" s="81" t="s">
        <v>110</v>
      </c>
      <c r="C97" s="82" t="s">
        <v>63</v>
      </c>
      <c r="D97" s="77">
        <v>24.13</v>
      </c>
      <c r="E97" s="77">
        <v>111.97</v>
      </c>
      <c r="F97" s="42">
        <v>111.97</v>
      </c>
      <c r="G97" s="13">
        <f>F97+'BM04'!G97</f>
        <v>111.97</v>
      </c>
      <c r="H97" s="16">
        <f t="shared" si="50"/>
        <v>2701.84</v>
      </c>
      <c r="I97" s="16">
        <f t="shared" si="51"/>
        <v>2701.84</v>
      </c>
      <c r="J97" s="16">
        <f t="shared" si="52"/>
        <v>2701.84</v>
      </c>
      <c r="K97" s="17">
        <f t="shared" si="53"/>
        <v>1</v>
      </c>
      <c r="M97" s="4">
        <v>2701.84</v>
      </c>
      <c r="O97" s="39">
        <f t="shared" si="41"/>
        <v>0</v>
      </c>
      <c r="P97" s="39"/>
    </row>
    <row r="98" spans="1:16" ht="39" x14ac:dyDescent="0.3">
      <c r="A98" s="263" t="s">
        <v>196</v>
      </c>
      <c r="B98" s="81" t="s">
        <v>193</v>
      </c>
      <c r="C98" s="82" t="s">
        <v>63</v>
      </c>
      <c r="D98" s="77">
        <v>35.4</v>
      </c>
      <c r="E98" s="77">
        <v>135.29</v>
      </c>
      <c r="F98" s="42">
        <v>100</v>
      </c>
      <c r="G98" s="13">
        <f>F98+'BM04'!G98</f>
        <v>100</v>
      </c>
      <c r="H98" s="16">
        <f t="shared" si="50"/>
        <v>4789.2700000000004</v>
      </c>
      <c r="I98" s="16">
        <f t="shared" si="51"/>
        <v>3540</v>
      </c>
      <c r="J98" s="16">
        <f t="shared" si="52"/>
        <v>3540</v>
      </c>
      <c r="K98" s="17">
        <f t="shared" si="53"/>
        <v>0.73915231340058085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260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263" t="s">
        <v>204</v>
      </c>
      <c r="B100" s="81" t="s">
        <v>199</v>
      </c>
      <c r="C100" s="82" t="s">
        <v>63</v>
      </c>
      <c r="D100" s="77">
        <v>3.18</v>
      </c>
      <c r="E100" s="77">
        <v>247.26</v>
      </c>
      <c r="F100" s="42"/>
      <c r="G100" s="13">
        <f>F100+'BM04'!G100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263" t="s">
        <v>205</v>
      </c>
      <c r="B101" s="81" t="s">
        <v>200</v>
      </c>
      <c r="C101" s="82" t="s">
        <v>63</v>
      </c>
      <c r="D101" s="77">
        <v>11.22</v>
      </c>
      <c r="E101" s="77">
        <v>247.26</v>
      </c>
      <c r="F101" s="42"/>
      <c r="G101" s="13">
        <f>F101+'BM04'!G101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263" t="s">
        <v>206</v>
      </c>
      <c r="B102" s="81" t="s">
        <v>113</v>
      </c>
      <c r="C102" s="82" t="s">
        <v>63</v>
      </c>
      <c r="D102" s="77">
        <v>15.2</v>
      </c>
      <c r="E102" s="77">
        <v>247.26</v>
      </c>
      <c r="F102" s="42"/>
      <c r="G102" s="13">
        <f>F102+'BM04'!G102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263" t="s">
        <v>207</v>
      </c>
      <c r="B103" s="81" t="s">
        <v>201</v>
      </c>
      <c r="C103" s="82" t="s">
        <v>63</v>
      </c>
      <c r="D103" s="77">
        <v>3.21</v>
      </c>
      <c r="E103" s="77">
        <v>48.22</v>
      </c>
      <c r="F103" s="42"/>
      <c r="G103" s="13">
        <f>F103+'BM04'!G103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263" t="s">
        <v>208</v>
      </c>
      <c r="B104" s="81" t="s">
        <v>202</v>
      </c>
      <c r="C104" s="82" t="s">
        <v>63</v>
      </c>
      <c r="D104" s="77">
        <v>17.05</v>
      </c>
      <c r="E104" s="77">
        <v>48.22</v>
      </c>
      <c r="F104" s="42"/>
      <c r="G104" s="13">
        <f>F104+'BM04'!G104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263" t="s">
        <v>209</v>
      </c>
      <c r="B105" s="81" t="s">
        <v>203</v>
      </c>
      <c r="C105" s="82" t="s">
        <v>63</v>
      </c>
      <c r="D105" s="77">
        <v>6.87</v>
      </c>
      <c r="E105" s="77">
        <v>3.61</v>
      </c>
      <c r="F105" s="42"/>
      <c r="G105" s="13">
        <f>F105+'BM04'!G105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260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260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263" t="s">
        <v>214</v>
      </c>
      <c r="B108" s="81" t="s">
        <v>212</v>
      </c>
      <c r="C108" s="82" t="s">
        <v>124</v>
      </c>
      <c r="D108" s="77">
        <v>67.56</v>
      </c>
      <c r="E108" s="77">
        <v>76.45</v>
      </c>
      <c r="F108" s="42"/>
      <c r="G108" s="13">
        <f>F108+'BM04'!G108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263" t="s">
        <v>215</v>
      </c>
      <c r="B109" s="81" t="s">
        <v>213</v>
      </c>
      <c r="C109" s="82" t="s">
        <v>165</v>
      </c>
      <c r="D109" s="77">
        <v>1803.32</v>
      </c>
      <c r="E109" s="77">
        <v>2</v>
      </c>
      <c r="F109" s="42"/>
      <c r="G109" s="13">
        <f>F109+'BM04'!G109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263" t="s">
        <v>216</v>
      </c>
      <c r="B110" s="81" t="s">
        <v>203</v>
      </c>
      <c r="C110" s="82" t="s">
        <v>63</v>
      </c>
      <c r="D110" s="77">
        <v>6.87</v>
      </c>
      <c r="E110" s="77">
        <v>8.64</v>
      </c>
      <c r="F110" s="42"/>
      <c r="G110" s="13">
        <f>F110+'BM04'!G110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260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263" t="s">
        <v>221</v>
      </c>
      <c r="B112" s="81" t="s">
        <v>218</v>
      </c>
      <c r="C112" s="82" t="s">
        <v>63</v>
      </c>
      <c r="D112" s="77">
        <v>130.13</v>
      </c>
      <c r="E112" s="77">
        <v>15.45</v>
      </c>
      <c r="F112" s="42"/>
      <c r="G112" s="13">
        <f>F112+'BM04'!G112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263" t="s">
        <v>222</v>
      </c>
      <c r="B113" s="81" t="s">
        <v>219</v>
      </c>
      <c r="C113" s="82" t="s">
        <v>124</v>
      </c>
      <c r="D113" s="77">
        <v>479.35</v>
      </c>
      <c r="E113" s="77">
        <v>8.2799999999999994</v>
      </c>
      <c r="F113" s="42"/>
      <c r="G113" s="13">
        <f>F113+'BM04'!G113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263" t="s">
        <v>223</v>
      </c>
      <c r="B114" s="81" t="s">
        <v>77</v>
      </c>
      <c r="C114" s="82" t="s">
        <v>46</v>
      </c>
      <c r="D114" s="77">
        <v>46.64</v>
      </c>
      <c r="E114" s="77">
        <v>8.31</v>
      </c>
      <c r="F114" s="42"/>
      <c r="G114" s="13">
        <f>F114+'BM04'!G114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263" t="s">
        <v>224</v>
      </c>
      <c r="B115" s="81" t="s">
        <v>220</v>
      </c>
      <c r="C115" s="82" t="s">
        <v>63</v>
      </c>
      <c r="D115" s="77">
        <v>120.3</v>
      </c>
      <c r="E115" s="77">
        <v>17.96</v>
      </c>
      <c r="F115" s="42"/>
      <c r="G115" s="13">
        <f>F115+'BM04'!G115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263" t="s">
        <v>225</v>
      </c>
      <c r="B116" s="81" t="s">
        <v>213</v>
      </c>
      <c r="C116" s="82" t="s">
        <v>165</v>
      </c>
      <c r="D116" s="77">
        <v>1803.32</v>
      </c>
      <c r="E116" s="77">
        <v>2</v>
      </c>
      <c r="F116" s="42"/>
      <c r="G116" s="13">
        <f>F116+'BM04'!G116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263" t="s">
        <v>226</v>
      </c>
      <c r="B117" s="81" t="s">
        <v>203</v>
      </c>
      <c r="C117" s="82" t="s">
        <v>63</v>
      </c>
      <c r="D117" s="77">
        <v>6.87</v>
      </c>
      <c r="E117" s="77">
        <v>6.72</v>
      </c>
      <c r="F117" s="42"/>
      <c r="G117" s="13">
        <f>F117+'BM04'!G117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260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260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2" t="s">
        <v>36</v>
      </c>
      <c r="B120" s="81" t="s">
        <v>65</v>
      </c>
      <c r="C120" s="82" t="s">
        <v>61</v>
      </c>
      <c r="D120" s="77">
        <v>0.46</v>
      </c>
      <c r="E120" s="77">
        <v>442.82</v>
      </c>
      <c r="F120" s="42"/>
      <c r="G120" s="13">
        <f>F120+'BM04'!G120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260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263" t="s">
        <v>229</v>
      </c>
      <c r="B122" s="81" t="s">
        <v>230</v>
      </c>
      <c r="C122" s="82" t="s">
        <v>63</v>
      </c>
      <c r="D122" s="77">
        <v>2.6</v>
      </c>
      <c r="E122" s="77">
        <v>442.82</v>
      </c>
      <c r="F122" s="42"/>
      <c r="G122" s="13">
        <f>F122+'BM04'!G122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260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263" t="s">
        <v>238</v>
      </c>
      <c r="B124" s="81" t="s">
        <v>232</v>
      </c>
      <c r="C124" s="82" t="s">
        <v>124</v>
      </c>
      <c r="D124" s="77">
        <v>36.229999999999997</v>
      </c>
      <c r="E124" s="77">
        <v>84.63</v>
      </c>
      <c r="F124" s="42"/>
      <c r="G124" s="13">
        <f>F124+'BM04'!G124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263" t="s">
        <v>239</v>
      </c>
      <c r="B125" s="81" t="s">
        <v>233</v>
      </c>
      <c r="C125" s="82" t="s">
        <v>63</v>
      </c>
      <c r="D125" s="77">
        <v>67.06</v>
      </c>
      <c r="E125" s="77">
        <v>564.49</v>
      </c>
      <c r="F125" s="42"/>
      <c r="G125" s="13">
        <f>F125+'BM04'!G125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263" t="s">
        <v>240</v>
      </c>
      <c r="B126" s="81" t="s">
        <v>234</v>
      </c>
      <c r="C126" s="82" t="s">
        <v>235</v>
      </c>
      <c r="D126" s="77">
        <v>50.3</v>
      </c>
      <c r="E126" s="77">
        <v>66.42</v>
      </c>
      <c r="F126" s="42"/>
      <c r="G126" s="13">
        <f>F126+'BM04'!G126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260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263" t="s">
        <v>241</v>
      </c>
      <c r="B128" s="80" t="s">
        <v>219</v>
      </c>
      <c r="C128" s="82" t="s">
        <v>124</v>
      </c>
      <c r="D128" s="77">
        <v>479.35</v>
      </c>
      <c r="E128" s="77">
        <v>84.63</v>
      </c>
      <c r="F128" s="42"/>
      <c r="G128" s="13">
        <f>F128+'BM04'!G128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260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2" t="s">
        <v>37</v>
      </c>
      <c r="B130" s="81" t="s">
        <v>243</v>
      </c>
      <c r="C130" s="82" t="s">
        <v>63</v>
      </c>
      <c r="D130" s="77">
        <v>13.59</v>
      </c>
      <c r="E130" s="77">
        <v>231.89</v>
      </c>
      <c r="F130" s="42"/>
      <c r="G130" s="13">
        <f>F130+'BM04'!G130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260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260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260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263" t="s">
        <v>248</v>
      </c>
      <c r="B134" s="81" t="s">
        <v>123</v>
      </c>
      <c r="C134" s="82" t="s">
        <v>124</v>
      </c>
      <c r="D134" s="77">
        <v>60.22</v>
      </c>
      <c r="E134" s="77">
        <v>41.8</v>
      </c>
      <c r="F134" s="42"/>
      <c r="G134" s="13">
        <f>F134+'BM04'!G134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260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263" t="s">
        <v>255</v>
      </c>
      <c r="B136" s="81" t="s">
        <v>67</v>
      </c>
      <c r="C136" s="82" t="s">
        <v>46</v>
      </c>
      <c r="D136" s="77">
        <v>76.92</v>
      </c>
      <c r="E136" s="77">
        <v>38.380000000000003</v>
      </c>
      <c r="F136" s="42"/>
      <c r="G136" s="13">
        <f>F136+'BM04'!G136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263" t="s">
        <v>256</v>
      </c>
      <c r="B137" s="81" t="s">
        <v>68</v>
      </c>
      <c r="C137" s="82" t="s">
        <v>63</v>
      </c>
      <c r="D137" s="77">
        <v>5.65</v>
      </c>
      <c r="E137" s="77">
        <v>5.28</v>
      </c>
      <c r="F137" s="42"/>
      <c r="G137" s="13">
        <f>F137+'BM04'!G137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263" t="s">
        <v>257</v>
      </c>
      <c r="B138" s="81" t="s">
        <v>69</v>
      </c>
      <c r="C138" s="82" t="s">
        <v>63</v>
      </c>
      <c r="D138" s="77">
        <v>30.52</v>
      </c>
      <c r="E138" s="77">
        <v>5.28</v>
      </c>
      <c r="F138" s="42"/>
      <c r="G138" s="13">
        <f>F138+'BM04'!G138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263" t="s">
        <v>258</v>
      </c>
      <c r="B139" s="81" t="s">
        <v>251</v>
      </c>
      <c r="C139" s="82" t="s">
        <v>124</v>
      </c>
      <c r="D139" s="77">
        <v>43.6</v>
      </c>
      <c r="E139" s="77">
        <v>35.630000000000003</v>
      </c>
      <c r="F139" s="42"/>
      <c r="G139" s="13">
        <f>F139+'BM04'!G139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263" t="s">
        <v>259</v>
      </c>
      <c r="B140" s="81" t="s">
        <v>252</v>
      </c>
      <c r="C140" s="82" t="s">
        <v>46</v>
      </c>
      <c r="D140" s="77">
        <v>616.83000000000004</v>
      </c>
      <c r="E140" s="77">
        <v>2.85</v>
      </c>
      <c r="F140" s="42"/>
      <c r="G140" s="13">
        <f>F140+'BM04'!G140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263" t="s">
        <v>260</v>
      </c>
      <c r="B141" s="81" t="s">
        <v>253</v>
      </c>
      <c r="C141" s="82" t="s">
        <v>235</v>
      </c>
      <c r="D141" s="77">
        <v>516.9</v>
      </c>
      <c r="E141" s="77">
        <v>8.5500000000000007</v>
      </c>
      <c r="F141" s="42"/>
      <c r="G141" s="13">
        <f>F141+'BM04'!G141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263" t="s">
        <v>261</v>
      </c>
      <c r="B142" s="81" t="s">
        <v>45</v>
      </c>
      <c r="C142" s="82" t="s">
        <v>71</v>
      </c>
      <c r="D142" s="77">
        <v>18.329999999999998</v>
      </c>
      <c r="E142" s="77">
        <v>69.739999999999995</v>
      </c>
      <c r="F142" s="42"/>
      <c r="G142" s="13">
        <f>F142+'BM04'!G142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263" t="s">
        <v>262</v>
      </c>
      <c r="B143" s="81" t="s">
        <v>254</v>
      </c>
      <c r="C143" s="82" t="s">
        <v>46</v>
      </c>
      <c r="D143" s="77">
        <v>662.01</v>
      </c>
      <c r="E143" s="77">
        <v>2.31</v>
      </c>
      <c r="F143" s="42"/>
      <c r="G143" s="13">
        <f>F143+'BM04'!G143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263" t="s">
        <v>263</v>
      </c>
      <c r="B144" s="81" t="s">
        <v>76</v>
      </c>
      <c r="C144" s="82" t="s">
        <v>63</v>
      </c>
      <c r="D144" s="77">
        <v>41.75</v>
      </c>
      <c r="E144" s="77">
        <v>25.07</v>
      </c>
      <c r="F144" s="42"/>
      <c r="G144" s="13">
        <f>F144+'BM04'!G144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263" t="s">
        <v>264</v>
      </c>
      <c r="B145" s="81" t="s">
        <v>77</v>
      </c>
      <c r="C145" s="82" t="s">
        <v>46</v>
      </c>
      <c r="D145" s="77">
        <v>46.64</v>
      </c>
      <c r="E145" s="77">
        <v>24.67</v>
      </c>
      <c r="F145" s="42"/>
      <c r="G145" s="13">
        <f>F145+'BM04'!G145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260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263" t="s">
        <v>269</v>
      </c>
      <c r="B147" s="81" t="s">
        <v>90</v>
      </c>
      <c r="C147" s="82" t="s">
        <v>63</v>
      </c>
      <c r="D147" s="77">
        <v>39.71</v>
      </c>
      <c r="E147" s="77">
        <v>26.4</v>
      </c>
      <c r="F147" s="42"/>
      <c r="G147" s="13">
        <f>F147+'BM04'!G147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263" t="s">
        <v>270</v>
      </c>
      <c r="B148" s="81" t="s">
        <v>267</v>
      </c>
      <c r="C148" s="82" t="s">
        <v>63</v>
      </c>
      <c r="D148" s="77">
        <v>59.67</v>
      </c>
      <c r="E148" s="77">
        <v>28.59</v>
      </c>
      <c r="F148" s="42">
        <v>28.59</v>
      </c>
      <c r="G148" s="13">
        <f>F148+'BM04'!G148</f>
        <v>28.59</v>
      </c>
      <c r="H148" s="16">
        <f t="shared" si="94"/>
        <v>1705.97</v>
      </c>
      <c r="I148" s="16">
        <f t="shared" si="95"/>
        <v>1705.97</v>
      </c>
      <c r="J148" s="16">
        <f t="shared" si="96"/>
        <v>1705.97</v>
      </c>
      <c r="K148" s="17">
        <f t="shared" si="97"/>
        <v>1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263" t="s">
        <v>271</v>
      </c>
      <c r="B149" s="81" t="s">
        <v>94</v>
      </c>
      <c r="C149" s="82" t="s">
        <v>71</v>
      </c>
      <c r="D149" s="77">
        <v>22.45</v>
      </c>
      <c r="E149" s="77">
        <v>37.22</v>
      </c>
      <c r="F149" s="42">
        <v>15.2</v>
      </c>
      <c r="G149" s="13">
        <f>F149+'BM04'!G149</f>
        <v>37.22</v>
      </c>
      <c r="H149" s="16">
        <f t="shared" si="94"/>
        <v>835.59</v>
      </c>
      <c r="I149" s="16">
        <f t="shared" si="95"/>
        <v>341.24</v>
      </c>
      <c r="J149" s="16">
        <f t="shared" si="96"/>
        <v>835.59</v>
      </c>
      <c r="K149" s="17">
        <f t="shared" si="97"/>
        <v>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263" t="s">
        <v>272</v>
      </c>
      <c r="B150" s="81" t="s">
        <v>47</v>
      </c>
      <c r="C150" s="82" t="s">
        <v>71</v>
      </c>
      <c r="D150" s="77">
        <v>18.260000000000002</v>
      </c>
      <c r="E150" s="77">
        <v>204.88</v>
      </c>
      <c r="F150" s="42">
        <v>109.4</v>
      </c>
      <c r="G150" s="13">
        <f>F150+'BM04'!G150</f>
        <v>204.88</v>
      </c>
      <c r="H150" s="16">
        <f t="shared" si="94"/>
        <v>3741.11</v>
      </c>
      <c r="I150" s="16">
        <f t="shared" si="95"/>
        <v>1997.64</v>
      </c>
      <c r="J150" s="16">
        <f t="shared" si="96"/>
        <v>3741.11</v>
      </c>
      <c r="K150" s="17">
        <f t="shared" si="97"/>
        <v>1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263" t="s">
        <v>273</v>
      </c>
      <c r="B151" s="81" t="s">
        <v>144</v>
      </c>
      <c r="C151" s="82" t="s">
        <v>46</v>
      </c>
      <c r="D151" s="77">
        <v>487.71</v>
      </c>
      <c r="E151" s="77">
        <v>2.98</v>
      </c>
      <c r="F151" s="42">
        <v>1.66</v>
      </c>
      <c r="G151" s="13">
        <f>F151+'BM04'!G151</f>
        <v>2.98</v>
      </c>
      <c r="H151" s="16">
        <f t="shared" si="94"/>
        <v>1453.38</v>
      </c>
      <c r="I151" s="16">
        <f t="shared" si="95"/>
        <v>809.6</v>
      </c>
      <c r="J151" s="16">
        <f t="shared" si="96"/>
        <v>1453.38</v>
      </c>
      <c r="K151" s="17">
        <f t="shared" si="97"/>
        <v>1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263" t="s">
        <v>274</v>
      </c>
      <c r="B152" s="81" t="s">
        <v>268</v>
      </c>
      <c r="C152" s="82" t="s">
        <v>46</v>
      </c>
      <c r="D152" s="77">
        <v>265.87</v>
      </c>
      <c r="E152" s="77">
        <v>2.98</v>
      </c>
      <c r="F152" s="42">
        <v>1.66</v>
      </c>
      <c r="G152" s="13">
        <f>F152+'BM04'!G152</f>
        <v>2.98</v>
      </c>
      <c r="H152" s="16">
        <f t="shared" si="94"/>
        <v>792.29</v>
      </c>
      <c r="I152" s="16">
        <f t="shared" si="95"/>
        <v>441.34</v>
      </c>
      <c r="J152" s="16">
        <f t="shared" si="96"/>
        <v>792.29</v>
      </c>
      <c r="K152" s="17">
        <f t="shared" si="97"/>
        <v>1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260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263" t="s">
        <v>283</v>
      </c>
      <c r="B154" s="81" t="s">
        <v>105</v>
      </c>
      <c r="C154" s="82" t="s">
        <v>63</v>
      </c>
      <c r="D154" s="77">
        <v>51.88</v>
      </c>
      <c r="E154" s="77">
        <v>111.13</v>
      </c>
      <c r="F154" s="42"/>
      <c r="G154" s="13">
        <f>F154+'BM04'!G154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263" t="s">
        <v>284</v>
      </c>
      <c r="B155" s="81" t="s">
        <v>277</v>
      </c>
      <c r="C155" s="82" t="s">
        <v>124</v>
      </c>
      <c r="D155" s="77">
        <v>55.41</v>
      </c>
      <c r="E155" s="77">
        <v>12.34</v>
      </c>
      <c r="F155" s="42"/>
      <c r="G155" s="13">
        <f>F155+'BM04'!G155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263" t="s">
        <v>285</v>
      </c>
      <c r="B156" s="81" t="s">
        <v>278</v>
      </c>
      <c r="C156" s="82" t="s">
        <v>124</v>
      </c>
      <c r="D156" s="77">
        <v>64.180000000000007</v>
      </c>
      <c r="E156" s="77">
        <v>2.92</v>
      </c>
      <c r="F156" s="42"/>
      <c r="G156" s="13">
        <f>F156+'BM04'!G156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263" t="s">
        <v>286</v>
      </c>
      <c r="B157" s="81" t="s">
        <v>279</v>
      </c>
      <c r="C157" s="82" t="s">
        <v>124</v>
      </c>
      <c r="D157" s="77">
        <v>104.35</v>
      </c>
      <c r="E157" s="77">
        <v>12.34</v>
      </c>
      <c r="F157" s="42"/>
      <c r="G157" s="13">
        <f>F157+'BM04'!G157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263" t="s">
        <v>287</v>
      </c>
      <c r="B158" s="81" t="s">
        <v>280</v>
      </c>
      <c r="C158" s="82" t="s">
        <v>63</v>
      </c>
      <c r="D158" s="77">
        <v>633.75</v>
      </c>
      <c r="E158" s="77">
        <v>44.41</v>
      </c>
      <c r="F158" s="42"/>
      <c r="G158" s="13">
        <f>F158+'BM04'!G158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260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263" t="s">
        <v>288</v>
      </c>
      <c r="B160" s="81" t="s">
        <v>159</v>
      </c>
      <c r="C160" s="82" t="s">
        <v>63</v>
      </c>
      <c r="D160" s="77">
        <v>77.12</v>
      </c>
      <c r="E160" s="77">
        <v>90.87</v>
      </c>
      <c r="F160" s="42"/>
      <c r="G160" s="13">
        <f>F160+'BM04'!G160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263" t="s">
        <v>289</v>
      </c>
      <c r="B161" s="81" t="s">
        <v>160</v>
      </c>
      <c r="C161" s="82" t="s">
        <v>63</v>
      </c>
      <c r="D161" s="77">
        <v>27.56</v>
      </c>
      <c r="E161" s="77">
        <v>90.87</v>
      </c>
      <c r="F161" s="42"/>
      <c r="G161" s="13">
        <f>F161+'BM04'!G161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263" t="s">
        <v>290</v>
      </c>
      <c r="B162" s="81" t="s">
        <v>282</v>
      </c>
      <c r="C162" s="82" t="s">
        <v>63</v>
      </c>
      <c r="D162" s="77">
        <v>43.68</v>
      </c>
      <c r="E162" s="77">
        <v>72.05</v>
      </c>
      <c r="F162" s="42"/>
      <c r="G162" s="13">
        <f>F162+'BM04'!G162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260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263" t="s">
        <v>294</v>
      </c>
      <c r="B164" s="81" t="s">
        <v>293</v>
      </c>
      <c r="C164" s="82" t="s">
        <v>63</v>
      </c>
      <c r="D164" s="77">
        <v>1027.8399999999999</v>
      </c>
      <c r="E164" s="77">
        <v>3.61</v>
      </c>
      <c r="F164" s="42"/>
      <c r="G164" s="13">
        <f>F164+'BM04'!G164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263" t="s">
        <v>295</v>
      </c>
      <c r="B165" s="81" t="s">
        <v>175</v>
      </c>
      <c r="C165" s="82" t="s">
        <v>63</v>
      </c>
      <c r="D165" s="77">
        <v>877.32</v>
      </c>
      <c r="E165" s="77">
        <v>4.97</v>
      </c>
      <c r="F165" s="42"/>
      <c r="G165" s="13">
        <f>F165+'BM04'!G165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263" t="s">
        <v>296</v>
      </c>
      <c r="B166" s="81" t="s">
        <v>293</v>
      </c>
      <c r="C166" s="82" t="s">
        <v>63</v>
      </c>
      <c r="D166" s="77">
        <v>1027.8399999999999</v>
      </c>
      <c r="E166" s="77">
        <v>10.46</v>
      </c>
      <c r="F166" s="42"/>
      <c r="G166" s="13">
        <f>F166+'BM04'!G166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260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263" t="s">
        <v>298</v>
      </c>
      <c r="B168" s="81" t="s">
        <v>182</v>
      </c>
      <c r="C168" s="82" t="s">
        <v>46</v>
      </c>
      <c r="D168" s="77">
        <v>434.36</v>
      </c>
      <c r="E168" s="77">
        <v>4.68</v>
      </c>
      <c r="F168" s="42"/>
      <c r="G168" s="13">
        <f>F168+'BM04'!G168</f>
        <v>4.68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263" t="s">
        <v>299</v>
      </c>
      <c r="B169" s="81" t="s">
        <v>183</v>
      </c>
      <c r="C169" s="82" t="s">
        <v>63</v>
      </c>
      <c r="D169" s="77">
        <v>40.81</v>
      </c>
      <c r="E169" s="77">
        <v>66.790000000000006</v>
      </c>
      <c r="F169" s="42"/>
      <c r="G169" s="13">
        <f>F169+'BM04'!G169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263" t="s">
        <v>300</v>
      </c>
      <c r="B170" s="81" t="s">
        <v>184</v>
      </c>
      <c r="C170" s="82" t="s">
        <v>63</v>
      </c>
      <c r="D170" s="77">
        <v>126.75</v>
      </c>
      <c r="E170" s="77">
        <v>66.790000000000006</v>
      </c>
      <c r="F170" s="42"/>
      <c r="G170" s="13">
        <f>F170+'BM04'!G170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263" t="s">
        <v>301</v>
      </c>
      <c r="B171" s="81" t="s">
        <v>105</v>
      </c>
      <c r="C171" s="82" t="s">
        <v>63</v>
      </c>
      <c r="D171" s="77">
        <v>51.88</v>
      </c>
      <c r="E171" s="77">
        <v>7.59</v>
      </c>
      <c r="F171" s="42"/>
      <c r="G171" s="13">
        <f>F171+'BM04'!G171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263" t="s">
        <v>302</v>
      </c>
      <c r="B172" s="81" t="s">
        <v>186</v>
      </c>
      <c r="C172" s="82" t="s">
        <v>46</v>
      </c>
      <c r="D172" s="77">
        <v>772.62</v>
      </c>
      <c r="E172" s="77">
        <v>2.66</v>
      </c>
      <c r="F172" s="42"/>
      <c r="G172" s="13">
        <f>F172+'BM04'!G172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260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263" t="s">
        <v>305</v>
      </c>
      <c r="B174" s="81" t="s">
        <v>109</v>
      </c>
      <c r="C174" s="82" t="s">
        <v>63</v>
      </c>
      <c r="D174" s="77">
        <v>4.37</v>
      </c>
      <c r="E174" s="77">
        <v>265.95999999999998</v>
      </c>
      <c r="F174" s="42"/>
      <c r="G174" s="13">
        <f>F174+'BM04'!G174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263" t="s">
        <v>306</v>
      </c>
      <c r="B175" s="81" t="s">
        <v>110</v>
      </c>
      <c r="C175" s="82" t="s">
        <v>63</v>
      </c>
      <c r="D175" s="77">
        <v>24.13</v>
      </c>
      <c r="E175" s="77">
        <v>265.95999999999998</v>
      </c>
      <c r="F175" s="42"/>
      <c r="G175" s="13">
        <f>F175+'BM04'!G175</f>
        <v>265.95999999999998</v>
      </c>
      <c r="H175" s="16">
        <f t="shared" si="115"/>
        <v>6417.61</v>
      </c>
      <c r="I175" s="16">
        <f t="shared" si="116"/>
        <v>0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263" t="s">
        <v>307</v>
      </c>
      <c r="B176" s="81" t="s">
        <v>304</v>
      </c>
      <c r="C176" s="82" t="s">
        <v>63</v>
      </c>
      <c r="D176" s="77">
        <v>59.59</v>
      </c>
      <c r="E176" s="77">
        <v>150.35</v>
      </c>
      <c r="F176" s="42"/>
      <c r="G176" s="13">
        <f>F176+'BM04'!G176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260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263" t="s">
        <v>310</v>
      </c>
      <c r="B178" s="81" t="s">
        <v>199</v>
      </c>
      <c r="C178" s="82" t="s">
        <v>63</v>
      </c>
      <c r="D178" s="77">
        <v>12.38</v>
      </c>
      <c r="E178" s="77">
        <v>109.61</v>
      </c>
      <c r="F178" s="42"/>
      <c r="G178" s="13">
        <f>F178+'BM04'!G178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263" t="s">
        <v>311</v>
      </c>
      <c r="B179" s="81" t="s">
        <v>112</v>
      </c>
      <c r="C179" s="82" t="s">
        <v>63</v>
      </c>
      <c r="D179" s="77">
        <v>19.41</v>
      </c>
      <c r="E179" s="77">
        <v>109.61</v>
      </c>
      <c r="F179" s="42"/>
      <c r="G179" s="13">
        <f>F179+'BM04'!G179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263" t="s">
        <v>312</v>
      </c>
      <c r="B180" s="81" t="s">
        <v>113</v>
      </c>
      <c r="C180" s="82" t="s">
        <v>63</v>
      </c>
      <c r="D180" s="77">
        <v>15.2</v>
      </c>
      <c r="E180" s="77">
        <v>109.61</v>
      </c>
      <c r="F180" s="42"/>
      <c r="G180" s="13">
        <f>F180+'BM04'!G180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263" t="s">
        <v>313</v>
      </c>
      <c r="B181" s="81" t="s">
        <v>201</v>
      </c>
      <c r="C181" s="82" t="s">
        <v>63</v>
      </c>
      <c r="D181" s="77">
        <v>3.21</v>
      </c>
      <c r="E181" s="77">
        <v>72.05</v>
      </c>
      <c r="F181" s="42"/>
      <c r="G181" s="13">
        <f>F181+'BM04'!G181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263" t="s">
        <v>314</v>
      </c>
      <c r="B182" s="81" t="s">
        <v>309</v>
      </c>
      <c r="C182" s="82" t="s">
        <v>63</v>
      </c>
      <c r="D182" s="77">
        <v>20.12</v>
      </c>
      <c r="E182" s="77">
        <v>72.05</v>
      </c>
      <c r="F182" s="42"/>
      <c r="G182" s="13">
        <f>F182+'BM04'!G182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263" t="s">
        <v>315</v>
      </c>
      <c r="B183" s="81" t="s">
        <v>202</v>
      </c>
      <c r="C183" s="82" t="s">
        <v>63</v>
      </c>
      <c r="D183" s="77">
        <v>17.05</v>
      </c>
      <c r="E183" s="77">
        <v>72.05</v>
      </c>
      <c r="F183" s="42"/>
      <c r="G183" s="13">
        <f>F183+'BM04'!G183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260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263" t="s">
        <v>325</v>
      </c>
      <c r="B185" s="81" t="s">
        <v>317</v>
      </c>
      <c r="C185" s="82" t="s">
        <v>61</v>
      </c>
      <c r="D185" s="77">
        <v>672.73</v>
      </c>
      <c r="E185" s="77">
        <v>3.6</v>
      </c>
      <c r="F185" s="42"/>
      <c r="G185" s="13">
        <f>F185+'BM04'!G185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263" t="s">
        <v>326</v>
      </c>
      <c r="B186" s="81" t="s">
        <v>318</v>
      </c>
      <c r="C186" s="82" t="s">
        <v>165</v>
      </c>
      <c r="D186" s="77">
        <v>774.15</v>
      </c>
      <c r="E186" s="77">
        <v>5</v>
      </c>
      <c r="F186" s="42"/>
      <c r="G186" s="13">
        <f>F186+'BM04'!G186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263" t="s">
        <v>327</v>
      </c>
      <c r="B187" s="81" t="s">
        <v>319</v>
      </c>
      <c r="C187" s="82" t="s">
        <v>165</v>
      </c>
      <c r="D187" s="77">
        <v>843.83</v>
      </c>
      <c r="E187" s="77">
        <v>2</v>
      </c>
      <c r="F187" s="42"/>
      <c r="G187" s="13">
        <f>F187+'BM04'!G187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263" t="s">
        <v>328</v>
      </c>
      <c r="B188" s="81" t="s">
        <v>320</v>
      </c>
      <c r="C188" s="82" t="s">
        <v>165</v>
      </c>
      <c r="D188" s="77">
        <v>116.73</v>
      </c>
      <c r="E188" s="77">
        <v>2</v>
      </c>
      <c r="F188" s="42"/>
      <c r="G188" s="13">
        <f>F188+'BM04'!G188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263" t="s">
        <v>329</v>
      </c>
      <c r="B189" s="81" t="s">
        <v>321</v>
      </c>
      <c r="C189" s="82" t="s">
        <v>165</v>
      </c>
      <c r="D189" s="77">
        <v>381.57</v>
      </c>
      <c r="E189" s="77">
        <v>4</v>
      </c>
      <c r="F189" s="42"/>
      <c r="G189" s="13">
        <f>F189+'BM04'!G189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263" t="s">
        <v>330</v>
      </c>
      <c r="B190" s="81" t="s">
        <v>322</v>
      </c>
      <c r="C190" s="82" t="s">
        <v>165</v>
      </c>
      <c r="D190" s="77">
        <v>545.88</v>
      </c>
      <c r="E190" s="77">
        <v>4</v>
      </c>
      <c r="F190" s="42"/>
      <c r="G190" s="13">
        <f>F190+'BM04'!G190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263" t="s">
        <v>331</v>
      </c>
      <c r="B191" s="81" t="s">
        <v>323</v>
      </c>
      <c r="C191" s="82" t="s">
        <v>165</v>
      </c>
      <c r="D191" s="77">
        <v>140.08000000000001</v>
      </c>
      <c r="E191" s="77">
        <v>4</v>
      </c>
      <c r="F191" s="42"/>
      <c r="G191" s="13">
        <f>F191+'BM04'!G191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263" t="s">
        <v>332</v>
      </c>
      <c r="B192" s="81" t="s">
        <v>324</v>
      </c>
      <c r="C192" s="82" t="s">
        <v>165</v>
      </c>
      <c r="D192" s="77">
        <v>542.16999999999996</v>
      </c>
      <c r="E192" s="77">
        <v>6</v>
      </c>
      <c r="F192" s="42"/>
      <c r="G192" s="13">
        <f>F192+'BM04'!G192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260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260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263" t="s">
        <v>336</v>
      </c>
      <c r="B195" s="81" t="s">
        <v>123</v>
      </c>
      <c r="C195" s="82" t="s">
        <v>124</v>
      </c>
      <c r="D195" s="77">
        <v>60.22</v>
      </c>
      <c r="E195" s="77">
        <v>50.86</v>
      </c>
      <c r="F195" s="42"/>
      <c r="G195" s="13">
        <f>F195+'BM04'!G195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260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263" t="s">
        <v>341</v>
      </c>
      <c r="B197" s="81" t="s">
        <v>67</v>
      </c>
      <c r="C197" s="82" t="s">
        <v>46</v>
      </c>
      <c r="D197" s="77">
        <v>76.92</v>
      </c>
      <c r="E197" s="77">
        <v>7.56</v>
      </c>
      <c r="F197" s="42"/>
      <c r="G197" s="13">
        <f>F197+'BM04'!G197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263" t="s">
        <v>342</v>
      </c>
      <c r="B198" s="81" t="s">
        <v>68</v>
      </c>
      <c r="C198" s="82" t="s">
        <v>63</v>
      </c>
      <c r="D198" s="77">
        <v>5.65</v>
      </c>
      <c r="E198" s="77">
        <v>5.28</v>
      </c>
      <c r="F198" s="42"/>
      <c r="G198" s="13">
        <f>F198+'BM04'!G198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263" t="s">
        <v>343</v>
      </c>
      <c r="B199" s="81" t="s">
        <v>69</v>
      </c>
      <c r="C199" s="82" t="s">
        <v>63</v>
      </c>
      <c r="D199" s="77">
        <v>30.52</v>
      </c>
      <c r="E199" s="77">
        <v>5.28</v>
      </c>
      <c r="F199" s="42"/>
      <c r="G199" s="13">
        <f>F199+'BM04'!G199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263" t="s">
        <v>344</v>
      </c>
      <c r="B200" s="81" t="s">
        <v>90</v>
      </c>
      <c r="C200" s="82" t="s">
        <v>63</v>
      </c>
      <c r="D200" s="77">
        <v>39.71</v>
      </c>
      <c r="E200" s="77">
        <v>110.37</v>
      </c>
      <c r="F200" s="42"/>
      <c r="G200" s="13">
        <f>F200+'BM04'!G200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263" t="s">
        <v>345</v>
      </c>
      <c r="B201" s="81" t="s">
        <v>338</v>
      </c>
      <c r="C201" s="82" t="s">
        <v>71</v>
      </c>
      <c r="D201" s="77">
        <v>19.68</v>
      </c>
      <c r="E201" s="77">
        <v>141.6</v>
      </c>
      <c r="F201" s="42"/>
      <c r="G201" s="13">
        <f>F201+'BM04'!G201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263" t="s">
        <v>346</v>
      </c>
      <c r="B202" s="81" t="s">
        <v>339</v>
      </c>
      <c r="C202" s="82" t="s">
        <v>71</v>
      </c>
      <c r="D202" s="77">
        <v>19.37</v>
      </c>
      <c r="E202" s="77">
        <v>33.799999999999997</v>
      </c>
      <c r="F202" s="42"/>
      <c r="G202" s="13">
        <f>F202+'BM04'!G202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263" t="s">
        <v>347</v>
      </c>
      <c r="B203" s="81" t="s">
        <v>143</v>
      </c>
      <c r="C203" s="82" t="s">
        <v>71</v>
      </c>
      <c r="D203" s="77">
        <v>18.75</v>
      </c>
      <c r="E203" s="77">
        <v>168.9</v>
      </c>
      <c r="F203" s="42"/>
      <c r="G203" s="13">
        <f>F203+'BM04'!G203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263" t="s">
        <v>348</v>
      </c>
      <c r="B204" s="81" t="s">
        <v>340</v>
      </c>
      <c r="C204" s="82" t="s">
        <v>71</v>
      </c>
      <c r="D204" s="77">
        <v>17.07</v>
      </c>
      <c r="E204" s="77">
        <v>152.19999999999999</v>
      </c>
      <c r="F204" s="42"/>
      <c r="G204" s="13">
        <f>F204+'BM04'!G204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263" t="s">
        <v>349</v>
      </c>
      <c r="B205" s="81" t="s">
        <v>144</v>
      </c>
      <c r="C205" s="82" t="s">
        <v>46</v>
      </c>
      <c r="D205" s="77">
        <v>487.71</v>
      </c>
      <c r="E205" s="77">
        <v>6.72</v>
      </c>
      <c r="F205" s="42"/>
      <c r="G205" s="13">
        <f>F205+'BM04'!G205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263" t="s">
        <v>350</v>
      </c>
      <c r="B206" s="81" t="s">
        <v>268</v>
      </c>
      <c r="C206" s="82" t="s">
        <v>46</v>
      </c>
      <c r="D206" s="77">
        <v>265.87</v>
      </c>
      <c r="E206" s="77">
        <v>6.72</v>
      </c>
      <c r="F206" s="42"/>
      <c r="G206" s="13">
        <f>F206+'BM04'!G206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263" t="s">
        <v>351</v>
      </c>
      <c r="B207" s="81" t="s">
        <v>77</v>
      </c>
      <c r="C207" s="82" t="s">
        <v>46</v>
      </c>
      <c r="D207" s="77">
        <v>46.64</v>
      </c>
      <c r="E207" s="77">
        <v>0.84</v>
      </c>
      <c r="F207" s="42"/>
      <c r="G207" s="13">
        <f>F207+'BM04'!G207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260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2" t="s">
        <v>353</v>
      </c>
      <c r="B209" s="81" t="s">
        <v>105</v>
      </c>
      <c r="C209" s="82" t="s">
        <v>63</v>
      </c>
      <c r="D209" s="77">
        <v>51.88</v>
      </c>
      <c r="E209" s="77">
        <v>138.6</v>
      </c>
      <c r="F209" s="42"/>
      <c r="G209" s="13">
        <f>F209+'BM04'!G209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2" t="s">
        <v>354</v>
      </c>
      <c r="B210" s="81" t="s">
        <v>277</v>
      </c>
      <c r="C210" s="82" t="s">
        <v>124</v>
      </c>
      <c r="D210" s="77">
        <v>55.41</v>
      </c>
      <c r="E210" s="77">
        <v>12.34</v>
      </c>
      <c r="F210" s="42"/>
      <c r="G210" s="13">
        <f>F210+'BM04'!G210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2" t="s">
        <v>355</v>
      </c>
      <c r="B211" s="81" t="s">
        <v>278</v>
      </c>
      <c r="C211" s="82" t="s">
        <v>124</v>
      </c>
      <c r="D211" s="77">
        <v>64.180000000000007</v>
      </c>
      <c r="E211" s="77">
        <v>2.92</v>
      </c>
      <c r="F211" s="42"/>
      <c r="G211" s="13">
        <f>F211+'BM04'!G211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2" t="s">
        <v>356</v>
      </c>
      <c r="B212" s="81" t="s">
        <v>279</v>
      </c>
      <c r="C212" s="82" t="s">
        <v>124</v>
      </c>
      <c r="D212" s="77">
        <v>104.35</v>
      </c>
      <c r="E212" s="77">
        <v>12.34</v>
      </c>
      <c r="F212" s="42"/>
      <c r="G212" s="13">
        <f>F212+'BM04'!G212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2" t="s">
        <v>357</v>
      </c>
      <c r="B213" s="81" t="s">
        <v>280</v>
      </c>
      <c r="C213" s="82" t="s">
        <v>63</v>
      </c>
      <c r="D213" s="77">
        <v>633.75</v>
      </c>
      <c r="E213" s="77">
        <v>44.41</v>
      </c>
      <c r="F213" s="42"/>
      <c r="G213" s="13">
        <f>F213+'BM04'!G213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260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2" t="s">
        <v>359</v>
      </c>
      <c r="B215" s="81" t="s">
        <v>159</v>
      </c>
      <c r="C215" s="82" t="s">
        <v>63</v>
      </c>
      <c r="D215" s="77">
        <v>77.12</v>
      </c>
      <c r="E215" s="77">
        <v>76.94</v>
      </c>
      <c r="F215" s="42"/>
      <c r="G215" s="13">
        <f>F215+'BM04'!G215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2" t="s">
        <v>360</v>
      </c>
      <c r="B216" s="81" t="s">
        <v>160</v>
      </c>
      <c r="C216" s="82" t="s">
        <v>63</v>
      </c>
      <c r="D216" s="77">
        <v>27.56</v>
      </c>
      <c r="E216" s="77">
        <v>76.94</v>
      </c>
      <c r="F216" s="42"/>
      <c r="G216" s="13">
        <f>F216+'BM04'!G216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2" t="s">
        <v>361</v>
      </c>
      <c r="B217" s="81" t="s">
        <v>282</v>
      </c>
      <c r="C217" s="82" t="s">
        <v>63</v>
      </c>
      <c r="D217" s="77">
        <v>43.68</v>
      </c>
      <c r="E217" s="77">
        <v>72.709999999999994</v>
      </c>
      <c r="F217" s="42"/>
      <c r="G217" s="13">
        <f>F217+'BM04'!G217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260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2" t="s">
        <v>363</v>
      </c>
      <c r="B219" s="81" t="s">
        <v>293</v>
      </c>
      <c r="C219" s="82" t="s">
        <v>63</v>
      </c>
      <c r="D219" s="77">
        <v>1027.8399999999999</v>
      </c>
      <c r="E219" s="77">
        <v>3.61</v>
      </c>
      <c r="F219" s="42"/>
      <c r="G219" s="13">
        <f>F219+'BM04'!G219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2" t="s">
        <v>364</v>
      </c>
      <c r="B220" s="81" t="s">
        <v>175</v>
      </c>
      <c r="C220" s="82" t="s">
        <v>63</v>
      </c>
      <c r="D220" s="77">
        <v>877.32</v>
      </c>
      <c r="E220" s="77">
        <v>4.97</v>
      </c>
      <c r="F220" s="42"/>
      <c r="G220" s="13">
        <f>F220+'BM04'!G220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2" t="s">
        <v>365</v>
      </c>
      <c r="B221" s="81" t="s">
        <v>293</v>
      </c>
      <c r="C221" s="82" t="s">
        <v>63</v>
      </c>
      <c r="D221" s="77">
        <v>1027.8399999999999</v>
      </c>
      <c r="E221" s="77">
        <v>10.46</v>
      </c>
      <c r="F221" s="42"/>
      <c r="G221" s="13">
        <f>F221+'BM04'!G221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260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2" t="s">
        <v>367</v>
      </c>
      <c r="B223" s="81" t="s">
        <v>182</v>
      </c>
      <c r="C223" s="82" t="s">
        <v>46</v>
      </c>
      <c r="D223" s="77">
        <v>434.36</v>
      </c>
      <c r="E223" s="77">
        <v>6.71</v>
      </c>
      <c r="F223" s="42"/>
      <c r="G223" s="13">
        <f>F223+'BM04'!G223</f>
        <v>6.71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2" t="s">
        <v>368</v>
      </c>
      <c r="B224" s="81" t="s">
        <v>183</v>
      </c>
      <c r="C224" s="82" t="s">
        <v>63</v>
      </c>
      <c r="D224" s="77">
        <v>40.81</v>
      </c>
      <c r="E224" s="77">
        <v>95.91</v>
      </c>
      <c r="F224" s="42"/>
      <c r="G224" s="13">
        <f>F224+'BM04'!G224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2" t="s">
        <v>369</v>
      </c>
      <c r="B225" s="81" t="s">
        <v>184</v>
      </c>
      <c r="C225" s="82" t="s">
        <v>63</v>
      </c>
      <c r="D225" s="77">
        <v>126.75</v>
      </c>
      <c r="E225" s="77">
        <v>72.88</v>
      </c>
      <c r="F225" s="42"/>
      <c r="G225" s="13">
        <f>F225+'BM04'!G225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2" t="s">
        <v>370</v>
      </c>
      <c r="B226" s="81" t="s">
        <v>371</v>
      </c>
      <c r="C226" s="82" t="s">
        <v>124</v>
      </c>
      <c r="D226" s="77">
        <v>46.63</v>
      </c>
      <c r="E226" s="77">
        <v>46.05</v>
      </c>
      <c r="F226" s="42"/>
      <c r="G226" s="13">
        <f>F226+'BM04'!G226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2" t="s">
        <v>372</v>
      </c>
      <c r="B227" s="81" t="s">
        <v>186</v>
      </c>
      <c r="C227" s="82" t="s">
        <v>46</v>
      </c>
      <c r="D227" s="77">
        <v>772.62</v>
      </c>
      <c r="E227" s="77">
        <v>1.61</v>
      </c>
      <c r="F227" s="42"/>
      <c r="G227" s="13">
        <f>F227+'BM04'!G227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260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2" t="s">
        <v>374</v>
      </c>
      <c r="B229" s="81" t="s">
        <v>109</v>
      </c>
      <c r="C229" s="82" t="s">
        <v>63</v>
      </c>
      <c r="D229" s="77">
        <v>4.37</v>
      </c>
      <c r="E229" s="77">
        <v>309.95999999999998</v>
      </c>
      <c r="F229" s="42"/>
      <c r="G229" s="13">
        <f>F229+'BM04'!G229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2" t="s">
        <v>375</v>
      </c>
      <c r="B230" s="81" t="s">
        <v>110</v>
      </c>
      <c r="C230" s="82" t="s">
        <v>63</v>
      </c>
      <c r="D230" s="77">
        <v>24.13</v>
      </c>
      <c r="E230" s="77">
        <v>309.95999999999998</v>
      </c>
      <c r="F230" s="42"/>
      <c r="G230" s="13">
        <f>F230+'BM04'!G230</f>
        <v>309.95999999999998</v>
      </c>
      <c r="H230" s="16">
        <f t="shared" si="152"/>
        <v>7479.33</v>
      </c>
      <c r="I230" s="16">
        <f t="shared" si="153"/>
        <v>0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2" t="s">
        <v>376</v>
      </c>
      <c r="B231" s="81" t="s">
        <v>304</v>
      </c>
      <c r="C231" s="82" t="s">
        <v>63</v>
      </c>
      <c r="D231" s="77">
        <v>59.59</v>
      </c>
      <c r="E231" s="77">
        <v>170.39</v>
      </c>
      <c r="F231" s="42"/>
      <c r="G231" s="13">
        <f>F231+'BM04'!G231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260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2" t="s">
        <v>378</v>
      </c>
      <c r="B233" s="81" t="s">
        <v>199</v>
      </c>
      <c r="C233" s="82" t="s">
        <v>63</v>
      </c>
      <c r="D233" s="77">
        <v>3.18</v>
      </c>
      <c r="E233" s="77">
        <v>133.57</v>
      </c>
      <c r="F233" s="42"/>
      <c r="G233" s="13">
        <f>F233+'BM04'!G233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2" t="s">
        <v>379</v>
      </c>
      <c r="B234" s="81" t="s">
        <v>112</v>
      </c>
      <c r="C234" s="82" t="s">
        <v>63</v>
      </c>
      <c r="D234" s="77">
        <v>19.41</v>
      </c>
      <c r="E234" s="77">
        <v>133.57</v>
      </c>
      <c r="F234" s="42"/>
      <c r="G234" s="13">
        <f>F234+'BM04'!G234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2" t="s">
        <v>380</v>
      </c>
      <c r="B235" s="81" t="s">
        <v>113</v>
      </c>
      <c r="C235" s="82" t="s">
        <v>63</v>
      </c>
      <c r="D235" s="77">
        <v>15.2</v>
      </c>
      <c r="E235" s="77">
        <v>133.57</v>
      </c>
      <c r="F235" s="42"/>
      <c r="G235" s="13">
        <f>F235+'BM04'!G235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2" t="s">
        <v>381</v>
      </c>
      <c r="B236" s="81" t="s">
        <v>201</v>
      </c>
      <c r="C236" s="82" t="s">
        <v>63</v>
      </c>
      <c r="D236" s="77">
        <v>3.21</v>
      </c>
      <c r="E236" s="77">
        <v>66.42</v>
      </c>
      <c r="F236" s="42"/>
      <c r="G236" s="13">
        <f>F236+'BM04'!G236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2" t="s">
        <v>382</v>
      </c>
      <c r="B237" s="81" t="s">
        <v>309</v>
      </c>
      <c r="C237" s="82" t="s">
        <v>63</v>
      </c>
      <c r="D237" s="77">
        <v>20.12</v>
      </c>
      <c r="E237" s="77">
        <v>66.42</v>
      </c>
      <c r="F237" s="42"/>
      <c r="G237" s="13">
        <f>F237+'BM04'!G237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2" t="s">
        <v>383</v>
      </c>
      <c r="B238" s="81" t="s">
        <v>202</v>
      </c>
      <c r="C238" s="82" t="s">
        <v>63</v>
      </c>
      <c r="D238" s="77">
        <v>17.05</v>
      </c>
      <c r="E238" s="77">
        <v>66.42</v>
      </c>
      <c r="F238" s="42"/>
      <c r="G238" s="13">
        <f>F238+'BM04'!G238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260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2" t="s">
        <v>386</v>
      </c>
      <c r="B240" s="81" t="s">
        <v>317</v>
      </c>
      <c r="C240" s="82" t="s">
        <v>61</v>
      </c>
      <c r="D240" s="77">
        <v>672.73</v>
      </c>
      <c r="E240" s="77">
        <v>3.6</v>
      </c>
      <c r="F240" s="42"/>
      <c r="G240" s="13">
        <f>F240+'BM04'!G240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2" t="s">
        <v>387</v>
      </c>
      <c r="B241" s="81" t="s">
        <v>318</v>
      </c>
      <c r="C241" s="82" t="s">
        <v>165</v>
      </c>
      <c r="D241" s="77">
        <v>774.15</v>
      </c>
      <c r="E241" s="77">
        <v>5</v>
      </c>
      <c r="F241" s="42"/>
      <c r="G241" s="13">
        <f>F241+'BM04'!G241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2" t="s">
        <v>388</v>
      </c>
      <c r="B242" s="81" t="s">
        <v>319</v>
      </c>
      <c r="C242" s="82" t="s">
        <v>165</v>
      </c>
      <c r="D242" s="77">
        <v>843.83</v>
      </c>
      <c r="E242" s="77">
        <v>2</v>
      </c>
      <c r="F242" s="42"/>
      <c r="G242" s="13">
        <f>F242+'BM04'!G242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2" t="s">
        <v>389</v>
      </c>
      <c r="B243" s="81" t="s">
        <v>320</v>
      </c>
      <c r="C243" s="82" t="s">
        <v>165</v>
      </c>
      <c r="D243" s="77">
        <v>116.73</v>
      </c>
      <c r="E243" s="77">
        <v>2</v>
      </c>
      <c r="F243" s="42"/>
      <c r="G243" s="13">
        <f>F243+'BM04'!G243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2" t="s">
        <v>390</v>
      </c>
      <c r="B244" s="81" t="s">
        <v>321</v>
      </c>
      <c r="C244" s="82" t="s">
        <v>165</v>
      </c>
      <c r="D244" s="77">
        <v>381.57</v>
      </c>
      <c r="E244" s="77">
        <v>4</v>
      </c>
      <c r="F244" s="42"/>
      <c r="G244" s="13">
        <f>F244+'BM04'!G244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2" t="s">
        <v>391</v>
      </c>
      <c r="B245" s="81" t="s">
        <v>322</v>
      </c>
      <c r="C245" s="82" t="s">
        <v>165</v>
      </c>
      <c r="D245" s="77">
        <v>545.88</v>
      </c>
      <c r="E245" s="77">
        <v>4</v>
      </c>
      <c r="F245" s="42"/>
      <c r="G245" s="13">
        <f>F245+'BM04'!G245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2" t="s">
        <v>392</v>
      </c>
      <c r="B246" s="81" t="s">
        <v>323</v>
      </c>
      <c r="C246" s="82" t="s">
        <v>165</v>
      </c>
      <c r="D246" s="77">
        <v>140.08000000000001</v>
      </c>
      <c r="E246" s="77">
        <v>4</v>
      </c>
      <c r="F246" s="42"/>
      <c r="G246" s="13">
        <f>F246+'BM04'!G246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2" t="s">
        <v>393</v>
      </c>
      <c r="B247" s="81" t="s">
        <v>324</v>
      </c>
      <c r="C247" s="82" t="s">
        <v>165</v>
      </c>
      <c r="D247" s="77">
        <v>542.16999999999996</v>
      </c>
      <c r="E247" s="77">
        <v>6</v>
      </c>
      <c r="F247" s="42"/>
      <c r="G247" s="13">
        <f>F247+'BM04'!G247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260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260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260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2" t="s">
        <v>396</v>
      </c>
      <c r="B251" s="81" t="s">
        <v>65</v>
      </c>
      <c r="C251" s="82" t="s">
        <v>61</v>
      </c>
      <c r="D251" s="77">
        <v>0.46</v>
      </c>
      <c r="E251" s="77">
        <v>432</v>
      </c>
      <c r="F251" s="42"/>
      <c r="G251" s="13">
        <f>F251+'BM04'!G251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260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2" t="s">
        <v>398</v>
      </c>
      <c r="B253" s="81" t="s">
        <v>67</v>
      </c>
      <c r="C253" s="82" t="s">
        <v>46</v>
      </c>
      <c r="D253" s="77">
        <v>76.92</v>
      </c>
      <c r="E253" s="77">
        <v>40.700000000000003</v>
      </c>
      <c r="F253" s="42"/>
      <c r="G253" s="13">
        <f>F253+'BM04'!G253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2" t="s">
        <v>399</v>
      </c>
      <c r="B254" s="81" t="s">
        <v>68</v>
      </c>
      <c r="C254" s="82" t="s">
        <v>63</v>
      </c>
      <c r="D254" s="77">
        <v>5.65</v>
      </c>
      <c r="E254" s="77">
        <v>19.850000000000001</v>
      </c>
      <c r="F254" s="42"/>
      <c r="G254" s="13">
        <f>F254+'BM04'!G254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2" t="s">
        <v>400</v>
      </c>
      <c r="B255" s="81" t="s">
        <v>69</v>
      </c>
      <c r="C255" s="82" t="s">
        <v>63</v>
      </c>
      <c r="D255" s="77">
        <v>30.52</v>
      </c>
      <c r="E255" s="77">
        <v>19.850000000000001</v>
      </c>
      <c r="F255" s="42"/>
      <c r="G255" s="13">
        <f>F255+'BM04'!G255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2" t="s">
        <v>401</v>
      </c>
      <c r="B256" s="81" t="s">
        <v>73</v>
      </c>
      <c r="C256" s="82" t="s">
        <v>71</v>
      </c>
      <c r="D256" s="77">
        <v>22.45</v>
      </c>
      <c r="E256" s="77">
        <v>51.1</v>
      </c>
      <c r="F256" s="42"/>
      <c r="G256" s="13">
        <f>F256+'BM04'!G256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2" t="s">
        <v>402</v>
      </c>
      <c r="B257" s="81" t="s">
        <v>72</v>
      </c>
      <c r="C257" s="82" t="s">
        <v>71</v>
      </c>
      <c r="D257" s="77">
        <v>20.350000000000001</v>
      </c>
      <c r="E257" s="77">
        <v>56</v>
      </c>
      <c r="F257" s="42"/>
      <c r="G257" s="13">
        <f>F257+'BM04'!G257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2" t="s">
        <v>403</v>
      </c>
      <c r="B258" s="81" t="s">
        <v>404</v>
      </c>
      <c r="C258" s="82" t="s">
        <v>71</v>
      </c>
      <c r="D258" s="77">
        <v>15.58</v>
      </c>
      <c r="E258" s="77">
        <v>148.4</v>
      </c>
      <c r="F258" s="42"/>
      <c r="G258" s="13">
        <f>F258+'BM04'!G258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2" t="s">
        <v>405</v>
      </c>
      <c r="B259" s="81" t="s">
        <v>144</v>
      </c>
      <c r="C259" s="82" t="s">
        <v>46</v>
      </c>
      <c r="D259" s="77">
        <v>487.71</v>
      </c>
      <c r="E259" s="77">
        <v>1.91</v>
      </c>
      <c r="F259" s="42"/>
      <c r="G259" s="13">
        <f>F259+'BM04'!G259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2" t="s">
        <v>406</v>
      </c>
      <c r="B260" s="81" t="s">
        <v>268</v>
      </c>
      <c r="C260" s="82" t="s">
        <v>46</v>
      </c>
      <c r="D260" s="77">
        <v>265.87</v>
      </c>
      <c r="E260" s="77">
        <v>1.91</v>
      </c>
      <c r="F260" s="42"/>
      <c r="G260" s="13">
        <f>F260+'BM04'!G260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2" t="s">
        <v>407</v>
      </c>
      <c r="B261" s="81" t="s">
        <v>77</v>
      </c>
      <c r="C261" s="82" t="s">
        <v>46</v>
      </c>
      <c r="D261" s="77">
        <v>46.64</v>
      </c>
      <c r="E261" s="77">
        <v>4.04</v>
      </c>
      <c r="F261" s="42"/>
      <c r="G261" s="13">
        <f>F261+'BM04'!G261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2" t="s">
        <v>408</v>
      </c>
      <c r="B262" s="81" t="s">
        <v>253</v>
      </c>
      <c r="C262" s="82" t="s">
        <v>235</v>
      </c>
      <c r="D262" s="77">
        <v>516.9</v>
      </c>
      <c r="E262" s="77">
        <v>34.75</v>
      </c>
      <c r="F262" s="42"/>
      <c r="G262" s="13">
        <f>F262+'BM04'!G262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260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2" t="s">
        <v>410</v>
      </c>
      <c r="B264" s="81" t="s">
        <v>105</v>
      </c>
      <c r="C264" s="82" t="s">
        <v>63</v>
      </c>
      <c r="D264" s="77">
        <v>51.88</v>
      </c>
      <c r="E264" s="77">
        <v>216.28</v>
      </c>
      <c r="F264" s="42"/>
      <c r="G264" s="13">
        <f>F264+'BM04'!G264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260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2" t="s">
        <v>412</v>
      </c>
      <c r="B266" s="81" t="s">
        <v>109</v>
      </c>
      <c r="C266" s="82" t="s">
        <v>63</v>
      </c>
      <c r="D266" s="77">
        <v>4.37</v>
      </c>
      <c r="E266" s="77">
        <v>418.56</v>
      </c>
      <c r="F266" s="42"/>
      <c r="G266" s="13">
        <f>F266+'BM04'!G266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2" t="s">
        <v>413</v>
      </c>
      <c r="B267" s="81" t="s">
        <v>110</v>
      </c>
      <c r="C267" s="82" t="s">
        <v>63</v>
      </c>
      <c r="D267" s="77">
        <v>24.13</v>
      </c>
      <c r="E267" s="77">
        <v>418.56</v>
      </c>
      <c r="F267" s="42"/>
      <c r="G267" s="13">
        <f>F267+'BM04'!G267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260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2" t="s">
        <v>416</v>
      </c>
      <c r="B269" s="81" t="s">
        <v>417</v>
      </c>
      <c r="C269" s="82" t="s">
        <v>63</v>
      </c>
      <c r="D269" s="77">
        <v>13.62</v>
      </c>
      <c r="E269" s="77">
        <v>418.56</v>
      </c>
      <c r="F269" s="42"/>
      <c r="G269" s="13">
        <f>F269+'BM04'!G269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2" t="s">
        <v>418</v>
      </c>
      <c r="B270" s="81" t="s">
        <v>112</v>
      </c>
      <c r="C270" s="82" t="s">
        <v>63</v>
      </c>
      <c r="D270" s="77">
        <v>19.41</v>
      </c>
      <c r="E270" s="77">
        <v>418.56</v>
      </c>
      <c r="F270" s="42"/>
      <c r="G270" s="13">
        <f>F270+'BM04'!G270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260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2" t="s">
        <v>421</v>
      </c>
      <c r="B272" s="81" t="s">
        <v>159</v>
      </c>
      <c r="C272" s="82" t="s">
        <v>63</v>
      </c>
      <c r="D272" s="77">
        <v>77.12</v>
      </c>
      <c r="E272" s="77">
        <v>532</v>
      </c>
      <c r="F272" s="42"/>
      <c r="G272" s="13">
        <f>F272+'BM04'!G272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2" t="s">
        <v>422</v>
      </c>
      <c r="B273" s="81" t="s">
        <v>160</v>
      </c>
      <c r="C273" s="82" t="s">
        <v>63</v>
      </c>
      <c r="D273" s="77">
        <v>27.56</v>
      </c>
      <c r="E273" s="77">
        <v>532</v>
      </c>
      <c r="F273" s="42"/>
      <c r="G273" s="13">
        <f>F273+'BM04'!G273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260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2" t="s">
        <v>425</v>
      </c>
      <c r="B275" s="81" t="s">
        <v>426</v>
      </c>
      <c r="C275" s="82" t="s">
        <v>124</v>
      </c>
      <c r="D275" s="77">
        <v>507.24</v>
      </c>
      <c r="E275" s="77">
        <v>114.52</v>
      </c>
      <c r="F275" s="42"/>
      <c r="G275" s="13">
        <f>F275+'BM04'!G275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2" t="s">
        <v>427</v>
      </c>
      <c r="B276" s="81" t="s">
        <v>428</v>
      </c>
      <c r="C276" s="82" t="s">
        <v>63</v>
      </c>
      <c r="D276" s="77">
        <v>14.4</v>
      </c>
      <c r="E276" s="77">
        <v>91.62</v>
      </c>
      <c r="F276" s="42"/>
      <c r="G276" s="13">
        <f>F276+'BM04'!G276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2" t="s">
        <v>429</v>
      </c>
      <c r="B277" s="81" t="s">
        <v>430</v>
      </c>
      <c r="C277" s="82" t="s">
        <v>431</v>
      </c>
      <c r="D277" s="77">
        <v>398.14</v>
      </c>
      <c r="E277" s="77">
        <v>14</v>
      </c>
      <c r="F277" s="42"/>
      <c r="G277" s="13">
        <f>F277+'BM04'!G277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260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260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2" t="s">
        <v>433</v>
      </c>
      <c r="B280" s="81" t="s">
        <v>65</v>
      </c>
      <c r="C280" s="82" t="s">
        <v>61</v>
      </c>
      <c r="D280" s="77">
        <v>0.46</v>
      </c>
      <c r="E280" s="77">
        <v>1296</v>
      </c>
      <c r="F280" s="42"/>
      <c r="G280" s="13">
        <f>F280+'BM04'!G280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260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2" t="s">
        <v>434</v>
      </c>
      <c r="B282" s="81" t="s">
        <v>67</v>
      </c>
      <c r="C282" s="82" t="s">
        <v>46</v>
      </c>
      <c r="D282" s="77">
        <v>76.92</v>
      </c>
      <c r="E282" s="77">
        <v>138.19999999999999</v>
      </c>
      <c r="F282" s="42"/>
      <c r="G282" s="13">
        <f>F282+'BM04'!G282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2" t="s">
        <v>435</v>
      </c>
      <c r="B283" s="81" t="s">
        <v>68</v>
      </c>
      <c r="C283" s="82" t="s">
        <v>63</v>
      </c>
      <c r="D283" s="77">
        <v>5.65</v>
      </c>
      <c r="E283" s="77">
        <v>59.54</v>
      </c>
      <c r="F283" s="42"/>
      <c r="G283" s="13">
        <f>F283+'BM04'!G283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2" t="s">
        <v>436</v>
      </c>
      <c r="B284" s="81" t="s">
        <v>69</v>
      </c>
      <c r="C284" s="82" t="s">
        <v>63</v>
      </c>
      <c r="D284" s="77">
        <v>30.52</v>
      </c>
      <c r="E284" s="77">
        <v>59.54</v>
      </c>
      <c r="F284" s="42"/>
      <c r="G284" s="13">
        <f>F284+'BM04'!G284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2" t="s">
        <v>437</v>
      </c>
      <c r="B285" s="81" t="s">
        <v>73</v>
      </c>
      <c r="C285" s="82" t="s">
        <v>71</v>
      </c>
      <c r="D285" s="77">
        <v>22.45</v>
      </c>
      <c r="E285" s="77">
        <v>153.30000000000001</v>
      </c>
      <c r="F285" s="42"/>
      <c r="G285" s="13">
        <f>F285+'BM04'!G285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2" t="s">
        <v>438</v>
      </c>
      <c r="B286" s="81" t="s">
        <v>72</v>
      </c>
      <c r="C286" s="82" t="s">
        <v>71</v>
      </c>
      <c r="D286" s="77">
        <v>20.350000000000001</v>
      </c>
      <c r="E286" s="77">
        <v>168</v>
      </c>
      <c r="F286" s="42"/>
      <c r="G286" s="13">
        <f>F286+'BM04'!G286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2" t="s">
        <v>439</v>
      </c>
      <c r="B287" s="81" t="s">
        <v>72</v>
      </c>
      <c r="C287" s="82" t="s">
        <v>71</v>
      </c>
      <c r="D287" s="77">
        <v>20.350000000000001</v>
      </c>
      <c r="E287" s="77">
        <v>445.2</v>
      </c>
      <c r="F287" s="42"/>
      <c r="G287" s="13">
        <f>F287+'BM04'!G287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2" t="s">
        <v>440</v>
      </c>
      <c r="B288" s="81" t="s">
        <v>144</v>
      </c>
      <c r="C288" s="82" t="s">
        <v>46</v>
      </c>
      <c r="D288" s="77">
        <v>487.71</v>
      </c>
      <c r="E288" s="77">
        <v>5.73</v>
      </c>
      <c r="F288" s="42"/>
      <c r="G288" s="13">
        <f>F288+'BM04'!G288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2" t="s">
        <v>441</v>
      </c>
      <c r="B289" s="81" t="s">
        <v>268</v>
      </c>
      <c r="C289" s="82" t="s">
        <v>46</v>
      </c>
      <c r="D289" s="77">
        <v>265.87</v>
      </c>
      <c r="E289" s="77">
        <v>5.73</v>
      </c>
      <c r="F289" s="42"/>
      <c r="G289" s="13">
        <f>F289+'BM04'!G289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2" t="s">
        <v>442</v>
      </c>
      <c r="B290" s="81" t="s">
        <v>77</v>
      </c>
      <c r="C290" s="82" t="s">
        <v>46</v>
      </c>
      <c r="D290" s="77">
        <v>46.64</v>
      </c>
      <c r="E290" s="77">
        <v>84.63</v>
      </c>
      <c r="F290" s="42"/>
      <c r="G290" s="13">
        <f>F290+'BM04'!G290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2" t="s">
        <v>443</v>
      </c>
      <c r="B291" s="81" t="s">
        <v>253</v>
      </c>
      <c r="C291" s="82" t="s">
        <v>235</v>
      </c>
      <c r="D291" s="77">
        <v>516.9</v>
      </c>
      <c r="E291" s="77">
        <v>104.26</v>
      </c>
      <c r="F291" s="42"/>
      <c r="G291" s="13">
        <f>F291+'BM04'!G291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260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2" t="s">
        <v>444</v>
      </c>
      <c r="B293" s="81" t="s">
        <v>105</v>
      </c>
      <c r="C293" s="82" t="s">
        <v>63</v>
      </c>
      <c r="D293" s="77">
        <v>51.88</v>
      </c>
      <c r="E293" s="77">
        <v>431.64</v>
      </c>
      <c r="F293" s="42"/>
      <c r="G293" s="13">
        <f>F293+'BM04'!G293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260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2" t="s">
        <v>446</v>
      </c>
      <c r="B295" s="81" t="s">
        <v>109</v>
      </c>
      <c r="C295" s="82" t="s">
        <v>63</v>
      </c>
      <c r="D295" s="77">
        <v>4.37</v>
      </c>
      <c r="E295" s="77">
        <v>863.28</v>
      </c>
      <c r="F295" s="42"/>
      <c r="G295" s="13">
        <f>F295+'BM04'!G295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2" t="s">
        <v>447</v>
      </c>
      <c r="B296" s="81" t="s">
        <v>110</v>
      </c>
      <c r="C296" s="82" t="s">
        <v>63</v>
      </c>
      <c r="D296" s="77">
        <v>24.13</v>
      </c>
      <c r="E296" s="77">
        <v>863.28</v>
      </c>
      <c r="F296" s="42"/>
      <c r="G296" s="13">
        <f>F296+'BM04'!G296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260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2" t="s">
        <v>449</v>
      </c>
      <c r="B298" s="81" t="s">
        <v>417</v>
      </c>
      <c r="C298" s="82" t="s">
        <v>63</v>
      </c>
      <c r="D298" s="77">
        <v>13.62</v>
      </c>
      <c r="E298" s="77">
        <v>863.28</v>
      </c>
      <c r="F298" s="42"/>
      <c r="G298" s="13">
        <f>F298+'BM04'!G298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2" t="s">
        <v>450</v>
      </c>
      <c r="B299" s="81" t="s">
        <v>112</v>
      </c>
      <c r="C299" s="82" t="s">
        <v>63</v>
      </c>
      <c r="D299" s="77">
        <v>19.41</v>
      </c>
      <c r="E299" s="77">
        <v>863.28</v>
      </c>
      <c r="F299" s="42"/>
      <c r="G299" s="13">
        <f>F299+'BM04'!G299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260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2" t="s">
        <v>452</v>
      </c>
      <c r="B301" s="81" t="s">
        <v>159</v>
      </c>
      <c r="C301" s="82" t="s">
        <v>63</v>
      </c>
      <c r="D301" s="77">
        <v>77.12</v>
      </c>
      <c r="E301" s="77">
        <v>1512</v>
      </c>
      <c r="F301" s="42"/>
      <c r="G301" s="13">
        <f>F301+'BM04'!G301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2" t="s">
        <v>453</v>
      </c>
      <c r="B302" s="81" t="s">
        <v>160</v>
      </c>
      <c r="C302" s="82" t="s">
        <v>63</v>
      </c>
      <c r="D302" s="77">
        <v>27.56</v>
      </c>
      <c r="E302" s="77">
        <v>1512</v>
      </c>
      <c r="F302" s="42"/>
      <c r="G302" s="13">
        <f>F302+'BM04'!G302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260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2" t="s">
        <v>455</v>
      </c>
      <c r="B304" s="81" t="s">
        <v>426</v>
      </c>
      <c r="C304" s="82" t="s">
        <v>124</v>
      </c>
      <c r="D304" s="77">
        <v>507.24</v>
      </c>
      <c r="E304" s="77">
        <v>343.56</v>
      </c>
      <c r="F304" s="42"/>
      <c r="G304" s="13">
        <f>F304+'BM04'!G304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2" t="s">
        <v>456</v>
      </c>
      <c r="B305" s="81" t="s">
        <v>428</v>
      </c>
      <c r="C305" s="82" t="s">
        <v>63</v>
      </c>
      <c r="D305" s="77">
        <v>14.4</v>
      </c>
      <c r="E305" s="77">
        <v>274.85000000000002</v>
      </c>
      <c r="F305" s="42"/>
      <c r="G305" s="13">
        <f>F305+'BM04'!G305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2" t="s">
        <v>457</v>
      </c>
      <c r="B306" s="81" t="s">
        <v>458</v>
      </c>
      <c r="C306" s="82" t="s">
        <v>431</v>
      </c>
      <c r="D306" s="77">
        <v>284.49</v>
      </c>
      <c r="E306" s="77">
        <v>42</v>
      </c>
      <c r="F306" s="42"/>
      <c r="G306" s="13">
        <f>F306+'BM04'!G306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260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260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2" t="s">
        <v>460</v>
      </c>
      <c r="B309" s="81" t="s">
        <v>123</v>
      </c>
      <c r="C309" s="82" t="s">
        <v>124</v>
      </c>
      <c r="D309" s="77">
        <v>60.22</v>
      </c>
      <c r="E309" s="77">
        <v>84.4</v>
      </c>
      <c r="F309" s="42"/>
      <c r="G309" s="13">
        <f>F309+'BM04'!G309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260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2" t="s">
        <v>462</v>
      </c>
      <c r="B311" s="81" t="s">
        <v>67</v>
      </c>
      <c r="C311" s="82" t="s">
        <v>46</v>
      </c>
      <c r="D311" s="77">
        <v>76.92</v>
      </c>
      <c r="E311" s="77">
        <v>12.97</v>
      </c>
      <c r="F311" s="42"/>
      <c r="G311" s="13">
        <f>F311+'BM04'!G311</f>
        <v>12.97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2" t="s">
        <v>463</v>
      </c>
      <c r="B312" s="81" t="s">
        <v>68</v>
      </c>
      <c r="C312" s="82" t="s">
        <v>63</v>
      </c>
      <c r="D312" s="77">
        <v>5.65</v>
      </c>
      <c r="E312" s="77">
        <v>7.7</v>
      </c>
      <c r="F312" s="42"/>
      <c r="G312" s="13">
        <f>F312+'BM04'!G312</f>
        <v>7.7</v>
      </c>
      <c r="H312" s="16">
        <f t="shared" si="225"/>
        <v>43.51</v>
      </c>
      <c r="I312" s="16">
        <f t="shared" si="226"/>
        <v>0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2" t="s">
        <v>464</v>
      </c>
      <c r="B313" s="81" t="s">
        <v>128</v>
      </c>
      <c r="C313" s="82" t="s">
        <v>46</v>
      </c>
      <c r="D313" s="77">
        <v>610.86</v>
      </c>
      <c r="E313" s="77">
        <v>0.39</v>
      </c>
      <c r="F313" s="42"/>
      <c r="G313" s="13">
        <f>F313+'BM04'!G313</f>
        <v>0.39</v>
      </c>
      <c r="H313" s="16">
        <f t="shared" si="225"/>
        <v>238.24</v>
      </c>
      <c r="I313" s="16">
        <f t="shared" si="226"/>
        <v>0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2" t="s">
        <v>465</v>
      </c>
      <c r="B314" s="81" t="s">
        <v>70</v>
      </c>
      <c r="C314" s="82" t="s">
        <v>71</v>
      </c>
      <c r="D314" s="77">
        <v>21.44</v>
      </c>
      <c r="E314" s="77">
        <v>74.5</v>
      </c>
      <c r="F314" s="42"/>
      <c r="G314" s="13">
        <f>F314+'BM04'!G314</f>
        <v>74.5</v>
      </c>
      <c r="H314" s="16">
        <f t="shared" si="225"/>
        <v>1597.28</v>
      </c>
      <c r="I314" s="16">
        <f t="shared" si="226"/>
        <v>0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2" t="s">
        <v>466</v>
      </c>
      <c r="B315" s="81" t="s">
        <v>72</v>
      </c>
      <c r="C315" s="82" t="s">
        <v>71</v>
      </c>
      <c r="D315" s="77">
        <v>20.350000000000001</v>
      </c>
      <c r="E315" s="77">
        <v>177.1</v>
      </c>
      <c r="F315" s="42"/>
      <c r="G315" s="13">
        <f>F315+'BM04'!G315</f>
        <v>177.1</v>
      </c>
      <c r="H315" s="16">
        <f t="shared" si="225"/>
        <v>3603.99</v>
      </c>
      <c r="I315" s="16">
        <f t="shared" si="226"/>
        <v>0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2" t="s">
        <v>467</v>
      </c>
      <c r="B316" s="81" t="s">
        <v>45</v>
      </c>
      <c r="C316" s="82" t="s">
        <v>71</v>
      </c>
      <c r="D316" s="77">
        <v>18.329999999999998</v>
      </c>
      <c r="E316" s="77">
        <v>71.5</v>
      </c>
      <c r="F316" s="42"/>
      <c r="G316" s="13">
        <f>F316+'BM04'!G316</f>
        <v>71.5</v>
      </c>
      <c r="H316" s="16">
        <f t="shared" si="225"/>
        <v>1310.5999999999999</v>
      </c>
      <c r="I316" s="16">
        <f t="shared" si="226"/>
        <v>0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2" t="s">
        <v>468</v>
      </c>
      <c r="B317" s="81" t="s">
        <v>73</v>
      </c>
      <c r="C317" s="82" t="s">
        <v>71</v>
      </c>
      <c r="D317" s="77">
        <v>22.45</v>
      </c>
      <c r="E317" s="77">
        <v>112.5</v>
      </c>
      <c r="F317" s="42"/>
      <c r="G317" s="13">
        <f>F317+'BM04'!G317</f>
        <v>112.5</v>
      </c>
      <c r="H317" s="16">
        <f t="shared" si="225"/>
        <v>2525.63</v>
      </c>
      <c r="I317" s="16">
        <f t="shared" si="226"/>
        <v>0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2" t="s">
        <v>469</v>
      </c>
      <c r="B318" s="81" t="s">
        <v>75</v>
      </c>
      <c r="C318" s="82" t="s">
        <v>46</v>
      </c>
      <c r="D318" s="77">
        <v>740.6</v>
      </c>
      <c r="E318" s="77">
        <v>8.07</v>
      </c>
      <c r="F318" s="42"/>
      <c r="G318" s="13">
        <f>F318+'BM04'!G318</f>
        <v>8.07</v>
      </c>
      <c r="H318" s="16">
        <f t="shared" si="225"/>
        <v>5976.64</v>
      </c>
      <c r="I318" s="16">
        <f t="shared" si="226"/>
        <v>0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2" t="s">
        <v>470</v>
      </c>
      <c r="B319" s="81" t="s">
        <v>129</v>
      </c>
      <c r="C319" s="82" t="s">
        <v>63</v>
      </c>
      <c r="D319" s="77">
        <v>93</v>
      </c>
      <c r="E319" s="77">
        <v>118.07</v>
      </c>
      <c r="F319" s="42"/>
      <c r="G319" s="13">
        <f>F319+'BM04'!G319</f>
        <v>118.07</v>
      </c>
      <c r="H319" s="16">
        <f t="shared" si="225"/>
        <v>10980.51</v>
      </c>
      <c r="I319" s="16">
        <f t="shared" si="226"/>
        <v>0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2" t="s">
        <v>471</v>
      </c>
      <c r="B320" s="81" t="s">
        <v>76</v>
      </c>
      <c r="C320" s="82" t="s">
        <v>63</v>
      </c>
      <c r="D320" s="77">
        <v>41.75</v>
      </c>
      <c r="E320" s="77">
        <v>64.39</v>
      </c>
      <c r="F320" s="42">
        <v>-18.757999999999996</v>
      </c>
      <c r="G320" s="13">
        <f>F320+'BM04'!G320</f>
        <v>45.632000000000005</v>
      </c>
      <c r="H320" s="16">
        <f t="shared" si="225"/>
        <v>2688.28</v>
      </c>
      <c r="I320" s="16">
        <f t="shared" si="226"/>
        <v>-783.15</v>
      </c>
      <c r="J320" s="16">
        <f t="shared" si="227"/>
        <v>1905.14</v>
      </c>
      <c r="K320" s="17">
        <f t="shared" si="228"/>
        <v>0.70868361926585022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2" t="s">
        <v>472</v>
      </c>
      <c r="B321" s="81" t="s">
        <v>77</v>
      </c>
      <c r="C321" s="82" t="s">
        <v>46</v>
      </c>
      <c r="D321" s="77">
        <v>46.64</v>
      </c>
      <c r="E321" s="77">
        <v>4.9000000000000004</v>
      </c>
      <c r="F321" s="42"/>
      <c r="G321" s="13">
        <f>F321+'BM04'!G321</f>
        <v>4.9000000000000004</v>
      </c>
      <c r="H321" s="16">
        <f t="shared" si="225"/>
        <v>228.54</v>
      </c>
      <c r="I321" s="16">
        <f t="shared" si="226"/>
        <v>0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260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2" t="s">
        <v>473</v>
      </c>
      <c r="B323" s="81" t="s">
        <v>90</v>
      </c>
      <c r="C323" s="82" t="s">
        <v>63</v>
      </c>
      <c r="D323" s="77">
        <v>39.71</v>
      </c>
      <c r="E323" s="77">
        <v>134.99</v>
      </c>
      <c r="F323" s="42"/>
      <c r="G323" s="13">
        <f>F323+'BM04'!G323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2" t="s">
        <v>474</v>
      </c>
      <c r="B324" s="81" t="s">
        <v>94</v>
      </c>
      <c r="C324" s="82" t="s">
        <v>71</v>
      </c>
      <c r="D324" s="77">
        <v>22.45</v>
      </c>
      <c r="E324" s="77">
        <v>147</v>
      </c>
      <c r="F324" s="42"/>
      <c r="G324" s="13">
        <f>F324+'BM04'!G324</f>
        <v>147</v>
      </c>
      <c r="H324" s="16">
        <f t="shared" si="229"/>
        <v>3300.15</v>
      </c>
      <c r="I324" s="16">
        <f t="shared" si="230"/>
        <v>0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2" t="s">
        <v>475</v>
      </c>
      <c r="B325" s="81" t="s">
        <v>143</v>
      </c>
      <c r="C325" s="82" t="s">
        <v>71</v>
      </c>
      <c r="D325" s="77">
        <v>18.75</v>
      </c>
      <c r="E325" s="77">
        <v>173.3</v>
      </c>
      <c r="F325" s="42"/>
      <c r="G325" s="13">
        <f>F325+'BM04'!G325</f>
        <v>173.3</v>
      </c>
      <c r="H325" s="16">
        <f t="shared" si="229"/>
        <v>3249.38</v>
      </c>
      <c r="I325" s="16">
        <f t="shared" si="230"/>
        <v>0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2" t="s">
        <v>476</v>
      </c>
      <c r="B326" s="81" t="s">
        <v>47</v>
      </c>
      <c r="C326" s="82" t="s">
        <v>71</v>
      </c>
      <c r="D326" s="77">
        <v>18.260000000000002</v>
      </c>
      <c r="E326" s="77">
        <v>129.19999999999999</v>
      </c>
      <c r="F326" s="42"/>
      <c r="G326" s="13">
        <f>F326+'BM04'!G326</f>
        <v>129.19999999999999</v>
      </c>
      <c r="H326" s="16">
        <f t="shared" si="229"/>
        <v>2359.19</v>
      </c>
      <c r="I326" s="16">
        <f t="shared" si="230"/>
        <v>0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2" t="s">
        <v>477</v>
      </c>
      <c r="B327" s="81" t="s">
        <v>144</v>
      </c>
      <c r="C327" s="82" t="s">
        <v>46</v>
      </c>
      <c r="D327" s="77">
        <v>487.71</v>
      </c>
      <c r="E327" s="77">
        <v>7.63</v>
      </c>
      <c r="F327" s="42"/>
      <c r="G327" s="13">
        <f>F327+'BM04'!G327</f>
        <v>2.36</v>
      </c>
      <c r="H327" s="16">
        <f t="shared" si="229"/>
        <v>3721.23</v>
      </c>
      <c r="I327" s="16">
        <f t="shared" si="230"/>
        <v>0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2" t="s">
        <v>478</v>
      </c>
      <c r="B328" s="81" t="s">
        <v>145</v>
      </c>
      <c r="C328" s="82" t="s">
        <v>124</v>
      </c>
      <c r="D328" s="77">
        <v>114.79</v>
      </c>
      <c r="E328" s="77">
        <v>19.3</v>
      </c>
      <c r="F328" s="42">
        <v>8.4</v>
      </c>
      <c r="G328" s="13">
        <f>F328+'BM04'!G328</f>
        <v>8.4</v>
      </c>
      <c r="H328" s="16">
        <f t="shared" si="229"/>
        <v>2215.4499999999998</v>
      </c>
      <c r="I328" s="16">
        <f t="shared" si="230"/>
        <v>964.24</v>
      </c>
      <c r="J328" s="16">
        <f t="shared" si="231"/>
        <v>964.24</v>
      </c>
      <c r="K328" s="17">
        <f t="shared" si="232"/>
        <v>0.43523437676318583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2" t="s">
        <v>479</v>
      </c>
      <c r="B329" s="81" t="s">
        <v>146</v>
      </c>
      <c r="C329" s="82" t="s">
        <v>124</v>
      </c>
      <c r="D329" s="77">
        <v>62.72</v>
      </c>
      <c r="E329" s="77">
        <v>10.8</v>
      </c>
      <c r="F329" s="42"/>
      <c r="G329" s="13">
        <f>F329+'BM04'!G329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260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2" t="s">
        <v>481</v>
      </c>
      <c r="B331" s="81" t="s">
        <v>105</v>
      </c>
      <c r="C331" s="82" t="s">
        <v>63</v>
      </c>
      <c r="D331" s="77">
        <v>51.88</v>
      </c>
      <c r="E331" s="77">
        <v>257.14999999999998</v>
      </c>
      <c r="F331" s="42"/>
      <c r="G331" s="13">
        <f>F331+'BM04'!G331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260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2" t="s">
        <v>483</v>
      </c>
      <c r="B333" s="81" t="s">
        <v>159</v>
      </c>
      <c r="C333" s="82" t="s">
        <v>63</v>
      </c>
      <c r="D333" s="77">
        <v>77.12</v>
      </c>
      <c r="E333" s="77">
        <v>181.69</v>
      </c>
      <c r="F333" s="42"/>
      <c r="G333" s="13">
        <f>F333+'BM04'!G333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2" t="s">
        <v>484</v>
      </c>
      <c r="B334" s="81" t="s">
        <v>160</v>
      </c>
      <c r="C334" s="82" t="s">
        <v>63</v>
      </c>
      <c r="D334" s="77">
        <v>27.56</v>
      </c>
      <c r="E334" s="77">
        <v>181.69</v>
      </c>
      <c r="F334" s="42"/>
      <c r="G334" s="13">
        <f>F334+'BM04'!G334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283" t="s">
        <v>485</v>
      </c>
      <c r="B335" s="284" t="s">
        <v>161</v>
      </c>
      <c r="C335" s="283" t="s">
        <v>124</v>
      </c>
      <c r="D335" s="285">
        <v>27.6</v>
      </c>
      <c r="E335" s="285">
        <v>38.25</v>
      </c>
      <c r="F335" s="42"/>
      <c r="G335" s="13">
        <f>F335+'BM04'!G335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2" t="s">
        <v>486</v>
      </c>
      <c r="B336" s="81" t="s">
        <v>164</v>
      </c>
      <c r="C336" s="82" t="s">
        <v>165</v>
      </c>
      <c r="D336" s="77">
        <v>1493.81</v>
      </c>
      <c r="E336" s="77">
        <v>4</v>
      </c>
      <c r="F336" s="42"/>
      <c r="G336" s="13">
        <f>F336+'BM04'!G336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260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2" t="s">
        <v>488</v>
      </c>
      <c r="B338" s="81" t="s">
        <v>489</v>
      </c>
      <c r="C338" s="82" t="s">
        <v>165</v>
      </c>
      <c r="D338" s="77">
        <v>1409.75</v>
      </c>
      <c r="E338" s="77">
        <v>1</v>
      </c>
      <c r="F338" s="42"/>
      <c r="G338" s="13">
        <f>F338+'BM04'!G338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2" t="s">
        <v>490</v>
      </c>
      <c r="B339" s="81" t="s">
        <v>175</v>
      </c>
      <c r="C339" s="82" t="s">
        <v>63</v>
      </c>
      <c r="D339" s="77">
        <v>877.32</v>
      </c>
      <c r="E339" s="77">
        <v>4.5</v>
      </c>
      <c r="F339" s="42"/>
      <c r="G339" s="13">
        <f>F339+'BM04'!G339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2" t="s">
        <v>491</v>
      </c>
      <c r="B340" s="81" t="s">
        <v>492</v>
      </c>
      <c r="C340" s="82" t="s">
        <v>63</v>
      </c>
      <c r="D340" s="77">
        <v>698.38</v>
      </c>
      <c r="E340" s="77">
        <v>12.6</v>
      </c>
      <c r="F340" s="42"/>
      <c r="G340" s="13">
        <f>F340+'BM04'!G340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260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2" t="s">
        <v>494</v>
      </c>
      <c r="B342" s="81" t="s">
        <v>182</v>
      </c>
      <c r="C342" s="82" t="s">
        <v>46</v>
      </c>
      <c r="D342" s="77">
        <v>434.36</v>
      </c>
      <c r="E342" s="77">
        <v>12.49</v>
      </c>
      <c r="F342" s="42">
        <v>10.300409999999999</v>
      </c>
      <c r="G342" s="13">
        <f>F342+'BM04'!G342</f>
        <v>10.300409999999999</v>
      </c>
      <c r="H342" s="16">
        <f t="shared" ref="H342:H345" si="246">ROUND(E342*D342,2)</f>
        <v>5425.16</v>
      </c>
      <c r="I342" s="16">
        <f t="shared" ref="I342:I345" si="247">ROUND(F342*D342,2)</f>
        <v>4474.09</v>
      </c>
      <c r="J342" s="16">
        <f t="shared" ref="J342:J345" si="248">ROUND(G342*D342,2)</f>
        <v>4474.09</v>
      </c>
      <c r="K342" s="17">
        <f t="shared" ref="K342:K345" si="249">J342/H342</f>
        <v>0.82469272795641058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2" t="s">
        <v>495</v>
      </c>
      <c r="B343" s="81" t="s">
        <v>183</v>
      </c>
      <c r="C343" s="82" t="s">
        <v>63</v>
      </c>
      <c r="D343" s="77">
        <v>40.81</v>
      </c>
      <c r="E343" s="77">
        <v>178.36</v>
      </c>
      <c r="F343" s="42"/>
      <c r="G343" s="13">
        <f>F343+'BM04'!G343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2" t="s">
        <v>496</v>
      </c>
      <c r="B344" s="81" t="s">
        <v>184</v>
      </c>
      <c r="C344" s="82" t="s">
        <v>63</v>
      </c>
      <c r="D344" s="77">
        <v>126.75</v>
      </c>
      <c r="E344" s="77">
        <v>178.36</v>
      </c>
      <c r="F344" s="42"/>
      <c r="G344" s="13">
        <f>F344+'BM04'!G344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2" t="s">
        <v>497</v>
      </c>
      <c r="B345" s="81" t="s">
        <v>185</v>
      </c>
      <c r="C345" s="82" t="s">
        <v>124</v>
      </c>
      <c r="D345" s="77">
        <v>21</v>
      </c>
      <c r="E345" s="77">
        <v>80.680000000000007</v>
      </c>
      <c r="F345" s="42"/>
      <c r="G345" s="13">
        <f>F345+'BM04'!G345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260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2" t="s">
        <v>499</v>
      </c>
      <c r="B347" s="81" t="s">
        <v>109</v>
      </c>
      <c r="C347" s="82" t="s">
        <v>63</v>
      </c>
      <c r="D347" s="77">
        <v>4.37</v>
      </c>
      <c r="E347" s="77">
        <v>413.93</v>
      </c>
      <c r="F347" s="42">
        <v>413.93</v>
      </c>
      <c r="G347" s="13">
        <f>F347+'BM04'!G347</f>
        <v>413.93</v>
      </c>
      <c r="H347" s="16">
        <f t="shared" ref="H347:H350" si="250">ROUND(E347*D347,2)</f>
        <v>1808.87</v>
      </c>
      <c r="I347" s="16">
        <f t="shared" ref="I347:I350" si="251">ROUND(F347*D347,2)</f>
        <v>1808.87</v>
      </c>
      <c r="J347" s="16">
        <f t="shared" ref="J347:J350" si="252">ROUND(G347*D347,2)</f>
        <v>1808.87</v>
      </c>
      <c r="K347" s="17">
        <f t="shared" ref="K347:K350" si="253">J347/H347</f>
        <v>1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2" t="s">
        <v>500</v>
      </c>
      <c r="B348" s="81" t="s">
        <v>110</v>
      </c>
      <c r="C348" s="82" t="s">
        <v>63</v>
      </c>
      <c r="D348" s="77">
        <v>24.13</v>
      </c>
      <c r="E348" s="77">
        <v>170.38</v>
      </c>
      <c r="F348" s="42">
        <v>170.38</v>
      </c>
      <c r="G348" s="13">
        <f>F348+'BM04'!G348</f>
        <v>170.38</v>
      </c>
      <c r="H348" s="16">
        <f t="shared" si="250"/>
        <v>4111.2700000000004</v>
      </c>
      <c r="I348" s="16">
        <f t="shared" si="251"/>
        <v>4111.2700000000004</v>
      </c>
      <c r="J348" s="16">
        <f t="shared" si="252"/>
        <v>4111.2700000000004</v>
      </c>
      <c r="K348" s="17">
        <f t="shared" si="253"/>
        <v>1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2" t="s">
        <v>501</v>
      </c>
      <c r="B349" s="81" t="s">
        <v>110</v>
      </c>
      <c r="C349" s="82" t="s">
        <v>63</v>
      </c>
      <c r="D349" s="77">
        <v>24.13</v>
      </c>
      <c r="E349" s="77">
        <v>230.22</v>
      </c>
      <c r="F349" s="42"/>
      <c r="G349" s="13">
        <f>F349+'BM04'!G349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2" t="s">
        <v>502</v>
      </c>
      <c r="B350" s="81" t="s">
        <v>114</v>
      </c>
      <c r="C350" s="82" t="s">
        <v>61</v>
      </c>
      <c r="D350" s="77">
        <v>169.67</v>
      </c>
      <c r="E350" s="77">
        <v>230.22</v>
      </c>
      <c r="F350" s="42"/>
      <c r="G350" s="13">
        <f>F350+'BM04'!G350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260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2" t="s">
        <v>504</v>
      </c>
      <c r="B352" s="81" t="s">
        <v>199</v>
      </c>
      <c r="C352" s="82" t="s">
        <v>63</v>
      </c>
      <c r="D352" s="77">
        <v>3.18</v>
      </c>
      <c r="E352" s="77">
        <v>170.38</v>
      </c>
      <c r="F352" s="42"/>
      <c r="G352" s="13">
        <f>F352+'BM04'!G352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2" t="s">
        <v>505</v>
      </c>
      <c r="B353" s="81" t="s">
        <v>112</v>
      </c>
      <c r="C353" s="82" t="s">
        <v>63</v>
      </c>
      <c r="D353" s="77">
        <v>19.41</v>
      </c>
      <c r="E353" s="77">
        <v>170.38</v>
      </c>
      <c r="F353" s="42"/>
      <c r="G353" s="13">
        <f>F353+'BM04'!G353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2" t="s">
        <v>506</v>
      </c>
      <c r="B354" s="81" t="s">
        <v>113</v>
      </c>
      <c r="C354" s="82" t="s">
        <v>63</v>
      </c>
      <c r="D354" s="77">
        <v>15.2</v>
      </c>
      <c r="E354" s="77">
        <v>170.38</v>
      </c>
      <c r="F354" s="42"/>
      <c r="G354" s="13">
        <f>F354+'BM04'!G354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260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260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2" t="s">
        <v>509</v>
      </c>
      <c r="B357" s="81" t="s">
        <v>123</v>
      </c>
      <c r="C357" s="82" t="s">
        <v>124</v>
      </c>
      <c r="D357" s="77">
        <v>60.22</v>
      </c>
      <c r="E357" s="77">
        <v>37.82</v>
      </c>
      <c r="F357" s="42"/>
      <c r="G357" s="13">
        <f>F357+'BM04'!G357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260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2" t="s">
        <v>511</v>
      </c>
      <c r="B359" s="81" t="s">
        <v>67</v>
      </c>
      <c r="C359" s="82" t="s">
        <v>46</v>
      </c>
      <c r="D359" s="77">
        <v>76.92</v>
      </c>
      <c r="E359" s="77">
        <v>9.98</v>
      </c>
      <c r="F359" s="42"/>
      <c r="G359" s="13">
        <f>F359+'BM04'!G359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2" t="s">
        <v>512</v>
      </c>
      <c r="B360" s="81" t="s">
        <v>68</v>
      </c>
      <c r="C360" s="82" t="s">
        <v>63</v>
      </c>
      <c r="D360" s="77">
        <v>5.65</v>
      </c>
      <c r="E360" s="77">
        <v>14.89</v>
      </c>
      <c r="F360" s="42"/>
      <c r="G360" s="13">
        <f>F360+'BM04'!G360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2" t="s">
        <v>513</v>
      </c>
      <c r="B361" s="81" t="s">
        <v>128</v>
      </c>
      <c r="C361" s="82" t="s">
        <v>46</v>
      </c>
      <c r="D361" s="77">
        <v>610.86</v>
      </c>
      <c r="E361" s="77">
        <v>0.48</v>
      </c>
      <c r="F361" s="42"/>
      <c r="G361" s="13">
        <f>F361+'BM04'!G361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2" t="s">
        <v>514</v>
      </c>
      <c r="B362" s="81" t="s">
        <v>70</v>
      </c>
      <c r="C362" s="82" t="s">
        <v>71</v>
      </c>
      <c r="D362" s="77">
        <v>21.44</v>
      </c>
      <c r="E362" s="77">
        <v>29.5</v>
      </c>
      <c r="F362" s="42"/>
      <c r="G362" s="13">
        <f>F362+'BM04'!G362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2" t="s">
        <v>515</v>
      </c>
      <c r="B363" s="81" t="s">
        <v>72</v>
      </c>
      <c r="C363" s="82" t="s">
        <v>71</v>
      </c>
      <c r="D363" s="77">
        <v>20.350000000000001</v>
      </c>
      <c r="E363" s="77">
        <v>125.1</v>
      </c>
      <c r="F363" s="42"/>
      <c r="G363" s="13">
        <f>F363+'BM04'!G363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2" t="s">
        <v>516</v>
      </c>
      <c r="B364" s="81" t="s">
        <v>45</v>
      </c>
      <c r="C364" s="82" t="s">
        <v>71</v>
      </c>
      <c r="D364" s="77">
        <v>18.329999999999998</v>
      </c>
      <c r="E364" s="77">
        <v>35.799999999999997</v>
      </c>
      <c r="F364" s="42"/>
      <c r="G364" s="13">
        <f>F364+'BM04'!G364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2" t="s">
        <v>517</v>
      </c>
      <c r="B365" s="81" t="s">
        <v>73</v>
      </c>
      <c r="C365" s="82" t="s">
        <v>71</v>
      </c>
      <c r="D365" s="77">
        <v>22.45</v>
      </c>
      <c r="E365" s="77">
        <v>71.8</v>
      </c>
      <c r="F365" s="42"/>
      <c r="G365" s="13">
        <f>F365+'BM04'!G365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2" t="s">
        <v>518</v>
      </c>
      <c r="B366" s="81" t="s">
        <v>75</v>
      </c>
      <c r="C366" s="82" t="s">
        <v>46</v>
      </c>
      <c r="D366" s="77">
        <v>740.6</v>
      </c>
      <c r="E366" s="77">
        <v>3.63</v>
      </c>
      <c r="F366" s="42"/>
      <c r="G366" s="13">
        <f>F366+'BM04'!G366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2" t="s">
        <v>519</v>
      </c>
      <c r="B367" s="81" t="s">
        <v>129</v>
      </c>
      <c r="C367" s="82" t="s">
        <v>63</v>
      </c>
      <c r="D367" s="77">
        <v>93</v>
      </c>
      <c r="E367" s="77">
        <v>49.39</v>
      </c>
      <c r="F367" s="42"/>
      <c r="G367" s="13">
        <f>F367+'BM04'!G367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2" t="s">
        <v>520</v>
      </c>
      <c r="B368" s="81" t="s">
        <v>76</v>
      </c>
      <c r="C368" s="82" t="s">
        <v>63</v>
      </c>
      <c r="D368" s="77">
        <v>41.75</v>
      </c>
      <c r="E368" s="77">
        <v>8.81</v>
      </c>
      <c r="F368" s="42"/>
      <c r="G368" s="13">
        <f>F368+'BM04'!G368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2" t="s">
        <v>521</v>
      </c>
      <c r="B369" s="81" t="s">
        <v>77</v>
      </c>
      <c r="C369" s="82" t="s">
        <v>46</v>
      </c>
      <c r="D369" s="77">
        <v>46.64</v>
      </c>
      <c r="E369" s="77">
        <v>6.35</v>
      </c>
      <c r="F369" s="42"/>
      <c r="G369" s="13">
        <f>F369+'BM04'!G369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260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2" t="s">
        <v>523</v>
      </c>
      <c r="B371" s="81" t="s">
        <v>90</v>
      </c>
      <c r="C371" s="82" t="s">
        <v>63</v>
      </c>
      <c r="D371" s="77">
        <v>39.71</v>
      </c>
      <c r="E371" s="77">
        <v>64.599999999999994</v>
      </c>
      <c r="F371" s="42"/>
      <c r="G371" s="13">
        <f>F371+'BM04'!G371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2" t="s">
        <v>524</v>
      </c>
      <c r="B372" s="81" t="s">
        <v>94</v>
      </c>
      <c r="C372" s="82" t="s">
        <v>71</v>
      </c>
      <c r="D372" s="77">
        <v>22.45</v>
      </c>
      <c r="E372" s="77">
        <v>95.5</v>
      </c>
      <c r="F372" s="42"/>
      <c r="G372" s="13">
        <f>F372+'BM04'!G372</f>
        <v>95.5</v>
      </c>
      <c r="H372" s="16">
        <f t="shared" si="266"/>
        <v>2143.98</v>
      </c>
      <c r="I372" s="16">
        <f t="shared" si="267"/>
        <v>0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2" t="s">
        <v>525</v>
      </c>
      <c r="B373" s="81" t="s">
        <v>143</v>
      </c>
      <c r="C373" s="82" t="s">
        <v>71</v>
      </c>
      <c r="D373" s="77">
        <v>18.75</v>
      </c>
      <c r="E373" s="77">
        <v>99.2</v>
      </c>
      <c r="F373" s="42"/>
      <c r="G373" s="13">
        <f>F373+'BM04'!G373</f>
        <v>99.2</v>
      </c>
      <c r="H373" s="16">
        <f t="shared" si="266"/>
        <v>1860</v>
      </c>
      <c r="I373" s="16">
        <f t="shared" si="267"/>
        <v>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2" t="s">
        <v>526</v>
      </c>
      <c r="B374" s="81" t="s">
        <v>47</v>
      </c>
      <c r="C374" s="82" t="s">
        <v>71</v>
      </c>
      <c r="D374" s="77">
        <v>18.260000000000002</v>
      </c>
      <c r="E374" s="77">
        <v>87.9</v>
      </c>
      <c r="F374" s="42"/>
      <c r="G374" s="13">
        <f>F374+'BM04'!G374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2" t="s">
        <v>527</v>
      </c>
      <c r="B375" s="81" t="s">
        <v>144</v>
      </c>
      <c r="C375" s="82" t="s">
        <v>46</v>
      </c>
      <c r="D375" s="77">
        <v>487.71</v>
      </c>
      <c r="E375" s="77">
        <v>3.38</v>
      </c>
      <c r="F375" s="42"/>
      <c r="G375" s="13">
        <f>F375+'BM04'!G375</f>
        <v>3.38</v>
      </c>
      <c r="H375" s="16">
        <f t="shared" si="266"/>
        <v>1648.46</v>
      </c>
      <c r="I375" s="16">
        <f t="shared" si="267"/>
        <v>0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2" t="s">
        <v>528</v>
      </c>
      <c r="B376" s="81" t="s">
        <v>145</v>
      </c>
      <c r="C376" s="82" t="s">
        <v>124</v>
      </c>
      <c r="D376" s="77">
        <v>114.79</v>
      </c>
      <c r="E376" s="77">
        <v>10.8</v>
      </c>
      <c r="F376" s="42"/>
      <c r="G376" s="13">
        <f>F376+'BM04'!G376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276" t="s">
        <v>529</v>
      </c>
      <c r="B377" s="277" t="s">
        <v>146</v>
      </c>
      <c r="C377" s="276" t="s">
        <v>124</v>
      </c>
      <c r="D377" s="278">
        <v>62.72</v>
      </c>
      <c r="E377" s="278">
        <v>8.8000000000000007</v>
      </c>
      <c r="F377" s="279"/>
      <c r="G377" s="280">
        <f>F377+'BM04'!G377</f>
        <v>8.8000000000000007</v>
      </c>
      <c r="H377" s="281">
        <f t="shared" si="266"/>
        <v>551.94000000000005</v>
      </c>
      <c r="I377" s="281">
        <f t="shared" si="267"/>
        <v>0</v>
      </c>
      <c r="J377" s="281">
        <f t="shared" si="268"/>
        <v>551.94000000000005</v>
      </c>
      <c r="K377" s="282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260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2" t="s">
        <v>531</v>
      </c>
      <c r="B379" s="81" t="s">
        <v>105</v>
      </c>
      <c r="C379" s="82" t="s">
        <v>63</v>
      </c>
      <c r="D379" s="77">
        <v>51.88</v>
      </c>
      <c r="E379" s="77">
        <v>113.85</v>
      </c>
      <c r="F379" s="42"/>
      <c r="G379" s="13">
        <f>F379+'BM04'!G379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260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2" t="s">
        <v>533</v>
      </c>
      <c r="B381" s="81" t="s">
        <v>159</v>
      </c>
      <c r="C381" s="82" t="s">
        <v>63</v>
      </c>
      <c r="D381" s="77">
        <v>77.12</v>
      </c>
      <c r="E381" s="77">
        <v>101.08</v>
      </c>
      <c r="F381" s="42"/>
      <c r="G381" s="13">
        <f>F381+'BM04'!G381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2" t="s">
        <v>534</v>
      </c>
      <c r="B382" s="81" t="s">
        <v>160</v>
      </c>
      <c r="C382" s="82" t="s">
        <v>63</v>
      </c>
      <c r="D382" s="77">
        <v>27.56</v>
      </c>
      <c r="E382" s="77">
        <v>101.08</v>
      </c>
      <c r="F382" s="42"/>
      <c r="G382" s="13">
        <f>F382+'BM04'!G382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283" t="s">
        <v>535</v>
      </c>
      <c r="B383" s="284" t="s">
        <v>161</v>
      </c>
      <c r="C383" s="283" t="s">
        <v>124</v>
      </c>
      <c r="D383" s="285">
        <v>27.6</v>
      </c>
      <c r="E383" s="285">
        <v>13.3</v>
      </c>
      <c r="F383" s="42"/>
      <c r="G383" s="13">
        <f>F383+'BM04'!G383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2" t="s">
        <v>536</v>
      </c>
      <c r="B384" s="81" t="s">
        <v>164</v>
      </c>
      <c r="C384" s="82" t="s">
        <v>165</v>
      </c>
      <c r="D384" s="77">
        <v>1493.81</v>
      </c>
      <c r="E384" s="77">
        <v>2</v>
      </c>
      <c r="F384" s="42"/>
      <c r="G384" s="13">
        <f>F384+'BM04'!G384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260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2" t="s">
        <v>538</v>
      </c>
      <c r="B386" s="81" t="s">
        <v>539</v>
      </c>
      <c r="C386" s="82" t="s">
        <v>540</v>
      </c>
      <c r="D386" s="77">
        <v>4022.92</v>
      </c>
      <c r="E386" s="77">
        <v>1</v>
      </c>
      <c r="F386" s="42"/>
      <c r="G386" s="13">
        <f>F386+'BM04'!G386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2" t="s">
        <v>541</v>
      </c>
      <c r="B387" s="81" t="s">
        <v>542</v>
      </c>
      <c r="C387" s="82" t="s">
        <v>63</v>
      </c>
      <c r="D387" s="77">
        <v>1018.99</v>
      </c>
      <c r="E387" s="77">
        <v>6.4</v>
      </c>
      <c r="F387" s="42"/>
      <c r="G387" s="13">
        <f>F387+'BM04'!G387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260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2" t="s">
        <v>544</v>
      </c>
      <c r="B389" s="81" t="s">
        <v>182</v>
      </c>
      <c r="C389" s="82" t="s">
        <v>46</v>
      </c>
      <c r="D389" s="77">
        <v>434.36</v>
      </c>
      <c r="E389" s="77">
        <v>5.25</v>
      </c>
      <c r="F389" s="42"/>
      <c r="G389" s="13">
        <f>F389+'BM04'!G389</f>
        <v>5.25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2" t="s">
        <v>545</v>
      </c>
      <c r="B390" s="81" t="s">
        <v>183</v>
      </c>
      <c r="C390" s="82" t="s">
        <v>63</v>
      </c>
      <c r="D390" s="77">
        <v>40.81</v>
      </c>
      <c r="E390" s="77">
        <v>75</v>
      </c>
      <c r="F390" s="42"/>
      <c r="G390" s="13">
        <f>F390+'BM04'!G390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2" t="s">
        <v>546</v>
      </c>
      <c r="B391" s="81" t="s">
        <v>184</v>
      </c>
      <c r="C391" s="82" t="s">
        <v>63</v>
      </c>
      <c r="D391" s="77">
        <v>126.75</v>
      </c>
      <c r="E391" s="77">
        <v>75</v>
      </c>
      <c r="F391" s="42"/>
      <c r="G391" s="13">
        <f>F391+'BM04'!G391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2" t="s">
        <v>547</v>
      </c>
      <c r="B392" s="81" t="s">
        <v>185</v>
      </c>
      <c r="C392" s="82" t="s">
        <v>124</v>
      </c>
      <c r="D392" s="77">
        <v>21</v>
      </c>
      <c r="E392" s="77">
        <v>36.5</v>
      </c>
      <c r="F392" s="42"/>
      <c r="G392" s="13">
        <f>F392+'BM04'!G392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2" t="s">
        <v>548</v>
      </c>
      <c r="B393" s="81" t="s">
        <v>549</v>
      </c>
      <c r="C393" s="82" t="s">
        <v>63</v>
      </c>
      <c r="D393" s="77">
        <v>104.75</v>
      </c>
      <c r="E393" s="77">
        <v>18.25</v>
      </c>
      <c r="F393" s="42"/>
      <c r="G393" s="13">
        <f>F393+'BM04'!G393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260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2" t="s">
        <v>551</v>
      </c>
      <c r="B395" s="81" t="s">
        <v>109</v>
      </c>
      <c r="C395" s="82" t="s">
        <v>63</v>
      </c>
      <c r="D395" s="77">
        <v>4.37</v>
      </c>
      <c r="E395" s="77">
        <v>236.18</v>
      </c>
      <c r="F395" s="42"/>
      <c r="G395" s="13">
        <f>F395+'BM04'!G395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2" t="s">
        <v>552</v>
      </c>
      <c r="B396" s="81" t="s">
        <v>110</v>
      </c>
      <c r="C396" s="82" t="s">
        <v>63</v>
      </c>
      <c r="D396" s="77">
        <v>24.13</v>
      </c>
      <c r="E396" s="77">
        <v>113.85</v>
      </c>
      <c r="F396" s="42"/>
      <c r="G396" s="13">
        <f>F396+'BM04'!G396</f>
        <v>113.85</v>
      </c>
      <c r="H396" s="16">
        <f t="shared" si="286"/>
        <v>2747.2</v>
      </c>
      <c r="I396" s="16">
        <f t="shared" si="287"/>
        <v>0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2" t="s">
        <v>553</v>
      </c>
      <c r="B397" s="81" t="s">
        <v>110</v>
      </c>
      <c r="C397" s="82" t="s">
        <v>63</v>
      </c>
      <c r="D397" s="77">
        <v>24.13</v>
      </c>
      <c r="E397" s="77">
        <v>122.33</v>
      </c>
      <c r="F397" s="42"/>
      <c r="G397" s="13">
        <f>F397+'BM04'!G397</f>
        <v>122.33</v>
      </c>
      <c r="H397" s="16">
        <f t="shared" si="286"/>
        <v>2951.82</v>
      </c>
      <c r="I397" s="16">
        <f t="shared" si="287"/>
        <v>0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2" t="s">
        <v>554</v>
      </c>
      <c r="B398" s="81" t="s">
        <v>114</v>
      </c>
      <c r="C398" s="82" t="s">
        <v>61</v>
      </c>
      <c r="D398" s="77">
        <v>169.67</v>
      </c>
      <c r="E398" s="77">
        <v>122.33</v>
      </c>
      <c r="F398" s="42"/>
      <c r="G398" s="13">
        <f>F398+'BM04'!G398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260" t="s">
        <v>555</v>
      </c>
      <c r="B399" s="32" t="s">
        <v>198</v>
      </c>
      <c r="C399" s="33"/>
      <c r="D399" s="33"/>
      <c r="E399" s="33"/>
      <c r="F399" s="41"/>
      <c r="G399" s="13">
        <f>F399+'BM04'!G399</f>
        <v>0</v>
      </c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2" t="s">
        <v>556</v>
      </c>
      <c r="B400" s="81" t="s">
        <v>199</v>
      </c>
      <c r="C400" s="82" t="s">
        <v>63</v>
      </c>
      <c r="D400" s="77">
        <v>3.18</v>
      </c>
      <c r="E400" s="77">
        <v>113.85</v>
      </c>
      <c r="F400" s="42"/>
      <c r="G400" s="13">
        <f>F400+'BM04'!G400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2" t="s">
        <v>557</v>
      </c>
      <c r="B401" s="81" t="s">
        <v>112</v>
      </c>
      <c r="C401" s="82" t="s">
        <v>63</v>
      </c>
      <c r="D401" s="77">
        <v>19.41</v>
      </c>
      <c r="E401" s="77">
        <v>113.85</v>
      </c>
      <c r="F401" s="42"/>
      <c r="G401" s="13">
        <f>F401+'BM04'!G401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2" t="s">
        <v>558</v>
      </c>
      <c r="B402" s="81" t="s">
        <v>113</v>
      </c>
      <c r="C402" s="82" t="s">
        <v>63</v>
      </c>
      <c r="D402" s="77">
        <v>15.2</v>
      </c>
      <c r="E402" s="77">
        <v>113.85</v>
      </c>
      <c r="F402" s="42"/>
      <c r="G402" s="13">
        <f>F402+'BM04'!G402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260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260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2" t="s">
        <v>560</v>
      </c>
      <c r="B405" s="81" t="s">
        <v>123</v>
      </c>
      <c r="C405" s="82" t="s">
        <v>124</v>
      </c>
      <c r="D405" s="77">
        <v>60.22</v>
      </c>
      <c r="E405" s="77">
        <v>41.82</v>
      </c>
      <c r="F405" s="42"/>
      <c r="G405" s="13">
        <f>F405+'BM04'!G405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260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2" t="s">
        <v>561</v>
      </c>
      <c r="B407" s="81" t="s">
        <v>67</v>
      </c>
      <c r="C407" s="82" t="s">
        <v>46</v>
      </c>
      <c r="D407" s="77">
        <v>76.92</v>
      </c>
      <c r="E407" s="77">
        <v>7.49</v>
      </c>
      <c r="F407" s="42"/>
      <c r="G407" s="13">
        <f>F407+'BM04'!G407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2" t="s">
        <v>562</v>
      </c>
      <c r="B408" s="81" t="s">
        <v>68</v>
      </c>
      <c r="C408" s="82" t="s">
        <v>63</v>
      </c>
      <c r="D408" s="77">
        <v>5.65</v>
      </c>
      <c r="E408" s="77">
        <v>14.54</v>
      </c>
      <c r="F408" s="42"/>
      <c r="G408" s="13">
        <f>F408+'BM04'!G408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2" t="s">
        <v>563</v>
      </c>
      <c r="B409" s="81" t="s">
        <v>128</v>
      </c>
      <c r="C409" s="82" t="s">
        <v>46</v>
      </c>
      <c r="D409" s="77">
        <v>610.86</v>
      </c>
      <c r="E409" s="77">
        <v>1.17</v>
      </c>
      <c r="F409" s="42"/>
      <c r="G409" s="13">
        <f>F409+'BM04'!G409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2" t="s">
        <v>564</v>
      </c>
      <c r="B410" s="81" t="s">
        <v>70</v>
      </c>
      <c r="C410" s="82" t="s">
        <v>71</v>
      </c>
      <c r="D410" s="77">
        <v>21.44</v>
      </c>
      <c r="E410" s="77">
        <v>28.9</v>
      </c>
      <c r="F410" s="42"/>
      <c r="G410" s="13">
        <f>F410+'BM04'!G410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2" t="s">
        <v>565</v>
      </c>
      <c r="B411" s="81" t="s">
        <v>72</v>
      </c>
      <c r="C411" s="82" t="s">
        <v>71</v>
      </c>
      <c r="D411" s="77">
        <v>20.350000000000001</v>
      </c>
      <c r="E411" s="77">
        <v>84.1</v>
      </c>
      <c r="F411" s="42"/>
      <c r="G411" s="13">
        <f>F411+'BM04'!G411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2" t="s">
        <v>566</v>
      </c>
      <c r="B412" s="81" t="s">
        <v>45</v>
      </c>
      <c r="C412" s="82" t="s">
        <v>71</v>
      </c>
      <c r="D412" s="77">
        <v>18.329999999999998</v>
      </c>
      <c r="E412" s="77">
        <v>28.6</v>
      </c>
      <c r="F412" s="42"/>
      <c r="G412" s="13">
        <f>F412+'BM04'!G412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2" t="s">
        <v>567</v>
      </c>
      <c r="B413" s="81" t="s">
        <v>73</v>
      </c>
      <c r="C413" s="82" t="s">
        <v>71</v>
      </c>
      <c r="D413" s="77">
        <v>22.45</v>
      </c>
      <c r="E413" s="77">
        <v>53.1</v>
      </c>
      <c r="F413" s="42"/>
      <c r="G413" s="13">
        <f>F413+'BM04'!G413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2" t="s">
        <v>568</v>
      </c>
      <c r="B414" s="81" t="s">
        <v>75</v>
      </c>
      <c r="C414" s="82" t="s">
        <v>46</v>
      </c>
      <c r="D414" s="77">
        <v>740.6</v>
      </c>
      <c r="E414" s="77">
        <v>3.91</v>
      </c>
      <c r="F414" s="42"/>
      <c r="G414" s="13">
        <f>F414+'BM04'!G414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2" t="s">
        <v>569</v>
      </c>
      <c r="B415" s="81" t="s">
        <v>129</v>
      </c>
      <c r="C415" s="82" t="s">
        <v>63</v>
      </c>
      <c r="D415" s="77">
        <v>93</v>
      </c>
      <c r="E415" s="77">
        <v>53.88</v>
      </c>
      <c r="F415" s="42"/>
      <c r="G415" s="13">
        <f>F415+'BM04'!G415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2" t="s">
        <v>570</v>
      </c>
      <c r="B416" s="81" t="s">
        <v>76</v>
      </c>
      <c r="C416" s="82" t="s">
        <v>63</v>
      </c>
      <c r="D416" s="77">
        <v>41.75</v>
      </c>
      <c r="E416" s="77">
        <v>31.8</v>
      </c>
      <c r="F416" s="42"/>
      <c r="G416" s="13">
        <f>F416+'BM04'!G416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2" t="s">
        <v>571</v>
      </c>
      <c r="B417" s="81" t="s">
        <v>77</v>
      </c>
      <c r="C417" s="82" t="s">
        <v>46</v>
      </c>
      <c r="D417" s="77">
        <v>46.64</v>
      </c>
      <c r="E417" s="77">
        <v>3.58</v>
      </c>
      <c r="F417" s="42"/>
      <c r="G417" s="13">
        <f>F417+'BM04'!G417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260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2" t="s">
        <v>572</v>
      </c>
      <c r="B419" s="81" t="s">
        <v>90</v>
      </c>
      <c r="C419" s="82" t="s">
        <v>63</v>
      </c>
      <c r="D419" s="77">
        <v>39.71</v>
      </c>
      <c r="E419" s="77">
        <v>60.21</v>
      </c>
      <c r="F419" s="42"/>
      <c r="G419" s="13">
        <f>F419+'BM04'!G419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2" t="s">
        <v>573</v>
      </c>
      <c r="B420" s="81" t="s">
        <v>94</v>
      </c>
      <c r="C420" s="82" t="s">
        <v>71</v>
      </c>
      <c r="D420" s="77">
        <v>22.45</v>
      </c>
      <c r="E420" s="77">
        <v>65.599999999999994</v>
      </c>
      <c r="F420" s="42"/>
      <c r="G420" s="13">
        <f>F420+'BM04'!G420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2" t="s">
        <v>574</v>
      </c>
      <c r="B421" s="81" t="s">
        <v>143</v>
      </c>
      <c r="C421" s="82" t="s">
        <v>71</v>
      </c>
      <c r="D421" s="77">
        <v>18.75</v>
      </c>
      <c r="E421" s="77">
        <v>83.4</v>
      </c>
      <c r="F421" s="42"/>
      <c r="G421" s="13">
        <f>F421+'BM04'!G421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2" t="s">
        <v>575</v>
      </c>
      <c r="B422" s="81" t="s">
        <v>47</v>
      </c>
      <c r="C422" s="82" t="s">
        <v>71</v>
      </c>
      <c r="D422" s="77">
        <v>18.260000000000002</v>
      </c>
      <c r="E422" s="77">
        <v>51.7</v>
      </c>
      <c r="F422" s="42"/>
      <c r="G422" s="13">
        <f>F422+'BM04'!G422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2" t="s">
        <v>576</v>
      </c>
      <c r="B423" s="81" t="s">
        <v>144</v>
      </c>
      <c r="C423" s="82" t="s">
        <v>46</v>
      </c>
      <c r="D423" s="77">
        <v>487.71</v>
      </c>
      <c r="E423" s="77">
        <v>3.73</v>
      </c>
      <c r="F423" s="42"/>
      <c r="G423" s="13">
        <f>F423+'BM04'!G423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2" t="s">
        <v>577</v>
      </c>
      <c r="B424" s="81" t="s">
        <v>145</v>
      </c>
      <c r="C424" s="82" t="s">
        <v>124</v>
      </c>
      <c r="D424" s="77">
        <v>114.79</v>
      </c>
      <c r="E424" s="77">
        <v>10.9</v>
      </c>
      <c r="F424" s="42"/>
      <c r="G424" s="13">
        <f>F424+'BM04'!G424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2" t="s">
        <v>578</v>
      </c>
      <c r="B425" s="81" t="s">
        <v>146</v>
      </c>
      <c r="C425" s="82" t="s">
        <v>124</v>
      </c>
      <c r="D425" s="77">
        <v>62.72</v>
      </c>
      <c r="E425" s="77">
        <v>3.2</v>
      </c>
      <c r="F425" s="42"/>
      <c r="G425" s="13">
        <f>F425+'BM04'!G425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260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2" t="s">
        <v>580</v>
      </c>
      <c r="B427" s="81" t="s">
        <v>105</v>
      </c>
      <c r="C427" s="82" t="s">
        <v>63</v>
      </c>
      <c r="D427" s="77">
        <v>51.88</v>
      </c>
      <c r="E427" s="77">
        <v>87.6</v>
      </c>
      <c r="F427" s="42"/>
      <c r="G427" s="13">
        <f>F427+'BM04'!G427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260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2" t="s">
        <v>582</v>
      </c>
      <c r="B429" s="81" t="s">
        <v>159</v>
      </c>
      <c r="C429" s="82" t="s">
        <v>63</v>
      </c>
      <c r="D429" s="77">
        <v>77.12</v>
      </c>
      <c r="E429" s="77">
        <v>98.6</v>
      </c>
      <c r="F429" s="42"/>
      <c r="G429" s="13">
        <f>F429+'BM04'!G429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2" t="s">
        <v>583</v>
      </c>
      <c r="B430" s="81" t="s">
        <v>160</v>
      </c>
      <c r="C430" s="82" t="s">
        <v>63</v>
      </c>
      <c r="D430" s="77">
        <v>27.56</v>
      </c>
      <c r="E430" s="77">
        <v>98.6</v>
      </c>
      <c r="F430" s="42"/>
      <c r="G430" s="13">
        <f>F430+'BM04'!G430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2" t="s">
        <v>584</v>
      </c>
      <c r="B431" s="81" t="s">
        <v>161</v>
      </c>
      <c r="C431" s="82" t="s">
        <v>124</v>
      </c>
      <c r="D431" s="77">
        <v>27.6</v>
      </c>
      <c r="E431" s="77">
        <v>14.5</v>
      </c>
      <c r="F431" s="42"/>
      <c r="G431" s="13">
        <f>F431+'BM04'!G431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260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2" t="s">
        <v>586</v>
      </c>
      <c r="B433" s="81" t="s">
        <v>587</v>
      </c>
      <c r="C433" s="82" t="s">
        <v>61</v>
      </c>
      <c r="D433" s="77">
        <v>780.87</v>
      </c>
      <c r="E433" s="77">
        <v>9.24</v>
      </c>
      <c r="F433" s="42"/>
      <c r="G433" s="13">
        <f>F433+'BM04'!G433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2" t="s">
        <v>588</v>
      </c>
      <c r="B434" s="81" t="s">
        <v>492</v>
      </c>
      <c r="C434" s="82" t="s">
        <v>63</v>
      </c>
      <c r="D434" s="77">
        <v>698.38</v>
      </c>
      <c r="E434" s="77">
        <v>1.34</v>
      </c>
      <c r="F434" s="42"/>
      <c r="G434" s="13">
        <f>F434+'BM04'!G434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260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2" t="s">
        <v>590</v>
      </c>
      <c r="B436" s="81" t="s">
        <v>182</v>
      </c>
      <c r="C436" s="82" t="s">
        <v>46</v>
      </c>
      <c r="D436" s="77">
        <v>434.36</v>
      </c>
      <c r="E436" s="77">
        <v>6.61</v>
      </c>
      <c r="F436" s="42"/>
      <c r="G436" s="13">
        <f>F436+'BM04'!G436</f>
        <v>6.61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2" t="s">
        <v>591</v>
      </c>
      <c r="B437" s="81" t="s">
        <v>183</v>
      </c>
      <c r="C437" s="82" t="s">
        <v>63</v>
      </c>
      <c r="D437" s="77">
        <v>40.81</v>
      </c>
      <c r="E437" s="77">
        <v>94.38</v>
      </c>
      <c r="F437" s="42"/>
      <c r="G437" s="13">
        <f>F437+'BM04'!G437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2" t="s">
        <v>592</v>
      </c>
      <c r="B438" s="81" t="s">
        <v>184</v>
      </c>
      <c r="C438" s="82" t="s">
        <v>63</v>
      </c>
      <c r="D438" s="77">
        <v>126.75</v>
      </c>
      <c r="E438" s="77">
        <v>75</v>
      </c>
      <c r="F438" s="42"/>
      <c r="G438" s="13">
        <f>F438+'BM04'!G438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260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2" t="s">
        <v>594</v>
      </c>
      <c r="B440" s="81" t="s">
        <v>109</v>
      </c>
      <c r="C440" s="82" t="s">
        <v>63</v>
      </c>
      <c r="D440" s="77">
        <v>4.37</v>
      </c>
      <c r="E440" s="77">
        <v>183.68</v>
      </c>
      <c r="F440" s="42"/>
      <c r="G440" s="13">
        <f>F440+'BM04'!G440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2" t="s">
        <v>595</v>
      </c>
      <c r="B441" s="81" t="s">
        <v>110</v>
      </c>
      <c r="C441" s="82" t="s">
        <v>63</v>
      </c>
      <c r="D441" s="77">
        <v>24.13</v>
      </c>
      <c r="E441" s="77">
        <v>110.92</v>
      </c>
      <c r="F441" s="42"/>
      <c r="G441" s="13">
        <f>F441+'BM04'!G441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2" t="s">
        <v>596</v>
      </c>
      <c r="B442" s="81" t="s">
        <v>110</v>
      </c>
      <c r="C442" s="82" t="s">
        <v>63</v>
      </c>
      <c r="D442" s="77">
        <v>24.13</v>
      </c>
      <c r="E442" s="77">
        <v>72.760000000000005</v>
      </c>
      <c r="F442" s="42"/>
      <c r="G442" s="13">
        <f>F442+'BM04'!G442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2" t="s">
        <v>597</v>
      </c>
      <c r="B443" s="81" t="s">
        <v>114</v>
      </c>
      <c r="C443" s="82" t="s">
        <v>61</v>
      </c>
      <c r="D443" s="77">
        <v>169.67</v>
      </c>
      <c r="E443" s="77">
        <v>20.48</v>
      </c>
      <c r="F443" s="42"/>
      <c r="G443" s="13">
        <f>F443+'BM04'!G443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2" t="s">
        <v>598</v>
      </c>
      <c r="B444" s="81" t="s">
        <v>304</v>
      </c>
      <c r="C444" s="82" t="s">
        <v>63</v>
      </c>
      <c r="D444" s="77">
        <v>59.59</v>
      </c>
      <c r="E444" s="77">
        <v>110.92</v>
      </c>
      <c r="F444" s="42"/>
      <c r="G444" s="13">
        <f>F444+'BM04'!G444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260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2" t="s">
        <v>600</v>
      </c>
      <c r="B446" s="81" t="s">
        <v>199</v>
      </c>
      <c r="C446" s="82" t="s">
        <v>63</v>
      </c>
      <c r="D446" s="77">
        <v>3.18</v>
      </c>
      <c r="E446" s="77">
        <v>52.28</v>
      </c>
      <c r="F446" s="42"/>
      <c r="G446" s="13">
        <f>F446+'BM04'!G446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2" t="s">
        <v>601</v>
      </c>
      <c r="B447" s="81" t="s">
        <v>112</v>
      </c>
      <c r="C447" s="82" t="s">
        <v>63</v>
      </c>
      <c r="D447" s="77">
        <v>19.41</v>
      </c>
      <c r="E447" s="77">
        <v>52.28</v>
      </c>
      <c r="F447" s="42"/>
      <c r="G447" s="13">
        <f>F447+'BM04'!G447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2" t="s">
        <v>602</v>
      </c>
      <c r="B448" s="81" t="s">
        <v>113</v>
      </c>
      <c r="C448" s="82" t="s">
        <v>63</v>
      </c>
      <c r="D448" s="77">
        <v>15.2</v>
      </c>
      <c r="E448" s="77">
        <v>52.28</v>
      </c>
      <c r="F448" s="42"/>
      <c r="G448" s="13">
        <f>F448+'BM04'!G448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260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2" t="s">
        <v>604</v>
      </c>
      <c r="B450" s="81" t="s">
        <v>317</v>
      </c>
      <c r="C450" s="82" t="s">
        <v>61</v>
      </c>
      <c r="D450" s="77">
        <v>672.73</v>
      </c>
      <c r="E450" s="77">
        <v>4.05</v>
      </c>
      <c r="F450" s="42"/>
      <c r="G450" s="13">
        <f>F450+'BM04'!G450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2" t="s">
        <v>605</v>
      </c>
      <c r="B451" s="81" t="s">
        <v>606</v>
      </c>
      <c r="C451" s="82" t="s">
        <v>165</v>
      </c>
      <c r="D451" s="77">
        <v>502.66</v>
      </c>
      <c r="E451" s="77">
        <v>2</v>
      </c>
      <c r="F451" s="42"/>
      <c r="G451" s="13">
        <f>F451+'BM04'!G451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2" t="s">
        <v>607</v>
      </c>
      <c r="B452" s="81" t="s">
        <v>608</v>
      </c>
      <c r="C452" s="82" t="s">
        <v>165</v>
      </c>
      <c r="D452" s="77">
        <v>95.99</v>
      </c>
      <c r="E452" s="77">
        <v>2</v>
      </c>
      <c r="F452" s="42"/>
      <c r="G452" s="13">
        <f>F452+'BM04'!G452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260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260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2" t="s">
        <v>612</v>
      </c>
      <c r="B455" s="81" t="s">
        <v>613</v>
      </c>
      <c r="C455" s="82" t="s">
        <v>165</v>
      </c>
      <c r="D455" s="77">
        <v>245.99</v>
      </c>
      <c r="E455" s="77">
        <v>330</v>
      </c>
      <c r="F455" s="42"/>
      <c r="G455" s="13">
        <f>F455+'BM04'!G455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2" t="s">
        <v>614</v>
      </c>
      <c r="B456" s="81" t="s">
        <v>615</v>
      </c>
      <c r="C456" s="82" t="s">
        <v>165</v>
      </c>
      <c r="D456" s="77">
        <v>376.16</v>
      </c>
      <c r="E456" s="77">
        <v>5</v>
      </c>
      <c r="F456" s="42"/>
      <c r="G456" s="13">
        <f>F456+'BM04'!G456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2" t="s">
        <v>616</v>
      </c>
      <c r="B457" s="81" t="s">
        <v>617</v>
      </c>
      <c r="C457" s="82" t="s">
        <v>124</v>
      </c>
      <c r="D457" s="77">
        <v>90.12</v>
      </c>
      <c r="E457" s="77">
        <v>330</v>
      </c>
      <c r="F457" s="42"/>
      <c r="G457" s="13">
        <f>F457+'BM04'!G457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2" t="s">
        <v>618</v>
      </c>
      <c r="B458" s="81" t="s">
        <v>619</v>
      </c>
      <c r="C458" s="82" t="s">
        <v>124</v>
      </c>
      <c r="D458" s="77">
        <v>75.81</v>
      </c>
      <c r="E458" s="77">
        <v>291.95</v>
      </c>
      <c r="F458" s="42"/>
      <c r="G458" s="13">
        <f>F458+'BM04'!G458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2" t="s">
        <v>620</v>
      </c>
      <c r="B459" s="81" t="s">
        <v>621</v>
      </c>
      <c r="C459" s="82" t="s">
        <v>124</v>
      </c>
      <c r="D459" s="77">
        <v>75.06</v>
      </c>
      <c r="E459" s="77">
        <v>432</v>
      </c>
      <c r="F459" s="42"/>
      <c r="G459" s="13">
        <f>F459+'BM04'!G459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260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260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2" t="s">
        <v>624</v>
      </c>
      <c r="B462" s="81" t="s">
        <v>625</v>
      </c>
      <c r="C462" s="82" t="s">
        <v>63</v>
      </c>
      <c r="D462" s="77">
        <v>72.89</v>
      </c>
      <c r="E462" s="77">
        <v>853.55</v>
      </c>
      <c r="F462" s="42"/>
      <c r="G462" s="13">
        <f>F462+'BM04'!G462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2" t="s">
        <v>626</v>
      </c>
      <c r="B463" s="81" t="s">
        <v>233</v>
      </c>
      <c r="C463" s="82" t="s">
        <v>63</v>
      </c>
      <c r="D463" s="77">
        <v>67.06</v>
      </c>
      <c r="E463" s="77">
        <v>751.33</v>
      </c>
      <c r="F463" s="42"/>
      <c r="G463" s="13">
        <f>F463+'BM04'!G463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2" t="s">
        <v>627</v>
      </c>
      <c r="B464" s="81" t="s">
        <v>628</v>
      </c>
      <c r="C464" s="82" t="s">
        <v>124</v>
      </c>
      <c r="D464" s="77">
        <v>34.369999999999997</v>
      </c>
      <c r="E464" s="77">
        <v>310.88</v>
      </c>
      <c r="F464" s="42"/>
      <c r="G464" s="13">
        <f>F464+'BM04'!G464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2" t="s">
        <v>629</v>
      </c>
      <c r="B465" s="81" t="s">
        <v>630</v>
      </c>
      <c r="C465" s="82" t="s">
        <v>63</v>
      </c>
      <c r="D465" s="77">
        <v>16.59</v>
      </c>
      <c r="E465" s="77">
        <v>1</v>
      </c>
      <c r="F465" s="42"/>
      <c r="G465" s="13">
        <f>F465+'BM04'!G465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260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260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2" t="s">
        <v>634</v>
      </c>
      <c r="B468" s="81" t="s">
        <v>635</v>
      </c>
      <c r="C468" s="82" t="s">
        <v>165</v>
      </c>
      <c r="D468" s="77">
        <v>39.33</v>
      </c>
      <c r="E468" s="77">
        <v>10</v>
      </c>
      <c r="F468" s="42"/>
      <c r="G468" s="13">
        <f>F468+'BM04'!G468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2" t="s">
        <v>636</v>
      </c>
      <c r="B469" s="81" t="s">
        <v>619</v>
      </c>
      <c r="C469" s="82" t="s">
        <v>124</v>
      </c>
      <c r="D469" s="77">
        <v>75.81</v>
      </c>
      <c r="E469" s="77">
        <v>68.63</v>
      </c>
      <c r="F469" s="42"/>
      <c r="G469" s="13">
        <f>F469+'BM04'!G469</f>
        <v>68.63</v>
      </c>
      <c r="H469" s="16">
        <f t="shared" si="343"/>
        <v>5202.84</v>
      </c>
      <c r="I469" s="16">
        <f t="shared" si="344"/>
        <v>0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2" t="s">
        <v>637</v>
      </c>
      <c r="B470" s="81" t="s">
        <v>617</v>
      </c>
      <c r="C470" s="82" t="s">
        <v>124</v>
      </c>
      <c r="D470" s="77">
        <v>90.12</v>
      </c>
      <c r="E470" s="77">
        <v>48.54</v>
      </c>
      <c r="F470" s="42"/>
      <c r="G470" s="13">
        <f>F470+'BM04'!G470</f>
        <v>48.54</v>
      </c>
      <c r="H470" s="16">
        <f t="shared" si="343"/>
        <v>4374.42</v>
      </c>
      <c r="I470" s="16">
        <f t="shared" si="344"/>
        <v>0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2" t="s">
        <v>638</v>
      </c>
      <c r="B471" s="81" t="s">
        <v>639</v>
      </c>
      <c r="C471" s="82" t="s">
        <v>124</v>
      </c>
      <c r="D471" s="77">
        <v>58.29</v>
      </c>
      <c r="E471" s="77">
        <v>12.89</v>
      </c>
      <c r="F471" s="42"/>
      <c r="G471" s="13">
        <f>F471+'BM04'!G471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2" t="s">
        <v>640</v>
      </c>
      <c r="B472" s="81" t="s">
        <v>641</v>
      </c>
      <c r="C472" s="82" t="s">
        <v>165</v>
      </c>
      <c r="D472" s="77">
        <v>3044.75</v>
      </c>
      <c r="E472" s="77">
        <v>3</v>
      </c>
      <c r="F472" s="42"/>
      <c r="G472" s="13">
        <f>F472+'BM04'!G472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2" t="s">
        <v>642</v>
      </c>
      <c r="B473" s="81" t="s">
        <v>643</v>
      </c>
      <c r="C473" s="82" t="s">
        <v>165</v>
      </c>
      <c r="D473" s="77">
        <v>2032.15</v>
      </c>
      <c r="E473" s="77">
        <v>3</v>
      </c>
      <c r="F473" s="42"/>
      <c r="G473" s="13">
        <f>F473+'BM04'!G473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260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260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2" t="s">
        <v>645</v>
      </c>
      <c r="B476" s="81" t="s">
        <v>646</v>
      </c>
      <c r="C476" s="82" t="s">
        <v>165</v>
      </c>
      <c r="D476" s="77">
        <v>27.24</v>
      </c>
      <c r="E476" s="77">
        <v>4</v>
      </c>
      <c r="F476" s="42"/>
      <c r="G476" s="13">
        <f>F476+'BM04'!G476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2" t="s">
        <v>647</v>
      </c>
      <c r="B477" s="81" t="s">
        <v>648</v>
      </c>
      <c r="C477" s="82" t="s">
        <v>165</v>
      </c>
      <c r="D477" s="77">
        <v>29.68</v>
      </c>
      <c r="E477" s="77">
        <v>6</v>
      </c>
      <c r="F477" s="42"/>
      <c r="G477" s="13">
        <f>F477+'BM04'!G477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2" t="s">
        <v>649</v>
      </c>
      <c r="B478" s="81" t="s">
        <v>650</v>
      </c>
      <c r="C478" s="82" t="s">
        <v>165</v>
      </c>
      <c r="D478" s="77">
        <v>50.24</v>
      </c>
      <c r="E478" s="77">
        <v>14</v>
      </c>
      <c r="F478" s="42"/>
      <c r="G478" s="13">
        <f>F478+'BM04'!G478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2" t="s">
        <v>651</v>
      </c>
      <c r="B479" s="81" t="s">
        <v>652</v>
      </c>
      <c r="C479" s="82" t="s">
        <v>165</v>
      </c>
      <c r="D479" s="77">
        <v>55.12</v>
      </c>
      <c r="E479" s="77">
        <v>16</v>
      </c>
      <c r="F479" s="42"/>
      <c r="G479" s="13">
        <f>F479+'BM04'!G479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2" t="s">
        <v>653</v>
      </c>
      <c r="B480" s="81" t="s">
        <v>654</v>
      </c>
      <c r="C480" s="82" t="s">
        <v>165</v>
      </c>
      <c r="D480" s="77">
        <v>25.72</v>
      </c>
      <c r="E480" s="77">
        <v>7</v>
      </c>
      <c r="F480" s="42"/>
      <c r="G480" s="13">
        <f>F480+'BM04'!G480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2" t="s">
        <v>655</v>
      </c>
      <c r="B481" s="81" t="s">
        <v>656</v>
      </c>
      <c r="C481" s="82" t="s">
        <v>165</v>
      </c>
      <c r="D481" s="77">
        <v>52.77</v>
      </c>
      <c r="E481" s="77">
        <v>5</v>
      </c>
      <c r="F481" s="42"/>
      <c r="G481" s="13">
        <f>F481+'BM04'!G481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2" t="s">
        <v>657</v>
      </c>
      <c r="B482" s="81" t="s">
        <v>658</v>
      </c>
      <c r="C482" s="82" t="s">
        <v>165</v>
      </c>
      <c r="D482" s="77">
        <v>55.8</v>
      </c>
      <c r="E482" s="77">
        <v>5</v>
      </c>
      <c r="F482" s="42"/>
      <c r="G482" s="13">
        <f>F482+'BM04'!G482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2" t="s">
        <v>659</v>
      </c>
      <c r="B483" s="81" t="s">
        <v>660</v>
      </c>
      <c r="C483" s="82" t="s">
        <v>165</v>
      </c>
      <c r="D483" s="77">
        <v>73.790000000000006</v>
      </c>
      <c r="E483" s="77">
        <v>4</v>
      </c>
      <c r="F483" s="42"/>
      <c r="G483" s="13">
        <f>F483+'BM04'!G483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2" t="s">
        <v>661</v>
      </c>
      <c r="B484" s="81" t="s">
        <v>662</v>
      </c>
      <c r="C484" s="82" t="s">
        <v>124</v>
      </c>
      <c r="D484" s="77">
        <v>4.5</v>
      </c>
      <c r="E484" s="77">
        <v>1255.9000000000001</v>
      </c>
      <c r="F484" s="42"/>
      <c r="G484" s="13">
        <f>F484+'BM04'!G484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2" t="s">
        <v>663</v>
      </c>
      <c r="B485" s="81" t="s">
        <v>664</v>
      </c>
      <c r="C485" s="82" t="s">
        <v>124</v>
      </c>
      <c r="D485" s="77">
        <v>6.09</v>
      </c>
      <c r="E485" s="77">
        <v>3350.2</v>
      </c>
      <c r="F485" s="42"/>
      <c r="G485" s="13">
        <f>F485+'BM04'!G485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2" t="s">
        <v>665</v>
      </c>
      <c r="B486" s="81" t="s">
        <v>666</v>
      </c>
      <c r="C486" s="82" t="s">
        <v>124</v>
      </c>
      <c r="D486" s="77">
        <v>8.59</v>
      </c>
      <c r="E486" s="77">
        <v>421.5</v>
      </c>
      <c r="F486" s="42"/>
      <c r="G486" s="13">
        <f>F486+'BM04'!G486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2" t="s">
        <v>667</v>
      </c>
      <c r="B487" s="81" t="s">
        <v>668</v>
      </c>
      <c r="C487" s="82" t="s">
        <v>124</v>
      </c>
      <c r="D487" s="77">
        <v>11.62</v>
      </c>
      <c r="E487" s="77">
        <v>471.5</v>
      </c>
      <c r="F487" s="42"/>
      <c r="G487" s="13">
        <f>F487+'BM04'!G487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2" t="s">
        <v>669</v>
      </c>
      <c r="B488" s="81" t="s">
        <v>670</v>
      </c>
      <c r="C488" s="82" t="s">
        <v>124</v>
      </c>
      <c r="D488" s="77">
        <v>18.32</v>
      </c>
      <c r="E488" s="77">
        <v>12</v>
      </c>
      <c r="F488" s="42"/>
      <c r="G488" s="13">
        <f>F488+'BM04'!G488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2" t="s">
        <v>671</v>
      </c>
      <c r="B489" s="81" t="s">
        <v>672</v>
      </c>
      <c r="C489" s="82" t="s">
        <v>165</v>
      </c>
      <c r="D489" s="77">
        <v>135.22999999999999</v>
      </c>
      <c r="E489" s="77">
        <v>26</v>
      </c>
      <c r="F489" s="42"/>
      <c r="G489" s="13">
        <f>F489+'BM04'!G489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2" t="s">
        <v>673</v>
      </c>
      <c r="B490" s="81" t="s">
        <v>674</v>
      </c>
      <c r="C490" s="82" t="s">
        <v>165</v>
      </c>
      <c r="D490" s="77">
        <v>81.680000000000007</v>
      </c>
      <c r="E490" s="77">
        <v>7</v>
      </c>
      <c r="F490" s="42"/>
      <c r="G490" s="13">
        <f>F490+'BM04'!G490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2" t="s">
        <v>675</v>
      </c>
      <c r="B491" s="81" t="s">
        <v>676</v>
      </c>
      <c r="C491" s="82" t="s">
        <v>165</v>
      </c>
      <c r="D491" s="77">
        <v>83.35</v>
      </c>
      <c r="E491" s="77">
        <v>1</v>
      </c>
      <c r="F491" s="42"/>
      <c r="G491" s="13">
        <f>F491+'BM04'!G491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2" t="s">
        <v>677</v>
      </c>
      <c r="B492" s="81" t="s">
        <v>678</v>
      </c>
      <c r="C492" s="82" t="s">
        <v>165</v>
      </c>
      <c r="D492" s="77">
        <v>96.63</v>
      </c>
      <c r="E492" s="77">
        <v>1</v>
      </c>
      <c r="F492" s="42"/>
      <c r="G492" s="13">
        <f>F492+'BM04'!G492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2" t="s">
        <v>679</v>
      </c>
      <c r="B493" s="81" t="s">
        <v>680</v>
      </c>
      <c r="C493" s="82" t="s">
        <v>165</v>
      </c>
      <c r="D493" s="77">
        <v>12.96</v>
      </c>
      <c r="E493" s="77">
        <v>20</v>
      </c>
      <c r="F493" s="42"/>
      <c r="G493" s="13">
        <f>F493+'BM04'!G493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2" t="s">
        <v>681</v>
      </c>
      <c r="B494" s="81" t="s">
        <v>682</v>
      </c>
      <c r="C494" s="82" t="s">
        <v>165</v>
      </c>
      <c r="D494" s="77">
        <v>13.52</v>
      </c>
      <c r="E494" s="77">
        <v>1</v>
      </c>
      <c r="F494" s="42"/>
      <c r="G494" s="13">
        <f>F494+'BM04'!G494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2" t="s">
        <v>683</v>
      </c>
      <c r="B495" s="81" t="s">
        <v>684</v>
      </c>
      <c r="C495" s="82" t="s">
        <v>124</v>
      </c>
      <c r="D495" s="77">
        <v>9.4700000000000006</v>
      </c>
      <c r="E495" s="77">
        <v>134.69999999999999</v>
      </c>
      <c r="F495" s="42"/>
      <c r="G495" s="13">
        <f>F495+'BM04'!G495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2" t="s">
        <v>685</v>
      </c>
      <c r="B496" s="81" t="s">
        <v>686</v>
      </c>
      <c r="C496" s="82" t="s">
        <v>124</v>
      </c>
      <c r="D496" s="77">
        <v>6.64</v>
      </c>
      <c r="E496" s="77">
        <v>696.75</v>
      </c>
      <c r="F496" s="42"/>
      <c r="G496" s="13">
        <f>F496+'BM04'!G496</f>
        <v>100</v>
      </c>
      <c r="H496" s="16">
        <f t="shared" si="348"/>
        <v>4626.42</v>
      </c>
      <c r="I496" s="16">
        <f t="shared" si="349"/>
        <v>0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2" t="s">
        <v>687</v>
      </c>
      <c r="B497" s="81" t="s">
        <v>688</v>
      </c>
      <c r="C497" s="82" t="s">
        <v>124</v>
      </c>
      <c r="D497" s="77">
        <v>16.88</v>
      </c>
      <c r="E497" s="77">
        <v>91.5</v>
      </c>
      <c r="F497" s="42"/>
      <c r="G497" s="13">
        <f>F497+'BM04'!G497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2" t="s">
        <v>689</v>
      </c>
      <c r="B498" s="81" t="s">
        <v>690</v>
      </c>
      <c r="C498" s="82" t="s">
        <v>124</v>
      </c>
      <c r="D498" s="77">
        <v>43.16</v>
      </c>
      <c r="E498" s="77">
        <v>65.2</v>
      </c>
      <c r="F498" s="42"/>
      <c r="G498" s="13">
        <f>F498+'BM04'!G498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2" t="s">
        <v>691</v>
      </c>
      <c r="B499" s="81" t="s">
        <v>692</v>
      </c>
      <c r="C499" s="82" t="s">
        <v>124</v>
      </c>
      <c r="D499" s="77">
        <v>65.48</v>
      </c>
      <c r="E499" s="77">
        <v>182.1</v>
      </c>
      <c r="F499" s="42"/>
      <c r="G499" s="13">
        <f>F499+'BM04'!G499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2" t="s">
        <v>693</v>
      </c>
      <c r="B500" s="81" t="s">
        <v>688</v>
      </c>
      <c r="C500" s="82" t="s">
        <v>124</v>
      </c>
      <c r="D500" s="77">
        <v>16.88</v>
      </c>
      <c r="E500" s="77">
        <v>2</v>
      </c>
      <c r="F500" s="42"/>
      <c r="G500" s="13">
        <f>F500+'BM04'!G500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2" t="s">
        <v>694</v>
      </c>
      <c r="B501" s="81" t="s">
        <v>695</v>
      </c>
      <c r="C501" s="82" t="s">
        <v>124</v>
      </c>
      <c r="D501" s="77">
        <v>10.18</v>
      </c>
      <c r="E501" s="77">
        <v>2</v>
      </c>
      <c r="F501" s="42"/>
      <c r="G501" s="13">
        <f>F501+'BM04'!G501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2" t="s">
        <v>696</v>
      </c>
      <c r="B502" s="81" t="s">
        <v>697</v>
      </c>
      <c r="C502" s="82" t="s">
        <v>165</v>
      </c>
      <c r="D502" s="77">
        <v>2124.52</v>
      </c>
      <c r="E502" s="77">
        <v>1</v>
      </c>
      <c r="F502" s="42"/>
      <c r="G502" s="13">
        <f>F502+'BM04'!G502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2" t="s">
        <v>698</v>
      </c>
      <c r="B503" s="81" t="s">
        <v>699</v>
      </c>
      <c r="C503" s="82" t="s">
        <v>165</v>
      </c>
      <c r="D503" s="77">
        <v>1222.5899999999999</v>
      </c>
      <c r="E503" s="77">
        <v>1</v>
      </c>
      <c r="F503" s="42"/>
      <c r="G503" s="13">
        <f>F503+'BM04'!G503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2" t="s">
        <v>700</v>
      </c>
      <c r="B504" s="81" t="s">
        <v>701</v>
      </c>
      <c r="C504" s="82" t="s">
        <v>165</v>
      </c>
      <c r="D504" s="77">
        <v>127.07</v>
      </c>
      <c r="E504" s="77">
        <v>1</v>
      </c>
      <c r="F504" s="42"/>
      <c r="G504" s="13">
        <f>F504+'BM04'!G504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2" t="s">
        <v>702</v>
      </c>
      <c r="B505" s="81" t="s">
        <v>703</v>
      </c>
      <c r="C505" s="82" t="s">
        <v>165</v>
      </c>
      <c r="D505" s="77">
        <v>51.75</v>
      </c>
      <c r="E505" s="77">
        <v>3</v>
      </c>
      <c r="F505" s="42"/>
      <c r="G505" s="13">
        <f>F505+'BM04'!G505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2" t="s">
        <v>704</v>
      </c>
      <c r="B506" s="81" t="s">
        <v>705</v>
      </c>
      <c r="C506" s="82" t="s">
        <v>165</v>
      </c>
      <c r="D506" s="77">
        <v>506</v>
      </c>
      <c r="E506" s="77">
        <v>8</v>
      </c>
      <c r="F506" s="42"/>
      <c r="G506" s="13">
        <f>F506+'BM04'!G506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2" t="s">
        <v>706</v>
      </c>
      <c r="B507" s="81" t="s">
        <v>707</v>
      </c>
      <c r="C507" s="82" t="s">
        <v>165</v>
      </c>
      <c r="D507" s="77">
        <v>13.95</v>
      </c>
      <c r="E507" s="77">
        <v>56</v>
      </c>
      <c r="F507" s="42"/>
      <c r="G507" s="13">
        <f>F507+'BM04'!G507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2" t="s">
        <v>708</v>
      </c>
      <c r="B508" s="81" t="s">
        <v>709</v>
      </c>
      <c r="C508" s="82" t="s">
        <v>165</v>
      </c>
      <c r="D508" s="77">
        <v>12.9</v>
      </c>
      <c r="E508" s="77">
        <v>4</v>
      </c>
      <c r="F508" s="42"/>
      <c r="G508" s="13">
        <f>F508+'BM04'!G508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2" t="s">
        <v>710</v>
      </c>
      <c r="B509" s="81" t="s">
        <v>711</v>
      </c>
      <c r="C509" s="82" t="s">
        <v>165</v>
      </c>
      <c r="D509" s="77">
        <v>516.14</v>
      </c>
      <c r="E509" s="77">
        <v>16</v>
      </c>
      <c r="F509" s="42"/>
      <c r="G509" s="13">
        <f>F509+'BM04'!G509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2" t="s">
        <v>712</v>
      </c>
      <c r="B510" s="81" t="s">
        <v>699</v>
      </c>
      <c r="C510" s="82" t="s">
        <v>165</v>
      </c>
      <c r="D510" s="77">
        <v>1222.5899999999999</v>
      </c>
      <c r="E510" s="77">
        <v>16</v>
      </c>
      <c r="F510" s="42"/>
      <c r="G510" s="13">
        <f>F510+'BM04'!G510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2" t="s">
        <v>713</v>
      </c>
      <c r="B511" s="81" t="s">
        <v>714</v>
      </c>
      <c r="C511" s="82" t="s">
        <v>165</v>
      </c>
      <c r="D511" s="77">
        <v>446.48</v>
      </c>
      <c r="E511" s="77">
        <v>32</v>
      </c>
      <c r="F511" s="42"/>
      <c r="G511" s="13">
        <f>F511+'BM04'!G511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2" t="s">
        <v>715</v>
      </c>
      <c r="B512" s="81" t="s">
        <v>716</v>
      </c>
      <c r="C512" s="82" t="s">
        <v>165</v>
      </c>
      <c r="D512" s="77">
        <v>135.44</v>
      </c>
      <c r="E512" s="77">
        <v>44</v>
      </c>
      <c r="F512" s="42"/>
      <c r="G512" s="13">
        <f>F512+'BM04'!G512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2" t="s">
        <v>717</v>
      </c>
      <c r="B513" s="81" t="s">
        <v>718</v>
      </c>
      <c r="C513" s="82" t="s">
        <v>165</v>
      </c>
      <c r="D513" s="77">
        <v>14.44</v>
      </c>
      <c r="E513" s="77">
        <v>9</v>
      </c>
      <c r="F513" s="42"/>
      <c r="G513" s="13">
        <f>F513+'BM04'!G513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260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260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2" t="s">
        <v>721</v>
      </c>
      <c r="B516" s="81" t="s">
        <v>722</v>
      </c>
      <c r="C516" s="82" t="s">
        <v>165</v>
      </c>
      <c r="D516" s="77">
        <v>46.61</v>
      </c>
      <c r="E516" s="77">
        <v>1</v>
      </c>
      <c r="F516" s="42"/>
      <c r="G516" s="13">
        <f>F516+'BM04'!G516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2" t="s">
        <v>723</v>
      </c>
      <c r="B517" s="81" t="s">
        <v>724</v>
      </c>
      <c r="C517" s="82" t="s">
        <v>165</v>
      </c>
      <c r="D517" s="77">
        <v>20.170000000000002</v>
      </c>
      <c r="E517" s="77">
        <v>1</v>
      </c>
      <c r="F517" s="42"/>
      <c r="G517" s="13">
        <f>F517+'BM04'!G517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2" t="s">
        <v>725</v>
      </c>
      <c r="B518" s="81" t="s">
        <v>726</v>
      </c>
      <c r="C518" s="82" t="s">
        <v>165</v>
      </c>
      <c r="D518" s="77">
        <v>138.72999999999999</v>
      </c>
      <c r="E518" s="77">
        <v>3</v>
      </c>
      <c r="F518" s="42"/>
      <c r="G518" s="13">
        <f>F518+'BM04'!G518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2" t="s">
        <v>727</v>
      </c>
      <c r="B519" s="81" t="s">
        <v>728</v>
      </c>
      <c r="C519" s="82" t="s">
        <v>165</v>
      </c>
      <c r="D519" s="77">
        <v>113.71</v>
      </c>
      <c r="E519" s="77">
        <v>7</v>
      </c>
      <c r="F519" s="42"/>
      <c r="G519" s="13">
        <f>F519+'BM04'!G519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2" t="s">
        <v>729</v>
      </c>
      <c r="B520" s="81" t="s">
        <v>730</v>
      </c>
      <c r="C520" s="82" t="s">
        <v>165</v>
      </c>
      <c r="D520" s="77">
        <v>2444.8200000000002</v>
      </c>
      <c r="E520" s="77">
        <v>1</v>
      </c>
      <c r="F520" s="42"/>
      <c r="G520" s="13">
        <f>F520+'BM04'!G520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2" t="s">
        <v>731</v>
      </c>
      <c r="B521" s="81" t="s">
        <v>732</v>
      </c>
      <c r="C521" s="82" t="s">
        <v>165</v>
      </c>
      <c r="D521" s="77">
        <v>107.78</v>
      </c>
      <c r="E521" s="77">
        <v>4</v>
      </c>
      <c r="F521" s="42"/>
      <c r="G521" s="13">
        <f>F521+'BM04'!G521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2" t="s">
        <v>733</v>
      </c>
      <c r="B522" s="81" t="s">
        <v>734</v>
      </c>
      <c r="C522" s="82" t="s">
        <v>124</v>
      </c>
      <c r="D522" s="77">
        <v>44.14</v>
      </c>
      <c r="E522" s="77">
        <v>168.21</v>
      </c>
      <c r="F522" s="42">
        <v>70</v>
      </c>
      <c r="G522" s="13">
        <f>F522+'BM04'!G522</f>
        <v>70</v>
      </c>
      <c r="H522" s="16">
        <f t="shared" si="352"/>
        <v>7424.79</v>
      </c>
      <c r="I522" s="16">
        <f t="shared" si="353"/>
        <v>3089.8</v>
      </c>
      <c r="J522" s="16">
        <f t="shared" si="354"/>
        <v>3089.8</v>
      </c>
      <c r="K522" s="17">
        <f t="shared" si="355"/>
        <v>0.41614644993326411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2" t="s">
        <v>735</v>
      </c>
      <c r="B523" s="81" t="s">
        <v>736</v>
      </c>
      <c r="C523" s="82" t="s">
        <v>124</v>
      </c>
      <c r="D523" s="77">
        <v>35.049999999999997</v>
      </c>
      <c r="E523" s="77">
        <v>36.94</v>
      </c>
      <c r="F523" s="42"/>
      <c r="G523" s="13">
        <f>F523+'BM04'!G523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2" t="s">
        <v>737</v>
      </c>
      <c r="B524" s="81" t="s">
        <v>736</v>
      </c>
      <c r="C524" s="82" t="s">
        <v>124</v>
      </c>
      <c r="D524" s="77">
        <v>35.049999999999997</v>
      </c>
      <c r="E524" s="77">
        <v>14.05</v>
      </c>
      <c r="F524" s="42"/>
      <c r="G524" s="13">
        <f>F524+'BM04'!G524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2" t="s">
        <v>738</v>
      </c>
      <c r="B525" s="81" t="s">
        <v>739</v>
      </c>
      <c r="C525" s="82" t="s">
        <v>165</v>
      </c>
      <c r="D525" s="77">
        <v>1538.8</v>
      </c>
      <c r="E525" s="77">
        <v>2</v>
      </c>
      <c r="F525" s="42"/>
      <c r="G525" s="13">
        <f>F525+'BM04'!G525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260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260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2" t="s">
        <v>742</v>
      </c>
      <c r="B528" s="81" t="s">
        <v>123</v>
      </c>
      <c r="C528" s="82" t="s">
        <v>124</v>
      </c>
      <c r="D528" s="77">
        <v>60.22</v>
      </c>
      <c r="E528" s="77">
        <v>87.71</v>
      </c>
      <c r="F528" s="42"/>
      <c r="G528" s="13">
        <f>F528+'BM04'!G528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260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2" t="s">
        <v>745</v>
      </c>
      <c r="B530" s="81" t="s">
        <v>67</v>
      </c>
      <c r="C530" s="82" t="s">
        <v>46</v>
      </c>
      <c r="D530" s="77">
        <v>76.92</v>
      </c>
      <c r="E530" s="77">
        <v>21.05</v>
      </c>
      <c r="F530" s="42"/>
      <c r="G530" s="13">
        <f>F530+'BM04'!G530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2" t="s">
        <v>746</v>
      </c>
      <c r="B531" s="81" t="s">
        <v>253</v>
      </c>
      <c r="C531" s="82" t="s">
        <v>235</v>
      </c>
      <c r="D531" s="77">
        <v>516.9</v>
      </c>
      <c r="E531" s="77">
        <v>14.03</v>
      </c>
      <c r="F531" s="42"/>
      <c r="G531" s="13">
        <f>F531+'BM04'!G531</f>
        <v>14.03</v>
      </c>
      <c r="H531" s="16">
        <f t="shared" si="360"/>
        <v>7252.11</v>
      </c>
      <c r="I531" s="16">
        <f t="shared" si="361"/>
        <v>0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2" t="s">
        <v>747</v>
      </c>
      <c r="B532" s="81" t="s">
        <v>251</v>
      </c>
      <c r="C532" s="82" t="s">
        <v>124</v>
      </c>
      <c r="D532" s="77">
        <v>43.6</v>
      </c>
      <c r="E532" s="77">
        <v>87.71</v>
      </c>
      <c r="F532" s="42"/>
      <c r="G532" s="13">
        <f>F532+'BM04'!G532</f>
        <v>87.71</v>
      </c>
      <c r="H532" s="16">
        <f t="shared" si="360"/>
        <v>3824.16</v>
      </c>
      <c r="I532" s="16">
        <f t="shared" si="361"/>
        <v>0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2" t="s">
        <v>748</v>
      </c>
      <c r="B533" s="81" t="s">
        <v>252</v>
      </c>
      <c r="C533" s="82" t="s">
        <v>46</v>
      </c>
      <c r="D533" s="77">
        <v>616.83000000000004</v>
      </c>
      <c r="E533" s="77">
        <v>3.51</v>
      </c>
      <c r="F533" s="42"/>
      <c r="G533" s="13">
        <f>F533+'BM04'!G533</f>
        <v>3.51</v>
      </c>
      <c r="H533" s="16">
        <f t="shared" si="360"/>
        <v>2165.0700000000002</v>
      </c>
      <c r="I533" s="16">
        <f t="shared" si="361"/>
        <v>0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260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2" t="s">
        <v>750</v>
      </c>
      <c r="B535" s="81" t="s">
        <v>751</v>
      </c>
      <c r="C535" s="82" t="s">
        <v>124</v>
      </c>
      <c r="D535" s="77">
        <v>69.23</v>
      </c>
      <c r="E535" s="77">
        <v>173.71</v>
      </c>
      <c r="F535" s="42">
        <v>117</v>
      </c>
      <c r="G535" s="13">
        <f>F535+'BM04'!G535</f>
        <v>117</v>
      </c>
      <c r="H535" s="16">
        <f t="shared" ref="H535" si="365">ROUND(E535*D535,2)</f>
        <v>12025.94</v>
      </c>
      <c r="I535" s="16">
        <f t="shared" ref="I535" si="366">ROUND(F535*D535,2)</f>
        <v>8099.91</v>
      </c>
      <c r="J535" s="16">
        <f t="shared" ref="J535" si="367">ROUND(G535*D535,2)</f>
        <v>8099.91</v>
      </c>
      <c r="K535" s="17">
        <f t="shared" ref="K535" si="368">J535/H535</f>
        <v>0.67353653851590811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260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2" t="s">
        <v>754</v>
      </c>
      <c r="B537" s="81" t="s">
        <v>755</v>
      </c>
      <c r="C537" s="82" t="s">
        <v>63</v>
      </c>
      <c r="D537" s="77">
        <v>132.66999999999999</v>
      </c>
      <c r="E537" s="77">
        <v>254.36</v>
      </c>
      <c r="F537" s="42">
        <v>129.6</v>
      </c>
      <c r="G537" s="13">
        <f>F537+'BM04'!G537</f>
        <v>129.6</v>
      </c>
      <c r="H537" s="16">
        <f t="shared" ref="H537" si="369">ROUND(E537*D537,2)</f>
        <v>33745.94</v>
      </c>
      <c r="I537" s="16">
        <f t="shared" ref="I537" si="370">ROUND(F537*D537,2)</f>
        <v>17194.03</v>
      </c>
      <c r="J537" s="16">
        <f t="shared" ref="J537" si="371">ROUND(G537*D537,2)</f>
        <v>17194.03</v>
      </c>
      <c r="K537" s="17">
        <f t="shared" ref="K537" si="372">J537/H537</f>
        <v>0.50951403339186874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260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2" t="s">
        <v>757</v>
      </c>
      <c r="B539" s="81" t="s">
        <v>109</v>
      </c>
      <c r="C539" s="82" t="s">
        <v>63</v>
      </c>
      <c r="D539" s="77">
        <v>4.37</v>
      </c>
      <c r="E539" s="77">
        <v>350.84</v>
      </c>
      <c r="F539" s="42">
        <v>288</v>
      </c>
      <c r="G539" s="13">
        <f>F539+'BM04'!G539</f>
        <v>288</v>
      </c>
      <c r="H539" s="16">
        <f t="shared" ref="H539:H540" si="373">ROUND(E539*D539,2)</f>
        <v>1533.17</v>
      </c>
      <c r="I539" s="16">
        <f t="shared" ref="I539:I540" si="374">ROUND(F539*D539,2)</f>
        <v>1258.56</v>
      </c>
      <c r="J539" s="16">
        <f t="shared" ref="J539:J540" si="375">ROUND(G539*D539,2)</f>
        <v>1258.56</v>
      </c>
      <c r="K539" s="17">
        <f t="shared" ref="K539:K540" si="376">J539/H539</f>
        <v>0.82088744235799027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2" t="s">
        <v>758</v>
      </c>
      <c r="B540" s="81" t="s">
        <v>110</v>
      </c>
      <c r="C540" s="82" t="s">
        <v>63</v>
      </c>
      <c r="D540" s="77">
        <v>24.13</v>
      </c>
      <c r="E540" s="77">
        <v>350.84</v>
      </c>
      <c r="F540" s="42">
        <v>288</v>
      </c>
      <c r="G540" s="13">
        <f>F540+'BM04'!G540</f>
        <v>288</v>
      </c>
      <c r="H540" s="16">
        <f t="shared" si="373"/>
        <v>8465.77</v>
      </c>
      <c r="I540" s="16">
        <f t="shared" si="374"/>
        <v>6949.44</v>
      </c>
      <c r="J540" s="16">
        <f t="shared" si="375"/>
        <v>6949.44</v>
      </c>
      <c r="K540" s="17">
        <f t="shared" si="376"/>
        <v>0.82088693645114374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260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2" t="s">
        <v>760</v>
      </c>
      <c r="B542" s="81" t="s">
        <v>417</v>
      </c>
      <c r="C542" s="82" t="s">
        <v>63</v>
      </c>
      <c r="D542" s="77">
        <v>13.62</v>
      </c>
      <c r="E542" s="77">
        <v>350.84</v>
      </c>
      <c r="F542" s="42"/>
      <c r="G542" s="13">
        <f>F542+'BM04'!G542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70"/>
      <c r="B543" s="571"/>
      <c r="C543" s="571"/>
      <c r="D543" s="571"/>
      <c r="E543" s="571"/>
      <c r="F543" s="571"/>
      <c r="G543" s="571"/>
      <c r="H543" s="571"/>
      <c r="I543" s="571"/>
      <c r="J543" s="571"/>
      <c r="K543" s="572"/>
      <c r="L543" s="9"/>
      <c r="M543" s="9"/>
      <c r="N543" s="9"/>
      <c r="O543" s="9"/>
      <c r="P543" s="9"/>
    </row>
    <row r="544" spans="1:16" s="10" customFormat="1" ht="16.5" customHeight="1" x14ac:dyDescent="0.35">
      <c r="A544" s="573" t="s">
        <v>1413</v>
      </c>
      <c r="B544" s="574"/>
      <c r="C544" s="574"/>
      <c r="D544" s="574"/>
      <c r="E544" s="574"/>
      <c r="F544" s="574"/>
      <c r="G544" s="574"/>
      <c r="H544" s="64">
        <f>SUM(H20:H542)</f>
        <v>2233696.4099999988</v>
      </c>
      <c r="I544" s="64">
        <f>SUM(I20:I542)</f>
        <v>59925.759999999995</v>
      </c>
      <c r="J544" s="64">
        <f>SUM(J20:J542)</f>
        <v>475345.14</v>
      </c>
      <c r="K544" s="85">
        <f>J544/F13</f>
        <v>0.21280651115878366</v>
      </c>
      <c r="L544" s="9"/>
      <c r="M544" s="9"/>
      <c r="N544" s="9"/>
      <c r="O544" s="9"/>
      <c r="P544" s="9"/>
    </row>
    <row r="545" spans="1:11" x14ac:dyDescent="0.3">
      <c r="A545" s="618"/>
      <c r="B545" s="619"/>
      <c r="C545" s="619"/>
      <c r="D545" s="619"/>
      <c r="E545" s="619"/>
      <c r="F545" s="619"/>
      <c r="G545" s="619"/>
      <c r="H545" s="619"/>
      <c r="I545" s="619"/>
      <c r="J545" s="619"/>
      <c r="K545" s="620"/>
    </row>
    <row r="546" spans="1:11" x14ac:dyDescent="0.3">
      <c r="A546" s="95"/>
      <c r="B546" s="96"/>
      <c r="C546" s="97"/>
      <c r="D546" s="98"/>
      <c r="E546" s="98"/>
      <c r="F546" s="99"/>
      <c r="G546" s="99"/>
      <c r="H546" s="100"/>
      <c r="I546" s="100"/>
      <c r="J546" s="100"/>
      <c r="K546" s="101"/>
    </row>
    <row r="547" spans="1:11" ht="26" x14ac:dyDescent="0.3">
      <c r="A547" s="95"/>
      <c r="B547" s="102" t="s">
        <v>1415</v>
      </c>
      <c r="C547" s="97"/>
      <c r="D547" s="98"/>
      <c r="E547" s="98"/>
      <c r="F547" s="99"/>
      <c r="G547" s="99"/>
      <c r="H547" s="103"/>
      <c r="I547" s="100"/>
      <c r="J547" s="100"/>
      <c r="K547" s="101"/>
    </row>
    <row r="548" spans="1:11" x14ac:dyDescent="0.3">
      <c r="A548" s="95"/>
      <c r="B548" s="96"/>
      <c r="C548" s="97"/>
      <c r="D548" s="98"/>
      <c r="E548" s="98"/>
      <c r="F548" s="99"/>
      <c r="G548" s="99"/>
      <c r="H548" s="103"/>
      <c r="I548" s="100"/>
      <c r="J548" s="100"/>
      <c r="K548" s="101"/>
    </row>
    <row r="549" spans="1:11" x14ac:dyDescent="0.3">
      <c r="A549" s="95"/>
      <c r="B549" s="96"/>
      <c r="C549" s="97"/>
      <c r="D549" s="98"/>
      <c r="E549" s="98"/>
      <c r="F549" s="99"/>
      <c r="G549" s="99"/>
      <c r="H549" s="100"/>
      <c r="I549" s="100"/>
      <c r="J549" s="100"/>
      <c r="K549" s="101"/>
    </row>
    <row r="550" spans="1:11" x14ac:dyDescent="0.3">
      <c r="A550" s="104"/>
      <c r="B550" s="105"/>
      <c r="C550" s="106"/>
      <c r="D550" s="107"/>
      <c r="E550" s="107"/>
      <c r="F550" s="108"/>
      <c r="G550" s="108"/>
      <c r="H550" s="109"/>
      <c r="I550" s="109"/>
      <c r="J550" s="109"/>
      <c r="K550" s="110"/>
    </row>
  </sheetData>
  <mergeCells count="35">
    <mergeCell ref="A13:B14"/>
    <mergeCell ref="C13:E14"/>
    <mergeCell ref="F13:G14"/>
    <mergeCell ref="H13:I14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H12:I12"/>
    <mergeCell ref="J12:K12"/>
    <mergeCell ref="N17:O17"/>
    <mergeCell ref="M14:M16"/>
    <mergeCell ref="J13:K14"/>
    <mergeCell ref="A12:B12"/>
    <mergeCell ref="C12:E12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F12:G12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82"/>
  <sheetViews>
    <sheetView view="pageBreakPreview" topLeftCell="B1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7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8"/>
      <c r="B1" s="89"/>
      <c r="C1" s="650" t="s">
        <v>1531</v>
      </c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90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3"/>
      <c r="R2" s="5"/>
      <c r="S2" s="5"/>
      <c r="T2" s="5"/>
      <c r="U2" s="5"/>
      <c r="V2" s="5"/>
    </row>
    <row r="3" spans="1:22" s="6" customFormat="1" ht="12.75" customHeight="1" x14ac:dyDescent="0.3">
      <c r="A3" s="19"/>
      <c r="B3" s="91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92" t="s">
        <v>24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92" t="s">
        <v>6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5"/>
      <c r="R5" s="5"/>
      <c r="S5" s="5"/>
      <c r="T5" s="5"/>
      <c r="U5" s="5"/>
      <c r="V5" s="5"/>
    </row>
    <row r="6" spans="1:22" s="6" customFormat="1" x14ac:dyDescent="0.3">
      <c r="A6" s="631" t="s">
        <v>2</v>
      </c>
      <c r="B6" s="656"/>
      <c r="C6" s="656"/>
      <c r="D6" s="656"/>
      <c r="E6" s="632"/>
      <c r="F6" s="361"/>
      <c r="G6" s="361"/>
      <c r="H6" s="361"/>
      <c r="I6" s="657" t="s">
        <v>3</v>
      </c>
      <c r="J6" s="658"/>
      <c r="K6" s="658"/>
      <c r="L6" s="658"/>
      <c r="M6" s="658"/>
      <c r="N6" s="658"/>
      <c r="O6" s="659"/>
      <c r="P6" s="362" t="s">
        <v>4</v>
      </c>
      <c r="Q6" s="362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0" t="s">
        <v>56</v>
      </c>
      <c r="B7" s="661"/>
      <c r="C7" s="661"/>
      <c r="D7" s="661"/>
      <c r="E7" s="662"/>
      <c r="F7" s="363"/>
      <c r="G7" s="363"/>
      <c r="H7" s="363"/>
      <c r="I7" s="660" t="s">
        <v>6</v>
      </c>
      <c r="J7" s="661"/>
      <c r="K7" s="661"/>
      <c r="L7" s="661"/>
      <c r="M7" s="661"/>
      <c r="N7" s="661"/>
      <c r="O7" s="662"/>
      <c r="P7" s="666">
        <v>45239</v>
      </c>
      <c r="Q7" s="667"/>
      <c r="R7" s="5"/>
      <c r="S7" s="5"/>
      <c r="T7" s="5"/>
      <c r="U7" s="5"/>
      <c r="V7" s="5"/>
    </row>
    <row r="8" spans="1:22" s="6" customFormat="1" x14ac:dyDescent="0.3">
      <c r="A8" s="663"/>
      <c r="B8" s="664"/>
      <c r="C8" s="664"/>
      <c r="D8" s="664"/>
      <c r="E8" s="665"/>
      <c r="F8" s="364"/>
      <c r="G8" s="364"/>
      <c r="H8" s="364"/>
      <c r="I8" s="663"/>
      <c r="J8" s="664"/>
      <c r="K8" s="664"/>
      <c r="L8" s="664"/>
      <c r="M8" s="664"/>
      <c r="N8" s="664"/>
      <c r="O8" s="665"/>
      <c r="P8" s="666"/>
      <c r="Q8" s="668"/>
      <c r="R8" s="5"/>
      <c r="S8" s="5"/>
      <c r="T8" s="5"/>
      <c r="U8" s="5"/>
      <c r="V8" s="5"/>
    </row>
    <row r="9" spans="1:22" s="6" customFormat="1" ht="33" customHeight="1" x14ac:dyDescent="0.3">
      <c r="A9" s="631" t="s">
        <v>7</v>
      </c>
      <c r="B9" s="656"/>
      <c r="C9" s="656"/>
      <c r="D9" s="656"/>
      <c r="E9" s="632"/>
      <c r="F9" s="365"/>
      <c r="G9" s="365"/>
      <c r="H9" s="365"/>
      <c r="I9" s="637" t="s">
        <v>8</v>
      </c>
      <c r="J9" s="637"/>
      <c r="K9" s="637"/>
      <c r="L9" s="637"/>
      <c r="M9" s="637"/>
      <c r="N9" s="637"/>
      <c r="O9" s="637"/>
      <c r="P9" s="366" t="s">
        <v>9</v>
      </c>
      <c r="Q9" s="367" t="s">
        <v>10</v>
      </c>
      <c r="R9" s="5"/>
      <c r="S9" s="5"/>
      <c r="T9" s="356"/>
      <c r="U9" s="5"/>
      <c r="V9" s="5"/>
    </row>
    <row r="10" spans="1:22" s="6" customFormat="1" ht="12.75" customHeight="1" x14ac:dyDescent="0.3">
      <c r="A10" s="670" t="s">
        <v>801</v>
      </c>
      <c r="B10" s="671"/>
      <c r="C10" s="671"/>
      <c r="D10" s="671"/>
      <c r="E10" s="672"/>
      <c r="F10" s="368"/>
      <c r="G10" s="368"/>
      <c r="H10" s="368"/>
      <c r="I10" s="669" t="s">
        <v>804</v>
      </c>
      <c r="J10" s="669"/>
      <c r="K10" s="669"/>
      <c r="L10" s="669"/>
      <c r="M10" s="669"/>
      <c r="N10" s="669"/>
      <c r="O10" s="669"/>
      <c r="P10" s="666">
        <v>44957</v>
      </c>
      <c r="Q10" s="666">
        <v>45322</v>
      </c>
      <c r="R10" s="5"/>
      <c r="S10" s="5"/>
      <c r="T10" s="5"/>
      <c r="U10" s="5"/>
      <c r="V10" s="5"/>
    </row>
    <row r="11" spans="1:22" s="6" customFormat="1" x14ac:dyDescent="0.3">
      <c r="A11" s="673"/>
      <c r="B11" s="674"/>
      <c r="C11" s="674"/>
      <c r="D11" s="674"/>
      <c r="E11" s="675"/>
      <c r="F11" s="369"/>
      <c r="G11" s="369"/>
      <c r="H11" s="369"/>
      <c r="I11" s="669"/>
      <c r="J11" s="669"/>
      <c r="K11" s="669"/>
      <c r="L11" s="669"/>
      <c r="M11" s="669"/>
      <c r="N11" s="669"/>
      <c r="O11" s="669"/>
      <c r="P11" s="666"/>
      <c r="Q11" s="666"/>
      <c r="R11" s="5"/>
      <c r="S11" s="5"/>
      <c r="T11" s="5"/>
      <c r="U11" s="5"/>
      <c r="V11" s="5"/>
    </row>
    <row r="12" spans="1:22" s="6" customFormat="1" ht="13" customHeight="1" x14ac:dyDescent="0.3">
      <c r="A12" s="637" t="s">
        <v>12</v>
      </c>
      <c r="B12" s="637"/>
      <c r="C12" s="631" t="s">
        <v>13</v>
      </c>
      <c r="D12" s="632"/>
      <c r="E12" s="637" t="s">
        <v>1512</v>
      </c>
      <c r="F12" s="637"/>
      <c r="G12" s="637"/>
      <c r="H12" s="637"/>
      <c r="I12" s="637" t="s">
        <v>1513</v>
      </c>
      <c r="J12" s="637"/>
      <c r="K12" s="370" t="s">
        <v>1519</v>
      </c>
      <c r="L12" s="371" t="s">
        <v>1523</v>
      </c>
      <c r="M12" s="372" t="s">
        <v>1522</v>
      </c>
      <c r="N12" s="370" t="s">
        <v>14</v>
      </c>
      <c r="O12" s="373"/>
      <c r="P12" s="676" t="s">
        <v>15</v>
      </c>
      <c r="Q12" s="676"/>
      <c r="R12" s="5"/>
      <c r="S12" s="5"/>
      <c r="T12" s="5"/>
      <c r="U12" s="5"/>
      <c r="V12" s="5"/>
    </row>
    <row r="13" spans="1:22" s="6" customFormat="1" ht="15" customHeight="1" x14ac:dyDescent="0.3">
      <c r="A13" s="670" t="s">
        <v>803</v>
      </c>
      <c r="B13" s="672"/>
      <c r="C13" s="633">
        <v>2233696.41</v>
      </c>
      <c r="D13" s="634"/>
      <c r="E13" s="633">
        <f>N567</f>
        <v>2383046.7800000007</v>
      </c>
      <c r="F13" s="638"/>
      <c r="G13" s="638"/>
      <c r="H13" s="634"/>
      <c r="I13" s="633">
        <f>E13-C13</f>
        <v>149350.37000000058</v>
      </c>
      <c r="J13" s="634"/>
      <c r="K13" s="640">
        <f>I13/C13</f>
        <v>6.6862430064970446E-2</v>
      </c>
      <c r="L13" s="677">
        <f>L567</f>
        <v>-256673.36</v>
      </c>
      <c r="M13" s="677">
        <f>M567</f>
        <v>406023.72000000009</v>
      </c>
      <c r="N13" s="633">
        <f>O567</f>
        <v>96634.98000000001</v>
      </c>
      <c r="O13" s="634"/>
      <c r="P13" s="669" t="s">
        <v>1532</v>
      </c>
      <c r="Q13" s="669"/>
      <c r="R13" s="5"/>
      <c r="S13" s="5"/>
      <c r="T13" s="5"/>
      <c r="U13" s="5"/>
      <c r="V13" s="5"/>
    </row>
    <row r="14" spans="1:22" s="6" customFormat="1" x14ac:dyDescent="0.3">
      <c r="A14" s="673"/>
      <c r="B14" s="675"/>
      <c r="C14" s="635"/>
      <c r="D14" s="636"/>
      <c r="E14" s="635"/>
      <c r="F14" s="639"/>
      <c r="G14" s="639"/>
      <c r="H14" s="636"/>
      <c r="I14" s="635"/>
      <c r="J14" s="636"/>
      <c r="K14" s="641"/>
      <c r="L14" s="678"/>
      <c r="M14" s="678"/>
      <c r="N14" s="635"/>
      <c r="O14" s="636"/>
      <c r="P14" s="669"/>
      <c r="Q14" s="669"/>
      <c r="R14" s="5"/>
      <c r="S14" s="622">
        <v>1.2522</v>
      </c>
      <c r="T14" s="5"/>
      <c r="U14" s="5"/>
      <c r="V14" s="5"/>
    </row>
    <row r="15" spans="1:22" s="6" customFormat="1" x14ac:dyDescent="0.3">
      <c r="A15" s="685"/>
      <c r="B15" s="685"/>
      <c r="C15" s="685"/>
      <c r="D15" s="685"/>
      <c r="E15" s="685"/>
      <c r="F15" s="685"/>
      <c r="G15" s="685"/>
      <c r="H15" s="685"/>
      <c r="I15" s="685"/>
      <c r="J15" s="685"/>
      <c r="K15" s="685"/>
      <c r="L15" s="685"/>
      <c r="M15" s="685"/>
      <c r="N15" s="685"/>
      <c r="O15" s="685"/>
      <c r="P15" s="685"/>
      <c r="Q15" s="685"/>
      <c r="R15" s="5"/>
      <c r="S15" s="622"/>
      <c r="T15" s="5"/>
      <c r="U15" s="5"/>
      <c r="V15" s="5"/>
    </row>
    <row r="16" spans="1:22" s="10" customFormat="1" ht="12.75" customHeight="1" x14ac:dyDescent="0.3">
      <c r="A16" s="686" t="s">
        <v>16</v>
      </c>
      <c r="B16" s="687" t="s">
        <v>17</v>
      </c>
      <c r="C16" s="687" t="s">
        <v>0</v>
      </c>
      <c r="D16" s="374"/>
      <c r="E16" s="686" t="s">
        <v>1</v>
      </c>
      <c r="F16" s="686"/>
      <c r="G16" s="686"/>
      <c r="H16" s="686"/>
      <c r="I16" s="686"/>
      <c r="J16" s="686"/>
      <c r="K16" s="688" t="s">
        <v>19</v>
      </c>
      <c r="L16" s="688"/>
      <c r="M16" s="688"/>
      <c r="N16" s="688"/>
      <c r="O16" s="688"/>
      <c r="P16" s="688"/>
      <c r="Q16" s="689" t="s">
        <v>20</v>
      </c>
      <c r="R16" s="9"/>
      <c r="S16" s="622"/>
      <c r="T16" s="9"/>
      <c r="U16" s="9"/>
      <c r="V16" s="9"/>
    </row>
    <row r="17" spans="1:22" s="10" customFormat="1" ht="39" x14ac:dyDescent="0.3">
      <c r="A17" s="686"/>
      <c r="B17" s="687"/>
      <c r="C17" s="687"/>
      <c r="D17" s="374" t="s">
        <v>18</v>
      </c>
      <c r="E17" s="374" t="s">
        <v>21</v>
      </c>
      <c r="F17" s="374" t="s">
        <v>1523</v>
      </c>
      <c r="G17" s="374" t="s">
        <v>1522</v>
      </c>
      <c r="H17" s="374" t="s">
        <v>1484</v>
      </c>
      <c r="I17" s="374" t="s">
        <v>22</v>
      </c>
      <c r="J17" s="375" t="s">
        <v>23</v>
      </c>
      <c r="K17" s="375" t="s">
        <v>21</v>
      </c>
      <c r="L17" s="374" t="s">
        <v>1523</v>
      </c>
      <c r="M17" s="374" t="s">
        <v>1522</v>
      </c>
      <c r="N17" s="374" t="s">
        <v>1484</v>
      </c>
      <c r="O17" s="375" t="s">
        <v>22</v>
      </c>
      <c r="P17" s="375" t="s">
        <v>23</v>
      </c>
      <c r="Q17" s="689"/>
      <c r="R17" s="9"/>
      <c r="S17" s="351">
        <f>C13</f>
        <v>2233696.41</v>
      </c>
      <c r="T17" s="679">
        <f>2302424.52</f>
        <v>2302424.52</v>
      </c>
      <c r="U17" s="679"/>
      <c r="V17" s="295">
        <f>(S17/T17)*S14</f>
        <v>1.2148214285878089</v>
      </c>
    </row>
    <row r="18" spans="1:22" x14ac:dyDescent="0.3">
      <c r="A18" s="376">
        <v>1</v>
      </c>
      <c r="B18" s="377" t="s">
        <v>57</v>
      </c>
      <c r="C18" s="378"/>
      <c r="D18" s="378"/>
      <c r="E18" s="378"/>
      <c r="F18" s="378"/>
      <c r="G18" s="378"/>
      <c r="H18" s="378"/>
      <c r="I18" s="378"/>
      <c r="J18" s="378"/>
      <c r="K18" s="379">
        <f t="shared" ref="K18:P18" si="0">SUM(K20:K52)</f>
        <v>99545</v>
      </c>
      <c r="L18" s="379">
        <f t="shared" si="0"/>
        <v>0</v>
      </c>
      <c r="M18" s="379">
        <f t="shared" si="0"/>
        <v>0</v>
      </c>
      <c r="N18" s="379">
        <f t="shared" si="0"/>
        <v>99545</v>
      </c>
      <c r="O18" s="379">
        <f t="shared" si="0"/>
        <v>0</v>
      </c>
      <c r="P18" s="379">
        <f t="shared" si="0"/>
        <v>36560.25</v>
      </c>
      <c r="Q18" s="380">
        <f>P18/N18</f>
        <v>0.3672735948565975</v>
      </c>
    </row>
    <row r="19" spans="1:22" ht="14" customHeight="1" x14ac:dyDescent="0.3">
      <c r="A19" s="381" t="s">
        <v>58</v>
      </c>
      <c r="B19" s="626" t="s">
        <v>59</v>
      </c>
      <c r="C19" s="627"/>
      <c r="D19" s="627"/>
      <c r="E19" s="627"/>
      <c r="F19" s="627"/>
      <c r="G19" s="627"/>
      <c r="H19" s="627"/>
      <c r="I19" s="627"/>
      <c r="J19" s="627"/>
      <c r="K19" s="627"/>
      <c r="L19" s="627"/>
      <c r="M19" s="627"/>
      <c r="N19" s="627"/>
      <c r="O19" s="627"/>
      <c r="P19" s="627"/>
      <c r="Q19" s="628"/>
      <c r="S19" s="4">
        <v>31853.61</v>
      </c>
    </row>
    <row r="20" spans="1:22" ht="25" x14ac:dyDescent="0.3">
      <c r="A20" s="382" t="s">
        <v>1525</v>
      </c>
      <c r="B20" s="359" t="s">
        <v>60</v>
      </c>
      <c r="C20" s="383" t="s">
        <v>61</v>
      </c>
      <c r="D20" s="384">
        <v>360.21</v>
      </c>
      <c r="E20" s="383">
        <v>8</v>
      </c>
      <c r="F20" s="383">
        <f>IF(H20&lt;E20,H20-E20,0)</f>
        <v>0</v>
      </c>
      <c r="G20" s="383">
        <f>IF(H20&gt;E20,H20-E20,0)</f>
        <v>0</v>
      </c>
      <c r="H20" s="383">
        <v>8</v>
      </c>
      <c r="I20" s="385"/>
      <c r="J20" s="386">
        <f>I20+'BM05'!G20</f>
        <v>8</v>
      </c>
      <c r="K20" s="387">
        <f>ROUND(E20*D20,2)</f>
        <v>2881.68</v>
      </c>
      <c r="L20" s="387">
        <f>ROUND(D20*F20,2)</f>
        <v>0</v>
      </c>
      <c r="M20" s="387">
        <f>ROUND(D20*G20,2)</f>
        <v>0</v>
      </c>
      <c r="N20" s="387">
        <f>ROUND(H20*D20,2)</f>
        <v>2881.68</v>
      </c>
      <c r="O20" s="387">
        <f>ROUND(I20*D20,2)</f>
        <v>0</v>
      </c>
      <c r="P20" s="387">
        <f>ROUND(J20*D20,2)</f>
        <v>2881.68</v>
      </c>
      <c r="Q20" s="388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82" t="s">
        <v>1526</v>
      </c>
      <c r="B21" s="360" t="s">
        <v>62</v>
      </c>
      <c r="C21" s="383" t="s">
        <v>63</v>
      </c>
      <c r="D21" s="384">
        <v>1063.28</v>
      </c>
      <c r="E21" s="383">
        <v>10</v>
      </c>
      <c r="F21" s="383">
        <f t="shared" ref="F21:F23" si="2">IF(H21&lt;E21,H21-E21,0)</f>
        <v>0</v>
      </c>
      <c r="G21" s="383">
        <f t="shared" ref="G21:G23" si="3">IF(H21&gt;E21,H21-E21,0)</f>
        <v>0</v>
      </c>
      <c r="H21" s="383">
        <v>10</v>
      </c>
      <c r="I21" s="385"/>
      <c r="J21" s="386">
        <f>I21+'BM05'!G21</f>
        <v>10</v>
      </c>
      <c r="K21" s="387">
        <f>ROUND(E21*D21,2)</f>
        <v>10632.8</v>
      </c>
      <c r="L21" s="387">
        <f t="shared" ref="L21:L23" si="4">ROUND(D21*F21,2)</f>
        <v>0</v>
      </c>
      <c r="M21" s="387">
        <f t="shared" ref="M21:M23" si="5">ROUND(D21*G21,2)</f>
        <v>0</v>
      </c>
      <c r="N21" s="387">
        <f>ROUND(H21*D21,2)</f>
        <v>10632.8</v>
      </c>
      <c r="O21" s="387">
        <f>ROUND(I21*D21,2)</f>
        <v>0</v>
      </c>
      <c r="P21" s="387">
        <f>ROUND(J21*D21,2)</f>
        <v>10632.8</v>
      </c>
      <c r="Q21" s="388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82" t="s">
        <v>1527</v>
      </c>
      <c r="B22" s="360" t="s">
        <v>64</v>
      </c>
      <c r="C22" s="383" t="s">
        <v>63</v>
      </c>
      <c r="D22" s="384">
        <v>1221.75</v>
      </c>
      <c r="E22" s="383">
        <v>15</v>
      </c>
      <c r="F22" s="383">
        <f t="shared" si="2"/>
        <v>0</v>
      </c>
      <c r="G22" s="383">
        <f t="shared" si="3"/>
        <v>0</v>
      </c>
      <c r="H22" s="383">
        <v>15</v>
      </c>
      <c r="I22" s="385"/>
      <c r="J22" s="386">
        <f>I22+'BM05'!G22</f>
        <v>15</v>
      </c>
      <c r="K22" s="387">
        <f>ROUND(E22*D22,2)</f>
        <v>18326.25</v>
      </c>
      <c r="L22" s="387">
        <f t="shared" si="4"/>
        <v>0</v>
      </c>
      <c r="M22" s="387">
        <f t="shared" si="5"/>
        <v>0</v>
      </c>
      <c r="N22" s="387">
        <f>ROUND(H22*D22,2)</f>
        <v>18326.25</v>
      </c>
      <c r="O22" s="387">
        <f>ROUND(I22*D22,2)</f>
        <v>0</v>
      </c>
      <c r="P22" s="387">
        <f>ROUND(J22*D22,2)</f>
        <v>18326.25</v>
      </c>
      <c r="Q22" s="388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82" t="s">
        <v>1528</v>
      </c>
      <c r="B23" s="360" t="s">
        <v>65</v>
      </c>
      <c r="C23" s="383" t="s">
        <v>61</v>
      </c>
      <c r="D23" s="384">
        <v>0.46</v>
      </c>
      <c r="E23" s="383">
        <v>28</v>
      </c>
      <c r="F23" s="383">
        <f t="shared" si="2"/>
        <v>0</v>
      </c>
      <c r="G23" s="383">
        <f t="shared" si="3"/>
        <v>0</v>
      </c>
      <c r="H23" s="383">
        <v>28</v>
      </c>
      <c r="I23" s="385"/>
      <c r="J23" s="386">
        <f>I23+'BM05'!G23</f>
        <v>28</v>
      </c>
      <c r="K23" s="387">
        <f>ROUND(E23*D23,2)</f>
        <v>12.88</v>
      </c>
      <c r="L23" s="387">
        <f t="shared" si="4"/>
        <v>0</v>
      </c>
      <c r="M23" s="387">
        <f t="shared" si="5"/>
        <v>0</v>
      </c>
      <c r="N23" s="387">
        <f>ROUND(H23*D23,2)</f>
        <v>12.88</v>
      </c>
      <c r="O23" s="387">
        <f>ROUND(I23*D23,2)</f>
        <v>0</v>
      </c>
      <c r="P23" s="387">
        <f>ROUND(J23*D23,2)</f>
        <v>12.88</v>
      </c>
      <c r="Q23" s="388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81" t="s">
        <v>66</v>
      </c>
      <c r="B24" s="623" t="s">
        <v>38</v>
      </c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  <c r="N24" s="624"/>
      <c r="O24" s="624"/>
      <c r="P24" s="624"/>
      <c r="Q24" s="625"/>
      <c r="S24" s="4">
        <v>12647.42</v>
      </c>
      <c r="U24" s="39">
        <f t="shared" si="1"/>
        <v>12647.42</v>
      </c>
      <c r="V24" s="39"/>
    </row>
    <row r="25" spans="1:22" ht="25" x14ac:dyDescent="0.3">
      <c r="A25" s="389" t="s">
        <v>78</v>
      </c>
      <c r="B25" s="390" t="s">
        <v>67</v>
      </c>
      <c r="C25" s="391" t="s">
        <v>46</v>
      </c>
      <c r="D25" s="384">
        <v>76.92</v>
      </c>
      <c r="E25" s="383">
        <v>5.53</v>
      </c>
      <c r="F25" s="383">
        <f>IF(H25&lt;E25,H25-E25,0)</f>
        <v>0</v>
      </c>
      <c r="G25" s="383">
        <f>IF(H25&gt;E25,H25-E25,0)</f>
        <v>0</v>
      </c>
      <c r="H25" s="383">
        <v>5.53</v>
      </c>
      <c r="I25" s="385"/>
      <c r="J25" s="386">
        <f>I25+'BM05'!G25</f>
        <v>4.24</v>
      </c>
      <c r="K25" s="387">
        <f t="shared" ref="K25:K35" si="7">ROUND(E25*D25,2)</f>
        <v>425.37</v>
      </c>
      <c r="L25" s="387">
        <f>ROUND(D25*F25,2)</f>
        <v>0</v>
      </c>
      <c r="M25" s="387">
        <f>ROUND(D25*G25,2)</f>
        <v>0</v>
      </c>
      <c r="N25" s="387">
        <f t="shared" ref="N25:N35" si="8">ROUND(H25*D25,2)</f>
        <v>425.37</v>
      </c>
      <c r="O25" s="387">
        <f t="shared" ref="O25:O35" si="9">ROUND(I25*D25,2)</f>
        <v>0</v>
      </c>
      <c r="P25" s="387">
        <f t="shared" ref="P25:P35" si="10">ROUND(J25*D25,2)</f>
        <v>326.14</v>
      </c>
      <c r="Q25" s="388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89" t="s">
        <v>79</v>
      </c>
      <c r="B26" s="390" t="s">
        <v>68</v>
      </c>
      <c r="C26" s="391" t="s">
        <v>63</v>
      </c>
      <c r="D26" s="384">
        <v>5.65</v>
      </c>
      <c r="E26" s="383">
        <v>4.24</v>
      </c>
      <c r="F26" s="383">
        <f t="shared" ref="F26:F29" si="11">IF(H26&lt;E26,H26-E26,0)</f>
        <v>0</v>
      </c>
      <c r="G26" s="383">
        <f t="shared" ref="G26:G29" si="12">IF(H26&gt;E26,H26-E26,0)</f>
        <v>0</v>
      </c>
      <c r="H26" s="383">
        <v>4.24</v>
      </c>
      <c r="I26" s="385"/>
      <c r="J26" s="386">
        <f>I26+'BM05'!G26</f>
        <v>4.24</v>
      </c>
      <c r="K26" s="387">
        <f t="shared" si="7"/>
        <v>23.96</v>
      </c>
      <c r="L26" s="387">
        <f t="shared" ref="L26:L29" si="13">ROUND(D26*F26,2)</f>
        <v>0</v>
      </c>
      <c r="M26" s="387">
        <f t="shared" ref="M26:M29" si="14">ROUND(D26*G26,2)</f>
        <v>0</v>
      </c>
      <c r="N26" s="387">
        <f t="shared" si="8"/>
        <v>23.96</v>
      </c>
      <c r="O26" s="387">
        <f t="shared" si="9"/>
        <v>0</v>
      </c>
      <c r="P26" s="387">
        <f t="shared" si="10"/>
        <v>23.96</v>
      </c>
      <c r="Q26" s="388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89" t="s">
        <v>80</v>
      </c>
      <c r="B27" s="390" t="s">
        <v>69</v>
      </c>
      <c r="C27" s="391" t="s">
        <v>63</v>
      </c>
      <c r="D27" s="384">
        <v>30.52</v>
      </c>
      <c r="E27" s="383">
        <v>4.24</v>
      </c>
      <c r="F27" s="383">
        <f t="shared" si="11"/>
        <v>0</v>
      </c>
      <c r="G27" s="383">
        <f t="shared" si="12"/>
        <v>0</v>
      </c>
      <c r="H27" s="383">
        <v>4.24</v>
      </c>
      <c r="I27" s="385"/>
      <c r="J27" s="386">
        <f>I27+'BM05'!G27</f>
        <v>4.24</v>
      </c>
      <c r="K27" s="387">
        <f t="shared" si="7"/>
        <v>129.4</v>
      </c>
      <c r="L27" s="387">
        <f t="shared" si="13"/>
        <v>0</v>
      </c>
      <c r="M27" s="387">
        <f t="shared" si="14"/>
        <v>0</v>
      </c>
      <c r="N27" s="387">
        <f t="shared" si="8"/>
        <v>129.4</v>
      </c>
      <c r="O27" s="387">
        <f t="shared" si="9"/>
        <v>0</v>
      </c>
      <c r="P27" s="387">
        <f t="shared" si="10"/>
        <v>129.4</v>
      </c>
      <c r="Q27" s="388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89" t="s">
        <v>81</v>
      </c>
      <c r="B28" s="390" t="s">
        <v>70</v>
      </c>
      <c r="C28" s="391" t="s">
        <v>71</v>
      </c>
      <c r="D28" s="384">
        <v>21.44</v>
      </c>
      <c r="E28" s="383">
        <v>38.9</v>
      </c>
      <c r="F28" s="383">
        <f t="shared" si="11"/>
        <v>0</v>
      </c>
      <c r="G28" s="383">
        <f t="shared" si="12"/>
        <v>0</v>
      </c>
      <c r="H28" s="383">
        <v>38.9</v>
      </c>
      <c r="I28" s="385"/>
      <c r="J28" s="386">
        <f>I28+'BM05'!G28</f>
        <v>38.9</v>
      </c>
      <c r="K28" s="387">
        <f t="shared" si="7"/>
        <v>834.02</v>
      </c>
      <c r="L28" s="387">
        <f t="shared" si="13"/>
        <v>0</v>
      </c>
      <c r="M28" s="387">
        <f t="shared" si="14"/>
        <v>0</v>
      </c>
      <c r="N28" s="387">
        <f t="shared" si="8"/>
        <v>834.02</v>
      </c>
      <c r="O28" s="387">
        <f t="shared" si="9"/>
        <v>0</v>
      </c>
      <c r="P28" s="387">
        <f t="shared" si="10"/>
        <v>834.02</v>
      </c>
      <c r="Q28" s="388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89" t="s">
        <v>82</v>
      </c>
      <c r="B29" s="390" t="s">
        <v>72</v>
      </c>
      <c r="C29" s="392" t="s">
        <v>71</v>
      </c>
      <c r="D29" s="384">
        <v>20.350000000000001</v>
      </c>
      <c r="E29" s="383">
        <v>50.3</v>
      </c>
      <c r="F29" s="383">
        <f t="shared" si="11"/>
        <v>0</v>
      </c>
      <c r="G29" s="383">
        <f t="shared" si="12"/>
        <v>0</v>
      </c>
      <c r="H29" s="383">
        <v>50.3</v>
      </c>
      <c r="I29" s="385"/>
      <c r="J29" s="386">
        <f>I29+'BM05'!G29</f>
        <v>0</v>
      </c>
      <c r="K29" s="387">
        <f t="shared" si="7"/>
        <v>1023.61</v>
      </c>
      <c r="L29" s="387">
        <f t="shared" si="13"/>
        <v>0</v>
      </c>
      <c r="M29" s="387">
        <f t="shared" si="14"/>
        <v>0</v>
      </c>
      <c r="N29" s="387">
        <f t="shared" si="8"/>
        <v>1023.61</v>
      </c>
      <c r="O29" s="387">
        <f t="shared" si="9"/>
        <v>0</v>
      </c>
      <c r="P29" s="387">
        <f t="shared" si="10"/>
        <v>0</v>
      </c>
      <c r="Q29" s="388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89" t="s">
        <v>83</v>
      </c>
      <c r="B30" s="393" t="s">
        <v>45</v>
      </c>
      <c r="C30" s="391" t="s">
        <v>71</v>
      </c>
      <c r="D30" s="384">
        <v>18.329999999999998</v>
      </c>
      <c r="E30" s="383">
        <v>34.5</v>
      </c>
      <c r="F30" s="383">
        <f t="shared" ref="F30:F35" si="15">IF(H30&lt;E30,H30-E30,0)</f>
        <v>0</v>
      </c>
      <c r="G30" s="383">
        <f t="shared" ref="G30:G35" si="16">IF(H30&gt;E30,H30-E30,0)</f>
        <v>0</v>
      </c>
      <c r="H30" s="383">
        <v>34.5</v>
      </c>
      <c r="I30" s="385"/>
      <c r="J30" s="386">
        <f>I30+'BM05'!G30</f>
        <v>34.5</v>
      </c>
      <c r="K30" s="387">
        <f t="shared" si="7"/>
        <v>632.39</v>
      </c>
      <c r="L30" s="387">
        <f t="shared" ref="L30:L35" si="17">ROUND(D30*F30,2)</f>
        <v>0</v>
      </c>
      <c r="M30" s="387">
        <f t="shared" ref="M30:M35" si="18">ROUND(D30*G30,2)</f>
        <v>0</v>
      </c>
      <c r="N30" s="387">
        <f t="shared" si="8"/>
        <v>632.39</v>
      </c>
      <c r="O30" s="387">
        <f t="shared" si="9"/>
        <v>0</v>
      </c>
      <c r="P30" s="387">
        <f t="shared" si="10"/>
        <v>632.39</v>
      </c>
      <c r="Q30" s="388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89" t="s">
        <v>84</v>
      </c>
      <c r="B31" s="393" t="s">
        <v>73</v>
      </c>
      <c r="C31" s="391" t="s">
        <v>71</v>
      </c>
      <c r="D31" s="384">
        <v>22.45</v>
      </c>
      <c r="E31" s="383">
        <v>36.200000000000003</v>
      </c>
      <c r="F31" s="383">
        <f t="shared" si="15"/>
        <v>0</v>
      </c>
      <c r="G31" s="383">
        <f t="shared" si="16"/>
        <v>0</v>
      </c>
      <c r="H31" s="383">
        <v>36.200000000000003</v>
      </c>
      <c r="I31" s="385"/>
      <c r="J31" s="386">
        <f>I31+'BM05'!G31</f>
        <v>36.200000000000003</v>
      </c>
      <c r="K31" s="387">
        <f t="shared" si="7"/>
        <v>812.69</v>
      </c>
      <c r="L31" s="387">
        <f t="shared" si="17"/>
        <v>0</v>
      </c>
      <c r="M31" s="387">
        <f t="shared" si="18"/>
        <v>0</v>
      </c>
      <c r="N31" s="387">
        <f t="shared" si="8"/>
        <v>812.69</v>
      </c>
      <c r="O31" s="387">
        <f t="shared" si="9"/>
        <v>0</v>
      </c>
      <c r="P31" s="387">
        <f t="shared" si="10"/>
        <v>812.69</v>
      </c>
      <c r="Q31" s="388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89" t="s">
        <v>85</v>
      </c>
      <c r="B32" s="393" t="s">
        <v>74</v>
      </c>
      <c r="C32" s="391" t="s">
        <v>63</v>
      </c>
      <c r="D32" s="384">
        <v>154.55000000000001</v>
      </c>
      <c r="E32" s="383">
        <v>37.75</v>
      </c>
      <c r="F32" s="383">
        <f t="shared" si="15"/>
        <v>0</v>
      </c>
      <c r="G32" s="383">
        <f t="shared" si="16"/>
        <v>0</v>
      </c>
      <c r="H32" s="383">
        <v>37.75</v>
      </c>
      <c r="I32" s="385"/>
      <c r="J32" s="386">
        <f>I32+'BM05'!G32</f>
        <v>5.8</v>
      </c>
      <c r="K32" s="387">
        <f t="shared" si="7"/>
        <v>5834.26</v>
      </c>
      <c r="L32" s="387">
        <f t="shared" si="17"/>
        <v>0</v>
      </c>
      <c r="M32" s="387">
        <f t="shared" si="18"/>
        <v>0</v>
      </c>
      <c r="N32" s="387">
        <f t="shared" si="8"/>
        <v>5834.26</v>
      </c>
      <c r="O32" s="387">
        <f t="shared" si="9"/>
        <v>0</v>
      </c>
      <c r="P32" s="387">
        <f t="shared" si="10"/>
        <v>896.39</v>
      </c>
      <c r="Q32" s="388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89" t="s">
        <v>86</v>
      </c>
      <c r="B33" s="393" t="s">
        <v>75</v>
      </c>
      <c r="C33" s="391" t="s">
        <v>46</v>
      </c>
      <c r="D33" s="384">
        <v>740.6</v>
      </c>
      <c r="E33" s="383">
        <v>2.9</v>
      </c>
      <c r="F33" s="383">
        <f t="shared" si="15"/>
        <v>0</v>
      </c>
      <c r="G33" s="383">
        <f t="shared" si="16"/>
        <v>0</v>
      </c>
      <c r="H33" s="383">
        <v>2.9</v>
      </c>
      <c r="I33" s="385"/>
      <c r="J33" s="386">
        <f>I33+'BM05'!G33</f>
        <v>1.42</v>
      </c>
      <c r="K33" s="387">
        <f t="shared" si="7"/>
        <v>2147.7399999999998</v>
      </c>
      <c r="L33" s="387">
        <f t="shared" si="17"/>
        <v>0</v>
      </c>
      <c r="M33" s="387">
        <f t="shared" si="18"/>
        <v>0</v>
      </c>
      <c r="N33" s="387">
        <f t="shared" si="8"/>
        <v>2147.7399999999998</v>
      </c>
      <c r="O33" s="387">
        <f t="shared" si="9"/>
        <v>0</v>
      </c>
      <c r="P33" s="387">
        <f t="shared" si="10"/>
        <v>1051.6500000000001</v>
      </c>
      <c r="Q33" s="388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89" t="s">
        <v>87</v>
      </c>
      <c r="B34" s="390" t="s">
        <v>76</v>
      </c>
      <c r="C34" s="391" t="s">
        <v>63</v>
      </c>
      <c r="D34" s="384">
        <v>41.75</v>
      </c>
      <c r="E34" s="383">
        <v>15.84</v>
      </c>
      <c r="F34" s="383">
        <f t="shared" si="15"/>
        <v>0</v>
      </c>
      <c r="G34" s="383">
        <f t="shared" si="16"/>
        <v>0</v>
      </c>
      <c r="H34" s="383">
        <v>15.84</v>
      </c>
      <c r="I34" s="385"/>
      <c r="J34" s="386">
        <f>I34+'BM05'!G34</f>
        <v>0</v>
      </c>
      <c r="K34" s="387">
        <f t="shared" si="7"/>
        <v>661.32</v>
      </c>
      <c r="L34" s="387">
        <f t="shared" si="17"/>
        <v>0</v>
      </c>
      <c r="M34" s="387">
        <f t="shared" si="18"/>
        <v>0</v>
      </c>
      <c r="N34" s="387">
        <f t="shared" si="8"/>
        <v>661.32</v>
      </c>
      <c r="O34" s="387">
        <f t="shared" si="9"/>
        <v>0</v>
      </c>
      <c r="P34" s="387">
        <f t="shared" si="10"/>
        <v>0</v>
      </c>
      <c r="Q34" s="388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89" t="s">
        <v>88</v>
      </c>
      <c r="B35" s="393" t="s">
        <v>77</v>
      </c>
      <c r="C35" s="391" t="s">
        <v>46</v>
      </c>
      <c r="D35" s="384">
        <v>46.64</v>
      </c>
      <c r="E35" s="383">
        <v>2.63</v>
      </c>
      <c r="F35" s="383">
        <f t="shared" si="15"/>
        <v>0</v>
      </c>
      <c r="G35" s="383">
        <f t="shared" si="16"/>
        <v>0</v>
      </c>
      <c r="H35" s="383">
        <v>2.63</v>
      </c>
      <c r="I35" s="385"/>
      <c r="J35" s="386">
        <f>I35+'BM05'!G35</f>
        <v>0</v>
      </c>
      <c r="K35" s="387">
        <f t="shared" si="7"/>
        <v>122.66</v>
      </c>
      <c r="L35" s="387">
        <f t="shared" si="17"/>
        <v>0</v>
      </c>
      <c r="M35" s="387">
        <f t="shared" si="18"/>
        <v>0</v>
      </c>
      <c r="N35" s="387">
        <f t="shared" si="8"/>
        <v>122.66</v>
      </c>
      <c r="O35" s="387">
        <f t="shared" si="9"/>
        <v>0</v>
      </c>
      <c r="P35" s="387">
        <f t="shared" si="10"/>
        <v>0</v>
      </c>
      <c r="Q35" s="388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81" t="s">
        <v>89</v>
      </c>
      <c r="B36" s="394" t="s">
        <v>39</v>
      </c>
      <c r="C36" s="395"/>
      <c r="D36" s="395"/>
      <c r="E36" s="395"/>
      <c r="F36" s="395"/>
      <c r="G36" s="395"/>
      <c r="H36" s="396"/>
      <c r="I36" s="629"/>
      <c r="J36" s="629"/>
      <c r="K36" s="629"/>
      <c r="L36" s="629"/>
      <c r="M36" s="629"/>
      <c r="N36" s="629"/>
      <c r="O36" s="629"/>
      <c r="P36" s="629"/>
      <c r="Q36" s="397"/>
      <c r="S36" s="4">
        <v>14014.7</v>
      </c>
      <c r="U36" s="39">
        <f t="shared" si="1"/>
        <v>14014.7</v>
      </c>
      <c r="V36" s="39"/>
    </row>
    <row r="37" spans="1:22" ht="50" x14ac:dyDescent="0.3">
      <c r="A37" s="389" t="s">
        <v>96</v>
      </c>
      <c r="B37" s="398" t="s">
        <v>90</v>
      </c>
      <c r="C37" s="399" t="s">
        <v>63</v>
      </c>
      <c r="D37" s="384">
        <v>39.71</v>
      </c>
      <c r="E37" s="383">
        <v>69.14</v>
      </c>
      <c r="F37" s="383">
        <f t="shared" ref="F37:F42" si="19">IF(H37&lt;E37,H37-E37,0)</f>
        <v>0</v>
      </c>
      <c r="G37" s="383">
        <f t="shared" ref="G37:G42" si="20">IF(H37&gt;E37,H37-E37,0)</f>
        <v>0</v>
      </c>
      <c r="H37" s="383">
        <v>69.14</v>
      </c>
      <c r="I37" s="400"/>
      <c r="J37" s="386">
        <f>I37+'BM05'!G37</f>
        <v>0</v>
      </c>
      <c r="K37" s="387">
        <f t="shared" ref="K37:K43" si="21">ROUND(E37*D37,2)</f>
        <v>2745.55</v>
      </c>
      <c r="L37" s="387">
        <f t="shared" ref="L37:L42" si="22">ROUND(D37*F37,2)</f>
        <v>0</v>
      </c>
      <c r="M37" s="387">
        <f t="shared" ref="M37:M42" si="23">ROUND(D37*G37,2)</f>
        <v>0</v>
      </c>
      <c r="N37" s="387">
        <f t="shared" ref="N37:N43" si="24">ROUND(H37*D37,2)</f>
        <v>2745.55</v>
      </c>
      <c r="O37" s="387">
        <f t="shared" ref="O37:O43" si="25">ROUND(I37*D37,2)</f>
        <v>0</v>
      </c>
      <c r="P37" s="387">
        <f t="shared" ref="P37:P43" si="26">ROUND(J37*D37,2)</f>
        <v>0</v>
      </c>
      <c r="Q37" s="388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89" t="s">
        <v>97</v>
      </c>
      <c r="B38" s="390" t="s">
        <v>91</v>
      </c>
      <c r="C38" s="391" t="s">
        <v>71</v>
      </c>
      <c r="D38" s="384">
        <v>21.48</v>
      </c>
      <c r="E38" s="383">
        <v>27.7</v>
      </c>
      <c r="F38" s="383">
        <f t="shared" si="19"/>
        <v>0</v>
      </c>
      <c r="G38" s="383">
        <f t="shared" si="20"/>
        <v>0</v>
      </c>
      <c r="H38" s="383">
        <v>27.7</v>
      </c>
      <c r="I38" s="400"/>
      <c r="J38" s="386">
        <f>I38+'BM05'!G38</f>
        <v>0</v>
      </c>
      <c r="K38" s="387">
        <f t="shared" si="21"/>
        <v>595</v>
      </c>
      <c r="L38" s="387">
        <f t="shared" si="22"/>
        <v>0</v>
      </c>
      <c r="M38" s="387">
        <f t="shared" si="23"/>
        <v>0</v>
      </c>
      <c r="N38" s="387">
        <f t="shared" si="24"/>
        <v>595</v>
      </c>
      <c r="O38" s="387">
        <f t="shared" si="25"/>
        <v>0</v>
      </c>
      <c r="P38" s="387">
        <f t="shared" si="26"/>
        <v>0</v>
      </c>
      <c r="Q38" s="388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89" t="s">
        <v>98</v>
      </c>
      <c r="B39" s="393" t="s">
        <v>92</v>
      </c>
      <c r="C39" s="391" t="s">
        <v>71</v>
      </c>
      <c r="D39" s="384">
        <v>20.32</v>
      </c>
      <c r="E39" s="383">
        <v>61.9</v>
      </c>
      <c r="F39" s="383">
        <f t="shared" si="19"/>
        <v>0</v>
      </c>
      <c r="G39" s="383">
        <f t="shared" si="20"/>
        <v>0</v>
      </c>
      <c r="H39" s="383">
        <v>61.9</v>
      </c>
      <c r="I39" s="400"/>
      <c r="J39" s="386">
        <f>I39+'BM05'!G39</f>
        <v>0</v>
      </c>
      <c r="K39" s="387">
        <f t="shared" si="21"/>
        <v>1257.81</v>
      </c>
      <c r="L39" s="387">
        <f t="shared" si="22"/>
        <v>0</v>
      </c>
      <c r="M39" s="387">
        <f t="shared" si="23"/>
        <v>0</v>
      </c>
      <c r="N39" s="387">
        <f t="shared" si="24"/>
        <v>1257.81</v>
      </c>
      <c r="O39" s="387">
        <f t="shared" si="25"/>
        <v>0</v>
      </c>
      <c r="P39" s="387">
        <f t="shared" si="26"/>
        <v>0</v>
      </c>
      <c r="Q39" s="388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89" t="s">
        <v>99</v>
      </c>
      <c r="B40" s="390" t="s">
        <v>47</v>
      </c>
      <c r="C40" s="391" t="s">
        <v>71</v>
      </c>
      <c r="D40" s="384">
        <v>18.260000000000002</v>
      </c>
      <c r="E40" s="383">
        <v>143.5</v>
      </c>
      <c r="F40" s="383">
        <f t="shared" si="19"/>
        <v>0</v>
      </c>
      <c r="G40" s="383">
        <f t="shared" si="20"/>
        <v>0</v>
      </c>
      <c r="H40" s="383">
        <v>143.5</v>
      </c>
      <c r="I40" s="400"/>
      <c r="J40" s="386">
        <f>I40+'BM05'!G40</f>
        <v>0</v>
      </c>
      <c r="K40" s="387">
        <f t="shared" si="21"/>
        <v>2620.31</v>
      </c>
      <c r="L40" s="387">
        <f t="shared" si="22"/>
        <v>0</v>
      </c>
      <c r="M40" s="387">
        <f t="shared" si="23"/>
        <v>0</v>
      </c>
      <c r="N40" s="387">
        <f t="shared" si="24"/>
        <v>2620.31</v>
      </c>
      <c r="O40" s="387">
        <f t="shared" si="25"/>
        <v>0</v>
      </c>
      <c r="P40" s="387">
        <f t="shared" si="26"/>
        <v>0</v>
      </c>
      <c r="Q40" s="388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89" t="s">
        <v>100</v>
      </c>
      <c r="B41" s="390" t="s">
        <v>93</v>
      </c>
      <c r="C41" s="391" t="s">
        <v>71</v>
      </c>
      <c r="D41" s="384">
        <v>14.09</v>
      </c>
      <c r="E41" s="383">
        <v>75.599999999999994</v>
      </c>
      <c r="F41" s="383">
        <f t="shared" si="19"/>
        <v>0</v>
      </c>
      <c r="G41" s="383">
        <f t="shared" si="20"/>
        <v>0</v>
      </c>
      <c r="H41" s="383">
        <v>75.599999999999994</v>
      </c>
      <c r="I41" s="400"/>
      <c r="J41" s="386">
        <f>I41+'BM05'!G41</f>
        <v>0</v>
      </c>
      <c r="K41" s="387">
        <f t="shared" si="21"/>
        <v>1065.2</v>
      </c>
      <c r="L41" s="387">
        <f t="shared" si="22"/>
        <v>0</v>
      </c>
      <c r="M41" s="387">
        <f t="shared" si="23"/>
        <v>0</v>
      </c>
      <c r="N41" s="387">
        <f t="shared" si="24"/>
        <v>1065.2</v>
      </c>
      <c r="O41" s="387">
        <f t="shared" si="25"/>
        <v>0</v>
      </c>
      <c r="P41" s="387">
        <f t="shared" si="26"/>
        <v>0</v>
      </c>
      <c r="Q41" s="388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89" t="s">
        <v>101</v>
      </c>
      <c r="B42" s="393" t="s">
        <v>94</v>
      </c>
      <c r="C42" s="391" t="s">
        <v>71</v>
      </c>
      <c r="D42" s="384">
        <v>22.45</v>
      </c>
      <c r="E42" s="383">
        <v>79.8</v>
      </c>
      <c r="F42" s="383">
        <f t="shared" si="19"/>
        <v>0</v>
      </c>
      <c r="G42" s="383">
        <f t="shared" si="20"/>
        <v>0</v>
      </c>
      <c r="H42" s="383">
        <v>79.8</v>
      </c>
      <c r="I42" s="400"/>
      <c r="J42" s="386">
        <f>I42+'BM05'!G42</f>
        <v>0</v>
      </c>
      <c r="K42" s="387">
        <f t="shared" si="21"/>
        <v>1791.51</v>
      </c>
      <c r="L42" s="387">
        <f t="shared" si="22"/>
        <v>0</v>
      </c>
      <c r="M42" s="387">
        <f t="shared" si="23"/>
        <v>0</v>
      </c>
      <c r="N42" s="387">
        <f t="shared" si="24"/>
        <v>1791.51</v>
      </c>
      <c r="O42" s="387">
        <f t="shared" si="25"/>
        <v>0</v>
      </c>
      <c r="P42" s="387">
        <f t="shared" si="26"/>
        <v>0</v>
      </c>
      <c r="Q42" s="388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89" t="s">
        <v>102</v>
      </c>
      <c r="B43" s="401" t="s">
        <v>95</v>
      </c>
      <c r="C43" s="402" t="s">
        <v>46</v>
      </c>
      <c r="D43" s="384">
        <v>812.23</v>
      </c>
      <c r="E43" s="383">
        <v>4.8499999999999996</v>
      </c>
      <c r="F43" s="383">
        <f t="shared" ref="F43" si="27">IF(H43&lt;E43,H43-E43,0)</f>
        <v>0</v>
      </c>
      <c r="G43" s="383">
        <f t="shared" ref="G43" si="28">IF(H43&gt;E43,H43-E43,0)</f>
        <v>0</v>
      </c>
      <c r="H43" s="383">
        <v>4.8499999999999996</v>
      </c>
      <c r="I43" s="400"/>
      <c r="J43" s="386">
        <f>I43+'BM05'!G43</f>
        <v>0</v>
      </c>
      <c r="K43" s="387">
        <f t="shared" si="21"/>
        <v>3939.32</v>
      </c>
      <c r="L43" s="387">
        <f t="shared" ref="L43" si="29">ROUND(D43*F43,2)</f>
        <v>0</v>
      </c>
      <c r="M43" s="387">
        <f t="shared" ref="M43" si="30">ROUND(D43*G43,2)</f>
        <v>0</v>
      </c>
      <c r="N43" s="387">
        <f t="shared" si="24"/>
        <v>3939.32</v>
      </c>
      <c r="O43" s="387">
        <f t="shared" si="25"/>
        <v>0</v>
      </c>
      <c r="P43" s="387">
        <f t="shared" si="26"/>
        <v>0</v>
      </c>
      <c r="Q43" s="388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81" t="s">
        <v>103</v>
      </c>
      <c r="B44" s="394" t="s">
        <v>104</v>
      </c>
      <c r="C44" s="395"/>
      <c r="D44" s="395"/>
      <c r="E44" s="395"/>
      <c r="F44" s="395"/>
      <c r="G44" s="395"/>
      <c r="H44" s="396"/>
      <c r="I44" s="629"/>
      <c r="J44" s="629"/>
      <c r="K44" s="629"/>
      <c r="L44" s="629"/>
      <c r="M44" s="629"/>
      <c r="N44" s="629"/>
      <c r="O44" s="396"/>
      <c r="P44" s="396"/>
      <c r="Q44" s="403"/>
      <c r="S44" s="4">
        <v>6737.14</v>
      </c>
      <c r="U44" s="39">
        <f t="shared" si="1"/>
        <v>6737.14</v>
      </c>
      <c r="V44" s="39"/>
    </row>
    <row r="45" spans="1:22" ht="37.5" x14ac:dyDescent="0.3">
      <c r="A45" s="404" t="s">
        <v>106</v>
      </c>
      <c r="B45" s="405" t="s">
        <v>105</v>
      </c>
      <c r="C45" s="383" t="s">
        <v>63</v>
      </c>
      <c r="D45" s="406">
        <v>51.88</v>
      </c>
      <c r="E45" s="407">
        <v>129.86000000000001</v>
      </c>
      <c r="F45" s="383">
        <f t="shared" ref="F45" si="31">IF(H45&lt;E45,H45-E45,0)</f>
        <v>0</v>
      </c>
      <c r="G45" s="383">
        <f t="shared" ref="G45" si="32">IF(H45&gt;E45,H45-E45,0)</f>
        <v>0</v>
      </c>
      <c r="H45" s="408">
        <v>129.86000000000001</v>
      </c>
      <c r="I45" s="400"/>
      <c r="J45" s="386">
        <f>I45+'BM05'!G45</f>
        <v>0</v>
      </c>
      <c r="K45" s="387">
        <f>ROUND(E45*D45,2)</f>
        <v>6737.14</v>
      </c>
      <c r="L45" s="387">
        <f t="shared" ref="L45" si="33">ROUND(D45*F45,2)</f>
        <v>0</v>
      </c>
      <c r="M45" s="387">
        <f t="shared" ref="M45" si="34">ROUND(D45*G45,2)</f>
        <v>0</v>
      </c>
      <c r="N45" s="387">
        <f>ROUND(H45*D45,2)</f>
        <v>6737.14</v>
      </c>
      <c r="O45" s="387">
        <f>ROUND(I45*D45,2)</f>
        <v>0</v>
      </c>
      <c r="P45" s="387">
        <f>ROUND(J45*D45,2)</f>
        <v>0</v>
      </c>
      <c r="Q45" s="388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81" t="s">
        <v>107</v>
      </c>
      <c r="B46" s="394" t="s">
        <v>108</v>
      </c>
      <c r="C46" s="395"/>
      <c r="D46" s="409"/>
      <c r="E46" s="395"/>
      <c r="F46" s="395"/>
      <c r="G46" s="395"/>
      <c r="H46" s="395"/>
      <c r="I46" s="410"/>
      <c r="J46" s="410"/>
      <c r="K46" s="387"/>
      <c r="L46" s="387"/>
      <c r="M46" s="387"/>
      <c r="N46" s="387"/>
      <c r="O46" s="387"/>
      <c r="P46" s="387"/>
      <c r="Q46" s="403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404" t="s">
        <v>115</v>
      </c>
      <c r="B47" s="411" t="s">
        <v>109</v>
      </c>
      <c r="C47" s="412" t="s">
        <v>63</v>
      </c>
      <c r="D47" s="413">
        <v>4.37</v>
      </c>
      <c r="E47" s="383">
        <v>259.72000000000003</v>
      </c>
      <c r="F47" s="383">
        <f t="shared" ref="F47" si="35">IF(H47&lt;E47,H47-E47,0)</f>
        <v>0</v>
      </c>
      <c r="G47" s="383">
        <f t="shared" ref="G47" si="36">IF(H47&gt;E47,H47-E47,0)</f>
        <v>0</v>
      </c>
      <c r="H47" s="408">
        <v>259.72000000000003</v>
      </c>
      <c r="I47" s="400"/>
      <c r="J47" s="386">
        <f>I47+'BM05'!G47</f>
        <v>0</v>
      </c>
      <c r="K47" s="387">
        <f t="shared" ref="K47:K52" si="37">ROUND(E47*D47,2)</f>
        <v>1134.98</v>
      </c>
      <c r="L47" s="387">
        <f t="shared" ref="L47" si="38">ROUND(D47*F47,2)</f>
        <v>0</v>
      </c>
      <c r="M47" s="387">
        <f t="shared" ref="M47" si="39">ROUND(D47*G47,2)</f>
        <v>0</v>
      </c>
      <c r="N47" s="387">
        <f t="shared" ref="N47:N52" si="40">ROUND(H47*D47,2)</f>
        <v>1134.98</v>
      </c>
      <c r="O47" s="387">
        <f t="shared" ref="O47:O52" si="41">ROUND(I47*D47,2)</f>
        <v>0</v>
      </c>
      <c r="P47" s="387">
        <f t="shared" ref="P47:P52" si="42">ROUND(J47*D47,2)</f>
        <v>0</v>
      </c>
      <c r="Q47" s="388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404" t="s">
        <v>116</v>
      </c>
      <c r="B48" s="411" t="s">
        <v>110</v>
      </c>
      <c r="C48" s="412" t="s">
        <v>63</v>
      </c>
      <c r="D48" s="413">
        <v>24.13</v>
      </c>
      <c r="E48" s="383">
        <v>259.72000000000003</v>
      </c>
      <c r="F48" s="383">
        <f t="shared" ref="F48:F52" si="43">IF(H48&lt;E48,H48-E48,0)</f>
        <v>0</v>
      </c>
      <c r="G48" s="383">
        <f t="shared" ref="G48:G52" si="44">IF(H48&gt;E48,H48-E48,0)</f>
        <v>0</v>
      </c>
      <c r="H48" s="408">
        <v>259.72000000000003</v>
      </c>
      <c r="I48" s="400"/>
      <c r="J48" s="386">
        <f>I48+'BM05'!G48</f>
        <v>0</v>
      </c>
      <c r="K48" s="387">
        <f t="shared" si="37"/>
        <v>6267.04</v>
      </c>
      <c r="L48" s="387">
        <f t="shared" ref="L48:L52" si="45">ROUND(D48*F48,2)</f>
        <v>0</v>
      </c>
      <c r="M48" s="387">
        <f t="shared" ref="M48:M52" si="46">ROUND(D48*G48,2)</f>
        <v>0</v>
      </c>
      <c r="N48" s="387">
        <f t="shared" si="40"/>
        <v>6267.04</v>
      </c>
      <c r="O48" s="387">
        <f t="shared" si="41"/>
        <v>0</v>
      </c>
      <c r="P48" s="387">
        <f t="shared" si="42"/>
        <v>0</v>
      </c>
      <c r="Q48" s="388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404" t="s">
        <v>117</v>
      </c>
      <c r="B49" s="411" t="s">
        <v>111</v>
      </c>
      <c r="C49" s="412" t="s">
        <v>63</v>
      </c>
      <c r="D49" s="413">
        <v>2.79</v>
      </c>
      <c r="E49" s="383">
        <v>129.86000000000001</v>
      </c>
      <c r="F49" s="383">
        <f t="shared" si="43"/>
        <v>0</v>
      </c>
      <c r="G49" s="383">
        <f t="shared" si="44"/>
        <v>0</v>
      </c>
      <c r="H49" s="383">
        <v>129.86000000000001</v>
      </c>
      <c r="I49" s="400"/>
      <c r="J49" s="386">
        <f>I49+'BM05'!G49</f>
        <v>0</v>
      </c>
      <c r="K49" s="387">
        <f t="shared" si="37"/>
        <v>362.31</v>
      </c>
      <c r="L49" s="387">
        <f t="shared" si="45"/>
        <v>0</v>
      </c>
      <c r="M49" s="387">
        <f t="shared" si="46"/>
        <v>0</v>
      </c>
      <c r="N49" s="387">
        <f t="shared" si="40"/>
        <v>362.31</v>
      </c>
      <c r="O49" s="387">
        <f t="shared" si="41"/>
        <v>0</v>
      </c>
      <c r="P49" s="387">
        <f t="shared" si="42"/>
        <v>0</v>
      </c>
      <c r="Q49" s="388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404" t="s">
        <v>118</v>
      </c>
      <c r="B50" s="411" t="s">
        <v>112</v>
      </c>
      <c r="C50" s="412" t="s">
        <v>63</v>
      </c>
      <c r="D50" s="413">
        <v>19.41</v>
      </c>
      <c r="E50" s="383">
        <v>129.86000000000001</v>
      </c>
      <c r="F50" s="383">
        <f t="shared" si="43"/>
        <v>0</v>
      </c>
      <c r="G50" s="383">
        <f t="shared" si="44"/>
        <v>0</v>
      </c>
      <c r="H50" s="383">
        <v>129.86000000000001</v>
      </c>
      <c r="I50" s="400"/>
      <c r="J50" s="386">
        <f>I50+'BM05'!G50</f>
        <v>0</v>
      </c>
      <c r="K50" s="387">
        <f t="shared" si="37"/>
        <v>2520.58</v>
      </c>
      <c r="L50" s="387">
        <f t="shared" si="45"/>
        <v>0</v>
      </c>
      <c r="M50" s="387">
        <f t="shared" si="46"/>
        <v>0</v>
      </c>
      <c r="N50" s="387">
        <f t="shared" si="40"/>
        <v>2520.58</v>
      </c>
      <c r="O50" s="387">
        <f t="shared" si="41"/>
        <v>0</v>
      </c>
      <c r="P50" s="387">
        <f t="shared" si="42"/>
        <v>0</v>
      </c>
      <c r="Q50" s="388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404" t="s">
        <v>119</v>
      </c>
      <c r="B51" s="411" t="s">
        <v>113</v>
      </c>
      <c r="C51" s="412" t="s">
        <v>63</v>
      </c>
      <c r="D51" s="413">
        <v>15.2</v>
      </c>
      <c r="E51" s="383">
        <v>129.86000000000001</v>
      </c>
      <c r="F51" s="383">
        <f t="shared" si="43"/>
        <v>0</v>
      </c>
      <c r="G51" s="383">
        <f t="shared" si="44"/>
        <v>0</v>
      </c>
      <c r="H51" s="383">
        <v>129.86000000000001</v>
      </c>
      <c r="I51" s="400"/>
      <c r="J51" s="386">
        <f>I51+'BM05'!G51</f>
        <v>0</v>
      </c>
      <c r="K51" s="387">
        <f t="shared" si="37"/>
        <v>1973.87</v>
      </c>
      <c r="L51" s="387">
        <f t="shared" si="45"/>
        <v>0</v>
      </c>
      <c r="M51" s="387">
        <f t="shared" si="46"/>
        <v>0</v>
      </c>
      <c r="N51" s="387">
        <f t="shared" si="40"/>
        <v>1973.87</v>
      </c>
      <c r="O51" s="387">
        <f t="shared" si="41"/>
        <v>0</v>
      </c>
      <c r="P51" s="387">
        <f t="shared" si="42"/>
        <v>0</v>
      </c>
      <c r="Q51" s="388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404" t="s">
        <v>120</v>
      </c>
      <c r="B52" s="411" t="s">
        <v>114</v>
      </c>
      <c r="C52" s="412" t="s">
        <v>61</v>
      </c>
      <c r="D52" s="413">
        <v>169.67</v>
      </c>
      <c r="E52" s="383">
        <v>129.86000000000001</v>
      </c>
      <c r="F52" s="383">
        <f t="shared" si="43"/>
        <v>0</v>
      </c>
      <c r="G52" s="383">
        <f t="shared" si="44"/>
        <v>0</v>
      </c>
      <c r="H52" s="383">
        <v>129.86000000000001</v>
      </c>
      <c r="I52" s="400"/>
      <c r="J52" s="386">
        <f>I52+'BM05'!G52</f>
        <v>0</v>
      </c>
      <c r="K52" s="387">
        <f t="shared" si="37"/>
        <v>22033.35</v>
      </c>
      <c r="L52" s="387">
        <f t="shared" si="45"/>
        <v>0</v>
      </c>
      <c r="M52" s="387">
        <f t="shared" si="46"/>
        <v>0</v>
      </c>
      <c r="N52" s="387">
        <f t="shared" si="40"/>
        <v>22033.35</v>
      </c>
      <c r="O52" s="387">
        <f t="shared" si="41"/>
        <v>0</v>
      </c>
      <c r="P52" s="387">
        <f t="shared" si="42"/>
        <v>0</v>
      </c>
      <c r="Q52" s="388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76">
        <v>2</v>
      </c>
      <c r="B53" s="414" t="s">
        <v>121</v>
      </c>
      <c r="C53" s="415"/>
      <c r="D53" s="415"/>
      <c r="E53" s="415"/>
      <c r="F53" s="415"/>
      <c r="G53" s="415"/>
      <c r="H53" s="416"/>
      <c r="I53" s="416"/>
      <c r="J53" s="416"/>
      <c r="K53" s="417">
        <f t="shared" ref="K53:P53" si="47">SUM(K55:K107)</f>
        <v>83827.559999999983</v>
      </c>
      <c r="L53" s="417">
        <f t="shared" si="47"/>
        <v>-4329.3599999999997</v>
      </c>
      <c r="M53" s="417">
        <f t="shared" si="47"/>
        <v>9040.1200000000008</v>
      </c>
      <c r="N53" s="417">
        <f t="shared" si="47"/>
        <v>88538.319999999978</v>
      </c>
      <c r="O53" s="417">
        <f t="shared" si="47"/>
        <v>8940.0300000000007</v>
      </c>
      <c r="P53" s="417">
        <f t="shared" si="47"/>
        <v>43500.84</v>
      </c>
      <c r="Q53" s="418">
        <f>P53/N53</f>
        <v>0.49132217552806523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81" t="s">
        <v>122</v>
      </c>
      <c r="B54" s="394" t="s">
        <v>59</v>
      </c>
      <c r="C54" s="395"/>
      <c r="D54" s="395"/>
      <c r="E54" s="395"/>
      <c r="F54" s="419"/>
      <c r="G54" s="419"/>
      <c r="H54" s="420"/>
      <c r="I54" s="420"/>
      <c r="J54" s="629"/>
      <c r="K54" s="629"/>
      <c r="L54" s="629"/>
      <c r="M54" s="629"/>
      <c r="N54" s="629"/>
      <c r="O54" s="420"/>
      <c r="P54" s="395"/>
      <c r="Q54" s="403"/>
      <c r="S54" s="4">
        <v>1892.11</v>
      </c>
      <c r="U54" s="39">
        <f t="shared" si="1"/>
        <v>1892.11</v>
      </c>
      <c r="V54" s="39"/>
    </row>
    <row r="55" spans="1:22" ht="37.5" x14ac:dyDescent="0.3">
      <c r="A55" s="404" t="s">
        <v>125</v>
      </c>
      <c r="B55" s="421" t="s">
        <v>123</v>
      </c>
      <c r="C55" s="412" t="s">
        <v>124</v>
      </c>
      <c r="D55" s="406">
        <v>60.22</v>
      </c>
      <c r="E55" s="412">
        <v>31.42</v>
      </c>
      <c r="F55" s="383">
        <f t="shared" ref="F55" si="48">IF(H55&lt;E55,H55-E55,0)</f>
        <v>0</v>
      </c>
      <c r="G55" s="383">
        <f t="shared" ref="G55" si="49">IF(H55&gt;E55,H55-E55,0)</f>
        <v>0</v>
      </c>
      <c r="H55" s="412">
        <v>31.42</v>
      </c>
      <c r="I55" s="352"/>
      <c r="J55" s="386">
        <f>I55+'BM05'!G55</f>
        <v>31.42</v>
      </c>
      <c r="K55" s="387">
        <f>ROUND(E55*D55,2)</f>
        <v>1892.11</v>
      </c>
      <c r="L55" s="387">
        <f t="shared" ref="L55" si="50">ROUND(D55*F55,2)</f>
        <v>0</v>
      </c>
      <c r="M55" s="387">
        <f t="shared" ref="M55" si="51">ROUND(D55*G55,2)</f>
        <v>0</v>
      </c>
      <c r="N55" s="387">
        <f>ROUND(H55*D55,2)</f>
        <v>1892.11</v>
      </c>
      <c r="O55" s="387">
        <f>ROUND(I55*D55,2)</f>
        <v>0</v>
      </c>
      <c r="P55" s="387">
        <f>ROUND(J55*D55,2)</f>
        <v>1892.11</v>
      </c>
      <c r="Q55" s="388">
        <f t="shared" ref="Q55" si="52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81" t="s">
        <v>126</v>
      </c>
      <c r="B56" s="394" t="s">
        <v>127</v>
      </c>
      <c r="C56" s="395"/>
      <c r="D56" s="409"/>
      <c r="E56" s="395"/>
      <c r="F56" s="395"/>
      <c r="G56" s="395"/>
      <c r="H56" s="395"/>
      <c r="I56" s="422"/>
      <c r="J56" s="630"/>
      <c r="K56" s="630"/>
      <c r="L56" s="630"/>
      <c r="M56" s="630"/>
      <c r="N56" s="630"/>
      <c r="O56" s="422"/>
      <c r="P56" s="422"/>
      <c r="Q56" s="403"/>
      <c r="S56" s="4">
        <v>12264.19</v>
      </c>
      <c r="U56" s="39">
        <f>+S56-J56</f>
        <v>12264.19</v>
      </c>
      <c r="V56" s="39"/>
    </row>
    <row r="57" spans="1:22" ht="25" x14ac:dyDescent="0.3">
      <c r="A57" s="404" t="s">
        <v>130</v>
      </c>
      <c r="B57" s="411" t="s">
        <v>67</v>
      </c>
      <c r="C57" s="412" t="s">
        <v>46</v>
      </c>
      <c r="D57" s="406">
        <v>76.92</v>
      </c>
      <c r="E57" s="412">
        <v>5.94</v>
      </c>
      <c r="F57" s="383">
        <f t="shared" ref="F57" si="53">IF(H57&lt;E57,H57-E57,0)</f>
        <v>0</v>
      </c>
      <c r="G57" s="383">
        <f t="shared" ref="G57" si="54">IF(H57&gt;E57,H57-E57,0)</f>
        <v>0.80999999999999872</v>
      </c>
      <c r="H57" s="412">
        <v>6.7499999999999991</v>
      </c>
      <c r="I57" s="400"/>
      <c r="J57" s="386">
        <f>I57+'BM05'!G57</f>
        <v>5.94</v>
      </c>
      <c r="K57" s="387">
        <f t="shared" ref="K57:K67" si="55">ROUND(E57*D57,2)</f>
        <v>456.9</v>
      </c>
      <c r="L57" s="387">
        <f t="shared" ref="L57" si="56">ROUND(D57*F57,2)</f>
        <v>0</v>
      </c>
      <c r="M57" s="387">
        <f t="shared" ref="M57" si="57">ROUND(D57*G57,2)</f>
        <v>62.31</v>
      </c>
      <c r="N57" s="387">
        <f t="shared" ref="N57:N69" si="58">ROUND(H57*D57,2)</f>
        <v>519.21</v>
      </c>
      <c r="O57" s="387">
        <f t="shared" ref="O57:O69" si="59">ROUND(I57*D57,2)</f>
        <v>0</v>
      </c>
      <c r="P57" s="387">
        <f t="shared" ref="P57:P69" si="60">ROUND(J57*D57,2)</f>
        <v>456.9</v>
      </c>
      <c r="Q57" s="388">
        <f t="shared" ref="Q57:Q107" si="61">P57/N57</f>
        <v>0.87999075518576286</v>
      </c>
      <c r="R57" s="67">
        <v>10.45</v>
      </c>
      <c r="S57" s="4">
        <v>456.9</v>
      </c>
      <c r="U57" s="39">
        <f t="shared" ref="U57:U67" si="62">+S57-K57</f>
        <v>0</v>
      </c>
      <c r="V57" s="39"/>
    </row>
    <row r="58" spans="1:22" ht="25" x14ac:dyDescent="0.3">
      <c r="A58" s="404" t="s">
        <v>131</v>
      </c>
      <c r="B58" s="411" t="s">
        <v>68</v>
      </c>
      <c r="C58" s="412" t="s">
        <v>63</v>
      </c>
      <c r="D58" s="406">
        <v>5.65</v>
      </c>
      <c r="E58" s="412">
        <v>3.85</v>
      </c>
      <c r="F58" s="383">
        <f t="shared" ref="F58:F69" si="63">IF(H58&lt;E58,H58-E58,0)</f>
        <v>0</v>
      </c>
      <c r="G58" s="383">
        <f t="shared" ref="G58:G69" si="64">IF(H58&gt;E58,H58-E58,0)</f>
        <v>0</v>
      </c>
      <c r="H58" s="412">
        <v>3.85</v>
      </c>
      <c r="I58" s="400"/>
      <c r="J58" s="386">
        <f>I58+'BM05'!G58</f>
        <v>3.85</v>
      </c>
      <c r="K58" s="387">
        <f t="shared" si="55"/>
        <v>21.75</v>
      </c>
      <c r="L58" s="387">
        <f t="shared" ref="L58:L69" si="65">ROUND(D58*F58,2)</f>
        <v>0</v>
      </c>
      <c r="M58" s="387">
        <f t="shared" ref="M58:M69" si="66">ROUND(D58*G58,2)</f>
        <v>0</v>
      </c>
      <c r="N58" s="387">
        <f t="shared" si="58"/>
        <v>21.75</v>
      </c>
      <c r="O58" s="387">
        <f t="shared" si="59"/>
        <v>0</v>
      </c>
      <c r="P58" s="387">
        <f t="shared" si="60"/>
        <v>21.75</v>
      </c>
      <c r="Q58" s="388">
        <f t="shared" si="61"/>
        <v>1</v>
      </c>
      <c r="R58" s="66"/>
      <c r="S58" s="4">
        <v>21.75</v>
      </c>
      <c r="U58" s="39">
        <f t="shared" si="62"/>
        <v>0</v>
      </c>
      <c r="V58" s="39"/>
    </row>
    <row r="59" spans="1:22" ht="25" x14ac:dyDescent="0.3">
      <c r="A59" s="404" t="s">
        <v>132</v>
      </c>
      <c r="B59" s="411" t="s">
        <v>128</v>
      </c>
      <c r="C59" s="412" t="s">
        <v>46</v>
      </c>
      <c r="D59" s="406">
        <v>610.86</v>
      </c>
      <c r="E59" s="412">
        <v>0.19</v>
      </c>
      <c r="F59" s="383">
        <f t="shared" si="63"/>
        <v>0</v>
      </c>
      <c r="G59" s="383">
        <f t="shared" si="64"/>
        <v>0</v>
      </c>
      <c r="H59" s="412">
        <v>0.19</v>
      </c>
      <c r="I59" s="400"/>
      <c r="J59" s="386">
        <f>I59+'BM05'!G59</f>
        <v>0.19</v>
      </c>
      <c r="K59" s="387">
        <f t="shared" si="55"/>
        <v>116.06</v>
      </c>
      <c r="L59" s="387">
        <f t="shared" si="65"/>
        <v>0</v>
      </c>
      <c r="M59" s="387">
        <f t="shared" si="66"/>
        <v>0</v>
      </c>
      <c r="N59" s="387">
        <f t="shared" si="58"/>
        <v>116.06</v>
      </c>
      <c r="O59" s="387">
        <f t="shared" si="59"/>
        <v>0</v>
      </c>
      <c r="P59" s="387">
        <f t="shared" si="60"/>
        <v>116.06</v>
      </c>
      <c r="Q59" s="388">
        <f t="shared" si="61"/>
        <v>1</v>
      </c>
      <c r="R59" s="66"/>
      <c r="S59" s="4">
        <v>116.06</v>
      </c>
      <c r="U59" s="39">
        <f t="shared" si="62"/>
        <v>0</v>
      </c>
      <c r="V59" s="39"/>
    </row>
    <row r="60" spans="1:22" ht="25" x14ac:dyDescent="0.3">
      <c r="A60" s="404" t="s">
        <v>133</v>
      </c>
      <c r="B60" s="411" t="s">
        <v>70</v>
      </c>
      <c r="C60" s="412" t="s">
        <v>71</v>
      </c>
      <c r="D60" s="406">
        <v>21.44</v>
      </c>
      <c r="E60" s="412">
        <v>37.5</v>
      </c>
      <c r="F60" s="383">
        <f t="shared" si="63"/>
        <v>0</v>
      </c>
      <c r="G60" s="383">
        <f t="shared" si="64"/>
        <v>0</v>
      </c>
      <c r="H60" s="412">
        <v>37.5</v>
      </c>
      <c r="I60" s="400"/>
      <c r="J60" s="386">
        <f>I60+'BM05'!G60</f>
        <v>37.5</v>
      </c>
      <c r="K60" s="387">
        <f t="shared" si="55"/>
        <v>804</v>
      </c>
      <c r="L60" s="387">
        <f t="shared" si="65"/>
        <v>0</v>
      </c>
      <c r="M60" s="387">
        <f t="shared" si="66"/>
        <v>0</v>
      </c>
      <c r="N60" s="387">
        <f t="shared" si="58"/>
        <v>804</v>
      </c>
      <c r="O60" s="387">
        <f t="shared" si="59"/>
        <v>0</v>
      </c>
      <c r="P60" s="387">
        <f t="shared" si="60"/>
        <v>804</v>
      </c>
      <c r="Q60" s="388">
        <f t="shared" si="61"/>
        <v>1</v>
      </c>
      <c r="R60" s="67">
        <v>38.630000000000003</v>
      </c>
      <c r="S60" s="4">
        <v>804</v>
      </c>
      <c r="T60" s="4">
        <v>38.630000000000003</v>
      </c>
      <c r="U60" s="39">
        <f t="shared" si="62"/>
        <v>0</v>
      </c>
      <c r="V60" s="39"/>
    </row>
    <row r="61" spans="1:22" ht="25" x14ac:dyDescent="0.3">
      <c r="A61" s="404" t="s">
        <v>134</v>
      </c>
      <c r="B61" s="411" t="s">
        <v>72</v>
      </c>
      <c r="C61" s="412" t="s">
        <v>71</v>
      </c>
      <c r="D61" s="406">
        <v>20.350000000000001</v>
      </c>
      <c r="E61" s="412">
        <v>65.7</v>
      </c>
      <c r="F61" s="383">
        <f t="shared" si="63"/>
        <v>0</v>
      </c>
      <c r="G61" s="383">
        <f t="shared" si="64"/>
        <v>0</v>
      </c>
      <c r="H61" s="412">
        <v>65.7</v>
      </c>
      <c r="I61" s="400"/>
      <c r="J61" s="386">
        <f>I61+'BM05'!G61</f>
        <v>65.7</v>
      </c>
      <c r="K61" s="387">
        <f t="shared" si="55"/>
        <v>1337</v>
      </c>
      <c r="L61" s="387">
        <f t="shared" si="65"/>
        <v>0</v>
      </c>
      <c r="M61" s="387">
        <f t="shared" si="66"/>
        <v>0</v>
      </c>
      <c r="N61" s="387">
        <f t="shared" si="58"/>
        <v>1337</v>
      </c>
      <c r="O61" s="387">
        <f t="shared" si="59"/>
        <v>0</v>
      </c>
      <c r="P61" s="387">
        <f t="shared" si="60"/>
        <v>1337</v>
      </c>
      <c r="Q61" s="388">
        <f t="shared" si="61"/>
        <v>1</v>
      </c>
      <c r="S61" s="4">
        <v>1337</v>
      </c>
      <c r="U61" s="39">
        <f t="shared" si="62"/>
        <v>0</v>
      </c>
      <c r="V61" s="39"/>
    </row>
    <row r="62" spans="1:22" ht="25" x14ac:dyDescent="0.3">
      <c r="A62" s="404" t="s">
        <v>135</v>
      </c>
      <c r="B62" s="411" t="s">
        <v>45</v>
      </c>
      <c r="C62" s="412" t="s">
        <v>71</v>
      </c>
      <c r="D62" s="406">
        <v>18.329999999999998</v>
      </c>
      <c r="E62" s="412">
        <v>63.6</v>
      </c>
      <c r="F62" s="383">
        <f t="shared" si="63"/>
        <v>0</v>
      </c>
      <c r="G62" s="383">
        <f t="shared" si="64"/>
        <v>0</v>
      </c>
      <c r="H62" s="412">
        <v>63.6</v>
      </c>
      <c r="I62" s="400"/>
      <c r="J62" s="386">
        <f>I62+'BM05'!G62</f>
        <v>63.6</v>
      </c>
      <c r="K62" s="387">
        <f t="shared" si="55"/>
        <v>1165.79</v>
      </c>
      <c r="L62" s="387">
        <f t="shared" si="65"/>
        <v>0</v>
      </c>
      <c r="M62" s="387">
        <f t="shared" si="66"/>
        <v>0</v>
      </c>
      <c r="N62" s="387">
        <f t="shared" si="58"/>
        <v>1165.79</v>
      </c>
      <c r="O62" s="387">
        <f t="shared" si="59"/>
        <v>0</v>
      </c>
      <c r="P62" s="387">
        <f t="shared" si="60"/>
        <v>1165.79</v>
      </c>
      <c r="Q62" s="388">
        <f t="shared" si="61"/>
        <v>1</v>
      </c>
      <c r="R62" s="66"/>
      <c r="S62" s="4">
        <v>1165.79</v>
      </c>
      <c r="U62" s="39">
        <f t="shared" si="62"/>
        <v>0</v>
      </c>
      <c r="V62" s="39"/>
    </row>
    <row r="63" spans="1:22" ht="25" x14ac:dyDescent="0.3">
      <c r="A63" s="404" t="s">
        <v>136</v>
      </c>
      <c r="B63" s="411" t="s">
        <v>73</v>
      </c>
      <c r="C63" s="412" t="s">
        <v>71</v>
      </c>
      <c r="D63" s="406">
        <v>22.45</v>
      </c>
      <c r="E63" s="412">
        <v>57.2</v>
      </c>
      <c r="F63" s="383">
        <f t="shared" si="63"/>
        <v>0</v>
      </c>
      <c r="G63" s="383">
        <f t="shared" si="64"/>
        <v>0</v>
      </c>
      <c r="H63" s="412">
        <v>57.2</v>
      </c>
      <c r="I63" s="400"/>
      <c r="J63" s="386">
        <f>I63+'BM05'!G63</f>
        <v>57.2</v>
      </c>
      <c r="K63" s="387">
        <f t="shared" si="55"/>
        <v>1284.1400000000001</v>
      </c>
      <c r="L63" s="387">
        <f t="shared" si="65"/>
        <v>0</v>
      </c>
      <c r="M63" s="387">
        <f t="shared" si="66"/>
        <v>0</v>
      </c>
      <c r="N63" s="387">
        <f t="shared" si="58"/>
        <v>1284.1400000000001</v>
      </c>
      <c r="O63" s="387">
        <f t="shared" si="59"/>
        <v>0</v>
      </c>
      <c r="P63" s="387">
        <f t="shared" si="60"/>
        <v>1284.1400000000001</v>
      </c>
      <c r="Q63" s="388">
        <f t="shared" si="61"/>
        <v>1</v>
      </c>
      <c r="R63" s="67">
        <v>63.32</v>
      </c>
      <c r="S63" s="4">
        <v>1284.1400000000001</v>
      </c>
      <c r="T63" s="4">
        <v>63.32</v>
      </c>
      <c r="U63" s="39">
        <f t="shared" si="62"/>
        <v>0</v>
      </c>
      <c r="V63" s="39"/>
    </row>
    <row r="64" spans="1:22" ht="25" x14ac:dyDescent="0.3">
      <c r="A64" s="404" t="s">
        <v>137</v>
      </c>
      <c r="B64" s="411" t="s">
        <v>75</v>
      </c>
      <c r="C64" s="412" t="s">
        <v>46</v>
      </c>
      <c r="D64" s="406">
        <v>740.6</v>
      </c>
      <c r="E64" s="412">
        <v>2.8</v>
      </c>
      <c r="F64" s="383">
        <f t="shared" si="63"/>
        <v>0</v>
      </c>
      <c r="G64" s="383">
        <f t="shared" si="64"/>
        <v>0</v>
      </c>
      <c r="H64" s="412">
        <v>2.8</v>
      </c>
      <c r="I64" s="400"/>
      <c r="J64" s="386">
        <f>I64+'BM05'!G64</f>
        <v>2.7</v>
      </c>
      <c r="K64" s="387">
        <f t="shared" si="55"/>
        <v>2073.6799999999998</v>
      </c>
      <c r="L64" s="387">
        <f t="shared" si="65"/>
        <v>0</v>
      </c>
      <c r="M64" s="387">
        <f t="shared" si="66"/>
        <v>0</v>
      </c>
      <c r="N64" s="387">
        <f t="shared" si="58"/>
        <v>2073.6799999999998</v>
      </c>
      <c r="O64" s="387">
        <f t="shared" si="59"/>
        <v>0</v>
      </c>
      <c r="P64" s="387">
        <f t="shared" si="60"/>
        <v>1999.62</v>
      </c>
      <c r="Q64" s="388">
        <f t="shared" si="61"/>
        <v>0.9642857142857143</v>
      </c>
      <c r="R64" s="66"/>
      <c r="S64" s="4">
        <v>2073.6799999999998</v>
      </c>
      <c r="U64" s="39">
        <f t="shared" si="62"/>
        <v>0</v>
      </c>
      <c r="V64" s="39"/>
    </row>
    <row r="65" spans="1:22" ht="37.5" x14ac:dyDescent="0.3">
      <c r="A65" s="404" t="s">
        <v>138</v>
      </c>
      <c r="B65" s="411" t="s">
        <v>129</v>
      </c>
      <c r="C65" s="412" t="s">
        <v>63</v>
      </c>
      <c r="D65" s="406">
        <v>93</v>
      </c>
      <c r="E65" s="412">
        <v>40.78</v>
      </c>
      <c r="F65" s="383">
        <f t="shared" si="63"/>
        <v>0</v>
      </c>
      <c r="G65" s="383">
        <f t="shared" si="64"/>
        <v>0</v>
      </c>
      <c r="H65" s="412">
        <v>40.78</v>
      </c>
      <c r="I65" s="400"/>
      <c r="J65" s="386">
        <f>I65+'BM05'!G65</f>
        <v>40.78</v>
      </c>
      <c r="K65" s="387">
        <f t="shared" si="55"/>
        <v>3792.54</v>
      </c>
      <c r="L65" s="387">
        <f t="shared" si="65"/>
        <v>0</v>
      </c>
      <c r="M65" s="387">
        <f t="shared" si="66"/>
        <v>0</v>
      </c>
      <c r="N65" s="387">
        <f t="shared" si="58"/>
        <v>3792.54</v>
      </c>
      <c r="O65" s="387">
        <f t="shared" si="59"/>
        <v>0</v>
      </c>
      <c r="P65" s="387">
        <f t="shared" si="60"/>
        <v>3792.54</v>
      </c>
      <c r="Q65" s="388">
        <f t="shared" si="61"/>
        <v>1</v>
      </c>
      <c r="R65" s="66"/>
      <c r="S65" s="4">
        <v>3792.54</v>
      </c>
      <c r="U65" s="39">
        <f t="shared" si="62"/>
        <v>0</v>
      </c>
      <c r="V65" s="39"/>
    </row>
    <row r="66" spans="1:22" ht="37.5" x14ac:dyDescent="0.3">
      <c r="A66" s="404" t="s">
        <v>139</v>
      </c>
      <c r="B66" s="411" t="s">
        <v>76</v>
      </c>
      <c r="C66" s="412" t="s">
        <v>63</v>
      </c>
      <c r="D66" s="406">
        <v>41.75</v>
      </c>
      <c r="E66" s="412">
        <v>25.53</v>
      </c>
      <c r="F66" s="383">
        <f t="shared" si="63"/>
        <v>-0.82399999999999807</v>
      </c>
      <c r="G66" s="383">
        <f t="shared" si="64"/>
        <v>0</v>
      </c>
      <c r="H66" s="412">
        <v>24.706000000000003</v>
      </c>
      <c r="I66" s="400"/>
      <c r="J66" s="386">
        <f>I66+'BM05'!G66</f>
        <v>24.706000000000003</v>
      </c>
      <c r="K66" s="387">
        <f t="shared" si="55"/>
        <v>1065.8800000000001</v>
      </c>
      <c r="L66" s="387">
        <f t="shared" si="65"/>
        <v>-34.4</v>
      </c>
      <c r="M66" s="387">
        <f t="shared" si="66"/>
        <v>0</v>
      </c>
      <c r="N66" s="387">
        <f t="shared" si="58"/>
        <v>1031.48</v>
      </c>
      <c r="O66" s="387">
        <f t="shared" si="59"/>
        <v>0</v>
      </c>
      <c r="P66" s="387">
        <f t="shared" si="60"/>
        <v>1031.48</v>
      </c>
      <c r="Q66" s="388">
        <f t="shared" si="61"/>
        <v>1</v>
      </c>
      <c r="S66" s="4">
        <v>1065.8800000000001</v>
      </c>
      <c r="U66" s="39">
        <f t="shared" si="62"/>
        <v>0</v>
      </c>
      <c r="V66" s="39"/>
    </row>
    <row r="67" spans="1:22" ht="14" x14ac:dyDescent="0.3">
      <c r="A67" s="404" t="s">
        <v>140</v>
      </c>
      <c r="B67" s="423" t="s">
        <v>77</v>
      </c>
      <c r="C67" s="412" t="s">
        <v>46</v>
      </c>
      <c r="D67" s="406">
        <v>46.64</v>
      </c>
      <c r="E67" s="412">
        <v>3.14</v>
      </c>
      <c r="F67" s="383">
        <f t="shared" si="63"/>
        <v>0</v>
      </c>
      <c r="G67" s="383">
        <f t="shared" si="64"/>
        <v>0.80999999999999917</v>
      </c>
      <c r="H67" s="412">
        <v>3.9499999999999993</v>
      </c>
      <c r="I67" s="400"/>
      <c r="J67" s="386">
        <f>I67+'BM05'!G67</f>
        <v>3.14</v>
      </c>
      <c r="K67" s="387">
        <f t="shared" si="55"/>
        <v>146.44999999999999</v>
      </c>
      <c r="L67" s="387">
        <f t="shared" si="65"/>
        <v>0</v>
      </c>
      <c r="M67" s="387">
        <f t="shared" si="66"/>
        <v>37.78</v>
      </c>
      <c r="N67" s="387">
        <f t="shared" si="58"/>
        <v>184.23</v>
      </c>
      <c r="O67" s="387">
        <f t="shared" si="59"/>
        <v>0</v>
      </c>
      <c r="P67" s="387">
        <f t="shared" si="60"/>
        <v>146.44999999999999</v>
      </c>
      <c r="Q67" s="388">
        <f t="shared" si="61"/>
        <v>0.79493025023068986</v>
      </c>
      <c r="R67" s="66"/>
      <c r="S67" s="4">
        <v>146.44999999999999</v>
      </c>
      <c r="U67" s="39">
        <f t="shared" si="62"/>
        <v>0</v>
      </c>
      <c r="V67" s="39"/>
    </row>
    <row r="68" spans="1:22" ht="37.5" x14ac:dyDescent="0.3">
      <c r="A68" s="424" t="s">
        <v>1398</v>
      </c>
      <c r="B68" s="357" t="s">
        <v>834</v>
      </c>
      <c r="C68" s="425" t="s">
        <v>63</v>
      </c>
      <c r="D68" s="426">
        <f>1.21482142858781*71.7</f>
        <v>87.10269642974599</v>
      </c>
      <c r="E68" s="427"/>
      <c r="F68" s="428">
        <f t="shared" si="63"/>
        <v>0</v>
      </c>
      <c r="G68" s="428">
        <f t="shared" si="64"/>
        <v>44.92</v>
      </c>
      <c r="H68" s="427">
        <v>44.92</v>
      </c>
      <c r="I68" s="429">
        <f>H68</f>
        <v>44.92</v>
      </c>
      <c r="J68" s="430">
        <f>I68</f>
        <v>44.92</v>
      </c>
      <c r="K68" s="431"/>
      <c r="L68" s="431">
        <f t="shared" si="65"/>
        <v>0</v>
      </c>
      <c r="M68" s="431">
        <f t="shared" si="66"/>
        <v>3912.65</v>
      </c>
      <c r="N68" s="431">
        <f t="shared" si="58"/>
        <v>3912.65</v>
      </c>
      <c r="O68" s="431">
        <f t="shared" si="59"/>
        <v>3912.65</v>
      </c>
      <c r="P68" s="431">
        <f t="shared" si="60"/>
        <v>3912.65</v>
      </c>
      <c r="Q68" s="432">
        <f t="shared" si="61"/>
        <v>1</v>
      </c>
      <c r="R68" s="66"/>
      <c r="U68" s="39"/>
      <c r="V68" s="39"/>
    </row>
    <row r="69" spans="1:22" ht="37.5" x14ac:dyDescent="0.3">
      <c r="A69" s="433" t="s">
        <v>1399</v>
      </c>
      <c r="B69" s="434" t="s">
        <v>890</v>
      </c>
      <c r="C69" s="427" t="s">
        <v>46</v>
      </c>
      <c r="D69" s="426">
        <f>1.21482142858781*73.67</f>
        <v>89.495894644063966</v>
      </c>
      <c r="E69" s="427"/>
      <c r="F69" s="428">
        <f t="shared" si="63"/>
        <v>0</v>
      </c>
      <c r="G69" s="428">
        <f t="shared" si="64"/>
        <v>56.174399999999999</v>
      </c>
      <c r="H69" s="427">
        <v>56.174399999999999</v>
      </c>
      <c r="I69" s="429">
        <f>H69</f>
        <v>56.174399999999999</v>
      </c>
      <c r="J69" s="430">
        <f>I69</f>
        <v>56.174399999999999</v>
      </c>
      <c r="K69" s="431"/>
      <c r="L69" s="431">
        <f t="shared" si="65"/>
        <v>0</v>
      </c>
      <c r="M69" s="431">
        <f t="shared" si="66"/>
        <v>5027.38</v>
      </c>
      <c r="N69" s="431">
        <f t="shared" si="58"/>
        <v>5027.38</v>
      </c>
      <c r="O69" s="431">
        <f t="shared" si="59"/>
        <v>5027.38</v>
      </c>
      <c r="P69" s="431">
        <f t="shared" si="60"/>
        <v>5027.38</v>
      </c>
      <c r="Q69" s="432">
        <f t="shared" si="61"/>
        <v>1</v>
      </c>
      <c r="R69" s="66"/>
      <c r="U69" s="39"/>
      <c r="V69" s="39"/>
    </row>
    <row r="70" spans="1:22" ht="15.5" x14ac:dyDescent="0.3">
      <c r="A70" s="382" t="s">
        <v>141</v>
      </c>
      <c r="B70" s="394" t="s">
        <v>142</v>
      </c>
      <c r="C70" s="395"/>
      <c r="D70" s="409"/>
      <c r="E70" s="395"/>
      <c r="F70" s="395"/>
      <c r="G70" s="395"/>
      <c r="H70" s="395"/>
      <c r="I70" s="410"/>
      <c r="J70" s="410"/>
      <c r="K70" s="410"/>
      <c r="L70" s="410"/>
      <c r="M70" s="410"/>
      <c r="N70" s="410"/>
      <c r="O70" s="410"/>
      <c r="P70" s="410"/>
      <c r="Q70" s="403"/>
      <c r="S70" s="4">
        <v>10529.95</v>
      </c>
      <c r="U70" s="39">
        <f t="shared" ref="U70:U101" si="67">+S70-K70</f>
        <v>10529.95</v>
      </c>
      <c r="V70" s="39"/>
    </row>
    <row r="71" spans="1:22" ht="50" x14ac:dyDescent="0.3">
      <c r="A71" s="404" t="s">
        <v>147</v>
      </c>
      <c r="B71" s="411" t="s">
        <v>90</v>
      </c>
      <c r="C71" s="412" t="s">
        <v>63</v>
      </c>
      <c r="D71" s="406">
        <v>39.71</v>
      </c>
      <c r="E71" s="412">
        <v>47.03</v>
      </c>
      <c r="F71" s="383">
        <f t="shared" ref="F71" si="68">IF(H71&lt;E71,H71-E71,0)</f>
        <v>0</v>
      </c>
      <c r="G71" s="383">
        <f t="shared" ref="G71" si="69">IF(H71&gt;E71,H71-E71,0)</f>
        <v>0</v>
      </c>
      <c r="H71" s="412">
        <v>47.03</v>
      </c>
      <c r="I71" s="400"/>
      <c r="J71" s="386">
        <f>I71+'BM05'!G69</f>
        <v>47.03</v>
      </c>
      <c r="K71" s="387">
        <f t="shared" ref="K71:K77" si="70">ROUND(E71*D71,2)</f>
        <v>1867.56</v>
      </c>
      <c r="L71" s="387">
        <f t="shared" ref="L71" si="71">ROUND(D71*F71,2)</f>
        <v>0</v>
      </c>
      <c r="M71" s="387">
        <f t="shared" ref="M71" si="72">ROUND(D71*G71,2)</f>
        <v>0</v>
      </c>
      <c r="N71" s="387">
        <f t="shared" ref="N71:N77" si="73">ROUND(H71*D71,2)</f>
        <v>1867.56</v>
      </c>
      <c r="O71" s="387">
        <f t="shared" ref="O71:O77" si="74">ROUND(I71*D71,2)</f>
        <v>0</v>
      </c>
      <c r="P71" s="387">
        <f t="shared" ref="P71:P77" si="75">ROUND(J71*D71,2)</f>
        <v>1867.56</v>
      </c>
      <c r="Q71" s="388">
        <f t="shared" si="61"/>
        <v>1</v>
      </c>
      <c r="S71" s="4">
        <v>1867.56</v>
      </c>
      <c r="U71" s="39">
        <f t="shared" si="67"/>
        <v>0</v>
      </c>
      <c r="V71" s="39"/>
    </row>
    <row r="72" spans="1:22" ht="37.5" x14ac:dyDescent="0.3">
      <c r="A72" s="404" t="s">
        <v>148</v>
      </c>
      <c r="B72" s="411" t="s">
        <v>94</v>
      </c>
      <c r="C72" s="412" t="s">
        <v>71</v>
      </c>
      <c r="D72" s="406">
        <v>22.45</v>
      </c>
      <c r="E72" s="412">
        <v>71.2</v>
      </c>
      <c r="F72" s="383">
        <f t="shared" ref="F72:F77" si="76">IF(H72&lt;E72,H72-E72,0)</f>
        <v>0</v>
      </c>
      <c r="G72" s="383">
        <f t="shared" ref="G72:G77" si="77">IF(H72&gt;E72,H72-E72,0)</f>
        <v>0</v>
      </c>
      <c r="H72" s="412">
        <v>71.2</v>
      </c>
      <c r="I72" s="400"/>
      <c r="J72" s="386">
        <f>I72+'BM05'!G70</f>
        <v>71.2</v>
      </c>
      <c r="K72" s="387">
        <f t="shared" si="70"/>
        <v>1598.44</v>
      </c>
      <c r="L72" s="387">
        <f t="shared" ref="L72:L77" si="78">ROUND(D72*F72,2)</f>
        <v>0</v>
      </c>
      <c r="M72" s="387">
        <f t="shared" ref="M72:M77" si="79">ROUND(D72*G72,2)</f>
        <v>0</v>
      </c>
      <c r="N72" s="387">
        <f t="shared" si="73"/>
        <v>1598.44</v>
      </c>
      <c r="O72" s="387">
        <f t="shared" si="74"/>
        <v>0</v>
      </c>
      <c r="P72" s="387">
        <f t="shared" si="75"/>
        <v>1598.44</v>
      </c>
      <c r="Q72" s="388">
        <f t="shared" si="61"/>
        <v>1</v>
      </c>
      <c r="S72" s="4">
        <v>1598.44</v>
      </c>
      <c r="U72" s="39">
        <f t="shared" si="67"/>
        <v>0</v>
      </c>
      <c r="V72" s="39"/>
    </row>
    <row r="73" spans="1:22" ht="37.5" x14ac:dyDescent="0.3">
      <c r="A73" s="404" t="s">
        <v>149</v>
      </c>
      <c r="B73" s="411" t="s">
        <v>143</v>
      </c>
      <c r="C73" s="412" t="s">
        <v>71</v>
      </c>
      <c r="D73" s="406">
        <v>18.75</v>
      </c>
      <c r="E73" s="412">
        <v>52.6</v>
      </c>
      <c r="F73" s="383">
        <f t="shared" si="76"/>
        <v>0</v>
      </c>
      <c r="G73" s="383">
        <f t="shared" si="77"/>
        <v>0</v>
      </c>
      <c r="H73" s="412">
        <v>52.6</v>
      </c>
      <c r="I73" s="400"/>
      <c r="J73" s="386">
        <f>I73+'BM05'!G71</f>
        <v>52.6</v>
      </c>
      <c r="K73" s="387">
        <f t="shared" si="70"/>
        <v>986.25</v>
      </c>
      <c r="L73" s="387">
        <f t="shared" si="78"/>
        <v>0</v>
      </c>
      <c r="M73" s="387">
        <f t="shared" si="79"/>
        <v>0</v>
      </c>
      <c r="N73" s="387">
        <f t="shared" si="73"/>
        <v>986.25</v>
      </c>
      <c r="O73" s="387">
        <f t="shared" si="74"/>
        <v>0</v>
      </c>
      <c r="P73" s="387">
        <f t="shared" si="75"/>
        <v>986.25</v>
      </c>
      <c r="Q73" s="388">
        <f t="shared" si="61"/>
        <v>1</v>
      </c>
      <c r="S73" s="4">
        <v>986.25</v>
      </c>
      <c r="U73" s="39">
        <f t="shared" si="67"/>
        <v>0</v>
      </c>
      <c r="V73" s="39"/>
    </row>
    <row r="74" spans="1:22" ht="50" x14ac:dyDescent="0.3">
      <c r="A74" s="435" t="s">
        <v>150</v>
      </c>
      <c r="B74" s="436" t="s">
        <v>90</v>
      </c>
      <c r="C74" s="437" t="s">
        <v>63</v>
      </c>
      <c r="D74" s="438">
        <v>39.71</v>
      </c>
      <c r="E74" s="437">
        <v>80.599999999999994</v>
      </c>
      <c r="F74" s="439">
        <f t="shared" si="76"/>
        <v>-80.599999999999994</v>
      </c>
      <c r="G74" s="439">
        <f t="shared" si="77"/>
        <v>0</v>
      </c>
      <c r="H74" s="437">
        <v>0</v>
      </c>
      <c r="I74" s="440"/>
      <c r="J74" s="441">
        <f>I74+'BM05'!G72</f>
        <v>0</v>
      </c>
      <c r="K74" s="442">
        <f t="shared" si="70"/>
        <v>3200.63</v>
      </c>
      <c r="L74" s="442">
        <f t="shared" si="78"/>
        <v>-3200.63</v>
      </c>
      <c r="M74" s="442">
        <f t="shared" si="79"/>
        <v>0</v>
      </c>
      <c r="N74" s="442">
        <f t="shared" si="73"/>
        <v>0</v>
      </c>
      <c r="O74" s="442">
        <f t="shared" si="74"/>
        <v>0</v>
      </c>
      <c r="P74" s="442">
        <f t="shared" si="75"/>
        <v>0</v>
      </c>
      <c r="Q74" s="443">
        <v>0</v>
      </c>
      <c r="S74" s="4">
        <v>3200.63</v>
      </c>
      <c r="U74" s="39">
        <f t="shared" si="67"/>
        <v>0</v>
      </c>
      <c r="V74" s="39"/>
    </row>
    <row r="75" spans="1:22" ht="37.5" x14ac:dyDescent="0.3">
      <c r="A75" s="404" t="s">
        <v>151</v>
      </c>
      <c r="B75" s="411" t="s">
        <v>144</v>
      </c>
      <c r="C75" s="412" t="s">
        <v>46</v>
      </c>
      <c r="D75" s="406">
        <v>487.71</v>
      </c>
      <c r="E75" s="412">
        <v>2.44</v>
      </c>
      <c r="F75" s="383">
        <f t="shared" si="76"/>
        <v>0</v>
      </c>
      <c r="G75" s="383">
        <f t="shared" si="77"/>
        <v>0</v>
      </c>
      <c r="H75" s="412">
        <v>2.44</v>
      </c>
      <c r="I75" s="400"/>
      <c r="J75" s="386">
        <f>I75+'BM05'!G73</f>
        <v>2.44</v>
      </c>
      <c r="K75" s="387">
        <f t="shared" si="70"/>
        <v>1190.01</v>
      </c>
      <c r="L75" s="387">
        <f t="shared" si="78"/>
        <v>0</v>
      </c>
      <c r="M75" s="387">
        <f t="shared" si="79"/>
        <v>0</v>
      </c>
      <c r="N75" s="387">
        <f t="shared" si="73"/>
        <v>1190.01</v>
      </c>
      <c r="O75" s="387">
        <f t="shared" si="74"/>
        <v>0</v>
      </c>
      <c r="P75" s="387">
        <f t="shared" si="75"/>
        <v>1190.01</v>
      </c>
      <c r="Q75" s="388">
        <f t="shared" si="61"/>
        <v>1</v>
      </c>
      <c r="S75" s="4">
        <v>1190.01</v>
      </c>
      <c r="U75" s="39">
        <f t="shared" si="67"/>
        <v>0</v>
      </c>
      <c r="V75" s="39"/>
    </row>
    <row r="76" spans="1:22" ht="25" x14ac:dyDescent="0.3">
      <c r="A76" s="404" t="s">
        <v>152</v>
      </c>
      <c r="B76" s="411" t="s">
        <v>145</v>
      </c>
      <c r="C76" s="412" t="s">
        <v>124</v>
      </c>
      <c r="D76" s="406">
        <v>114.79</v>
      </c>
      <c r="E76" s="412">
        <v>11.2</v>
      </c>
      <c r="F76" s="383">
        <f t="shared" si="76"/>
        <v>0</v>
      </c>
      <c r="G76" s="383">
        <f t="shared" si="77"/>
        <v>0</v>
      </c>
      <c r="H76" s="412">
        <v>11.2</v>
      </c>
      <c r="I76" s="400"/>
      <c r="J76" s="386">
        <f>I76+'BM05'!G74</f>
        <v>11.2</v>
      </c>
      <c r="K76" s="387">
        <f t="shared" si="70"/>
        <v>1285.6500000000001</v>
      </c>
      <c r="L76" s="387">
        <f t="shared" si="78"/>
        <v>0</v>
      </c>
      <c r="M76" s="387">
        <f t="shared" si="79"/>
        <v>0</v>
      </c>
      <c r="N76" s="387">
        <f t="shared" si="73"/>
        <v>1285.6500000000001</v>
      </c>
      <c r="O76" s="387">
        <f t="shared" si="74"/>
        <v>0</v>
      </c>
      <c r="P76" s="387">
        <f t="shared" si="75"/>
        <v>1285.6500000000001</v>
      </c>
      <c r="Q76" s="388">
        <f t="shared" si="61"/>
        <v>1</v>
      </c>
      <c r="S76" s="4">
        <v>1285.6500000000001</v>
      </c>
      <c r="U76" s="39">
        <f t="shared" si="67"/>
        <v>0</v>
      </c>
      <c r="V76" s="39"/>
    </row>
    <row r="77" spans="1:22" ht="25" x14ac:dyDescent="0.3">
      <c r="A77" s="435" t="s">
        <v>153</v>
      </c>
      <c r="B77" s="436" t="s">
        <v>146</v>
      </c>
      <c r="C77" s="437" t="s">
        <v>124</v>
      </c>
      <c r="D77" s="438">
        <v>62.72</v>
      </c>
      <c r="E77" s="437">
        <v>6.4</v>
      </c>
      <c r="F77" s="439">
        <f t="shared" si="76"/>
        <v>-6.4</v>
      </c>
      <c r="G77" s="439">
        <f t="shared" si="77"/>
        <v>0</v>
      </c>
      <c r="H77" s="437">
        <v>0</v>
      </c>
      <c r="I77" s="440"/>
      <c r="J77" s="441">
        <f>I77+'BM05'!G75</f>
        <v>0</v>
      </c>
      <c r="K77" s="442">
        <f t="shared" si="70"/>
        <v>401.41</v>
      </c>
      <c r="L77" s="442">
        <f t="shared" si="78"/>
        <v>-401.41</v>
      </c>
      <c r="M77" s="442">
        <f t="shared" si="79"/>
        <v>0</v>
      </c>
      <c r="N77" s="442">
        <f t="shared" si="73"/>
        <v>0</v>
      </c>
      <c r="O77" s="442">
        <f t="shared" si="74"/>
        <v>0</v>
      </c>
      <c r="P77" s="442">
        <f t="shared" si="75"/>
        <v>0</v>
      </c>
      <c r="Q77" s="443">
        <v>0</v>
      </c>
      <c r="S77" s="4">
        <v>401.41</v>
      </c>
      <c r="U77" s="39">
        <f t="shared" si="67"/>
        <v>0</v>
      </c>
      <c r="V77" s="39"/>
    </row>
    <row r="78" spans="1:22" ht="15.5" customHeight="1" x14ac:dyDescent="0.3">
      <c r="A78" s="381" t="s">
        <v>154</v>
      </c>
      <c r="B78" s="394" t="s">
        <v>155</v>
      </c>
      <c r="C78" s="395"/>
      <c r="D78" s="409"/>
      <c r="E78" s="395"/>
      <c r="F78" s="444"/>
      <c r="G78" s="444"/>
      <c r="H78" s="648"/>
      <c r="I78" s="648"/>
      <c r="J78" s="648"/>
      <c r="K78" s="648"/>
      <c r="L78" s="648"/>
      <c r="M78" s="648"/>
      <c r="N78" s="648"/>
      <c r="O78" s="648"/>
      <c r="P78" s="395"/>
      <c r="Q78" s="403"/>
      <c r="S78" s="4">
        <v>4798.8999999999996</v>
      </c>
      <c r="U78" s="39">
        <f t="shared" si="67"/>
        <v>4798.8999999999996</v>
      </c>
      <c r="V78" s="39"/>
    </row>
    <row r="79" spans="1:22" ht="37.5" x14ac:dyDescent="0.3">
      <c r="A79" s="404" t="s">
        <v>156</v>
      </c>
      <c r="B79" s="421" t="s">
        <v>105</v>
      </c>
      <c r="C79" s="412" t="s">
        <v>63</v>
      </c>
      <c r="D79" s="406">
        <v>51.88</v>
      </c>
      <c r="E79" s="412">
        <v>92.5</v>
      </c>
      <c r="F79" s="383">
        <f t="shared" ref="F79" si="80">IF(H79&lt;E79,H79-E79,0)</f>
        <v>0</v>
      </c>
      <c r="G79" s="383">
        <f t="shared" ref="G79" si="81">IF(H79&gt;E79,H79-E79,0)</f>
        <v>0</v>
      </c>
      <c r="H79" s="408">
        <v>92.5</v>
      </c>
      <c r="I79" s="400"/>
      <c r="J79" s="386">
        <f>I79+'BM05'!G77</f>
        <v>92.5</v>
      </c>
      <c r="K79" s="387">
        <f>ROUND(E79*D79,2)</f>
        <v>4798.8999999999996</v>
      </c>
      <c r="L79" s="387">
        <f t="shared" ref="L79" si="82">ROUND(D79*F79,2)</f>
        <v>0</v>
      </c>
      <c r="M79" s="387">
        <f t="shared" ref="M79" si="83">ROUND(D79*G79,2)</f>
        <v>0</v>
      </c>
      <c r="N79" s="387">
        <f>ROUND(H79*D79,2)</f>
        <v>4798.8999999999996</v>
      </c>
      <c r="O79" s="387">
        <f>ROUND(I79*D79,2)</f>
        <v>0</v>
      </c>
      <c r="P79" s="387">
        <f>ROUND(J79*D79,2)</f>
        <v>4798.8999999999996</v>
      </c>
      <c r="Q79" s="388">
        <f t="shared" si="61"/>
        <v>1</v>
      </c>
      <c r="S79" s="4">
        <v>4798.8999999999996</v>
      </c>
      <c r="U79" s="39">
        <f t="shared" si="67"/>
        <v>0</v>
      </c>
      <c r="V79" s="39"/>
    </row>
    <row r="80" spans="1:22" ht="15.5" customHeight="1" x14ac:dyDescent="0.3">
      <c r="A80" s="381" t="s">
        <v>157</v>
      </c>
      <c r="B80" s="394" t="s">
        <v>158</v>
      </c>
      <c r="C80" s="395"/>
      <c r="D80" s="409"/>
      <c r="E80" s="395"/>
      <c r="F80" s="395"/>
      <c r="G80" s="395"/>
      <c r="H80" s="629"/>
      <c r="I80" s="629"/>
      <c r="J80" s="629"/>
      <c r="K80" s="629"/>
      <c r="L80" s="629"/>
      <c r="M80" s="629"/>
      <c r="N80" s="629"/>
      <c r="O80" s="629"/>
      <c r="P80" s="629"/>
      <c r="Q80" s="403"/>
      <c r="S80" s="4">
        <v>14389.16</v>
      </c>
      <c r="U80" s="39">
        <f t="shared" si="67"/>
        <v>14389.16</v>
      </c>
      <c r="V80" s="39"/>
    </row>
    <row r="81" spans="1:22" ht="50" x14ac:dyDescent="0.3">
      <c r="A81" s="404" t="s">
        <v>166</v>
      </c>
      <c r="B81" s="411" t="s">
        <v>159</v>
      </c>
      <c r="C81" s="412" t="s">
        <v>63</v>
      </c>
      <c r="D81" s="406">
        <v>77.12</v>
      </c>
      <c r="E81" s="412">
        <v>67.260000000000005</v>
      </c>
      <c r="F81" s="383">
        <f t="shared" ref="F81" si="84">IF(H81&lt;E81,H81-E81,0)</f>
        <v>0</v>
      </c>
      <c r="G81" s="383">
        <f t="shared" ref="G81" si="85">IF(H81&gt;E81,H81-E81,0)</f>
        <v>0</v>
      </c>
      <c r="H81" s="412">
        <v>67.260000000000005</v>
      </c>
      <c r="I81" s="400"/>
      <c r="J81" s="386">
        <f>I81+'BM05'!G79</f>
        <v>0</v>
      </c>
      <c r="K81" s="387">
        <f t="shared" ref="K81:K86" si="86">ROUND(E81*D81,2)</f>
        <v>5187.09</v>
      </c>
      <c r="L81" s="387">
        <f t="shared" ref="L81" si="87">ROUND(D81*F81,2)</f>
        <v>0</v>
      </c>
      <c r="M81" s="387">
        <f t="shared" ref="M81" si="88">ROUND(D81*G81,2)</f>
        <v>0</v>
      </c>
      <c r="N81" s="387">
        <f t="shared" ref="N81:N86" si="89">ROUND(H81*D81,2)</f>
        <v>5187.09</v>
      </c>
      <c r="O81" s="387">
        <f t="shared" ref="O81:O86" si="90">ROUND(I81*D81,2)</f>
        <v>0</v>
      </c>
      <c r="P81" s="387">
        <f t="shared" ref="P81:P86" si="91">ROUND(J81*D81,2)</f>
        <v>0</v>
      </c>
      <c r="Q81" s="388">
        <f t="shared" si="61"/>
        <v>0</v>
      </c>
      <c r="S81" s="4">
        <v>5187.09</v>
      </c>
      <c r="U81" s="39">
        <f t="shared" si="67"/>
        <v>0</v>
      </c>
      <c r="V81" s="39"/>
    </row>
    <row r="82" spans="1:22" ht="25" x14ac:dyDescent="0.3">
      <c r="A82" s="404" t="s">
        <v>167</v>
      </c>
      <c r="B82" s="411" t="s">
        <v>160</v>
      </c>
      <c r="C82" s="412" t="s">
        <v>63</v>
      </c>
      <c r="D82" s="406">
        <v>27.56</v>
      </c>
      <c r="E82" s="412">
        <v>67.260000000000005</v>
      </c>
      <c r="F82" s="383">
        <f t="shared" ref="F82:F86" si="92">IF(H82&lt;E82,H82-E82,0)</f>
        <v>0</v>
      </c>
      <c r="G82" s="383">
        <f t="shared" ref="G82:G86" si="93">IF(H82&gt;E82,H82-E82,0)</f>
        <v>0</v>
      </c>
      <c r="H82" s="412">
        <v>67.260000000000005</v>
      </c>
      <c r="I82" s="400"/>
      <c r="J82" s="386">
        <f>I82+'BM05'!G80</f>
        <v>0</v>
      </c>
      <c r="K82" s="387">
        <f t="shared" si="86"/>
        <v>1853.69</v>
      </c>
      <c r="L82" s="387">
        <f t="shared" ref="L82:L86" si="94">ROUND(D82*F82,2)</f>
        <v>0</v>
      </c>
      <c r="M82" s="387">
        <f t="shared" ref="M82:M86" si="95">ROUND(D82*G82,2)</f>
        <v>0</v>
      </c>
      <c r="N82" s="387">
        <f t="shared" si="89"/>
        <v>1853.69</v>
      </c>
      <c r="O82" s="387">
        <f t="shared" si="90"/>
        <v>0</v>
      </c>
      <c r="P82" s="387">
        <f t="shared" si="91"/>
        <v>0</v>
      </c>
      <c r="Q82" s="388">
        <f t="shared" si="61"/>
        <v>0</v>
      </c>
      <c r="S82" s="4">
        <v>1853.69</v>
      </c>
      <c r="U82" s="39">
        <f t="shared" si="67"/>
        <v>0</v>
      </c>
      <c r="V82" s="39"/>
    </row>
    <row r="83" spans="1:22" ht="37.5" x14ac:dyDescent="0.3">
      <c r="A83" s="404" t="s">
        <v>168</v>
      </c>
      <c r="B83" s="411" t="s">
        <v>161</v>
      </c>
      <c r="C83" s="412" t="s">
        <v>124</v>
      </c>
      <c r="D83" s="406">
        <v>27.6</v>
      </c>
      <c r="E83" s="412">
        <v>13.5</v>
      </c>
      <c r="F83" s="383">
        <f t="shared" si="92"/>
        <v>0</v>
      </c>
      <c r="G83" s="383">
        <f t="shared" si="93"/>
        <v>0</v>
      </c>
      <c r="H83" s="412">
        <v>13.5</v>
      </c>
      <c r="I83" s="400"/>
      <c r="J83" s="386">
        <f>I83+'BM05'!G81</f>
        <v>0</v>
      </c>
      <c r="K83" s="387">
        <f t="shared" si="86"/>
        <v>372.6</v>
      </c>
      <c r="L83" s="387">
        <f t="shared" si="94"/>
        <v>0</v>
      </c>
      <c r="M83" s="387">
        <f t="shared" si="95"/>
        <v>0</v>
      </c>
      <c r="N83" s="387">
        <f t="shared" si="89"/>
        <v>372.6</v>
      </c>
      <c r="O83" s="387">
        <f t="shared" si="90"/>
        <v>0</v>
      </c>
      <c r="P83" s="387">
        <f t="shared" si="91"/>
        <v>0</v>
      </c>
      <c r="Q83" s="388">
        <f t="shared" si="61"/>
        <v>0</v>
      </c>
      <c r="S83" s="4">
        <v>372.6</v>
      </c>
      <c r="U83" s="39">
        <f t="shared" si="67"/>
        <v>0</v>
      </c>
      <c r="V83" s="39"/>
    </row>
    <row r="84" spans="1:22" ht="25" x14ac:dyDescent="0.3">
      <c r="A84" s="404" t="s">
        <v>169</v>
      </c>
      <c r="B84" s="411" t="s">
        <v>162</v>
      </c>
      <c r="C84" s="412" t="s">
        <v>124</v>
      </c>
      <c r="D84" s="406">
        <v>71.63</v>
      </c>
      <c r="E84" s="412">
        <v>6</v>
      </c>
      <c r="F84" s="383">
        <f t="shared" si="92"/>
        <v>-1</v>
      </c>
      <c r="G84" s="383">
        <f t="shared" si="93"/>
        <v>0</v>
      </c>
      <c r="H84" s="412">
        <v>5</v>
      </c>
      <c r="I84" s="400"/>
      <c r="J84" s="386">
        <f>I84+'BM05'!G82</f>
        <v>0</v>
      </c>
      <c r="K84" s="387">
        <f t="shared" si="86"/>
        <v>429.78</v>
      </c>
      <c r="L84" s="387">
        <f t="shared" si="94"/>
        <v>-71.63</v>
      </c>
      <c r="M84" s="387">
        <f t="shared" si="95"/>
        <v>0</v>
      </c>
      <c r="N84" s="387">
        <f t="shared" si="89"/>
        <v>358.15</v>
      </c>
      <c r="O84" s="387">
        <f t="shared" si="90"/>
        <v>0</v>
      </c>
      <c r="P84" s="387">
        <f t="shared" si="91"/>
        <v>0</v>
      </c>
      <c r="Q84" s="388">
        <f t="shared" si="61"/>
        <v>0</v>
      </c>
      <c r="S84" s="4">
        <v>429.78</v>
      </c>
      <c r="U84" s="39">
        <f t="shared" si="67"/>
        <v>0</v>
      </c>
      <c r="V84" s="39"/>
    </row>
    <row r="85" spans="1:22" ht="30.75" customHeight="1" x14ac:dyDescent="0.3">
      <c r="A85" s="404" t="s">
        <v>170</v>
      </c>
      <c r="B85" s="411" t="s">
        <v>163</v>
      </c>
      <c r="C85" s="412" t="s">
        <v>63</v>
      </c>
      <c r="D85" s="406">
        <v>38.590000000000003</v>
      </c>
      <c r="E85" s="412">
        <v>53.5</v>
      </c>
      <c r="F85" s="383">
        <f t="shared" si="92"/>
        <v>-5.2800000000000011</v>
      </c>
      <c r="G85" s="383">
        <f t="shared" si="93"/>
        <v>0</v>
      </c>
      <c r="H85" s="412">
        <v>48.22</v>
      </c>
      <c r="I85" s="400"/>
      <c r="J85" s="386">
        <f>I85+'BM05'!G83</f>
        <v>0</v>
      </c>
      <c r="K85" s="387">
        <f t="shared" si="86"/>
        <v>2064.5700000000002</v>
      </c>
      <c r="L85" s="387">
        <f t="shared" si="94"/>
        <v>-203.76</v>
      </c>
      <c r="M85" s="387">
        <f t="shared" si="95"/>
        <v>0</v>
      </c>
      <c r="N85" s="387">
        <f t="shared" si="89"/>
        <v>1860.81</v>
      </c>
      <c r="O85" s="387">
        <f t="shared" si="90"/>
        <v>0</v>
      </c>
      <c r="P85" s="387">
        <f t="shared" si="91"/>
        <v>0</v>
      </c>
      <c r="Q85" s="388">
        <f t="shared" si="61"/>
        <v>0</v>
      </c>
      <c r="S85" s="4">
        <v>2064.5700000000002</v>
      </c>
      <c r="U85" s="39">
        <f t="shared" si="67"/>
        <v>0</v>
      </c>
      <c r="V85" s="39"/>
    </row>
    <row r="86" spans="1:22" ht="37.5" x14ac:dyDescent="0.3">
      <c r="A86" s="404" t="s">
        <v>171</v>
      </c>
      <c r="B86" s="411" t="s">
        <v>164</v>
      </c>
      <c r="C86" s="412" t="s">
        <v>165</v>
      </c>
      <c r="D86" s="406">
        <v>1493.81</v>
      </c>
      <c r="E86" s="412">
        <v>3</v>
      </c>
      <c r="F86" s="383">
        <f t="shared" si="92"/>
        <v>0</v>
      </c>
      <c r="G86" s="383">
        <f t="shared" si="93"/>
        <v>0</v>
      </c>
      <c r="H86" s="412">
        <v>3</v>
      </c>
      <c r="I86" s="400"/>
      <c r="J86" s="386">
        <f>I86+'BM05'!G84</f>
        <v>0</v>
      </c>
      <c r="K86" s="387">
        <f t="shared" si="86"/>
        <v>4481.43</v>
      </c>
      <c r="L86" s="387">
        <f t="shared" si="94"/>
        <v>0</v>
      </c>
      <c r="M86" s="387">
        <f t="shared" si="95"/>
        <v>0</v>
      </c>
      <c r="N86" s="387">
        <f t="shared" si="89"/>
        <v>4481.43</v>
      </c>
      <c r="O86" s="387">
        <f t="shared" si="90"/>
        <v>0</v>
      </c>
      <c r="P86" s="387">
        <f t="shared" si="91"/>
        <v>0</v>
      </c>
      <c r="Q86" s="388">
        <f t="shared" si="61"/>
        <v>0</v>
      </c>
      <c r="S86" s="4">
        <v>4481.43</v>
      </c>
      <c r="U86" s="39">
        <f t="shared" si="67"/>
        <v>0</v>
      </c>
      <c r="V86" s="39"/>
    </row>
    <row r="87" spans="1:22" ht="15.5" customHeight="1" x14ac:dyDescent="0.3">
      <c r="A87" s="381" t="s">
        <v>172</v>
      </c>
      <c r="B87" s="394" t="s">
        <v>173</v>
      </c>
      <c r="C87" s="395"/>
      <c r="D87" s="648"/>
      <c r="E87" s="648"/>
      <c r="F87" s="648"/>
      <c r="G87" s="648"/>
      <c r="H87" s="648"/>
      <c r="I87" s="648"/>
      <c r="J87" s="648"/>
      <c r="K87" s="648"/>
      <c r="L87" s="648"/>
      <c r="M87" s="648"/>
      <c r="N87" s="648"/>
      <c r="O87" s="395"/>
      <c r="P87" s="395"/>
      <c r="Q87" s="403"/>
      <c r="S87" s="4">
        <v>11209.01</v>
      </c>
      <c r="U87" s="39">
        <f t="shared" si="67"/>
        <v>11209.01</v>
      </c>
      <c r="V87" s="39"/>
    </row>
    <row r="88" spans="1:22" ht="62.5" x14ac:dyDescent="0.3">
      <c r="A88" s="445" t="s">
        <v>177</v>
      </c>
      <c r="B88" s="446" t="s">
        <v>174</v>
      </c>
      <c r="C88" s="447" t="s">
        <v>165</v>
      </c>
      <c r="D88" s="413">
        <v>1082.95</v>
      </c>
      <c r="E88" s="447">
        <v>1</v>
      </c>
      <c r="F88" s="383">
        <f t="shared" ref="F88" si="96">IF(H88&lt;E88,H88-E88,0)</f>
        <v>0</v>
      </c>
      <c r="G88" s="383">
        <f t="shared" ref="G88" si="97">IF(H88&gt;E88,H88-E88,0)</f>
        <v>0</v>
      </c>
      <c r="H88" s="447">
        <v>1</v>
      </c>
      <c r="I88" s="400"/>
      <c r="J88" s="386">
        <f>I88+'BM05'!G86</f>
        <v>0</v>
      </c>
      <c r="K88" s="387">
        <f>ROUND(E88*D88,2)</f>
        <v>1082.95</v>
      </c>
      <c r="L88" s="387">
        <f t="shared" ref="L88" si="98">ROUND(D88*F88,2)</f>
        <v>0</v>
      </c>
      <c r="M88" s="387">
        <f t="shared" ref="M88" si="99">ROUND(D88*G88,2)</f>
        <v>0</v>
      </c>
      <c r="N88" s="387">
        <f>ROUND(H88*D88,2)</f>
        <v>1082.95</v>
      </c>
      <c r="O88" s="387">
        <f>ROUND(I88*D88,2)</f>
        <v>0</v>
      </c>
      <c r="P88" s="387">
        <f>ROUND(J88*D88,2)</f>
        <v>0</v>
      </c>
      <c r="Q88" s="388">
        <f t="shared" si="61"/>
        <v>0</v>
      </c>
      <c r="S88" s="4">
        <v>1082.95</v>
      </c>
      <c r="U88" s="39">
        <f t="shared" si="67"/>
        <v>0</v>
      </c>
      <c r="V88" s="39"/>
    </row>
    <row r="89" spans="1:22" ht="50" x14ac:dyDescent="0.3">
      <c r="A89" s="445" t="s">
        <v>178</v>
      </c>
      <c r="B89" s="446" t="s">
        <v>175</v>
      </c>
      <c r="C89" s="447" t="s">
        <v>63</v>
      </c>
      <c r="D89" s="413">
        <v>877.32</v>
      </c>
      <c r="E89" s="447">
        <v>6.4</v>
      </c>
      <c r="F89" s="383">
        <f t="shared" ref="F89:F90" si="100">IF(H89&lt;E89,H89-E89,0)</f>
        <v>0</v>
      </c>
      <c r="G89" s="383">
        <f t="shared" ref="G89:G90" si="101">IF(H89&gt;E89,H89-E89,0)</f>
        <v>0</v>
      </c>
      <c r="H89" s="447">
        <v>6.4</v>
      </c>
      <c r="I89" s="400"/>
      <c r="J89" s="386">
        <f>I89+'BM05'!G87</f>
        <v>0</v>
      </c>
      <c r="K89" s="387">
        <f>ROUND(E89*D89,2)</f>
        <v>5614.85</v>
      </c>
      <c r="L89" s="387">
        <f t="shared" ref="L89:L90" si="102">ROUND(D89*F89,2)</f>
        <v>0</v>
      </c>
      <c r="M89" s="387">
        <f t="shared" ref="M89:M90" si="103">ROUND(D89*G89,2)</f>
        <v>0</v>
      </c>
      <c r="N89" s="387">
        <f>ROUND(H89*D89,2)</f>
        <v>5614.85</v>
      </c>
      <c r="O89" s="387">
        <f>ROUND(I89*D89,2)</f>
        <v>0</v>
      </c>
      <c r="P89" s="387">
        <f>ROUND(J89*D89,2)</f>
        <v>0</v>
      </c>
      <c r="Q89" s="388">
        <f t="shared" si="61"/>
        <v>0</v>
      </c>
      <c r="S89" s="4">
        <v>5614.85</v>
      </c>
      <c r="U89" s="39">
        <f t="shared" si="67"/>
        <v>0</v>
      </c>
      <c r="V89" s="39"/>
    </row>
    <row r="90" spans="1:22" ht="37.5" x14ac:dyDescent="0.3">
      <c r="A90" s="445" t="s">
        <v>179</v>
      </c>
      <c r="B90" s="446" t="s">
        <v>176</v>
      </c>
      <c r="C90" s="447" t="s">
        <v>165</v>
      </c>
      <c r="D90" s="413">
        <v>4511.21</v>
      </c>
      <c r="E90" s="447">
        <v>1</v>
      </c>
      <c r="F90" s="383">
        <f t="shared" si="100"/>
        <v>0</v>
      </c>
      <c r="G90" s="383">
        <f t="shared" si="101"/>
        <v>0</v>
      </c>
      <c r="H90" s="447">
        <v>1</v>
      </c>
      <c r="I90" s="400"/>
      <c r="J90" s="386">
        <f>I90+'BM05'!G88</f>
        <v>0</v>
      </c>
      <c r="K90" s="387">
        <f>ROUND(E90*D90,2)</f>
        <v>4511.21</v>
      </c>
      <c r="L90" s="387">
        <f t="shared" si="102"/>
        <v>0</v>
      </c>
      <c r="M90" s="387">
        <f t="shared" si="103"/>
        <v>0</v>
      </c>
      <c r="N90" s="387">
        <f>ROUND(H90*D90,2)</f>
        <v>4511.21</v>
      </c>
      <c r="O90" s="387">
        <f>ROUND(I90*D90,2)</f>
        <v>0</v>
      </c>
      <c r="P90" s="387">
        <f>ROUND(J90*D90,2)</f>
        <v>0</v>
      </c>
      <c r="Q90" s="388">
        <f t="shared" si="61"/>
        <v>0</v>
      </c>
      <c r="S90" s="4">
        <v>4511.21</v>
      </c>
      <c r="U90" s="39">
        <f t="shared" si="67"/>
        <v>0</v>
      </c>
      <c r="V90" s="39"/>
    </row>
    <row r="91" spans="1:22" ht="15.5" customHeight="1" x14ac:dyDescent="0.3">
      <c r="A91" s="381" t="s">
        <v>180</v>
      </c>
      <c r="B91" s="394" t="s">
        <v>181</v>
      </c>
      <c r="C91" s="395"/>
      <c r="D91" s="409"/>
      <c r="E91" s="629"/>
      <c r="F91" s="629"/>
      <c r="G91" s="629"/>
      <c r="H91" s="629"/>
      <c r="I91" s="629"/>
      <c r="J91" s="629"/>
      <c r="K91" s="629"/>
      <c r="L91" s="629"/>
      <c r="M91" s="629"/>
      <c r="N91" s="629"/>
      <c r="O91" s="629"/>
      <c r="P91" s="395"/>
      <c r="Q91" s="403"/>
      <c r="S91" s="4">
        <v>11851.96</v>
      </c>
      <c r="U91" s="39">
        <f t="shared" si="67"/>
        <v>11851.96</v>
      </c>
      <c r="V91" s="39"/>
    </row>
    <row r="92" spans="1:22" ht="25" x14ac:dyDescent="0.3">
      <c r="A92" s="445" t="s">
        <v>187</v>
      </c>
      <c r="B92" s="446" t="s">
        <v>182</v>
      </c>
      <c r="C92" s="447" t="s">
        <v>46</v>
      </c>
      <c r="D92" s="413">
        <v>434.36</v>
      </c>
      <c r="E92" s="447">
        <v>3.37</v>
      </c>
      <c r="F92" s="383">
        <f t="shared" ref="F92" si="104">IF(H92&lt;E92,H92-E92,0)</f>
        <v>-0.96124999999999972</v>
      </c>
      <c r="G92" s="383">
        <f t="shared" ref="G92" si="105">IF(H92&gt;E92,H92-E92,0)</f>
        <v>0</v>
      </c>
      <c r="H92" s="447">
        <v>2.4087500000000004</v>
      </c>
      <c r="I92" s="400"/>
      <c r="J92" s="386">
        <f>I92+'BM05'!G90</f>
        <v>3.37</v>
      </c>
      <c r="K92" s="387">
        <f>ROUND(E92*D92,2)</f>
        <v>1463.79</v>
      </c>
      <c r="L92" s="387">
        <f t="shared" ref="L92" si="106">ROUND(D92*F92,2)</f>
        <v>-417.53</v>
      </c>
      <c r="M92" s="387">
        <f t="shared" ref="M92" si="107">ROUND(D92*G92,2)</f>
        <v>0</v>
      </c>
      <c r="N92" s="387">
        <f>ROUND(H92*D92,2)</f>
        <v>1046.26</v>
      </c>
      <c r="O92" s="387">
        <f>ROUND(I92*D92,2)</f>
        <v>0</v>
      </c>
      <c r="P92" s="387">
        <f>ROUND(J92*D92,2)</f>
        <v>1463.79</v>
      </c>
      <c r="Q92" s="388">
        <f t="shared" si="61"/>
        <v>1.3990690650507522</v>
      </c>
      <c r="S92" s="4">
        <v>1463.79</v>
      </c>
      <c r="U92" s="39">
        <f t="shared" si="67"/>
        <v>0</v>
      </c>
      <c r="V92" s="39"/>
    </row>
    <row r="93" spans="1:22" ht="62.5" x14ac:dyDescent="0.3">
      <c r="A93" s="445" t="s">
        <v>188</v>
      </c>
      <c r="B93" s="446" t="s">
        <v>183</v>
      </c>
      <c r="C93" s="447" t="s">
        <v>63</v>
      </c>
      <c r="D93" s="413">
        <v>40.81</v>
      </c>
      <c r="E93" s="447">
        <v>48.22</v>
      </c>
      <c r="F93" s="383">
        <f t="shared" ref="F93:F96" si="108">IF(H93&lt;E93,H93-E93,0)</f>
        <v>0</v>
      </c>
      <c r="G93" s="383">
        <f t="shared" ref="G93:G96" si="109">IF(H93&gt;E93,H93-E93,0)</f>
        <v>0</v>
      </c>
      <c r="H93" s="447">
        <v>48.22</v>
      </c>
      <c r="I93" s="400"/>
      <c r="J93" s="386">
        <f>I93+'BM05'!G91</f>
        <v>0</v>
      </c>
      <c r="K93" s="387">
        <f>ROUND(E93*D93,2)</f>
        <v>1967.86</v>
      </c>
      <c r="L93" s="387">
        <f t="shared" ref="L93:L96" si="110">ROUND(D93*F93,2)</f>
        <v>0</v>
      </c>
      <c r="M93" s="387">
        <f t="shared" ref="M93:M96" si="111">ROUND(D93*G93,2)</f>
        <v>0</v>
      </c>
      <c r="N93" s="387">
        <f>ROUND(H93*D93,2)</f>
        <v>1967.86</v>
      </c>
      <c r="O93" s="387">
        <f>ROUND(I93*D93,2)</f>
        <v>0</v>
      </c>
      <c r="P93" s="387">
        <f>ROUND(J93*D93,2)</f>
        <v>0</v>
      </c>
      <c r="Q93" s="388">
        <f t="shared" si="61"/>
        <v>0</v>
      </c>
      <c r="S93" s="4">
        <v>1967.86</v>
      </c>
      <c r="U93" s="39">
        <f t="shared" si="67"/>
        <v>0</v>
      </c>
      <c r="V93" s="39"/>
    </row>
    <row r="94" spans="1:22" ht="37.5" x14ac:dyDescent="0.3">
      <c r="A94" s="445" t="s">
        <v>189</v>
      </c>
      <c r="B94" s="446" t="s">
        <v>184</v>
      </c>
      <c r="C94" s="447" t="s">
        <v>63</v>
      </c>
      <c r="D94" s="413">
        <v>126.75</v>
      </c>
      <c r="E94" s="447">
        <v>48.22</v>
      </c>
      <c r="F94" s="383">
        <f t="shared" si="108"/>
        <v>0</v>
      </c>
      <c r="G94" s="383">
        <f t="shared" si="109"/>
        <v>0</v>
      </c>
      <c r="H94" s="447">
        <v>48.22</v>
      </c>
      <c r="I94" s="400"/>
      <c r="J94" s="386">
        <f>I94+'BM05'!G92</f>
        <v>0</v>
      </c>
      <c r="K94" s="387">
        <f>ROUND(E94*D94,2)</f>
        <v>6111.89</v>
      </c>
      <c r="L94" s="387">
        <f t="shared" si="110"/>
        <v>0</v>
      </c>
      <c r="M94" s="387">
        <f t="shared" si="111"/>
        <v>0</v>
      </c>
      <c r="N94" s="387">
        <f>ROUND(H94*D94,2)</f>
        <v>6111.89</v>
      </c>
      <c r="O94" s="387">
        <f>ROUND(I94*D94,2)</f>
        <v>0</v>
      </c>
      <c r="P94" s="387">
        <f>ROUND(J94*D94,2)</f>
        <v>0</v>
      </c>
      <c r="Q94" s="388">
        <f t="shared" si="61"/>
        <v>0</v>
      </c>
      <c r="S94" s="4">
        <v>6111.89</v>
      </c>
      <c r="U94" s="39">
        <f t="shared" si="67"/>
        <v>0</v>
      </c>
      <c r="V94" s="39"/>
    </row>
    <row r="95" spans="1:22" ht="25" x14ac:dyDescent="0.3">
      <c r="A95" s="445" t="s">
        <v>190</v>
      </c>
      <c r="B95" s="446" t="s">
        <v>185</v>
      </c>
      <c r="C95" s="447" t="s">
        <v>124</v>
      </c>
      <c r="D95" s="413">
        <v>21</v>
      </c>
      <c r="E95" s="447">
        <v>36.71</v>
      </c>
      <c r="F95" s="383">
        <f t="shared" si="108"/>
        <v>0</v>
      </c>
      <c r="G95" s="383">
        <f t="shared" si="109"/>
        <v>0</v>
      </c>
      <c r="H95" s="447">
        <v>36.71</v>
      </c>
      <c r="I95" s="400"/>
      <c r="J95" s="386">
        <f>I95+'BM05'!G93</f>
        <v>0</v>
      </c>
      <c r="K95" s="387">
        <f>ROUND(E95*D95,2)</f>
        <v>770.91</v>
      </c>
      <c r="L95" s="387">
        <f t="shared" si="110"/>
        <v>0</v>
      </c>
      <c r="M95" s="387">
        <f t="shared" si="111"/>
        <v>0</v>
      </c>
      <c r="N95" s="387">
        <f>ROUND(H95*D95,2)</f>
        <v>770.91</v>
      </c>
      <c r="O95" s="387">
        <f>ROUND(I95*D95,2)</f>
        <v>0</v>
      </c>
      <c r="P95" s="387">
        <f>ROUND(J95*D95,2)</f>
        <v>0</v>
      </c>
      <c r="Q95" s="388">
        <f t="shared" si="61"/>
        <v>0</v>
      </c>
      <c r="S95" s="4">
        <v>770.91</v>
      </c>
      <c r="U95" s="39">
        <f t="shared" si="67"/>
        <v>0</v>
      </c>
      <c r="V95" s="39"/>
    </row>
    <row r="96" spans="1:22" ht="37.5" x14ac:dyDescent="0.3">
      <c r="A96" s="445" t="s">
        <v>191</v>
      </c>
      <c r="B96" s="446" t="s">
        <v>186</v>
      </c>
      <c r="C96" s="447" t="s">
        <v>46</v>
      </c>
      <c r="D96" s="413">
        <v>772.62</v>
      </c>
      <c r="E96" s="447">
        <v>1.99</v>
      </c>
      <c r="F96" s="383">
        <f t="shared" si="108"/>
        <v>0</v>
      </c>
      <c r="G96" s="383">
        <f t="shared" si="109"/>
        <v>0</v>
      </c>
      <c r="H96" s="447">
        <v>1.99</v>
      </c>
      <c r="I96" s="400"/>
      <c r="J96" s="386">
        <f>I96+'BM05'!G94</f>
        <v>0</v>
      </c>
      <c r="K96" s="387">
        <f>ROUND(E96*D96,2)</f>
        <v>1537.51</v>
      </c>
      <c r="L96" s="387">
        <f t="shared" si="110"/>
        <v>0</v>
      </c>
      <c r="M96" s="387">
        <f t="shared" si="111"/>
        <v>0</v>
      </c>
      <c r="N96" s="387">
        <f>ROUND(H96*D96,2)</f>
        <v>1537.51</v>
      </c>
      <c r="O96" s="387">
        <f>ROUND(I96*D96,2)</f>
        <v>0</v>
      </c>
      <c r="P96" s="387">
        <f>ROUND(J96*D96,2)</f>
        <v>0</v>
      </c>
      <c r="Q96" s="388">
        <f t="shared" si="61"/>
        <v>0</v>
      </c>
      <c r="S96" s="4">
        <v>1537.51</v>
      </c>
      <c r="U96" s="39">
        <f t="shared" si="67"/>
        <v>0</v>
      </c>
      <c r="V96" s="39"/>
    </row>
    <row r="97" spans="1:22" ht="15.5" customHeight="1" x14ac:dyDescent="0.3">
      <c r="A97" s="381" t="s">
        <v>192</v>
      </c>
      <c r="B97" s="394" t="s">
        <v>108</v>
      </c>
      <c r="C97" s="395"/>
      <c r="D97" s="409"/>
      <c r="E97" s="395"/>
      <c r="F97" s="395"/>
      <c r="G97" s="395"/>
      <c r="H97" s="629"/>
      <c r="I97" s="629"/>
      <c r="J97" s="629"/>
      <c r="K97" s="629"/>
      <c r="L97" s="629"/>
      <c r="M97" s="629"/>
      <c r="N97" s="629"/>
      <c r="O97" s="629"/>
      <c r="P97" s="395"/>
      <c r="Q97" s="403"/>
      <c r="S97" s="4">
        <v>8571.64</v>
      </c>
      <c r="U97" s="39">
        <f t="shared" si="67"/>
        <v>8571.64</v>
      </c>
      <c r="V97" s="39"/>
    </row>
    <row r="98" spans="1:22" ht="37.5" x14ac:dyDescent="0.3">
      <c r="A98" s="445" t="s">
        <v>194</v>
      </c>
      <c r="B98" s="446" t="s">
        <v>109</v>
      </c>
      <c r="C98" s="447" t="s">
        <v>63</v>
      </c>
      <c r="D98" s="413">
        <v>4.37</v>
      </c>
      <c r="E98" s="447">
        <v>247.26</v>
      </c>
      <c r="F98" s="383">
        <f t="shared" ref="F98:F100" si="112">IF(H98&lt;E98,H98-E98,0)</f>
        <v>0</v>
      </c>
      <c r="G98" s="383">
        <f t="shared" ref="G98:G100" si="113">IF(H98&gt;E98,H98-E98,0)</f>
        <v>0</v>
      </c>
      <c r="H98" s="447">
        <v>247.26</v>
      </c>
      <c r="I98" s="400"/>
      <c r="J98" s="386">
        <f>I98+'BM05'!G96</f>
        <v>247.26</v>
      </c>
      <c r="K98" s="387">
        <f>ROUND(E98*D98,2)</f>
        <v>1080.53</v>
      </c>
      <c r="L98" s="387">
        <f t="shared" ref="L98" si="114">ROUND(D98*F98,2)</f>
        <v>0</v>
      </c>
      <c r="M98" s="387">
        <f t="shared" ref="M98" si="115">ROUND(D98*G98,2)</f>
        <v>0</v>
      </c>
      <c r="N98" s="387">
        <f>ROUND(H98*D98,2)</f>
        <v>1080.53</v>
      </c>
      <c r="O98" s="387">
        <f>ROUND(I98*D98,2)</f>
        <v>0</v>
      </c>
      <c r="P98" s="387">
        <f>ROUND(J98*D98,2)</f>
        <v>1080.53</v>
      </c>
      <c r="Q98" s="388">
        <f t="shared" si="61"/>
        <v>1</v>
      </c>
      <c r="S98" s="4">
        <v>1080.53</v>
      </c>
      <c r="U98" s="39">
        <f t="shared" si="67"/>
        <v>0</v>
      </c>
      <c r="V98" s="39"/>
    </row>
    <row r="99" spans="1:22" ht="50" x14ac:dyDescent="0.3">
      <c r="A99" s="445" t="s">
        <v>195</v>
      </c>
      <c r="B99" s="446" t="s">
        <v>110</v>
      </c>
      <c r="C99" s="447" t="s">
        <v>63</v>
      </c>
      <c r="D99" s="413">
        <v>24.13</v>
      </c>
      <c r="E99" s="447">
        <v>111.97</v>
      </c>
      <c r="F99" s="383">
        <f t="shared" si="112"/>
        <v>0</v>
      </c>
      <c r="G99" s="383">
        <f t="shared" si="113"/>
        <v>0</v>
      </c>
      <c r="H99" s="447">
        <v>111.97</v>
      </c>
      <c r="I99" s="400"/>
      <c r="J99" s="386">
        <f>I99+'BM05'!G97</f>
        <v>111.97</v>
      </c>
      <c r="K99" s="387">
        <f>ROUND(E99*D99,2)</f>
        <v>2701.84</v>
      </c>
      <c r="L99" s="387">
        <f t="shared" ref="L99:L100" si="116">ROUND(D99*F99,2)</f>
        <v>0</v>
      </c>
      <c r="M99" s="387">
        <f t="shared" ref="M99:M100" si="117">ROUND(D99*G99,2)</f>
        <v>0</v>
      </c>
      <c r="N99" s="387">
        <f>ROUND(H99*D99,2)</f>
        <v>2701.84</v>
      </c>
      <c r="O99" s="387">
        <f>ROUND(I99*D99,2)</f>
        <v>0</v>
      </c>
      <c r="P99" s="387">
        <f>ROUND(J99*D99,2)</f>
        <v>2701.84</v>
      </c>
      <c r="Q99" s="388">
        <f t="shared" si="61"/>
        <v>1</v>
      </c>
      <c r="S99" s="4">
        <v>2701.84</v>
      </c>
      <c r="U99" s="39">
        <f t="shared" si="67"/>
        <v>0</v>
      </c>
      <c r="V99" s="39"/>
    </row>
    <row r="100" spans="1:22" ht="50" x14ac:dyDescent="0.3">
      <c r="A100" s="445" t="s">
        <v>196</v>
      </c>
      <c r="B100" s="446" t="s">
        <v>193</v>
      </c>
      <c r="C100" s="447" t="s">
        <v>63</v>
      </c>
      <c r="D100" s="413">
        <v>35.4</v>
      </c>
      <c r="E100" s="447">
        <v>135.29</v>
      </c>
      <c r="F100" s="383">
        <f t="shared" si="112"/>
        <v>0</v>
      </c>
      <c r="G100" s="383">
        <f t="shared" si="113"/>
        <v>0</v>
      </c>
      <c r="H100" s="447">
        <v>135.29</v>
      </c>
      <c r="I100" s="400"/>
      <c r="J100" s="386">
        <f>I100+'BM05'!G98</f>
        <v>100</v>
      </c>
      <c r="K100" s="387">
        <f>ROUND(E100*D100,2)</f>
        <v>4789.2700000000004</v>
      </c>
      <c r="L100" s="387">
        <f t="shared" si="116"/>
        <v>0</v>
      </c>
      <c r="M100" s="387">
        <f t="shared" si="117"/>
        <v>0</v>
      </c>
      <c r="N100" s="387">
        <f>ROUND(H100*D100,2)</f>
        <v>4789.2700000000004</v>
      </c>
      <c r="O100" s="387">
        <f>ROUND(I100*D100,2)</f>
        <v>0</v>
      </c>
      <c r="P100" s="387">
        <f>ROUND(J100*D100,2)</f>
        <v>3540</v>
      </c>
      <c r="Q100" s="388">
        <f t="shared" si="61"/>
        <v>0.73915231340058085</v>
      </c>
      <c r="S100" s="4">
        <v>4789.2700000000004</v>
      </c>
      <c r="U100" s="39">
        <f t="shared" si="67"/>
        <v>0</v>
      </c>
      <c r="V100" s="39"/>
    </row>
    <row r="101" spans="1:22" ht="15.5" customHeight="1" x14ac:dyDescent="0.3">
      <c r="A101" s="381" t="s">
        <v>197</v>
      </c>
      <c r="B101" s="394" t="s">
        <v>198</v>
      </c>
      <c r="C101" s="395"/>
      <c r="D101" s="409"/>
      <c r="E101" s="629"/>
      <c r="F101" s="629"/>
      <c r="G101" s="629"/>
      <c r="H101" s="629"/>
      <c r="I101" s="629"/>
      <c r="J101" s="629"/>
      <c r="K101" s="629"/>
      <c r="L101" s="629"/>
      <c r="M101" s="629"/>
      <c r="N101" s="629"/>
      <c r="O101" s="395"/>
      <c r="P101" s="395"/>
      <c r="Q101" s="403"/>
      <c r="S101" s="4">
        <v>8320.64</v>
      </c>
      <c r="U101" s="39">
        <f t="shared" si="67"/>
        <v>8320.64</v>
      </c>
      <c r="V101" s="39"/>
    </row>
    <row r="102" spans="1:22" ht="25" x14ac:dyDescent="0.3">
      <c r="A102" s="445" t="s">
        <v>204</v>
      </c>
      <c r="B102" s="446" t="s">
        <v>199</v>
      </c>
      <c r="C102" s="447" t="s">
        <v>63</v>
      </c>
      <c r="D102" s="413">
        <v>3.18</v>
      </c>
      <c r="E102" s="447">
        <v>247.26</v>
      </c>
      <c r="F102" s="383">
        <f t="shared" ref="F102:F104" si="118">IF(H102&lt;E102,H102-E102,0)</f>
        <v>0</v>
      </c>
      <c r="G102" s="383">
        <f t="shared" ref="G102:G104" si="119">IF(H102&gt;E102,H102-E102,0)</f>
        <v>0</v>
      </c>
      <c r="H102" s="447">
        <v>247.26</v>
      </c>
      <c r="I102" s="400"/>
      <c r="J102" s="386">
        <f>I102+'BM05'!G100</f>
        <v>0</v>
      </c>
      <c r="K102" s="387">
        <f t="shared" ref="K102:K107" si="120">ROUND(E102*D102,2)</f>
        <v>786.29</v>
      </c>
      <c r="L102" s="387">
        <f t="shared" ref="L102:L104" si="121">ROUND(D102*F102,2)</f>
        <v>0</v>
      </c>
      <c r="M102" s="387">
        <f t="shared" ref="M102:M104" si="122">ROUND(D102*G102,2)</f>
        <v>0</v>
      </c>
      <c r="N102" s="387">
        <f t="shared" ref="N102:N107" si="123">ROUND(H102*D102,2)</f>
        <v>786.29</v>
      </c>
      <c r="O102" s="387">
        <f t="shared" ref="O102:O107" si="124">ROUND(I102*D102,2)</f>
        <v>0</v>
      </c>
      <c r="P102" s="387">
        <f t="shared" ref="P102:P107" si="125">ROUND(J102*D102,2)</f>
        <v>0</v>
      </c>
      <c r="Q102" s="388">
        <f t="shared" si="61"/>
        <v>0</v>
      </c>
      <c r="S102" s="4">
        <v>786.29</v>
      </c>
      <c r="U102" s="39">
        <f t="shared" ref="U102:U133" si="126">+S102-K102</f>
        <v>0</v>
      </c>
      <c r="V102" s="39"/>
    </row>
    <row r="103" spans="1:22" ht="25" x14ac:dyDescent="0.3">
      <c r="A103" s="445" t="s">
        <v>205</v>
      </c>
      <c r="B103" s="446" t="s">
        <v>200</v>
      </c>
      <c r="C103" s="447" t="s">
        <v>63</v>
      </c>
      <c r="D103" s="413">
        <v>11.22</v>
      </c>
      <c r="E103" s="447">
        <v>247.26</v>
      </c>
      <c r="F103" s="383">
        <f t="shared" si="118"/>
        <v>0</v>
      </c>
      <c r="G103" s="383">
        <f t="shared" si="119"/>
        <v>0</v>
      </c>
      <c r="H103" s="447">
        <v>247.26</v>
      </c>
      <c r="I103" s="400"/>
      <c r="J103" s="386">
        <f>I103+'BM05'!G101</f>
        <v>0</v>
      </c>
      <c r="K103" s="387">
        <f t="shared" si="120"/>
        <v>2774.26</v>
      </c>
      <c r="L103" s="387">
        <f t="shared" si="121"/>
        <v>0</v>
      </c>
      <c r="M103" s="387">
        <f t="shared" si="122"/>
        <v>0</v>
      </c>
      <c r="N103" s="387">
        <f t="shared" si="123"/>
        <v>2774.26</v>
      </c>
      <c r="O103" s="387">
        <f t="shared" si="124"/>
        <v>0</v>
      </c>
      <c r="P103" s="387">
        <f t="shared" si="125"/>
        <v>0</v>
      </c>
      <c r="Q103" s="388">
        <f t="shared" si="61"/>
        <v>0</v>
      </c>
      <c r="S103" s="4">
        <v>2774.26</v>
      </c>
      <c r="U103" s="39">
        <f t="shared" si="126"/>
        <v>0</v>
      </c>
      <c r="V103" s="39"/>
    </row>
    <row r="104" spans="1:22" ht="25" x14ac:dyDescent="0.3">
      <c r="A104" s="445" t="s">
        <v>206</v>
      </c>
      <c r="B104" s="446" t="s">
        <v>113</v>
      </c>
      <c r="C104" s="447" t="s">
        <v>63</v>
      </c>
      <c r="D104" s="413">
        <v>15.2</v>
      </c>
      <c r="E104" s="447">
        <v>247.26</v>
      </c>
      <c r="F104" s="383">
        <f t="shared" si="118"/>
        <v>0</v>
      </c>
      <c r="G104" s="383">
        <f t="shared" si="119"/>
        <v>0</v>
      </c>
      <c r="H104" s="447">
        <v>247.26</v>
      </c>
      <c r="I104" s="400"/>
      <c r="J104" s="386">
        <f>I104+'BM05'!G102</f>
        <v>0</v>
      </c>
      <c r="K104" s="387">
        <f t="shared" si="120"/>
        <v>3758.35</v>
      </c>
      <c r="L104" s="387">
        <f t="shared" si="121"/>
        <v>0</v>
      </c>
      <c r="M104" s="387">
        <f t="shared" si="122"/>
        <v>0</v>
      </c>
      <c r="N104" s="387">
        <f t="shared" si="123"/>
        <v>3758.35</v>
      </c>
      <c r="O104" s="387">
        <f t="shared" si="124"/>
        <v>0</v>
      </c>
      <c r="P104" s="387">
        <f t="shared" si="125"/>
        <v>0</v>
      </c>
      <c r="Q104" s="388">
        <f t="shared" si="61"/>
        <v>0</v>
      </c>
      <c r="S104" s="4">
        <v>3758.35</v>
      </c>
      <c r="U104" s="39">
        <f t="shared" si="126"/>
        <v>0</v>
      </c>
      <c r="V104" s="39"/>
    </row>
    <row r="105" spans="1:22" ht="25" x14ac:dyDescent="0.3">
      <c r="A105" s="445" t="s">
        <v>207</v>
      </c>
      <c r="B105" s="446" t="s">
        <v>201</v>
      </c>
      <c r="C105" s="447" t="s">
        <v>63</v>
      </c>
      <c r="D105" s="413">
        <v>3.21</v>
      </c>
      <c r="E105" s="447">
        <v>48.22</v>
      </c>
      <c r="F105" s="383">
        <f t="shared" ref="F105:F107" si="127">IF(H105&lt;E105,H105-E105,0)</f>
        <v>0</v>
      </c>
      <c r="G105" s="383">
        <f t="shared" ref="G105:G107" si="128">IF(H105&gt;E105,H105-E105,0)</f>
        <v>0</v>
      </c>
      <c r="H105" s="447">
        <v>48.22</v>
      </c>
      <c r="I105" s="400"/>
      <c r="J105" s="386">
        <f>I105+'BM05'!G103</f>
        <v>0</v>
      </c>
      <c r="K105" s="387">
        <f t="shared" si="120"/>
        <v>154.79</v>
      </c>
      <c r="L105" s="387">
        <f t="shared" ref="L105:L107" si="129">ROUND(D105*F105,2)</f>
        <v>0</v>
      </c>
      <c r="M105" s="387">
        <f t="shared" ref="M105:M107" si="130">ROUND(D105*G105,2)</f>
        <v>0</v>
      </c>
      <c r="N105" s="387">
        <f t="shared" si="123"/>
        <v>154.79</v>
      </c>
      <c r="O105" s="387">
        <f t="shared" si="124"/>
        <v>0</v>
      </c>
      <c r="P105" s="387">
        <f t="shared" si="125"/>
        <v>0</v>
      </c>
      <c r="Q105" s="388">
        <f t="shared" si="61"/>
        <v>0</v>
      </c>
      <c r="S105" s="4">
        <v>154.79</v>
      </c>
      <c r="U105" s="39">
        <f t="shared" si="126"/>
        <v>0</v>
      </c>
      <c r="V105" s="39"/>
    </row>
    <row r="106" spans="1:22" ht="25" x14ac:dyDescent="0.3">
      <c r="A106" s="445" t="s">
        <v>208</v>
      </c>
      <c r="B106" s="446" t="s">
        <v>202</v>
      </c>
      <c r="C106" s="447" t="s">
        <v>63</v>
      </c>
      <c r="D106" s="413">
        <v>17.05</v>
      </c>
      <c r="E106" s="447">
        <v>48.22</v>
      </c>
      <c r="F106" s="383">
        <f t="shared" si="127"/>
        <v>0</v>
      </c>
      <c r="G106" s="383">
        <f t="shared" si="128"/>
        <v>0</v>
      </c>
      <c r="H106" s="447">
        <v>48.22</v>
      </c>
      <c r="I106" s="400"/>
      <c r="J106" s="386">
        <f>I106+'BM05'!G104</f>
        <v>0</v>
      </c>
      <c r="K106" s="387">
        <f t="shared" si="120"/>
        <v>822.15</v>
      </c>
      <c r="L106" s="387">
        <f t="shared" si="129"/>
        <v>0</v>
      </c>
      <c r="M106" s="387">
        <f t="shared" si="130"/>
        <v>0</v>
      </c>
      <c r="N106" s="387">
        <f t="shared" si="123"/>
        <v>822.15</v>
      </c>
      <c r="O106" s="387">
        <f t="shared" si="124"/>
        <v>0</v>
      </c>
      <c r="P106" s="387">
        <f t="shared" si="125"/>
        <v>0</v>
      </c>
      <c r="Q106" s="388">
        <f t="shared" si="61"/>
        <v>0</v>
      </c>
      <c r="S106" s="4">
        <v>822.15</v>
      </c>
      <c r="U106" s="39">
        <f t="shared" si="126"/>
        <v>0</v>
      </c>
      <c r="V106" s="39"/>
    </row>
    <row r="107" spans="1:22" ht="25" x14ac:dyDescent="0.3">
      <c r="A107" s="445" t="s">
        <v>209</v>
      </c>
      <c r="B107" s="446" t="s">
        <v>203</v>
      </c>
      <c r="C107" s="447" t="s">
        <v>63</v>
      </c>
      <c r="D107" s="413">
        <v>6.87</v>
      </c>
      <c r="E107" s="447">
        <v>3.61</v>
      </c>
      <c r="F107" s="383">
        <f t="shared" si="127"/>
        <v>0</v>
      </c>
      <c r="G107" s="383">
        <f t="shared" si="128"/>
        <v>0</v>
      </c>
      <c r="H107" s="447">
        <v>3.61</v>
      </c>
      <c r="I107" s="400"/>
      <c r="J107" s="386">
        <f>I107+'BM05'!G105</f>
        <v>0</v>
      </c>
      <c r="K107" s="387">
        <f t="shared" si="120"/>
        <v>24.8</v>
      </c>
      <c r="L107" s="387">
        <f t="shared" si="129"/>
        <v>0</v>
      </c>
      <c r="M107" s="387">
        <f t="shared" si="130"/>
        <v>0</v>
      </c>
      <c r="N107" s="387">
        <f t="shared" si="123"/>
        <v>24.8</v>
      </c>
      <c r="O107" s="387">
        <f t="shared" si="124"/>
        <v>0</v>
      </c>
      <c r="P107" s="387">
        <f t="shared" si="125"/>
        <v>0</v>
      </c>
      <c r="Q107" s="388">
        <f t="shared" si="61"/>
        <v>0</v>
      </c>
      <c r="S107" s="4">
        <v>24.8</v>
      </c>
      <c r="U107" s="39">
        <f t="shared" si="126"/>
        <v>0</v>
      </c>
      <c r="V107" s="39"/>
    </row>
    <row r="108" spans="1:22" ht="15.5" customHeight="1" x14ac:dyDescent="0.3">
      <c r="A108" s="376">
        <v>3</v>
      </c>
      <c r="B108" s="414" t="s">
        <v>210</v>
      </c>
      <c r="C108" s="415"/>
      <c r="D108" s="448"/>
      <c r="E108" s="415"/>
      <c r="F108" s="415"/>
      <c r="G108" s="415"/>
      <c r="H108" s="416"/>
      <c r="I108" s="416"/>
      <c r="J108" s="416"/>
      <c r="K108" s="449">
        <f t="shared" ref="K108:P108" si="131">SUM(K110:K119)</f>
        <v>21011.47</v>
      </c>
      <c r="L108" s="449">
        <f t="shared" si="131"/>
        <v>0</v>
      </c>
      <c r="M108" s="449">
        <f t="shared" si="131"/>
        <v>0</v>
      </c>
      <c r="N108" s="449">
        <f t="shared" si="131"/>
        <v>21011.47</v>
      </c>
      <c r="O108" s="449">
        <f t="shared" si="131"/>
        <v>0</v>
      </c>
      <c r="P108" s="449">
        <f t="shared" si="131"/>
        <v>0</v>
      </c>
      <c r="Q108" s="380">
        <f>P108/N108</f>
        <v>0</v>
      </c>
      <c r="S108" s="4">
        <v>21011.47</v>
      </c>
      <c r="U108" s="39">
        <f t="shared" si="126"/>
        <v>0</v>
      </c>
      <c r="V108" s="39"/>
    </row>
    <row r="109" spans="1:22" ht="15.5" customHeight="1" x14ac:dyDescent="0.3">
      <c r="A109" s="381" t="s">
        <v>25</v>
      </c>
      <c r="B109" s="394" t="s">
        <v>211</v>
      </c>
      <c r="C109" s="395"/>
      <c r="D109" s="409"/>
      <c r="E109" s="395"/>
      <c r="F109" s="395"/>
      <c r="G109" s="395"/>
      <c r="H109" s="395"/>
      <c r="I109" s="644"/>
      <c r="J109" s="644"/>
      <c r="K109" s="644"/>
      <c r="L109" s="644"/>
      <c r="M109" s="644"/>
      <c r="N109" s="644"/>
      <c r="O109" s="644"/>
      <c r="P109" s="644"/>
      <c r="Q109" s="450"/>
      <c r="S109" s="4">
        <v>8830.9599999999991</v>
      </c>
      <c r="U109" s="39">
        <f t="shared" si="126"/>
        <v>8830.9599999999991</v>
      </c>
      <c r="V109" s="39"/>
    </row>
    <row r="110" spans="1:22" ht="50" x14ac:dyDescent="0.3">
      <c r="A110" s="445" t="s">
        <v>214</v>
      </c>
      <c r="B110" s="446" t="s">
        <v>212</v>
      </c>
      <c r="C110" s="447" t="s">
        <v>124</v>
      </c>
      <c r="D110" s="413">
        <v>67.56</v>
      </c>
      <c r="E110" s="447">
        <v>76.45</v>
      </c>
      <c r="F110" s="383">
        <f t="shared" ref="F110:F112" si="132">IF(H110&lt;E110,H110-E110,0)</f>
        <v>0</v>
      </c>
      <c r="G110" s="383">
        <f t="shared" ref="G110:G112" si="133">IF(H110&gt;E110,H110-E110,0)</f>
        <v>0</v>
      </c>
      <c r="H110" s="447">
        <v>76.45</v>
      </c>
      <c r="I110" s="400"/>
      <c r="J110" s="386">
        <f>I110+'BM05'!G108</f>
        <v>0</v>
      </c>
      <c r="K110" s="387">
        <f>ROUND(E110*D110,2)</f>
        <v>5164.96</v>
      </c>
      <c r="L110" s="387">
        <f t="shared" ref="L110:L112" si="134">ROUND(D110*F110,2)</f>
        <v>0</v>
      </c>
      <c r="M110" s="387">
        <f t="shared" ref="M110:M112" si="135">ROUND(D110*G110,2)</f>
        <v>0</v>
      </c>
      <c r="N110" s="387">
        <f>ROUND(H110*D110,2)</f>
        <v>5164.96</v>
      </c>
      <c r="O110" s="387">
        <f>ROUND(I110*D110,2)</f>
        <v>0</v>
      </c>
      <c r="P110" s="387">
        <f>ROUND(J110*D110,2)</f>
        <v>0</v>
      </c>
      <c r="Q110" s="388">
        <f t="shared" ref="Q110:Q119" si="136">P110/N110</f>
        <v>0</v>
      </c>
      <c r="S110" s="4">
        <v>5164.96</v>
      </c>
      <c r="U110" s="39">
        <f t="shared" si="126"/>
        <v>0</v>
      </c>
      <c r="V110" s="39"/>
    </row>
    <row r="111" spans="1:22" ht="25" x14ac:dyDescent="0.3">
      <c r="A111" s="445" t="s">
        <v>215</v>
      </c>
      <c r="B111" s="446" t="s">
        <v>213</v>
      </c>
      <c r="C111" s="447" t="s">
        <v>165</v>
      </c>
      <c r="D111" s="413">
        <v>1803.32</v>
      </c>
      <c r="E111" s="447">
        <v>2</v>
      </c>
      <c r="F111" s="383">
        <f t="shared" si="132"/>
        <v>0</v>
      </c>
      <c r="G111" s="383">
        <f t="shared" si="133"/>
        <v>0</v>
      </c>
      <c r="H111" s="447">
        <v>2</v>
      </c>
      <c r="I111" s="400"/>
      <c r="J111" s="386">
        <f>I111+'BM05'!G109</f>
        <v>0</v>
      </c>
      <c r="K111" s="387">
        <f>ROUND(E111*D111,2)</f>
        <v>3606.64</v>
      </c>
      <c r="L111" s="387">
        <f t="shared" si="134"/>
        <v>0</v>
      </c>
      <c r="M111" s="387">
        <f t="shared" si="135"/>
        <v>0</v>
      </c>
      <c r="N111" s="387">
        <f>ROUND(H111*D111,2)</f>
        <v>3606.64</v>
      </c>
      <c r="O111" s="387">
        <f>ROUND(I111*D111,2)</f>
        <v>0</v>
      </c>
      <c r="P111" s="387">
        <f>ROUND(J111*D111,2)</f>
        <v>0</v>
      </c>
      <c r="Q111" s="388">
        <f t="shared" si="136"/>
        <v>0</v>
      </c>
      <c r="S111" s="4">
        <v>3606.64</v>
      </c>
      <c r="U111" s="39">
        <f t="shared" si="126"/>
        <v>0</v>
      </c>
      <c r="V111" s="39"/>
    </row>
    <row r="112" spans="1:22" ht="25" x14ac:dyDescent="0.3">
      <c r="A112" s="445" t="s">
        <v>216</v>
      </c>
      <c r="B112" s="446" t="s">
        <v>203</v>
      </c>
      <c r="C112" s="447" t="s">
        <v>63</v>
      </c>
      <c r="D112" s="413">
        <v>6.87</v>
      </c>
      <c r="E112" s="447">
        <v>8.64</v>
      </c>
      <c r="F112" s="383">
        <f t="shared" si="132"/>
        <v>0</v>
      </c>
      <c r="G112" s="383">
        <f t="shared" si="133"/>
        <v>0</v>
      </c>
      <c r="H112" s="447">
        <v>8.64</v>
      </c>
      <c r="I112" s="400"/>
      <c r="J112" s="386">
        <f>I112+'BM05'!G110</f>
        <v>0</v>
      </c>
      <c r="K112" s="387">
        <f>ROUND(E112*D112,2)</f>
        <v>59.36</v>
      </c>
      <c r="L112" s="387">
        <f t="shared" si="134"/>
        <v>0</v>
      </c>
      <c r="M112" s="387">
        <f t="shared" si="135"/>
        <v>0</v>
      </c>
      <c r="N112" s="387">
        <f>ROUND(H112*D112,2)</f>
        <v>59.36</v>
      </c>
      <c r="O112" s="387">
        <f>ROUND(I112*D112,2)</f>
        <v>0</v>
      </c>
      <c r="P112" s="387">
        <f>ROUND(J112*D112,2)</f>
        <v>0</v>
      </c>
      <c r="Q112" s="388">
        <f t="shared" si="136"/>
        <v>0</v>
      </c>
      <c r="S112" s="4">
        <v>59.36</v>
      </c>
      <c r="U112" s="39">
        <f t="shared" si="126"/>
        <v>0</v>
      </c>
      <c r="V112" s="39"/>
    </row>
    <row r="113" spans="1:22" ht="15.5" customHeight="1" x14ac:dyDescent="0.3">
      <c r="A113" s="381" t="s">
        <v>26</v>
      </c>
      <c r="B113" s="394" t="s">
        <v>217</v>
      </c>
      <c r="C113" s="395"/>
      <c r="D113" s="409"/>
      <c r="E113" s="395"/>
      <c r="F113" s="395"/>
      <c r="G113" s="395"/>
      <c r="H113" s="629"/>
      <c r="I113" s="629"/>
      <c r="J113" s="629"/>
      <c r="K113" s="629"/>
      <c r="L113" s="629"/>
      <c r="M113" s="629"/>
      <c r="N113" s="629"/>
      <c r="O113" s="629"/>
      <c r="P113" s="629"/>
      <c r="Q113" s="647"/>
      <c r="S113" s="4">
        <v>12180.51</v>
      </c>
      <c r="U113" s="39">
        <f t="shared" si="126"/>
        <v>12180.51</v>
      </c>
      <c r="V113" s="39"/>
    </row>
    <row r="114" spans="1:22" ht="50" x14ac:dyDescent="0.3">
      <c r="A114" s="445" t="s">
        <v>221</v>
      </c>
      <c r="B114" s="446" t="s">
        <v>218</v>
      </c>
      <c r="C114" s="447" t="s">
        <v>63</v>
      </c>
      <c r="D114" s="413">
        <v>130.13</v>
      </c>
      <c r="E114" s="447">
        <v>15.45</v>
      </c>
      <c r="F114" s="383">
        <f t="shared" ref="F114:F116" si="137">IF(H114&lt;E114,H114-E114,0)</f>
        <v>0</v>
      </c>
      <c r="G114" s="383">
        <f t="shared" ref="G114:G116" si="138">IF(H114&gt;E114,H114-E114,0)</f>
        <v>0</v>
      </c>
      <c r="H114" s="447">
        <v>15.45</v>
      </c>
      <c r="I114" s="400"/>
      <c r="J114" s="386">
        <f>I114+'BM05'!G112</f>
        <v>0</v>
      </c>
      <c r="K114" s="387">
        <f t="shared" ref="K114:K119" si="139">ROUND(E114*D114,2)</f>
        <v>2010.51</v>
      </c>
      <c r="L114" s="387">
        <f t="shared" ref="L114:L116" si="140">ROUND(D114*F114,2)</f>
        <v>0</v>
      </c>
      <c r="M114" s="387">
        <f t="shared" ref="M114:M116" si="141">ROUND(D114*G114,2)</f>
        <v>0</v>
      </c>
      <c r="N114" s="387">
        <f t="shared" ref="N114:N119" si="142">ROUND(H114*D114,2)</f>
        <v>2010.51</v>
      </c>
      <c r="O114" s="387">
        <f t="shared" ref="O114:O119" si="143">ROUND(I114*D114,2)</f>
        <v>0</v>
      </c>
      <c r="P114" s="387">
        <f t="shared" ref="P114:P119" si="144">ROUND(J114*D114,2)</f>
        <v>0</v>
      </c>
      <c r="Q114" s="388">
        <f t="shared" si="136"/>
        <v>0</v>
      </c>
      <c r="S114" s="4">
        <v>2010.51</v>
      </c>
      <c r="U114" s="39">
        <f t="shared" si="126"/>
        <v>0</v>
      </c>
      <c r="V114" s="39"/>
    </row>
    <row r="115" spans="1:22" ht="25" x14ac:dyDescent="0.3">
      <c r="A115" s="445" t="s">
        <v>222</v>
      </c>
      <c r="B115" s="446" t="s">
        <v>219</v>
      </c>
      <c r="C115" s="447" t="s">
        <v>124</v>
      </c>
      <c r="D115" s="413">
        <v>479.35</v>
      </c>
      <c r="E115" s="447">
        <v>8.2799999999999994</v>
      </c>
      <c r="F115" s="383">
        <f t="shared" si="137"/>
        <v>0</v>
      </c>
      <c r="G115" s="383">
        <f t="shared" si="138"/>
        <v>0</v>
      </c>
      <c r="H115" s="447">
        <v>8.2799999999999994</v>
      </c>
      <c r="I115" s="400"/>
      <c r="J115" s="386">
        <f>I115+'BM05'!G113</f>
        <v>0</v>
      </c>
      <c r="K115" s="387">
        <f t="shared" si="139"/>
        <v>3969.02</v>
      </c>
      <c r="L115" s="387">
        <f t="shared" si="140"/>
        <v>0</v>
      </c>
      <c r="M115" s="387">
        <f t="shared" si="141"/>
        <v>0</v>
      </c>
      <c r="N115" s="387">
        <f t="shared" si="142"/>
        <v>3969.02</v>
      </c>
      <c r="O115" s="387">
        <f t="shared" si="143"/>
        <v>0</v>
      </c>
      <c r="P115" s="387">
        <f t="shared" si="144"/>
        <v>0</v>
      </c>
      <c r="Q115" s="388">
        <f t="shared" si="136"/>
        <v>0</v>
      </c>
      <c r="S115" s="4">
        <v>3969.02</v>
      </c>
      <c r="U115" s="39">
        <f t="shared" si="126"/>
        <v>0</v>
      </c>
      <c r="V115" s="39"/>
    </row>
    <row r="116" spans="1:22" ht="14" x14ac:dyDescent="0.3">
      <c r="A116" s="445" t="s">
        <v>223</v>
      </c>
      <c r="B116" s="446" t="s">
        <v>77</v>
      </c>
      <c r="C116" s="447" t="s">
        <v>46</v>
      </c>
      <c r="D116" s="413">
        <v>46.64</v>
      </c>
      <c r="E116" s="447">
        <v>8.31</v>
      </c>
      <c r="F116" s="383">
        <f t="shared" si="137"/>
        <v>0</v>
      </c>
      <c r="G116" s="383">
        <f t="shared" si="138"/>
        <v>0</v>
      </c>
      <c r="H116" s="447">
        <v>8.31</v>
      </c>
      <c r="I116" s="400"/>
      <c r="J116" s="386">
        <f>I116+'BM05'!G114</f>
        <v>0</v>
      </c>
      <c r="K116" s="387">
        <f t="shared" si="139"/>
        <v>387.58</v>
      </c>
      <c r="L116" s="387">
        <f t="shared" si="140"/>
        <v>0</v>
      </c>
      <c r="M116" s="387">
        <f t="shared" si="141"/>
        <v>0</v>
      </c>
      <c r="N116" s="387">
        <f t="shared" si="142"/>
        <v>387.58</v>
      </c>
      <c r="O116" s="387">
        <f t="shared" si="143"/>
        <v>0</v>
      </c>
      <c r="P116" s="387">
        <f t="shared" si="144"/>
        <v>0</v>
      </c>
      <c r="Q116" s="388">
        <f t="shared" si="136"/>
        <v>0</v>
      </c>
      <c r="S116" s="4">
        <v>387.58</v>
      </c>
      <c r="U116" s="39">
        <f t="shared" si="126"/>
        <v>0</v>
      </c>
      <c r="V116" s="39"/>
    </row>
    <row r="117" spans="1:22" ht="25" x14ac:dyDescent="0.3">
      <c r="A117" s="445" t="s">
        <v>224</v>
      </c>
      <c r="B117" s="446" t="s">
        <v>220</v>
      </c>
      <c r="C117" s="447" t="s">
        <v>63</v>
      </c>
      <c r="D117" s="413">
        <v>120.3</v>
      </c>
      <c r="E117" s="447">
        <v>17.96</v>
      </c>
      <c r="F117" s="383">
        <f t="shared" ref="F117:F119" si="145">IF(H117&lt;E117,H117-E117,0)</f>
        <v>0</v>
      </c>
      <c r="G117" s="383">
        <f t="shared" ref="G117:G119" si="146">IF(H117&gt;E117,H117-E117,0)</f>
        <v>0</v>
      </c>
      <c r="H117" s="447">
        <v>17.96</v>
      </c>
      <c r="I117" s="400"/>
      <c r="J117" s="386">
        <f>I117+'BM05'!G115</f>
        <v>0</v>
      </c>
      <c r="K117" s="387">
        <f t="shared" si="139"/>
        <v>2160.59</v>
      </c>
      <c r="L117" s="387">
        <f t="shared" ref="L117:L119" si="147">ROUND(D117*F117,2)</f>
        <v>0</v>
      </c>
      <c r="M117" s="387">
        <f t="shared" ref="M117:M119" si="148">ROUND(D117*G117,2)</f>
        <v>0</v>
      </c>
      <c r="N117" s="387">
        <f t="shared" si="142"/>
        <v>2160.59</v>
      </c>
      <c r="O117" s="387">
        <f t="shared" si="143"/>
        <v>0</v>
      </c>
      <c r="P117" s="387">
        <f t="shared" si="144"/>
        <v>0</v>
      </c>
      <c r="Q117" s="388">
        <f t="shared" si="136"/>
        <v>0</v>
      </c>
      <c r="S117" s="4">
        <v>2160.59</v>
      </c>
      <c r="U117" s="39">
        <f t="shared" si="126"/>
        <v>0</v>
      </c>
      <c r="V117" s="39"/>
    </row>
    <row r="118" spans="1:22" ht="25" x14ac:dyDescent="0.3">
      <c r="A118" s="445" t="s">
        <v>225</v>
      </c>
      <c r="B118" s="446" t="s">
        <v>213</v>
      </c>
      <c r="C118" s="447" t="s">
        <v>165</v>
      </c>
      <c r="D118" s="413">
        <v>1803.32</v>
      </c>
      <c r="E118" s="447">
        <v>2</v>
      </c>
      <c r="F118" s="383">
        <f t="shared" si="145"/>
        <v>0</v>
      </c>
      <c r="G118" s="383">
        <f t="shared" si="146"/>
        <v>0</v>
      </c>
      <c r="H118" s="447">
        <v>2</v>
      </c>
      <c r="I118" s="400"/>
      <c r="J118" s="386">
        <f>I118+'BM05'!G116</f>
        <v>0</v>
      </c>
      <c r="K118" s="387">
        <f t="shared" si="139"/>
        <v>3606.64</v>
      </c>
      <c r="L118" s="387">
        <f t="shared" si="147"/>
        <v>0</v>
      </c>
      <c r="M118" s="387">
        <f t="shared" si="148"/>
        <v>0</v>
      </c>
      <c r="N118" s="387">
        <f t="shared" si="142"/>
        <v>3606.64</v>
      </c>
      <c r="O118" s="387">
        <f t="shared" si="143"/>
        <v>0</v>
      </c>
      <c r="P118" s="387">
        <f t="shared" si="144"/>
        <v>0</v>
      </c>
      <c r="Q118" s="388">
        <f t="shared" si="136"/>
        <v>0</v>
      </c>
      <c r="S118" s="4">
        <v>3606.64</v>
      </c>
      <c r="U118" s="39">
        <f t="shared" si="126"/>
        <v>0</v>
      </c>
      <c r="V118" s="39"/>
    </row>
    <row r="119" spans="1:22" ht="25" x14ac:dyDescent="0.3">
      <c r="A119" s="445" t="s">
        <v>226</v>
      </c>
      <c r="B119" s="446" t="s">
        <v>203</v>
      </c>
      <c r="C119" s="447" t="s">
        <v>63</v>
      </c>
      <c r="D119" s="413">
        <v>6.87</v>
      </c>
      <c r="E119" s="447">
        <v>6.72</v>
      </c>
      <c r="F119" s="383">
        <f t="shared" si="145"/>
        <v>0</v>
      </c>
      <c r="G119" s="383">
        <f t="shared" si="146"/>
        <v>0</v>
      </c>
      <c r="H119" s="447">
        <v>6.72</v>
      </c>
      <c r="I119" s="400"/>
      <c r="J119" s="386">
        <f>I119+'BM05'!G117</f>
        <v>0</v>
      </c>
      <c r="K119" s="387">
        <f t="shared" si="139"/>
        <v>46.17</v>
      </c>
      <c r="L119" s="387">
        <f t="shared" si="147"/>
        <v>0</v>
      </c>
      <c r="M119" s="387">
        <f t="shared" si="148"/>
        <v>0</v>
      </c>
      <c r="N119" s="387">
        <f t="shared" si="142"/>
        <v>46.17</v>
      </c>
      <c r="O119" s="387">
        <f t="shared" si="143"/>
        <v>0</v>
      </c>
      <c r="P119" s="387">
        <f t="shared" si="144"/>
        <v>0</v>
      </c>
      <c r="Q119" s="388">
        <f t="shared" si="136"/>
        <v>0</v>
      </c>
      <c r="S119" s="4">
        <v>46.17</v>
      </c>
      <c r="U119" s="39">
        <f t="shared" si="126"/>
        <v>0</v>
      </c>
      <c r="V119" s="39"/>
    </row>
    <row r="120" spans="1:22" ht="15.5" x14ac:dyDescent="0.3">
      <c r="A120" s="376">
        <v>4</v>
      </c>
      <c r="B120" s="414" t="s">
        <v>227</v>
      </c>
      <c r="C120" s="415"/>
      <c r="D120" s="448"/>
      <c r="E120" s="415"/>
      <c r="F120" s="415"/>
      <c r="G120" s="415"/>
      <c r="H120" s="415"/>
      <c r="I120" s="451"/>
      <c r="J120" s="451"/>
      <c r="K120" s="449">
        <f t="shared" ref="K120:P120" si="149">SUM(K122:K132)</f>
        <v>89335.58</v>
      </c>
      <c r="L120" s="449">
        <f t="shared" si="149"/>
        <v>0</v>
      </c>
      <c r="M120" s="449">
        <f t="shared" si="149"/>
        <v>0</v>
      </c>
      <c r="N120" s="449">
        <f t="shared" si="149"/>
        <v>89335.58</v>
      </c>
      <c r="O120" s="449">
        <f t="shared" si="149"/>
        <v>0</v>
      </c>
      <c r="P120" s="449">
        <f t="shared" si="149"/>
        <v>0</v>
      </c>
      <c r="Q120" s="380">
        <f>P120/N120</f>
        <v>0</v>
      </c>
      <c r="S120" s="4">
        <v>89335.58</v>
      </c>
      <c r="U120" s="39">
        <f t="shared" si="126"/>
        <v>0</v>
      </c>
      <c r="V120" s="39"/>
    </row>
    <row r="121" spans="1:22" ht="15.5" customHeight="1" x14ac:dyDescent="0.3">
      <c r="A121" s="381" t="s">
        <v>48</v>
      </c>
      <c r="B121" s="394" t="s">
        <v>59</v>
      </c>
      <c r="C121" s="395"/>
      <c r="D121" s="409"/>
      <c r="E121" s="629"/>
      <c r="F121" s="629"/>
      <c r="G121" s="629"/>
      <c r="H121" s="629"/>
      <c r="I121" s="629"/>
      <c r="J121" s="629"/>
      <c r="K121" s="629"/>
      <c r="L121" s="629"/>
      <c r="M121" s="629"/>
      <c r="N121" s="629"/>
      <c r="O121" s="629"/>
      <c r="P121" s="629"/>
      <c r="Q121" s="647"/>
      <c r="S121" s="4">
        <v>203.7</v>
      </c>
      <c r="U121" s="39">
        <f t="shared" si="126"/>
        <v>203.7</v>
      </c>
      <c r="V121" s="39"/>
    </row>
    <row r="122" spans="1:22" ht="37.5" x14ac:dyDescent="0.3">
      <c r="A122" s="452" t="s">
        <v>1529</v>
      </c>
      <c r="B122" s="446" t="s">
        <v>65</v>
      </c>
      <c r="C122" s="447" t="s">
        <v>61</v>
      </c>
      <c r="D122" s="413">
        <v>0.46</v>
      </c>
      <c r="E122" s="447">
        <v>442.82</v>
      </c>
      <c r="F122" s="383">
        <f t="shared" ref="F122" si="150">IF(H122&lt;E122,H122-E122,0)</f>
        <v>0</v>
      </c>
      <c r="G122" s="383">
        <f t="shared" ref="G122" si="151">IF(H122&gt;E122,H122-E122,0)</f>
        <v>0</v>
      </c>
      <c r="H122" s="447">
        <v>442.82</v>
      </c>
      <c r="I122" s="400"/>
      <c r="J122" s="386">
        <f>I122+'BM05'!G120</f>
        <v>0</v>
      </c>
      <c r="K122" s="387">
        <f>ROUND(E122*D122,2)</f>
        <v>203.7</v>
      </c>
      <c r="L122" s="387">
        <f t="shared" ref="L122" si="152">ROUND(D122*F122,2)</f>
        <v>0</v>
      </c>
      <c r="M122" s="387">
        <f t="shared" ref="M122" si="153">ROUND(D122*G122,2)</f>
        <v>0</v>
      </c>
      <c r="N122" s="387">
        <f>ROUND(H122*D122,2)</f>
        <v>203.7</v>
      </c>
      <c r="O122" s="387">
        <f>ROUND(I122*D122,2)</f>
        <v>0</v>
      </c>
      <c r="P122" s="387">
        <f>ROUND(J122*D122,2)</f>
        <v>0</v>
      </c>
      <c r="Q122" s="388">
        <f t="shared" ref="Q122" si="154">P122/N122</f>
        <v>0</v>
      </c>
      <c r="S122" s="4">
        <v>203.7</v>
      </c>
      <c r="U122" s="39">
        <f t="shared" si="126"/>
        <v>0</v>
      </c>
      <c r="V122" s="39"/>
    </row>
    <row r="123" spans="1:22" ht="15.5" customHeight="1" x14ac:dyDescent="0.3">
      <c r="A123" s="381" t="s">
        <v>52</v>
      </c>
      <c r="B123" s="394" t="s">
        <v>228</v>
      </c>
      <c r="C123" s="395"/>
      <c r="D123" s="409"/>
      <c r="E123" s="395"/>
      <c r="F123" s="395"/>
      <c r="G123" s="395"/>
      <c r="H123" s="629"/>
      <c r="I123" s="629"/>
      <c r="J123" s="629"/>
      <c r="K123" s="629"/>
      <c r="L123" s="629"/>
      <c r="M123" s="629"/>
      <c r="N123" s="629"/>
      <c r="O123" s="629"/>
      <c r="P123" s="629"/>
      <c r="Q123" s="647"/>
      <c r="S123" s="4">
        <v>1151.33</v>
      </c>
      <c r="U123" s="39">
        <f t="shared" si="126"/>
        <v>1151.33</v>
      </c>
      <c r="V123" s="39"/>
    </row>
    <row r="124" spans="1:22" ht="25" x14ac:dyDescent="0.3">
      <c r="A124" s="445" t="s">
        <v>229</v>
      </c>
      <c r="B124" s="446" t="s">
        <v>230</v>
      </c>
      <c r="C124" s="447" t="s">
        <v>63</v>
      </c>
      <c r="D124" s="413">
        <v>2.6</v>
      </c>
      <c r="E124" s="447">
        <v>442.82</v>
      </c>
      <c r="F124" s="383">
        <f t="shared" ref="F124" si="155">IF(H124&lt;E124,H124-E124,0)</f>
        <v>0</v>
      </c>
      <c r="G124" s="383">
        <f t="shared" ref="G124" si="156">IF(H124&gt;E124,H124-E124,0)</f>
        <v>0</v>
      </c>
      <c r="H124" s="447">
        <v>442.82</v>
      </c>
      <c r="I124" s="400"/>
      <c r="J124" s="386">
        <f>I124+'BM05'!G122</f>
        <v>0</v>
      </c>
      <c r="K124" s="387">
        <f>ROUND(E124*D124,2)</f>
        <v>1151.33</v>
      </c>
      <c r="L124" s="387">
        <f t="shared" ref="L124" si="157">ROUND(D124*F124,2)</f>
        <v>0</v>
      </c>
      <c r="M124" s="387">
        <f t="shared" ref="M124" si="158">ROUND(D124*G124,2)</f>
        <v>0</v>
      </c>
      <c r="N124" s="387">
        <f>ROUND(H124*D124,2)</f>
        <v>1151.33</v>
      </c>
      <c r="O124" s="387">
        <f>ROUND(I124*D124,2)</f>
        <v>0</v>
      </c>
      <c r="P124" s="387">
        <f>ROUND(J124*D124,2)</f>
        <v>0</v>
      </c>
      <c r="Q124" s="388">
        <f t="shared" ref="Q124" si="159">P124/N124</f>
        <v>0</v>
      </c>
      <c r="S124" s="4">
        <v>1151.33</v>
      </c>
      <c r="U124" s="39">
        <f t="shared" si="126"/>
        <v>0</v>
      </c>
      <c r="V124" s="39"/>
    </row>
    <row r="125" spans="1:22" ht="15.5" x14ac:dyDescent="0.3">
      <c r="A125" s="381" t="s">
        <v>231</v>
      </c>
      <c r="B125" s="394" t="s">
        <v>40</v>
      </c>
      <c r="C125" s="395"/>
      <c r="D125" s="409"/>
      <c r="E125" s="395"/>
      <c r="F125" s="395"/>
      <c r="G125" s="395"/>
      <c r="H125" s="395"/>
      <c r="I125" s="644"/>
      <c r="J125" s="644"/>
      <c r="K125" s="644"/>
      <c r="L125" s="644"/>
      <c r="M125" s="644"/>
      <c r="N125" s="644"/>
      <c r="O125" s="644"/>
      <c r="P125" s="644"/>
      <c r="Q125" s="646"/>
      <c r="S125" s="4">
        <v>44261.77</v>
      </c>
      <c r="U125" s="39">
        <f t="shared" si="126"/>
        <v>44261.77</v>
      </c>
      <c r="V125" s="39"/>
    </row>
    <row r="126" spans="1:22" ht="14" x14ac:dyDescent="0.3">
      <c r="A126" s="445" t="s">
        <v>238</v>
      </c>
      <c r="B126" s="446" t="s">
        <v>232</v>
      </c>
      <c r="C126" s="447" t="s">
        <v>124</v>
      </c>
      <c r="D126" s="413">
        <v>36.229999999999997</v>
      </c>
      <c r="E126" s="447">
        <v>84.63</v>
      </c>
      <c r="F126" s="383">
        <f t="shared" ref="F126" si="160">IF(H126&lt;E126,H126-E126,0)</f>
        <v>0</v>
      </c>
      <c r="G126" s="383">
        <f t="shared" ref="G126" si="161">IF(H126&gt;E126,H126-E126,0)</f>
        <v>0</v>
      </c>
      <c r="H126" s="447">
        <v>84.63</v>
      </c>
      <c r="I126" s="400"/>
      <c r="J126" s="386">
        <f>I126+'BM05'!G124</f>
        <v>0</v>
      </c>
      <c r="K126" s="387">
        <f>ROUND(E126*D126,2)</f>
        <v>3066.14</v>
      </c>
      <c r="L126" s="387">
        <f t="shared" ref="L126" si="162">ROUND(D126*F126,2)</f>
        <v>0</v>
      </c>
      <c r="M126" s="387">
        <f t="shared" ref="M126" si="163">ROUND(D126*G126,2)</f>
        <v>0</v>
      </c>
      <c r="N126" s="387">
        <f>ROUND(H126*D126,2)</f>
        <v>3066.14</v>
      </c>
      <c r="O126" s="387">
        <f>ROUND(I126*D126,2)</f>
        <v>0</v>
      </c>
      <c r="P126" s="387">
        <f>ROUND(J126*D126,2)</f>
        <v>0</v>
      </c>
      <c r="Q126" s="388">
        <f t="shared" ref="Q126:Q132" si="164">P126/N126</f>
        <v>0</v>
      </c>
      <c r="S126" s="4">
        <v>3066.14</v>
      </c>
      <c r="U126" s="39">
        <f t="shared" si="126"/>
        <v>0</v>
      </c>
      <c r="V126" s="39"/>
    </row>
    <row r="127" spans="1:22" ht="37.5" x14ac:dyDescent="0.3">
      <c r="A127" s="445" t="s">
        <v>239</v>
      </c>
      <c r="B127" s="446" t="s">
        <v>233</v>
      </c>
      <c r="C127" s="447" t="s">
        <v>63</v>
      </c>
      <c r="D127" s="413">
        <v>67.06</v>
      </c>
      <c r="E127" s="447">
        <v>564.49</v>
      </c>
      <c r="F127" s="383">
        <f t="shared" ref="F127:F128" si="165">IF(H127&lt;E127,H127-E127,0)</f>
        <v>0</v>
      </c>
      <c r="G127" s="383">
        <f t="shared" ref="G127:G128" si="166">IF(H127&gt;E127,H127-E127,0)</f>
        <v>0</v>
      </c>
      <c r="H127" s="447">
        <v>564.49</v>
      </c>
      <c r="I127" s="400"/>
      <c r="J127" s="386">
        <f>I127+'BM05'!G125</f>
        <v>0</v>
      </c>
      <c r="K127" s="387">
        <f>ROUND(E127*D127,2)</f>
        <v>37854.699999999997</v>
      </c>
      <c r="L127" s="387">
        <f t="shared" ref="L127:L128" si="167">ROUND(D127*F127,2)</f>
        <v>0</v>
      </c>
      <c r="M127" s="387">
        <f t="shared" ref="M127:M128" si="168">ROUND(D127*G127,2)</f>
        <v>0</v>
      </c>
      <c r="N127" s="387">
        <f>ROUND(H127*D127,2)</f>
        <v>37854.699999999997</v>
      </c>
      <c r="O127" s="387">
        <f>ROUND(I127*D127,2)</f>
        <v>0</v>
      </c>
      <c r="P127" s="387">
        <f>ROUND(J127*D127,2)</f>
        <v>0</v>
      </c>
      <c r="Q127" s="388">
        <f t="shared" si="164"/>
        <v>0</v>
      </c>
      <c r="S127" s="4">
        <v>37854.699999999997</v>
      </c>
      <c r="U127" s="39">
        <f t="shared" si="126"/>
        <v>0</v>
      </c>
      <c r="V127" s="39"/>
    </row>
    <row r="128" spans="1:22" ht="14" x14ac:dyDescent="0.3">
      <c r="A128" s="445" t="s">
        <v>240</v>
      </c>
      <c r="B128" s="446" t="s">
        <v>234</v>
      </c>
      <c r="C128" s="447" t="s">
        <v>235</v>
      </c>
      <c r="D128" s="413">
        <v>50.3</v>
      </c>
      <c r="E128" s="447">
        <v>66.42</v>
      </c>
      <c r="F128" s="383">
        <f t="shared" si="165"/>
        <v>0</v>
      </c>
      <c r="G128" s="383">
        <f t="shared" si="166"/>
        <v>0</v>
      </c>
      <c r="H128" s="447">
        <v>66.42</v>
      </c>
      <c r="I128" s="400"/>
      <c r="J128" s="386">
        <f>I128+'BM05'!G126</f>
        <v>0</v>
      </c>
      <c r="K128" s="387">
        <f>ROUND(E128*D128,2)</f>
        <v>3340.93</v>
      </c>
      <c r="L128" s="387">
        <f t="shared" si="167"/>
        <v>0</v>
      </c>
      <c r="M128" s="387">
        <f t="shared" si="168"/>
        <v>0</v>
      </c>
      <c r="N128" s="387">
        <f>ROUND(H128*D128,2)</f>
        <v>3340.93</v>
      </c>
      <c r="O128" s="387">
        <f>ROUND(I128*D128,2)</f>
        <v>0</v>
      </c>
      <c r="P128" s="387">
        <f>ROUND(J128*D128,2)</f>
        <v>0</v>
      </c>
      <c r="Q128" s="388">
        <f t="shared" si="164"/>
        <v>0</v>
      </c>
      <c r="S128" s="4">
        <v>3340.93</v>
      </c>
      <c r="U128" s="39">
        <f t="shared" si="126"/>
        <v>0</v>
      </c>
      <c r="V128" s="39"/>
    </row>
    <row r="129" spans="1:22" ht="15.5" x14ac:dyDescent="0.3">
      <c r="A129" s="381" t="s">
        <v>236</v>
      </c>
      <c r="B129" s="394" t="s">
        <v>237</v>
      </c>
      <c r="C129" s="395"/>
      <c r="D129" s="409"/>
      <c r="E129" s="395"/>
      <c r="F129" s="395"/>
      <c r="G129" s="395"/>
      <c r="H129" s="395"/>
      <c r="I129" s="644"/>
      <c r="J129" s="644"/>
      <c r="K129" s="644"/>
      <c r="L129" s="644"/>
      <c r="M129" s="644"/>
      <c r="N129" s="644"/>
      <c r="O129" s="644"/>
      <c r="P129" s="644"/>
      <c r="Q129" s="646"/>
      <c r="S129" s="4">
        <v>40567.39</v>
      </c>
      <c r="U129" s="39">
        <f t="shared" si="126"/>
        <v>40567.39</v>
      </c>
      <c r="V129" s="39"/>
    </row>
    <row r="130" spans="1:22" ht="25" x14ac:dyDescent="0.3">
      <c r="A130" s="445" t="s">
        <v>241</v>
      </c>
      <c r="B130" s="453" t="s">
        <v>219</v>
      </c>
      <c r="C130" s="447" t="s">
        <v>124</v>
      </c>
      <c r="D130" s="413">
        <v>479.35</v>
      </c>
      <c r="E130" s="447">
        <v>84.63</v>
      </c>
      <c r="F130" s="383">
        <f t="shared" ref="F130" si="169">IF(H130&lt;E130,H130-E130,0)</f>
        <v>0</v>
      </c>
      <c r="G130" s="383">
        <f t="shared" ref="G130" si="170">IF(H130&gt;E130,H130-E130,0)</f>
        <v>0</v>
      </c>
      <c r="H130" s="447">
        <v>84.63</v>
      </c>
      <c r="I130" s="400"/>
      <c r="J130" s="386">
        <f>I130+'BM05'!G128</f>
        <v>0</v>
      </c>
      <c r="K130" s="387">
        <f>ROUND(E130*D130,2)</f>
        <v>40567.39</v>
      </c>
      <c r="L130" s="387">
        <f t="shared" ref="L130" si="171">ROUND(D130*F130,2)</f>
        <v>0</v>
      </c>
      <c r="M130" s="387">
        <f t="shared" ref="M130" si="172">ROUND(D130*G130,2)</f>
        <v>0</v>
      </c>
      <c r="N130" s="387">
        <f>ROUND(H130*D130,2)</f>
        <v>40567.39</v>
      </c>
      <c r="O130" s="387">
        <f>ROUND(I130*D130,2)</f>
        <v>0</v>
      </c>
      <c r="P130" s="387">
        <f>ROUND(J130*D130,2)</f>
        <v>0</v>
      </c>
      <c r="Q130" s="388">
        <f t="shared" si="164"/>
        <v>0</v>
      </c>
      <c r="S130" s="4">
        <v>40567.39</v>
      </c>
      <c r="U130" s="39">
        <f t="shared" si="126"/>
        <v>0</v>
      </c>
      <c r="V130" s="39"/>
    </row>
    <row r="131" spans="1:22" ht="15.5" customHeight="1" x14ac:dyDescent="0.3">
      <c r="A131" s="381" t="s">
        <v>242</v>
      </c>
      <c r="B131" s="394" t="s">
        <v>42</v>
      </c>
      <c r="C131" s="395"/>
      <c r="D131" s="409"/>
      <c r="E131" s="395"/>
      <c r="F131" s="395"/>
      <c r="G131" s="395"/>
      <c r="H131" s="629"/>
      <c r="I131" s="629"/>
      <c r="J131" s="629"/>
      <c r="K131" s="629"/>
      <c r="L131" s="629"/>
      <c r="M131" s="629"/>
      <c r="N131" s="629"/>
      <c r="O131" s="629"/>
      <c r="P131" s="629"/>
      <c r="Q131" s="647"/>
      <c r="S131" s="4">
        <v>3151.39</v>
      </c>
      <c r="U131" s="39">
        <f t="shared" si="126"/>
        <v>3151.39</v>
      </c>
      <c r="V131" s="39"/>
    </row>
    <row r="132" spans="1:22" ht="25" x14ac:dyDescent="0.3">
      <c r="A132" s="452" t="s">
        <v>1530</v>
      </c>
      <c r="B132" s="446" t="s">
        <v>243</v>
      </c>
      <c r="C132" s="447" t="s">
        <v>63</v>
      </c>
      <c r="D132" s="413">
        <v>13.59</v>
      </c>
      <c r="E132" s="447">
        <v>231.89</v>
      </c>
      <c r="F132" s="383">
        <f t="shared" ref="F132" si="173">IF(H132&lt;E132,H132-E132,0)</f>
        <v>0</v>
      </c>
      <c r="G132" s="383">
        <f t="shared" ref="G132" si="174">IF(H132&gt;E132,H132-E132,0)</f>
        <v>0</v>
      </c>
      <c r="H132" s="447">
        <v>231.89</v>
      </c>
      <c r="I132" s="400"/>
      <c r="J132" s="386">
        <f>I132+'BM05'!G130</f>
        <v>0</v>
      </c>
      <c r="K132" s="387">
        <f>ROUND(E132*D132,2)</f>
        <v>3151.39</v>
      </c>
      <c r="L132" s="387">
        <f t="shared" ref="L132" si="175">ROUND(D132*F132,2)</f>
        <v>0</v>
      </c>
      <c r="M132" s="387">
        <f t="shared" ref="M132" si="176">ROUND(D132*G132,2)</f>
        <v>0</v>
      </c>
      <c r="N132" s="387">
        <f>ROUND(H132*D132,2)</f>
        <v>3151.39</v>
      </c>
      <c r="O132" s="387">
        <f>ROUND(I132*D132,2)</f>
        <v>0</v>
      </c>
      <c r="P132" s="387">
        <f>ROUND(J132*D132,2)</f>
        <v>0</v>
      </c>
      <c r="Q132" s="388">
        <f t="shared" si="164"/>
        <v>0</v>
      </c>
      <c r="S132" s="4">
        <v>3151.39</v>
      </c>
      <c r="U132" s="39">
        <f t="shared" si="126"/>
        <v>0</v>
      </c>
      <c r="V132" s="39"/>
    </row>
    <row r="133" spans="1:22" ht="15.5" x14ac:dyDescent="0.3">
      <c r="A133" s="381">
        <v>5</v>
      </c>
      <c r="B133" s="394" t="s">
        <v>244</v>
      </c>
      <c r="C133" s="395"/>
      <c r="D133" s="409"/>
      <c r="E133" s="395"/>
      <c r="F133" s="395"/>
      <c r="G133" s="395"/>
      <c r="H133" s="395"/>
      <c r="I133" s="644"/>
      <c r="J133" s="644"/>
      <c r="K133" s="644"/>
      <c r="L133" s="644"/>
      <c r="M133" s="644"/>
      <c r="N133" s="644"/>
      <c r="O133" s="644"/>
      <c r="P133" s="395"/>
      <c r="Q133" s="450"/>
      <c r="S133" s="4">
        <v>303517.68</v>
      </c>
      <c r="U133" s="39">
        <f t="shared" si="126"/>
        <v>303517.68</v>
      </c>
      <c r="V133" s="39"/>
    </row>
    <row r="134" spans="1:22" ht="15.5" x14ac:dyDescent="0.3">
      <c r="A134" s="376" t="s">
        <v>245</v>
      </c>
      <c r="B134" s="414" t="s">
        <v>246</v>
      </c>
      <c r="C134" s="415"/>
      <c r="D134" s="448"/>
      <c r="E134" s="415"/>
      <c r="F134" s="415"/>
      <c r="G134" s="415"/>
      <c r="H134" s="415"/>
      <c r="I134" s="454"/>
      <c r="J134" s="454"/>
      <c r="K134" s="449">
        <f t="shared" ref="K134:P134" si="177">SUM(K136:K196)</f>
        <v>151532.43</v>
      </c>
      <c r="L134" s="449">
        <f t="shared" si="177"/>
        <v>-8450.75</v>
      </c>
      <c r="M134" s="449">
        <f t="shared" si="177"/>
        <v>11119.779999999999</v>
      </c>
      <c r="N134" s="449">
        <f t="shared" si="177"/>
        <v>154201.46999999997</v>
      </c>
      <c r="O134" s="449">
        <f t="shared" si="177"/>
        <v>11119.779999999999</v>
      </c>
      <c r="P134" s="449">
        <f t="shared" si="177"/>
        <v>54092.520000000004</v>
      </c>
      <c r="Q134" s="380">
        <f>P134/N134</f>
        <v>0.35079120841065919</v>
      </c>
      <c r="S134" s="4">
        <v>151532.43</v>
      </c>
      <c r="U134" s="39">
        <f t="shared" ref="U134:U147" si="178">+S134-K134</f>
        <v>0</v>
      </c>
      <c r="V134" s="39"/>
    </row>
    <row r="135" spans="1:22" ht="15.5" x14ac:dyDescent="0.3">
      <c r="A135" s="381" t="s">
        <v>247</v>
      </c>
      <c r="B135" s="394" t="s">
        <v>59</v>
      </c>
      <c r="C135" s="395"/>
      <c r="D135" s="409"/>
      <c r="E135" s="395"/>
      <c r="F135" s="395"/>
      <c r="G135" s="395"/>
      <c r="H135" s="395"/>
      <c r="I135" s="455"/>
      <c r="J135" s="455"/>
      <c r="K135" s="455"/>
      <c r="L135" s="455"/>
      <c r="M135" s="455"/>
      <c r="N135" s="388"/>
      <c r="O135" s="388"/>
      <c r="P135" s="388"/>
      <c r="Q135" s="388"/>
      <c r="S135" s="4">
        <v>2517.1999999999998</v>
      </c>
      <c r="U135" s="39">
        <f t="shared" si="178"/>
        <v>2517.1999999999998</v>
      </c>
      <c r="V135" s="39"/>
    </row>
    <row r="136" spans="1:22" ht="37.5" x14ac:dyDescent="0.3">
      <c r="A136" s="445" t="s">
        <v>248</v>
      </c>
      <c r="B136" s="446" t="s">
        <v>123</v>
      </c>
      <c r="C136" s="447" t="s">
        <v>124</v>
      </c>
      <c r="D136" s="413">
        <v>60.22</v>
      </c>
      <c r="E136" s="447">
        <v>41.8</v>
      </c>
      <c r="F136" s="383">
        <f t="shared" ref="F136" si="179">IF(H136&lt;E136,H136-E136,0)</f>
        <v>0</v>
      </c>
      <c r="G136" s="383">
        <f t="shared" ref="G136" si="180">IF(H136&gt;E136,H136-E136,0)</f>
        <v>0</v>
      </c>
      <c r="H136" s="447">
        <v>41.8</v>
      </c>
      <c r="I136" s="400"/>
      <c r="J136" s="386">
        <f>I136+'BM05'!G134</f>
        <v>41.8</v>
      </c>
      <c r="K136" s="387">
        <f>ROUND(E136*D136,2)</f>
        <v>2517.1999999999998</v>
      </c>
      <c r="L136" s="387">
        <f t="shared" ref="L136" si="181">ROUND(D136*F136,2)</f>
        <v>0</v>
      </c>
      <c r="M136" s="387">
        <f t="shared" ref="M136" si="182">ROUND(D136*G136,2)</f>
        <v>0</v>
      </c>
      <c r="N136" s="387">
        <f>ROUND(H136*D136,2)</f>
        <v>2517.1999999999998</v>
      </c>
      <c r="O136" s="387">
        <f>ROUND(I136*D136,2)</f>
        <v>0</v>
      </c>
      <c r="P136" s="387">
        <f>ROUND(J136*D136,2)</f>
        <v>2517.1999999999998</v>
      </c>
      <c r="Q136" s="388">
        <f t="shared" ref="Q136:Q196" si="183">P136/N136</f>
        <v>1</v>
      </c>
      <c r="S136" s="4">
        <v>2517.1999999999998</v>
      </c>
      <c r="U136" s="39">
        <f t="shared" si="178"/>
        <v>0</v>
      </c>
      <c r="V136" s="39"/>
    </row>
    <row r="137" spans="1:22" ht="15.5" customHeight="1" x14ac:dyDescent="0.3">
      <c r="A137" s="381" t="s">
        <v>249</v>
      </c>
      <c r="B137" s="394" t="s">
        <v>250</v>
      </c>
      <c r="C137" s="395"/>
      <c r="D137" s="409"/>
      <c r="E137" s="395"/>
      <c r="F137" s="395"/>
      <c r="G137" s="395"/>
      <c r="H137" s="629"/>
      <c r="I137" s="629"/>
      <c r="J137" s="629"/>
      <c r="K137" s="629"/>
      <c r="L137" s="629"/>
      <c r="M137" s="629"/>
      <c r="N137" s="629"/>
      <c r="O137" s="629"/>
      <c r="P137" s="629"/>
      <c r="Q137" s="647"/>
      <c r="S137" s="4">
        <v>15878.96</v>
      </c>
      <c r="U137" s="39">
        <f t="shared" si="178"/>
        <v>15878.96</v>
      </c>
      <c r="V137" s="39"/>
    </row>
    <row r="138" spans="1:22" ht="25" x14ac:dyDescent="0.3">
      <c r="A138" s="445" t="s">
        <v>255</v>
      </c>
      <c r="B138" s="446" t="s">
        <v>67</v>
      </c>
      <c r="C138" s="447" t="s">
        <v>46</v>
      </c>
      <c r="D138" s="413">
        <v>76.92</v>
      </c>
      <c r="E138" s="447">
        <v>38.380000000000003</v>
      </c>
      <c r="F138" s="383">
        <f t="shared" ref="F138" si="184">IF(H138&lt;E138,H138-E138,0)</f>
        <v>-21.976799999999994</v>
      </c>
      <c r="G138" s="383">
        <f t="shared" ref="G138" si="185">IF(H138&gt;E138,H138-E138,0)</f>
        <v>0</v>
      </c>
      <c r="H138" s="447">
        <v>16.403200000000009</v>
      </c>
      <c r="I138" s="400"/>
      <c r="J138" s="386">
        <f>I138+'BM05'!G136</f>
        <v>23.43</v>
      </c>
      <c r="K138" s="387">
        <f t="shared" ref="K138:K147" si="186">ROUND(E138*D138,2)</f>
        <v>2952.19</v>
      </c>
      <c r="L138" s="387">
        <f t="shared" ref="L138" si="187">ROUND(D138*F138,2)</f>
        <v>-1690.46</v>
      </c>
      <c r="M138" s="387">
        <f t="shared" ref="M138" si="188">ROUND(D138*G138,2)</f>
        <v>0</v>
      </c>
      <c r="N138" s="387">
        <f t="shared" ref="N138:N149" si="189">ROUND(H138*D138,2)</f>
        <v>1261.73</v>
      </c>
      <c r="O138" s="387">
        <f t="shared" ref="O138:O149" si="190">ROUND(I138*D138,2)</f>
        <v>0</v>
      </c>
      <c r="P138" s="387">
        <f t="shared" ref="P138:P149" si="191">ROUND(J138*D138,2)</f>
        <v>1802.24</v>
      </c>
      <c r="Q138" s="388">
        <f t="shared" si="183"/>
        <v>1.4283880069428483</v>
      </c>
      <c r="R138" s="66"/>
      <c r="S138" s="4">
        <v>2952.19</v>
      </c>
      <c r="U138" s="39">
        <f t="shared" si="178"/>
        <v>0</v>
      </c>
      <c r="V138" s="39"/>
    </row>
    <row r="139" spans="1:22" ht="25" x14ac:dyDescent="0.3">
      <c r="A139" s="445" t="s">
        <v>256</v>
      </c>
      <c r="B139" s="446" t="s">
        <v>68</v>
      </c>
      <c r="C139" s="447" t="s">
        <v>63</v>
      </c>
      <c r="D139" s="413">
        <v>5.65</v>
      </c>
      <c r="E139" s="447">
        <v>5.28</v>
      </c>
      <c r="F139" s="383">
        <f t="shared" ref="F139:F149" si="192">IF(H139&lt;E139,H139-E139,0)</f>
        <v>0</v>
      </c>
      <c r="G139" s="383">
        <f t="shared" ref="G139:G149" si="193">IF(H139&gt;E139,H139-E139,0)</f>
        <v>0</v>
      </c>
      <c r="H139" s="447">
        <v>5.28</v>
      </c>
      <c r="I139" s="400"/>
      <c r="J139" s="386">
        <f>I139+'BM05'!G137</f>
        <v>5.28</v>
      </c>
      <c r="K139" s="387">
        <f t="shared" si="186"/>
        <v>29.83</v>
      </c>
      <c r="L139" s="387">
        <f t="shared" ref="L139:L149" si="194">ROUND(D139*F139,2)</f>
        <v>0</v>
      </c>
      <c r="M139" s="387">
        <f t="shared" ref="M139:M149" si="195">ROUND(D139*G139,2)</f>
        <v>0</v>
      </c>
      <c r="N139" s="387">
        <f t="shared" si="189"/>
        <v>29.83</v>
      </c>
      <c r="O139" s="387">
        <f t="shared" si="190"/>
        <v>0</v>
      </c>
      <c r="P139" s="387">
        <f t="shared" si="191"/>
        <v>29.83</v>
      </c>
      <c r="Q139" s="388">
        <f t="shared" si="183"/>
        <v>1</v>
      </c>
      <c r="R139" s="66"/>
      <c r="S139" s="4">
        <v>29.83</v>
      </c>
      <c r="U139" s="39">
        <f t="shared" si="178"/>
        <v>0</v>
      </c>
      <c r="V139" s="39"/>
    </row>
    <row r="140" spans="1:22" ht="25" x14ac:dyDescent="0.3">
      <c r="A140" s="445" t="s">
        <v>257</v>
      </c>
      <c r="B140" s="446" t="s">
        <v>69</v>
      </c>
      <c r="C140" s="447" t="s">
        <v>63</v>
      </c>
      <c r="D140" s="413">
        <v>30.52</v>
      </c>
      <c r="E140" s="447">
        <v>5.28</v>
      </c>
      <c r="F140" s="383">
        <f t="shared" si="192"/>
        <v>0</v>
      </c>
      <c r="G140" s="383">
        <f t="shared" si="193"/>
        <v>0</v>
      </c>
      <c r="H140" s="447">
        <v>5.28</v>
      </c>
      <c r="I140" s="400"/>
      <c r="J140" s="386">
        <f>I140+'BM05'!G138</f>
        <v>5.28</v>
      </c>
      <c r="K140" s="387">
        <f t="shared" si="186"/>
        <v>161.15</v>
      </c>
      <c r="L140" s="387">
        <f t="shared" si="194"/>
        <v>0</v>
      </c>
      <c r="M140" s="387">
        <f t="shared" si="195"/>
        <v>0</v>
      </c>
      <c r="N140" s="387">
        <f t="shared" si="189"/>
        <v>161.15</v>
      </c>
      <c r="O140" s="387">
        <f t="shared" si="190"/>
        <v>0</v>
      </c>
      <c r="P140" s="387">
        <f t="shared" si="191"/>
        <v>161.15</v>
      </c>
      <c r="Q140" s="388">
        <f t="shared" si="183"/>
        <v>1</v>
      </c>
      <c r="R140" s="66"/>
      <c r="S140" s="4">
        <v>161.15</v>
      </c>
      <c r="U140" s="39">
        <f t="shared" si="178"/>
        <v>0</v>
      </c>
      <c r="V140" s="39"/>
    </row>
    <row r="141" spans="1:22" ht="25" x14ac:dyDescent="0.3">
      <c r="A141" s="445" t="s">
        <v>258</v>
      </c>
      <c r="B141" s="446" t="s">
        <v>251</v>
      </c>
      <c r="C141" s="447" t="s">
        <v>124</v>
      </c>
      <c r="D141" s="413">
        <v>43.6</v>
      </c>
      <c r="E141" s="447">
        <v>35.630000000000003</v>
      </c>
      <c r="F141" s="383">
        <f t="shared" si="192"/>
        <v>0</v>
      </c>
      <c r="G141" s="383">
        <f t="shared" si="193"/>
        <v>0</v>
      </c>
      <c r="H141" s="447">
        <v>35.630000000000003</v>
      </c>
      <c r="I141" s="400"/>
      <c r="J141" s="386">
        <f>I141+'BM05'!G139</f>
        <v>35.630000000000003</v>
      </c>
      <c r="K141" s="387">
        <f t="shared" si="186"/>
        <v>1553.47</v>
      </c>
      <c r="L141" s="387">
        <f t="shared" si="194"/>
        <v>0</v>
      </c>
      <c r="M141" s="387">
        <f t="shared" si="195"/>
        <v>0</v>
      </c>
      <c r="N141" s="387">
        <f t="shared" si="189"/>
        <v>1553.47</v>
      </c>
      <c r="O141" s="387">
        <f t="shared" si="190"/>
        <v>0</v>
      </c>
      <c r="P141" s="387">
        <f t="shared" si="191"/>
        <v>1553.47</v>
      </c>
      <c r="Q141" s="388">
        <f t="shared" si="183"/>
        <v>1</v>
      </c>
      <c r="S141" s="4">
        <v>1553.47</v>
      </c>
      <c r="U141" s="39">
        <f t="shared" si="178"/>
        <v>0</v>
      </c>
      <c r="V141" s="39"/>
    </row>
    <row r="142" spans="1:22" ht="37.5" x14ac:dyDescent="0.3">
      <c r="A142" s="456" t="s">
        <v>259</v>
      </c>
      <c r="B142" s="457" t="s">
        <v>252</v>
      </c>
      <c r="C142" s="458" t="s">
        <v>46</v>
      </c>
      <c r="D142" s="459">
        <v>616.83000000000004</v>
      </c>
      <c r="E142" s="458">
        <v>2.85</v>
      </c>
      <c r="F142" s="439">
        <f t="shared" si="192"/>
        <v>-2.85</v>
      </c>
      <c r="G142" s="439">
        <f t="shared" si="193"/>
        <v>0</v>
      </c>
      <c r="H142" s="458">
        <v>0</v>
      </c>
      <c r="I142" s="440"/>
      <c r="J142" s="441">
        <f>I142+'BM05'!G140</f>
        <v>2.85</v>
      </c>
      <c r="K142" s="442">
        <f t="shared" si="186"/>
        <v>1757.97</v>
      </c>
      <c r="L142" s="442">
        <f t="shared" si="194"/>
        <v>-1757.97</v>
      </c>
      <c r="M142" s="442">
        <f t="shared" si="195"/>
        <v>0</v>
      </c>
      <c r="N142" s="442">
        <f t="shared" si="189"/>
        <v>0</v>
      </c>
      <c r="O142" s="442">
        <f t="shared" si="190"/>
        <v>0</v>
      </c>
      <c r="P142" s="442">
        <f t="shared" si="191"/>
        <v>1757.97</v>
      </c>
      <c r="Q142" s="443">
        <v>0</v>
      </c>
      <c r="R142" s="67">
        <v>10.97</v>
      </c>
      <c r="S142" s="4">
        <v>1757.97</v>
      </c>
      <c r="U142" s="39">
        <f t="shared" si="178"/>
        <v>0</v>
      </c>
      <c r="V142" s="39"/>
    </row>
    <row r="143" spans="1:22" ht="25" x14ac:dyDescent="0.3">
      <c r="A143" s="445" t="s">
        <v>260</v>
      </c>
      <c r="B143" s="446" t="s">
        <v>253</v>
      </c>
      <c r="C143" s="447" t="s">
        <v>235</v>
      </c>
      <c r="D143" s="413">
        <v>516.9</v>
      </c>
      <c r="E143" s="447">
        <v>8.5500000000000007</v>
      </c>
      <c r="F143" s="383">
        <f t="shared" si="192"/>
        <v>-1.2347999999999999</v>
      </c>
      <c r="G143" s="383">
        <f t="shared" si="193"/>
        <v>0</v>
      </c>
      <c r="H143" s="447">
        <v>7.3152000000000008</v>
      </c>
      <c r="I143" s="400"/>
      <c r="J143" s="386">
        <f>I143+'BM05'!G141</f>
        <v>8.5500000000000007</v>
      </c>
      <c r="K143" s="387">
        <f t="shared" si="186"/>
        <v>4419.5</v>
      </c>
      <c r="L143" s="387">
        <f t="shared" si="194"/>
        <v>-638.27</v>
      </c>
      <c r="M143" s="387">
        <f t="shared" si="195"/>
        <v>0</v>
      </c>
      <c r="N143" s="387">
        <f t="shared" si="189"/>
        <v>3781.23</v>
      </c>
      <c r="O143" s="387">
        <f t="shared" si="190"/>
        <v>0</v>
      </c>
      <c r="P143" s="387">
        <f t="shared" si="191"/>
        <v>4419.5</v>
      </c>
      <c r="Q143" s="388">
        <f t="shared" si="183"/>
        <v>1.1687995705101251</v>
      </c>
      <c r="R143" s="67">
        <v>9.14</v>
      </c>
      <c r="S143" s="4">
        <v>4419.5</v>
      </c>
      <c r="U143" s="39">
        <f t="shared" si="178"/>
        <v>0</v>
      </c>
      <c r="V143" s="39"/>
    </row>
    <row r="144" spans="1:22" ht="25" x14ac:dyDescent="0.3">
      <c r="A144" s="445" t="s">
        <v>261</v>
      </c>
      <c r="B144" s="446" t="s">
        <v>45</v>
      </c>
      <c r="C144" s="447" t="s">
        <v>71</v>
      </c>
      <c r="D144" s="413">
        <v>18.329999999999998</v>
      </c>
      <c r="E144" s="447">
        <v>69.739999999999995</v>
      </c>
      <c r="F144" s="383">
        <f t="shared" si="192"/>
        <v>0</v>
      </c>
      <c r="G144" s="383">
        <f t="shared" si="193"/>
        <v>0</v>
      </c>
      <c r="H144" s="447">
        <v>69.739999999999995</v>
      </c>
      <c r="I144" s="400"/>
      <c r="J144" s="386">
        <f>I144+'BM05'!G142</f>
        <v>69.739999999999995</v>
      </c>
      <c r="K144" s="387">
        <f t="shared" si="186"/>
        <v>1278.33</v>
      </c>
      <c r="L144" s="387">
        <f t="shared" si="194"/>
        <v>0</v>
      </c>
      <c r="M144" s="387">
        <f t="shared" si="195"/>
        <v>0</v>
      </c>
      <c r="N144" s="387">
        <f t="shared" si="189"/>
        <v>1278.33</v>
      </c>
      <c r="O144" s="387">
        <f t="shared" si="190"/>
        <v>0</v>
      </c>
      <c r="P144" s="387">
        <f t="shared" si="191"/>
        <v>1278.33</v>
      </c>
      <c r="Q144" s="388">
        <f t="shared" si="183"/>
        <v>1</v>
      </c>
      <c r="R144" s="66"/>
      <c r="S144" s="4">
        <v>1278.33</v>
      </c>
      <c r="U144" s="39">
        <f t="shared" si="178"/>
        <v>0</v>
      </c>
      <c r="V144" s="39"/>
    </row>
    <row r="145" spans="1:22" ht="37.5" x14ac:dyDescent="0.3">
      <c r="A145" s="445" t="s">
        <v>262</v>
      </c>
      <c r="B145" s="446" t="s">
        <v>254</v>
      </c>
      <c r="C145" s="447" t="s">
        <v>46</v>
      </c>
      <c r="D145" s="413">
        <v>662.01</v>
      </c>
      <c r="E145" s="447">
        <v>2.31</v>
      </c>
      <c r="F145" s="383">
        <f t="shared" si="192"/>
        <v>0</v>
      </c>
      <c r="G145" s="383">
        <f t="shared" si="193"/>
        <v>0</v>
      </c>
      <c r="H145" s="447">
        <v>2.31</v>
      </c>
      <c r="I145" s="400"/>
      <c r="J145" s="386">
        <f>I145+'BM05'!G143</f>
        <v>2.31</v>
      </c>
      <c r="K145" s="387">
        <f t="shared" si="186"/>
        <v>1529.24</v>
      </c>
      <c r="L145" s="387">
        <f t="shared" si="194"/>
        <v>0</v>
      </c>
      <c r="M145" s="387">
        <f t="shared" si="195"/>
        <v>0</v>
      </c>
      <c r="N145" s="387">
        <f t="shared" si="189"/>
        <v>1529.24</v>
      </c>
      <c r="O145" s="387">
        <f t="shared" si="190"/>
        <v>0</v>
      </c>
      <c r="P145" s="387">
        <f t="shared" si="191"/>
        <v>1529.24</v>
      </c>
      <c r="Q145" s="388">
        <f t="shared" si="183"/>
        <v>1</v>
      </c>
      <c r="R145" s="67">
        <v>3.02</v>
      </c>
      <c r="S145" s="4">
        <v>1529.24</v>
      </c>
      <c r="U145" s="39">
        <f t="shared" si="178"/>
        <v>0</v>
      </c>
      <c r="V145" s="39"/>
    </row>
    <row r="146" spans="1:22" ht="37.5" x14ac:dyDescent="0.3">
      <c r="A146" s="445" t="s">
        <v>263</v>
      </c>
      <c r="B146" s="446" t="s">
        <v>76</v>
      </c>
      <c r="C146" s="447" t="s">
        <v>63</v>
      </c>
      <c r="D146" s="413">
        <v>41.75</v>
      </c>
      <c r="E146" s="447">
        <v>25.07</v>
      </c>
      <c r="F146" s="383">
        <f t="shared" si="192"/>
        <v>0</v>
      </c>
      <c r="G146" s="383">
        <f t="shared" si="193"/>
        <v>0</v>
      </c>
      <c r="H146" s="447">
        <v>25.07</v>
      </c>
      <c r="I146" s="400"/>
      <c r="J146" s="386">
        <f>I146+'BM05'!G144</f>
        <v>25.07</v>
      </c>
      <c r="K146" s="387">
        <f t="shared" si="186"/>
        <v>1046.67</v>
      </c>
      <c r="L146" s="387">
        <f t="shared" si="194"/>
        <v>0</v>
      </c>
      <c r="M146" s="387">
        <f t="shared" si="195"/>
        <v>0</v>
      </c>
      <c r="N146" s="387">
        <f t="shared" si="189"/>
        <v>1046.67</v>
      </c>
      <c r="O146" s="387">
        <f t="shared" si="190"/>
        <v>0</v>
      </c>
      <c r="P146" s="387">
        <f t="shared" si="191"/>
        <v>1046.67</v>
      </c>
      <c r="Q146" s="388">
        <f t="shared" si="183"/>
        <v>1</v>
      </c>
      <c r="S146" s="4">
        <v>1046.67</v>
      </c>
      <c r="U146" s="39">
        <f t="shared" si="178"/>
        <v>0</v>
      </c>
      <c r="V146" s="39"/>
    </row>
    <row r="147" spans="1:22" ht="14" x14ac:dyDescent="0.3">
      <c r="A147" s="445" t="s">
        <v>264</v>
      </c>
      <c r="B147" s="446" t="s">
        <v>77</v>
      </c>
      <c r="C147" s="447" t="s">
        <v>46</v>
      </c>
      <c r="D147" s="413">
        <v>46.64</v>
      </c>
      <c r="E147" s="447">
        <v>24.67</v>
      </c>
      <c r="F147" s="383">
        <f t="shared" si="192"/>
        <v>-17.891999999999996</v>
      </c>
      <c r="G147" s="383">
        <f t="shared" si="193"/>
        <v>0</v>
      </c>
      <c r="H147" s="447">
        <v>6.7780000000000076</v>
      </c>
      <c r="I147" s="400"/>
      <c r="J147" s="386">
        <f>I147+'BM05'!G145</f>
        <v>24.67</v>
      </c>
      <c r="K147" s="387">
        <f t="shared" si="186"/>
        <v>1150.6099999999999</v>
      </c>
      <c r="L147" s="387">
        <f t="shared" si="194"/>
        <v>-834.48</v>
      </c>
      <c r="M147" s="387">
        <f t="shared" si="195"/>
        <v>0</v>
      </c>
      <c r="N147" s="387">
        <f t="shared" si="189"/>
        <v>316.13</v>
      </c>
      <c r="O147" s="387">
        <f t="shared" si="190"/>
        <v>0</v>
      </c>
      <c r="P147" s="387">
        <f t="shared" si="191"/>
        <v>1150.6099999999999</v>
      </c>
      <c r="Q147" s="388">
        <f t="shared" si="183"/>
        <v>3.6396735520197385</v>
      </c>
      <c r="R147" s="66"/>
      <c r="S147" s="4">
        <v>1150.6099999999999</v>
      </c>
      <c r="U147" s="39">
        <f t="shared" si="178"/>
        <v>0</v>
      </c>
      <c r="V147" s="39"/>
    </row>
    <row r="148" spans="1:22" ht="37.5" x14ac:dyDescent="0.3">
      <c r="A148" s="460" t="s">
        <v>1448</v>
      </c>
      <c r="B148" s="357" t="s">
        <v>834</v>
      </c>
      <c r="C148" s="425" t="s">
        <v>63</v>
      </c>
      <c r="D148" s="426">
        <f>1.21482142858781*71.7</f>
        <v>87.10269642974599</v>
      </c>
      <c r="E148" s="427"/>
      <c r="F148" s="428">
        <f t="shared" si="192"/>
        <v>0</v>
      </c>
      <c r="G148" s="428">
        <f t="shared" si="193"/>
        <v>47.52</v>
      </c>
      <c r="H148" s="461">
        <v>47.52</v>
      </c>
      <c r="I148" s="429">
        <f>H148</f>
        <v>47.52</v>
      </c>
      <c r="J148" s="430">
        <f>I148</f>
        <v>47.52</v>
      </c>
      <c r="K148" s="431"/>
      <c r="L148" s="431">
        <f t="shared" si="194"/>
        <v>0</v>
      </c>
      <c r="M148" s="431">
        <f t="shared" si="195"/>
        <v>4139.12</v>
      </c>
      <c r="N148" s="431">
        <f t="shared" si="189"/>
        <v>4139.12</v>
      </c>
      <c r="O148" s="431">
        <f t="shared" si="190"/>
        <v>4139.12</v>
      </c>
      <c r="P148" s="431">
        <f t="shared" si="191"/>
        <v>4139.12</v>
      </c>
      <c r="Q148" s="432">
        <f t="shared" si="183"/>
        <v>1</v>
      </c>
      <c r="R148" s="66"/>
      <c r="U148" s="39"/>
      <c r="V148" s="39"/>
    </row>
    <row r="149" spans="1:22" ht="37.5" x14ac:dyDescent="0.3">
      <c r="A149" s="460" t="s">
        <v>1449</v>
      </c>
      <c r="B149" s="434" t="s">
        <v>890</v>
      </c>
      <c r="C149" s="427" t="s">
        <v>46</v>
      </c>
      <c r="D149" s="426">
        <f>1.21482142858781*73.67</f>
        <v>89.495894644063966</v>
      </c>
      <c r="E149" s="427"/>
      <c r="F149" s="428">
        <f t="shared" si="192"/>
        <v>0</v>
      </c>
      <c r="G149" s="428">
        <f t="shared" si="193"/>
        <v>77.999760000000009</v>
      </c>
      <c r="H149" s="461">
        <v>77.999760000000009</v>
      </c>
      <c r="I149" s="429">
        <f>H149</f>
        <v>77.999760000000009</v>
      </c>
      <c r="J149" s="430">
        <f>I149</f>
        <v>77.999760000000009</v>
      </c>
      <c r="K149" s="431"/>
      <c r="L149" s="431">
        <f t="shared" si="194"/>
        <v>0</v>
      </c>
      <c r="M149" s="431">
        <f t="shared" si="195"/>
        <v>6980.66</v>
      </c>
      <c r="N149" s="431">
        <f t="shared" si="189"/>
        <v>6980.66</v>
      </c>
      <c r="O149" s="431">
        <f t="shared" si="190"/>
        <v>6980.66</v>
      </c>
      <c r="P149" s="431">
        <f t="shared" si="191"/>
        <v>6980.66</v>
      </c>
      <c r="Q149" s="432">
        <f t="shared" si="183"/>
        <v>1</v>
      </c>
      <c r="R149" s="66"/>
      <c r="U149" s="39"/>
      <c r="V149" s="39"/>
    </row>
    <row r="150" spans="1:22" ht="15.5" customHeight="1" x14ac:dyDescent="0.3">
      <c r="A150" s="381" t="s">
        <v>265</v>
      </c>
      <c r="B150" s="394" t="s">
        <v>266</v>
      </c>
      <c r="C150" s="395"/>
      <c r="D150" s="409"/>
      <c r="E150" s="395"/>
      <c r="F150" s="395"/>
      <c r="G150" s="395"/>
      <c r="H150" s="629"/>
      <c r="I150" s="629"/>
      <c r="J150" s="629"/>
      <c r="K150" s="629"/>
      <c r="L150" s="629"/>
      <c r="M150" s="629"/>
      <c r="N150" s="629"/>
      <c r="O150" s="629"/>
      <c r="P150" s="629"/>
      <c r="Q150" s="647"/>
      <c r="S150" s="4">
        <v>9576.68</v>
      </c>
      <c r="U150" s="39">
        <f t="shared" ref="U150:U181" si="196">+S150-K150</f>
        <v>9576.68</v>
      </c>
      <c r="V150" s="39"/>
    </row>
    <row r="151" spans="1:22" ht="50" x14ac:dyDescent="0.3">
      <c r="A151" s="445" t="s">
        <v>269</v>
      </c>
      <c r="B151" s="446" t="s">
        <v>90</v>
      </c>
      <c r="C151" s="447" t="s">
        <v>63</v>
      </c>
      <c r="D151" s="413">
        <v>39.71</v>
      </c>
      <c r="E151" s="447">
        <v>26.4</v>
      </c>
      <c r="F151" s="383">
        <f t="shared" ref="F151" si="197">IF(H151&lt;E151,H151-E151,0)</f>
        <v>0</v>
      </c>
      <c r="G151" s="383">
        <f t="shared" ref="G151" si="198">IF(H151&gt;E151,H151-E151,0)</f>
        <v>0</v>
      </c>
      <c r="H151" s="447">
        <v>26.4</v>
      </c>
      <c r="I151" s="400"/>
      <c r="J151" s="386">
        <f>I151+'BM05'!G147</f>
        <v>26.4</v>
      </c>
      <c r="K151" s="387">
        <f t="shared" ref="K151:K156" si="199">ROUND(E151*D151,2)</f>
        <v>1048.3399999999999</v>
      </c>
      <c r="L151" s="387">
        <f t="shared" ref="L151:L152" si="200">ROUND(D151*F151,2)</f>
        <v>0</v>
      </c>
      <c r="M151" s="387">
        <f t="shared" ref="M151:M152" si="201">ROUND(D151*G151,2)</f>
        <v>0</v>
      </c>
      <c r="N151" s="387">
        <f t="shared" ref="N151:N156" si="202">ROUND(H151*D151,2)</f>
        <v>1048.3399999999999</v>
      </c>
      <c r="O151" s="387">
        <f t="shared" ref="O151:O156" si="203">ROUND(I151*D151,2)</f>
        <v>0</v>
      </c>
      <c r="P151" s="387">
        <f t="shared" ref="P151:P156" si="204">ROUND(J151*D151,2)</f>
        <v>1048.3399999999999</v>
      </c>
      <c r="Q151" s="388">
        <f t="shared" si="183"/>
        <v>1</v>
      </c>
      <c r="S151" s="4">
        <v>1048.3399999999999</v>
      </c>
      <c r="U151" s="39">
        <f t="shared" si="196"/>
        <v>0</v>
      </c>
      <c r="V151" s="39"/>
    </row>
    <row r="152" spans="1:22" ht="37.5" x14ac:dyDescent="0.3">
      <c r="A152" s="445" t="s">
        <v>270</v>
      </c>
      <c r="B152" s="446" t="s">
        <v>267</v>
      </c>
      <c r="C152" s="447" t="s">
        <v>63</v>
      </c>
      <c r="D152" s="413">
        <v>59.67</v>
      </c>
      <c r="E152" s="447">
        <v>28.59</v>
      </c>
      <c r="F152" s="383">
        <f t="shared" ref="F152:F156" si="205">IF(H152&lt;E152,H152-E152,0)</f>
        <v>0</v>
      </c>
      <c r="G152" s="383">
        <f t="shared" ref="G152:G156" si="206">IF(H152&gt;E152,H152-E152,0)</f>
        <v>0</v>
      </c>
      <c r="H152" s="447">
        <v>28.59</v>
      </c>
      <c r="I152" s="400"/>
      <c r="J152" s="386">
        <f>I152+'BM05'!G148</f>
        <v>28.59</v>
      </c>
      <c r="K152" s="387">
        <f t="shared" si="199"/>
        <v>1705.97</v>
      </c>
      <c r="L152" s="387">
        <f t="shared" si="200"/>
        <v>0</v>
      </c>
      <c r="M152" s="387">
        <f t="shared" si="201"/>
        <v>0</v>
      </c>
      <c r="N152" s="387">
        <f t="shared" si="202"/>
        <v>1705.97</v>
      </c>
      <c r="O152" s="387">
        <f t="shared" si="203"/>
        <v>0</v>
      </c>
      <c r="P152" s="387">
        <f t="shared" si="204"/>
        <v>1705.97</v>
      </c>
      <c r="Q152" s="388">
        <f t="shared" si="183"/>
        <v>1</v>
      </c>
      <c r="S152" s="4">
        <v>1705.97</v>
      </c>
      <c r="U152" s="39">
        <f t="shared" si="196"/>
        <v>0</v>
      </c>
      <c r="V152" s="39"/>
    </row>
    <row r="153" spans="1:22" ht="37.5" x14ac:dyDescent="0.3">
      <c r="A153" s="445" t="s">
        <v>271</v>
      </c>
      <c r="B153" s="446" t="s">
        <v>94</v>
      </c>
      <c r="C153" s="447" t="s">
        <v>71</v>
      </c>
      <c r="D153" s="413">
        <v>22.45</v>
      </c>
      <c r="E153" s="447">
        <v>37.22</v>
      </c>
      <c r="F153" s="383">
        <f t="shared" si="205"/>
        <v>0</v>
      </c>
      <c r="G153" s="383">
        <f t="shared" si="206"/>
        <v>0</v>
      </c>
      <c r="H153" s="447">
        <v>37.22</v>
      </c>
      <c r="I153" s="400"/>
      <c r="J153" s="386">
        <f>I153+'BM05'!G149</f>
        <v>37.22</v>
      </c>
      <c r="K153" s="387">
        <f t="shared" si="199"/>
        <v>835.59</v>
      </c>
      <c r="L153" s="387">
        <f t="shared" ref="L153:L156" si="207">ROUND(D153*F153,2)</f>
        <v>0</v>
      </c>
      <c r="M153" s="387">
        <f t="shared" ref="M153:M156" si="208">ROUND(D153*G153,2)</f>
        <v>0</v>
      </c>
      <c r="N153" s="387">
        <f t="shared" si="202"/>
        <v>835.59</v>
      </c>
      <c r="O153" s="387">
        <f t="shared" si="203"/>
        <v>0</v>
      </c>
      <c r="P153" s="387">
        <f t="shared" si="204"/>
        <v>835.59</v>
      </c>
      <c r="Q153" s="388">
        <f t="shared" si="183"/>
        <v>1</v>
      </c>
      <c r="S153" s="4">
        <v>835.59</v>
      </c>
      <c r="U153" s="39">
        <f t="shared" si="196"/>
        <v>0</v>
      </c>
      <c r="V153" s="39"/>
    </row>
    <row r="154" spans="1:22" ht="37.5" x14ac:dyDescent="0.3">
      <c r="A154" s="445" t="s">
        <v>272</v>
      </c>
      <c r="B154" s="446" t="s">
        <v>47</v>
      </c>
      <c r="C154" s="447" t="s">
        <v>71</v>
      </c>
      <c r="D154" s="413">
        <v>18.260000000000002</v>
      </c>
      <c r="E154" s="447">
        <v>204.88</v>
      </c>
      <c r="F154" s="383">
        <f t="shared" si="205"/>
        <v>0</v>
      </c>
      <c r="G154" s="383">
        <f t="shared" si="206"/>
        <v>0</v>
      </c>
      <c r="H154" s="447">
        <v>204.88</v>
      </c>
      <c r="I154" s="400"/>
      <c r="J154" s="386">
        <f>I154+'BM05'!G150</f>
        <v>204.88</v>
      </c>
      <c r="K154" s="387">
        <f t="shared" si="199"/>
        <v>3741.11</v>
      </c>
      <c r="L154" s="387">
        <f t="shared" si="207"/>
        <v>0</v>
      </c>
      <c r="M154" s="387">
        <f t="shared" si="208"/>
        <v>0</v>
      </c>
      <c r="N154" s="387">
        <f t="shared" si="202"/>
        <v>3741.11</v>
      </c>
      <c r="O154" s="387">
        <f t="shared" si="203"/>
        <v>0</v>
      </c>
      <c r="P154" s="387">
        <f t="shared" si="204"/>
        <v>3741.11</v>
      </c>
      <c r="Q154" s="388">
        <f t="shared" si="183"/>
        <v>1</v>
      </c>
      <c r="S154" s="4">
        <v>3741.11</v>
      </c>
      <c r="U154" s="39">
        <f t="shared" si="196"/>
        <v>0</v>
      </c>
      <c r="V154" s="39"/>
    </row>
    <row r="155" spans="1:22" ht="37.5" x14ac:dyDescent="0.3">
      <c r="A155" s="445" t="s">
        <v>273</v>
      </c>
      <c r="B155" s="446" t="s">
        <v>144</v>
      </c>
      <c r="C155" s="447" t="s">
        <v>46</v>
      </c>
      <c r="D155" s="413">
        <v>487.71</v>
      </c>
      <c r="E155" s="447">
        <v>2.98</v>
      </c>
      <c r="F155" s="383">
        <f t="shared" si="205"/>
        <v>0</v>
      </c>
      <c r="G155" s="383">
        <f t="shared" si="206"/>
        <v>0</v>
      </c>
      <c r="H155" s="447">
        <v>2.98</v>
      </c>
      <c r="I155" s="400"/>
      <c r="J155" s="386">
        <f>I155+'BM05'!G151</f>
        <v>2.98</v>
      </c>
      <c r="K155" s="387">
        <f t="shared" si="199"/>
        <v>1453.38</v>
      </c>
      <c r="L155" s="387">
        <f t="shared" si="207"/>
        <v>0</v>
      </c>
      <c r="M155" s="387">
        <f t="shared" si="208"/>
        <v>0</v>
      </c>
      <c r="N155" s="387">
        <f t="shared" si="202"/>
        <v>1453.38</v>
      </c>
      <c r="O155" s="387">
        <f t="shared" si="203"/>
        <v>0</v>
      </c>
      <c r="P155" s="387">
        <f t="shared" si="204"/>
        <v>1453.38</v>
      </c>
      <c r="Q155" s="388">
        <f t="shared" si="183"/>
        <v>1</v>
      </c>
      <c r="S155" s="4">
        <v>1453.38</v>
      </c>
      <c r="U155" s="39">
        <f t="shared" si="196"/>
        <v>0</v>
      </c>
      <c r="V155" s="39"/>
    </row>
    <row r="156" spans="1:22" ht="25" x14ac:dyDescent="0.3">
      <c r="A156" s="445" t="s">
        <v>274</v>
      </c>
      <c r="B156" s="446" t="s">
        <v>268</v>
      </c>
      <c r="C156" s="447" t="s">
        <v>46</v>
      </c>
      <c r="D156" s="413">
        <v>265.87</v>
      </c>
      <c r="E156" s="447">
        <v>2.98</v>
      </c>
      <c r="F156" s="383">
        <f t="shared" si="205"/>
        <v>0</v>
      </c>
      <c r="G156" s="383">
        <f t="shared" si="206"/>
        <v>0</v>
      </c>
      <c r="H156" s="447">
        <v>2.98</v>
      </c>
      <c r="I156" s="400"/>
      <c r="J156" s="386">
        <f>I156+'BM05'!G152</f>
        <v>2.98</v>
      </c>
      <c r="K156" s="387">
        <f t="shared" si="199"/>
        <v>792.29</v>
      </c>
      <c r="L156" s="387">
        <f t="shared" si="207"/>
        <v>0</v>
      </c>
      <c r="M156" s="387">
        <f t="shared" si="208"/>
        <v>0</v>
      </c>
      <c r="N156" s="387">
        <f t="shared" si="202"/>
        <v>792.29</v>
      </c>
      <c r="O156" s="387">
        <f t="shared" si="203"/>
        <v>0</v>
      </c>
      <c r="P156" s="387">
        <f t="shared" si="204"/>
        <v>792.29</v>
      </c>
      <c r="Q156" s="388">
        <f t="shared" si="183"/>
        <v>1</v>
      </c>
      <c r="S156" s="4">
        <v>792.29</v>
      </c>
      <c r="U156" s="39">
        <f t="shared" si="196"/>
        <v>0</v>
      </c>
      <c r="V156" s="39"/>
    </row>
    <row r="157" spans="1:22" ht="15.5" customHeight="1" x14ac:dyDescent="0.3">
      <c r="A157" s="381" t="s">
        <v>275</v>
      </c>
      <c r="B157" s="394" t="s">
        <v>276</v>
      </c>
      <c r="C157" s="395"/>
      <c r="D157" s="409"/>
      <c r="E157" s="395"/>
      <c r="F157" s="395"/>
      <c r="G157" s="395"/>
      <c r="H157" s="629"/>
      <c r="I157" s="629"/>
      <c r="J157" s="629"/>
      <c r="K157" s="629"/>
      <c r="L157" s="629"/>
      <c r="M157" s="629"/>
      <c r="N157" s="629"/>
      <c r="O157" s="629"/>
      <c r="P157" s="629"/>
      <c r="Q157" s="647"/>
      <c r="S157" s="4">
        <v>36069.11</v>
      </c>
      <c r="U157" s="39">
        <f t="shared" si="196"/>
        <v>36069.11</v>
      </c>
      <c r="V157" s="39"/>
    </row>
    <row r="158" spans="1:22" ht="37.5" x14ac:dyDescent="0.3">
      <c r="A158" s="445" t="s">
        <v>283</v>
      </c>
      <c r="B158" s="446" t="s">
        <v>105</v>
      </c>
      <c r="C158" s="447" t="s">
        <v>63</v>
      </c>
      <c r="D158" s="413">
        <v>51.88</v>
      </c>
      <c r="E158" s="447">
        <v>111.13</v>
      </c>
      <c r="F158" s="383">
        <f t="shared" ref="F158" si="209">IF(H158&lt;E158,H158-E158,0)</f>
        <v>0</v>
      </c>
      <c r="G158" s="383">
        <f t="shared" ref="G158" si="210">IF(H158&gt;E158,H158-E158,0)</f>
        <v>0</v>
      </c>
      <c r="H158" s="447">
        <v>111.13</v>
      </c>
      <c r="I158" s="400"/>
      <c r="J158" s="386">
        <f>I158+'BM05'!G154</f>
        <v>111.13</v>
      </c>
      <c r="K158" s="387">
        <f>ROUND(E158*D158,2)</f>
        <v>5765.42</v>
      </c>
      <c r="L158" s="387">
        <f t="shared" ref="L158:L159" si="211">ROUND(D158*F158,2)</f>
        <v>0</v>
      </c>
      <c r="M158" s="387">
        <f t="shared" ref="M158:M159" si="212">ROUND(D158*G158,2)</f>
        <v>0</v>
      </c>
      <c r="N158" s="387">
        <f>ROUND(H158*D158,2)</f>
        <v>5765.42</v>
      </c>
      <c r="O158" s="387">
        <f>ROUND(I158*D158,2)</f>
        <v>0</v>
      </c>
      <c r="P158" s="387">
        <f>ROUND(J158*D158,2)</f>
        <v>5765.42</v>
      </c>
      <c r="Q158" s="388">
        <f t="shared" si="183"/>
        <v>1</v>
      </c>
      <c r="S158" s="4">
        <v>5765.42</v>
      </c>
      <c r="U158" s="39">
        <f t="shared" si="196"/>
        <v>0</v>
      </c>
      <c r="V158" s="39"/>
    </row>
    <row r="159" spans="1:22" ht="25" x14ac:dyDescent="0.3">
      <c r="A159" s="456" t="s">
        <v>284</v>
      </c>
      <c r="B159" s="457" t="s">
        <v>277</v>
      </c>
      <c r="C159" s="458" t="s">
        <v>124</v>
      </c>
      <c r="D159" s="459">
        <v>55.41</v>
      </c>
      <c r="E159" s="458">
        <v>12.34</v>
      </c>
      <c r="F159" s="439">
        <f t="shared" ref="F159:F162" si="213">IF(H159&lt;E159,H159-E159,0)</f>
        <v>-12.34</v>
      </c>
      <c r="G159" s="439">
        <f t="shared" ref="G159:G162" si="214">IF(H159&gt;E159,H159-E159,0)</f>
        <v>0</v>
      </c>
      <c r="H159" s="458">
        <v>0</v>
      </c>
      <c r="I159" s="440"/>
      <c r="J159" s="441">
        <f>I159+'BM05'!G155</f>
        <v>0</v>
      </c>
      <c r="K159" s="442">
        <f>ROUND(E159*D159,2)</f>
        <v>683.76</v>
      </c>
      <c r="L159" s="442">
        <f t="shared" si="211"/>
        <v>-683.76</v>
      </c>
      <c r="M159" s="442">
        <f t="shared" si="212"/>
        <v>0</v>
      </c>
      <c r="N159" s="442">
        <f>ROUND(H159*D159,2)</f>
        <v>0</v>
      </c>
      <c r="O159" s="442">
        <f>ROUND(I159*D159,2)</f>
        <v>0</v>
      </c>
      <c r="P159" s="442">
        <f>ROUND(J159*D159,2)</f>
        <v>0</v>
      </c>
      <c r="Q159" s="443">
        <v>0</v>
      </c>
      <c r="S159" s="4">
        <v>683.76</v>
      </c>
      <c r="U159" s="39">
        <f t="shared" si="196"/>
        <v>0</v>
      </c>
      <c r="V159" s="39"/>
    </row>
    <row r="160" spans="1:22" ht="25" x14ac:dyDescent="0.3">
      <c r="A160" s="445" t="s">
        <v>285</v>
      </c>
      <c r="B160" s="446" t="s">
        <v>278</v>
      </c>
      <c r="C160" s="447" t="s">
        <v>124</v>
      </c>
      <c r="D160" s="413">
        <v>64.180000000000007</v>
      </c>
      <c r="E160" s="447">
        <v>2.92</v>
      </c>
      <c r="F160" s="383">
        <f t="shared" si="213"/>
        <v>0</v>
      </c>
      <c r="G160" s="383">
        <f t="shared" si="214"/>
        <v>0</v>
      </c>
      <c r="H160" s="447">
        <v>2.92</v>
      </c>
      <c r="I160" s="400"/>
      <c r="J160" s="386">
        <f>I160+'BM05'!G156</f>
        <v>2.92</v>
      </c>
      <c r="K160" s="387">
        <f>ROUND(E160*D160,2)</f>
        <v>187.41</v>
      </c>
      <c r="L160" s="387">
        <f t="shared" ref="L160:L162" si="215">ROUND(D160*F160,2)</f>
        <v>0</v>
      </c>
      <c r="M160" s="387">
        <f t="shared" ref="M160:M162" si="216">ROUND(D160*G160,2)</f>
        <v>0</v>
      </c>
      <c r="N160" s="387">
        <f>ROUND(H160*D160,2)</f>
        <v>187.41</v>
      </c>
      <c r="O160" s="387">
        <f>ROUND(I160*D160,2)</f>
        <v>0</v>
      </c>
      <c r="P160" s="387">
        <f>ROUND(J160*D160,2)</f>
        <v>187.41</v>
      </c>
      <c r="Q160" s="388">
        <f t="shared" si="183"/>
        <v>1</v>
      </c>
      <c r="S160" s="4">
        <v>187.41</v>
      </c>
      <c r="U160" s="39">
        <f t="shared" si="196"/>
        <v>0</v>
      </c>
      <c r="V160" s="39"/>
    </row>
    <row r="161" spans="1:22" ht="25" x14ac:dyDescent="0.3">
      <c r="A161" s="456" t="s">
        <v>286</v>
      </c>
      <c r="B161" s="457" t="s">
        <v>279</v>
      </c>
      <c r="C161" s="458" t="s">
        <v>124</v>
      </c>
      <c r="D161" s="459">
        <v>104.35</v>
      </c>
      <c r="E161" s="458">
        <v>12.34</v>
      </c>
      <c r="F161" s="439">
        <f t="shared" si="213"/>
        <v>-12.34</v>
      </c>
      <c r="G161" s="439">
        <f t="shared" si="214"/>
        <v>0</v>
      </c>
      <c r="H161" s="458">
        <v>0</v>
      </c>
      <c r="I161" s="440"/>
      <c r="J161" s="441">
        <f>I161+'BM05'!G157</f>
        <v>5.6</v>
      </c>
      <c r="K161" s="442">
        <f>ROUND(E161*D161,2)</f>
        <v>1287.68</v>
      </c>
      <c r="L161" s="442">
        <f t="shared" si="215"/>
        <v>-1287.68</v>
      </c>
      <c r="M161" s="442">
        <f t="shared" si="216"/>
        <v>0</v>
      </c>
      <c r="N161" s="442">
        <f>ROUND(H161*D161,2)</f>
        <v>0</v>
      </c>
      <c r="O161" s="442">
        <f>ROUND(I161*D161,2)</f>
        <v>0</v>
      </c>
      <c r="P161" s="442">
        <f>ROUND(J161*D161,2)</f>
        <v>584.36</v>
      </c>
      <c r="Q161" s="443">
        <v>0</v>
      </c>
      <c r="S161" s="4">
        <v>1287.68</v>
      </c>
      <c r="U161" s="39">
        <f t="shared" si="196"/>
        <v>0</v>
      </c>
      <c r="V161" s="39"/>
    </row>
    <row r="162" spans="1:22" ht="37.5" x14ac:dyDescent="0.3">
      <c r="A162" s="445" t="s">
        <v>287</v>
      </c>
      <c r="B162" s="446" t="s">
        <v>280</v>
      </c>
      <c r="C162" s="447" t="s">
        <v>63</v>
      </c>
      <c r="D162" s="413">
        <v>633.75</v>
      </c>
      <c r="E162" s="447">
        <v>44.41</v>
      </c>
      <c r="F162" s="383">
        <f t="shared" si="213"/>
        <v>0</v>
      </c>
      <c r="G162" s="383">
        <f t="shared" si="214"/>
        <v>0</v>
      </c>
      <c r="H162" s="447">
        <v>44.41</v>
      </c>
      <c r="I162" s="400"/>
      <c r="J162" s="386">
        <f>I162+'BM05'!G158</f>
        <v>0</v>
      </c>
      <c r="K162" s="387">
        <f>ROUND(E162*D162,2)</f>
        <v>28144.84</v>
      </c>
      <c r="L162" s="387">
        <f t="shared" si="215"/>
        <v>0</v>
      </c>
      <c r="M162" s="387">
        <f t="shared" si="216"/>
        <v>0</v>
      </c>
      <c r="N162" s="387">
        <f>ROUND(H162*D162,2)</f>
        <v>28144.84</v>
      </c>
      <c r="O162" s="387">
        <f>ROUND(I162*D162,2)</f>
        <v>0</v>
      </c>
      <c r="P162" s="387">
        <f>ROUND(J162*D162,2)</f>
        <v>0</v>
      </c>
      <c r="Q162" s="388">
        <f t="shared" si="183"/>
        <v>0</v>
      </c>
      <c r="S162" s="4">
        <v>28144.84</v>
      </c>
      <c r="U162" s="39">
        <f t="shared" si="196"/>
        <v>0</v>
      </c>
      <c r="V162" s="39"/>
    </row>
    <row r="163" spans="1:22" ht="15.5" customHeight="1" x14ac:dyDescent="0.3">
      <c r="A163" s="381" t="s">
        <v>281</v>
      </c>
      <c r="B163" s="394" t="s">
        <v>158</v>
      </c>
      <c r="C163" s="395"/>
      <c r="D163" s="409"/>
      <c r="E163" s="395"/>
      <c r="F163" s="395"/>
      <c r="G163" s="395"/>
      <c r="H163" s="629"/>
      <c r="I163" s="629"/>
      <c r="J163" s="629"/>
      <c r="K163" s="629"/>
      <c r="L163" s="629"/>
      <c r="M163" s="629"/>
      <c r="N163" s="629"/>
      <c r="O163" s="629"/>
      <c r="P163" s="629"/>
      <c r="Q163" s="647"/>
      <c r="S163" s="4">
        <v>12659.41</v>
      </c>
      <c r="U163" s="39">
        <f t="shared" si="196"/>
        <v>12659.41</v>
      </c>
      <c r="V163" s="39"/>
    </row>
    <row r="164" spans="1:22" ht="50" x14ac:dyDescent="0.3">
      <c r="A164" s="445" t="s">
        <v>288</v>
      </c>
      <c r="B164" s="446" t="s">
        <v>159</v>
      </c>
      <c r="C164" s="447" t="s">
        <v>63</v>
      </c>
      <c r="D164" s="413">
        <v>77.12</v>
      </c>
      <c r="E164" s="447">
        <v>90.87</v>
      </c>
      <c r="F164" s="383">
        <f t="shared" ref="F164" si="217">IF(H164&lt;E164,H164-E164,0)</f>
        <v>-0.8422999999999945</v>
      </c>
      <c r="G164" s="383">
        <f t="shared" ref="G164" si="218">IF(H164&gt;E164,H164-E164,0)</f>
        <v>0</v>
      </c>
      <c r="H164" s="447">
        <v>90.02770000000001</v>
      </c>
      <c r="I164" s="400"/>
      <c r="J164" s="386">
        <f>I164+'BM05'!G160</f>
        <v>0</v>
      </c>
      <c r="K164" s="387">
        <f>ROUND(E164*D164,2)</f>
        <v>7007.89</v>
      </c>
      <c r="L164" s="387">
        <f t="shared" ref="L164:L165" si="219">ROUND(D164*F164,2)</f>
        <v>-64.959999999999994</v>
      </c>
      <c r="M164" s="387">
        <f t="shared" ref="M164:M165" si="220">ROUND(D164*G164,2)</f>
        <v>0</v>
      </c>
      <c r="N164" s="387">
        <f>ROUND(H164*D164,2)</f>
        <v>6942.94</v>
      </c>
      <c r="O164" s="387">
        <f>ROUND(I164*D164,2)</f>
        <v>0</v>
      </c>
      <c r="P164" s="387">
        <f>ROUND(J164*D164,2)</f>
        <v>0</v>
      </c>
      <c r="Q164" s="388">
        <f t="shared" si="183"/>
        <v>0</v>
      </c>
      <c r="S164" s="4">
        <v>7007.89</v>
      </c>
      <c r="U164" s="39">
        <f t="shared" si="196"/>
        <v>0</v>
      </c>
      <c r="V164" s="39"/>
    </row>
    <row r="165" spans="1:22" ht="25" x14ac:dyDescent="0.3">
      <c r="A165" s="445" t="s">
        <v>289</v>
      </c>
      <c r="B165" s="446" t="s">
        <v>160</v>
      </c>
      <c r="C165" s="447" t="s">
        <v>63</v>
      </c>
      <c r="D165" s="413">
        <v>27.56</v>
      </c>
      <c r="E165" s="447">
        <v>90.87</v>
      </c>
      <c r="F165" s="383">
        <f t="shared" ref="F165:F166" si="221">IF(H165&lt;E165,H165-E165,0)</f>
        <v>-0.8422999999999945</v>
      </c>
      <c r="G165" s="383">
        <f t="shared" ref="G165:G166" si="222">IF(H165&gt;E165,H165-E165,0)</f>
        <v>0</v>
      </c>
      <c r="H165" s="447">
        <v>90.02770000000001</v>
      </c>
      <c r="I165" s="400"/>
      <c r="J165" s="386">
        <f>I165+'BM05'!G161</f>
        <v>0</v>
      </c>
      <c r="K165" s="387">
        <f>ROUND(E165*D165,2)</f>
        <v>2504.38</v>
      </c>
      <c r="L165" s="387">
        <f t="shared" si="219"/>
        <v>-23.21</v>
      </c>
      <c r="M165" s="387">
        <f t="shared" si="220"/>
        <v>0</v>
      </c>
      <c r="N165" s="387">
        <f>ROUND(H165*D165,2)</f>
        <v>2481.16</v>
      </c>
      <c r="O165" s="387">
        <f>ROUND(I165*D165,2)</f>
        <v>0</v>
      </c>
      <c r="P165" s="387">
        <f>ROUND(J165*D165,2)</f>
        <v>0</v>
      </c>
      <c r="Q165" s="388">
        <f t="shared" si="183"/>
        <v>0</v>
      </c>
      <c r="S165" s="4">
        <v>2504.38</v>
      </c>
      <c r="U165" s="39">
        <f t="shared" si="196"/>
        <v>0</v>
      </c>
      <c r="V165" s="39"/>
    </row>
    <row r="166" spans="1:22" ht="27" customHeight="1" x14ac:dyDescent="0.3">
      <c r="A166" s="445" t="s">
        <v>290</v>
      </c>
      <c r="B166" s="446" t="s">
        <v>282</v>
      </c>
      <c r="C166" s="447" t="s">
        <v>63</v>
      </c>
      <c r="D166" s="413">
        <v>43.68</v>
      </c>
      <c r="E166" s="447">
        <v>72.05</v>
      </c>
      <c r="F166" s="383">
        <f t="shared" si="221"/>
        <v>-6.8900000000000006</v>
      </c>
      <c r="G166" s="383">
        <f t="shared" si="222"/>
        <v>0</v>
      </c>
      <c r="H166" s="447">
        <v>65.16</v>
      </c>
      <c r="I166" s="400"/>
      <c r="J166" s="386">
        <f>I166+'BM05'!G162</f>
        <v>0</v>
      </c>
      <c r="K166" s="387">
        <f>ROUND(E166*D166,2)</f>
        <v>3147.14</v>
      </c>
      <c r="L166" s="387">
        <f t="shared" ref="L166" si="223">ROUND(D166*F166,2)</f>
        <v>-300.95999999999998</v>
      </c>
      <c r="M166" s="387">
        <f t="shared" ref="M166" si="224">ROUND(D166*G166,2)</f>
        <v>0</v>
      </c>
      <c r="N166" s="387">
        <f>ROUND(H166*D166,2)</f>
        <v>2846.19</v>
      </c>
      <c r="O166" s="387">
        <f>ROUND(I166*D166,2)</f>
        <v>0</v>
      </c>
      <c r="P166" s="387">
        <f>ROUND(J166*D166,2)</f>
        <v>0</v>
      </c>
      <c r="Q166" s="388">
        <f t="shared" si="183"/>
        <v>0</v>
      </c>
      <c r="S166" s="4">
        <v>3147.14</v>
      </c>
      <c r="U166" s="39">
        <f t="shared" si="196"/>
        <v>0</v>
      </c>
      <c r="V166" s="39"/>
    </row>
    <row r="167" spans="1:22" ht="15.5" customHeight="1" x14ac:dyDescent="0.3">
      <c r="A167" s="381" t="s">
        <v>291</v>
      </c>
      <c r="B167" s="394" t="s">
        <v>292</v>
      </c>
      <c r="C167" s="395"/>
      <c r="D167" s="409"/>
      <c r="E167" s="395"/>
      <c r="F167" s="395"/>
      <c r="G167" s="395"/>
      <c r="H167" s="629"/>
      <c r="I167" s="629"/>
      <c r="J167" s="629"/>
      <c r="K167" s="629"/>
      <c r="L167" s="629"/>
      <c r="M167" s="629"/>
      <c r="N167" s="629"/>
      <c r="O167" s="629"/>
      <c r="P167" s="629"/>
      <c r="Q167" s="647"/>
      <c r="S167" s="4">
        <v>18821.990000000002</v>
      </c>
      <c r="U167" s="39">
        <f t="shared" si="196"/>
        <v>18821.990000000002</v>
      </c>
      <c r="V167" s="39"/>
    </row>
    <row r="168" spans="1:22" ht="37.5" x14ac:dyDescent="0.3">
      <c r="A168" s="445" t="s">
        <v>294</v>
      </c>
      <c r="B168" s="446" t="s">
        <v>293</v>
      </c>
      <c r="C168" s="447" t="s">
        <v>63</v>
      </c>
      <c r="D168" s="413">
        <v>1027.8399999999999</v>
      </c>
      <c r="E168" s="447">
        <v>3.61</v>
      </c>
      <c r="F168" s="383">
        <f t="shared" ref="F168:F170" si="225">IF(H168&lt;E168,H168-E168,0)</f>
        <v>0</v>
      </c>
      <c r="G168" s="383">
        <f t="shared" ref="G168:G170" si="226">IF(H168&gt;E168,H168-E168,0)</f>
        <v>0</v>
      </c>
      <c r="H168" s="447">
        <v>3.61</v>
      </c>
      <c r="I168" s="400"/>
      <c r="J168" s="386">
        <f>I168+'BM05'!G164</f>
        <v>0</v>
      </c>
      <c r="K168" s="387">
        <f>ROUND(E168*D168,2)</f>
        <v>3710.5</v>
      </c>
      <c r="L168" s="387">
        <f t="shared" ref="L168:L170" si="227">ROUND(D168*F168,2)</f>
        <v>0</v>
      </c>
      <c r="M168" s="387">
        <f t="shared" ref="M168:M170" si="228">ROUND(D168*G168,2)</f>
        <v>0</v>
      </c>
      <c r="N168" s="387">
        <f>ROUND(H168*D168,2)</f>
        <v>3710.5</v>
      </c>
      <c r="O168" s="387">
        <f>ROUND(I168*D168,2)</f>
        <v>0</v>
      </c>
      <c r="P168" s="387">
        <f>ROUND(J168*D168,2)</f>
        <v>0</v>
      </c>
      <c r="Q168" s="388">
        <f t="shared" si="183"/>
        <v>0</v>
      </c>
      <c r="S168" s="4">
        <v>3710.5</v>
      </c>
      <c r="U168" s="39">
        <f t="shared" si="196"/>
        <v>0</v>
      </c>
      <c r="V168" s="39"/>
    </row>
    <row r="169" spans="1:22" ht="50" x14ac:dyDescent="0.3">
      <c r="A169" s="445" t="s">
        <v>295</v>
      </c>
      <c r="B169" s="446" t="s">
        <v>175</v>
      </c>
      <c r="C169" s="447" t="s">
        <v>63</v>
      </c>
      <c r="D169" s="413">
        <v>877.32</v>
      </c>
      <c r="E169" s="447">
        <v>4.97</v>
      </c>
      <c r="F169" s="383">
        <f t="shared" si="225"/>
        <v>0</v>
      </c>
      <c r="G169" s="383">
        <f t="shared" si="226"/>
        <v>0</v>
      </c>
      <c r="H169" s="447">
        <v>4.97</v>
      </c>
      <c r="I169" s="400"/>
      <c r="J169" s="386">
        <f>I169+'BM05'!G165</f>
        <v>0</v>
      </c>
      <c r="K169" s="387">
        <f>ROUND(E169*D169,2)</f>
        <v>4360.28</v>
      </c>
      <c r="L169" s="387">
        <f t="shared" si="227"/>
        <v>0</v>
      </c>
      <c r="M169" s="387">
        <f t="shared" si="228"/>
        <v>0</v>
      </c>
      <c r="N169" s="387">
        <f>ROUND(H169*D169,2)</f>
        <v>4360.28</v>
      </c>
      <c r="O169" s="387">
        <f>ROUND(I169*D169,2)</f>
        <v>0</v>
      </c>
      <c r="P169" s="387">
        <f>ROUND(J169*D169,2)</f>
        <v>0</v>
      </c>
      <c r="Q169" s="388">
        <f t="shared" si="183"/>
        <v>0</v>
      </c>
      <c r="S169" s="4">
        <v>4360.28</v>
      </c>
      <c r="U169" s="39">
        <f t="shared" si="196"/>
        <v>0</v>
      </c>
      <c r="V169" s="39"/>
    </row>
    <row r="170" spans="1:22" ht="37.5" x14ac:dyDescent="0.3">
      <c r="A170" s="445" t="s">
        <v>296</v>
      </c>
      <c r="B170" s="446" t="s">
        <v>293</v>
      </c>
      <c r="C170" s="447" t="s">
        <v>63</v>
      </c>
      <c r="D170" s="413">
        <v>1027.8399999999999</v>
      </c>
      <c r="E170" s="447">
        <v>10.46</v>
      </c>
      <c r="F170" s="383">
        <f t="shared" si="225"/>
        <v>0</v>
      </c>
      <c r="G170" s="383">
        <f t="shared" si="226"/>
        <v>0</v>
      </c>
      <c r="H170" s="447">
        <v>10.46</v>
      </c>
      <c r="I170" s="400"/>
      <c r="J170" s="386">
        <f>I170+'BM05'!G166</f>
        <v>0</v>
      </c>
      <c r="K170" s="387">
        <f>ROUND(E170*D170,2)</f>
        <v>10751.21</v>
      </c>
      <c r="L170" s="387">
        <f t="shared" si="227"/>
        <v>0</v>
      </c>
      <c r="M170" s="387">
        <f t="shared" si="228"/>
        <v>0</v>
      </c>
      <c r="N170" s="387">
        <f>ROUND(H170*D170,2)</f>
        <v>10751.21</v>
      </c>
      <c r="O170" s="387">
        <f>ROUND(I170*D170,2)</f>
        <v>0</v>
      </c>
      <c r="P170" s="387">
        <f>ROUND(J170*D170,2)</f>
        <v>0</v>
      </c>
      <c r="Q170" s="388">
        <f t="shared" si="183"/>
        <v>0</v>
      </c>
      <c r="S170" s="4">
        <v>10751.21</v>
      </c>
      <c r="U170" s="39">
        <f t="shared" si="196"/>
        <v>0</v>
      </c>
      <c r="V170" s="39"/>
    </row>
    <row r="171" spans="1:22" ht="15.5" customHeight="1" x14ac:dyDescent="0.3">
      <c r="A171" s="381" t="s">
        <v>297</v>
      </c>
      <c r="B171" s="394" t="s">
        <v>181</v>
      </c>
      <c r="C171" s="395"/>
      <c r="D171" s="409"/>
      <c r="E171" s="629"/>
      <c r="F171" s="629"/>
      <c r="G171" s="629"/>
      <c r="H171" s="629"/>
      <c r="I171" s="629"/>
      <c r="J171" s="629"/>
      <c r="K171" s="629"/>
      <c r="L171" s="629"/>
      <c r="M171" s="629"/>
      <c r="N171" s="629"/>
      <c r="O171" s="629"/>
      <c r="P171" s="629"/>
      <c r="Q171" s="647"/>
      <c r="S171" s="4">
        <v>15673.07</v>
      </c>
      <c r="U171" s="39">
        <f t="shared" si="196"/>
        <v>15673.07</v>
      </c>
      <c r="V171" s="39"/>
    </row>
    <row r="172" spans="1:22" ht="25" x14ac:dyDescent="0.3">
      <c r="A172" s="445" t="s">
        <v>298</v>
      </c>
      <c r="B172" s="446" t="s">
        <v>182</v>
      </c>
      <c r="C172" s="447" t="s">
        <v>46</v>
      </c>
      <c r="D172" s="413">
        <v>434.36</v>
      </c>
      <c r="E172" s="447">
        <v>4.68</v>
      </c>
      <c r="F172" s="383">
        <f t="shared" ref="F172:F174" si="229">IF(H172&lt;E172,H172-E172,0)</f>
        <v>-1.4219999999999997</v>
      </c>
      <c r="G172" s="383">
        <f t="shared" ref="G172:G174" si="230">IF(H172&gt;E172,H172-E172,0)</f>
        <v>0</v>
      </c>
      <c r="H172" s="447">
        <v>3.258</v>
      </c>
      <c r="I172" s="400"/>
      <c r="J172" s="386">
        <f>I172+'BM05'!G168</f>
        <v>4.68</v>
      </c>
      <c r="K172" s="387">
        <f>ROUND(E172*D172,2)</f>
        <v>2032.8</v>
      </c>
      <c r="L172" s="387">
        <f t="shared" ref="L172:L174" si="231">ROUND(D172*F172,2)</f>
        <v>-617.66</v>
      </c>
      <c r="M172" s="387">
        <f t="shared" ref="M172:M174" si="232">ROUND(D172*G172,2)</f>
        <v>0</v>
      </c>
      <c r="N172" s="387">
        <f>ROUND(H172*D172,2)</f>
        <v>1415.14</v>
      </c>
      <c r="O172" s="387">
        <f>ROUND(I172*D172,2)</f>
        <v>0</v>
      </c>
      <c r="P172" s="387">
        <f>ROUND(J172*D172,2)</f>
        <v>2032.8</v>
      </c>
      <c r="Q172" s="388">
        <f t="shared" si="183"/>
        <v>1.4364656500416919</v>
      </c>
      <c r="S172" s="4">
        <v>2032.8</v>
      </c>
      <c r="U172" s="39">
        <f t="shared" si="196"/>
        <v>0</v>
      </c>
      <c r="V172" s="39"/>
    </row>
    <row r="173" spans="1:22" ht="62.5" x14ac:dyDescent="0.3">
      <c r="A173" s="445" t="s">
        <v>299</v>
      </c>
      <c r="B173" s="446" t="s">
        <v>183</v>
      </c>
      <c r="C173" s="447" t="s">
        <v>63</v>
      </c>
      <c r="D173" s="413">
        <v>40.81</v>
      </c>
      <c r="E173" s="447">
        <v>66.790000000000006</v>
      </c>
      <c r="F173" s="383">
        <f t="shared" si="229"/>
        <v>-1.6300000000000097</v>
      </c>
      <c r="G173" s="383">
        <f t="shared" si="230"/>
        <v>0</v>
      </c>
      <c r="H173" s="447">
        <v>65.16</v>
      </c>
      <c r="I173" s="400"/>
      <c r="J173" s="386">
        <f>I173+'BM05'!G169</f>
        <v>0</v>
      </c>
      <c r="K173" s="387">
        <f>ROUND(E173*D173,2)</f>
        <v>2725.7</v>
      </c>
      <c r="L173" s="387">
        <f t="shared" si="231"/>
        <v>-66.52</v>
      </c>
      <c r="M173" s="387">
        <f t="shared" si="232"/>
        <v>0</v>
      </c>
      <c r="N173" s="387">
        <f>ROUND(H173*D173,2)</f>
        <v>2659.18</v>
      </c>
      <c r="O173" s="387">
        <f>ROUND(I173*D173,2)</f>
        <v>0</v>
      </c>
      <c r="P173" s="387">
        <f>ROUND(J173*D173,2)</f>
        <v>0</v>
      </c>
      <c r="Q173" s="388">
        <f t="shared" si="183"/>
        <v>0</v>
      </c>
      <c r="S173" s="4">
        <v>2725.7</v>
      </c>
      <c r="U173" s="39">
        <f t="shared" si="196"/>
        <v>0</v>
      </c>
      <c r="V173" s="39"/>
    </row>
    <row r="174" spans="1:22" ht="37.5" x14ac:dyDescent="0.3">
      <c r="A174" s="445" t="s">
        <v>300</v>
      </c>
      <c r="B174" s="446" t="s">
        <v>184</v>
      </c>
      <c r="C174" s="447" t="s">
        <v>63</v>
      </c>
      <c r="D174" s="413">
        <v>126.75</v>
      </c>
      <c r="E174" s="447">
        <v>66.790000000000006</v>
      </c>
      <c r="F174" s="383">
        <f t="shared" si="229"/>
        <v>-1.6300000000000097</v>
      </c>
      <c r="G174" s="383">
        <f t="shared" si="230"/>
        <v>0</v>
      </c>
      <c r="H174" s="447">
        <v>65.16</v>
      </c>
      <c r="I174" s="400"/>
      <c r="J174" s="386">
        <f>I174+'BM05'!G170</f>
        <v>0</v>
      </c>
      <c r="K174" s="387">
        <f>ROUND(E174*D174,2)</f>
        <v>8465.6299999999992</v>
      </c>
      <c r="L174" s="387">
        <f t="shared" si="231"/>
        <v>-206.6</v>
      </c>
      <c r="M174" s="387">
        <f t="shared" si="232"/>
        <v>0</v>
      </c>
      <c r="N174" s="387">
        <f>ROUND(H174*D174,2)</f>
        <v>8259.0300000000007</v>
      </c>
      <c r="O174" s="387">
        <f>ROUND(I174*D174,2)</f>
        <v>0</v>
      </c>
      <c r="P174" s="387">
        <f>ROUND(J174*D174,2)</f>
        <v>0</v>
      </c>
      <c r="Q174" s="388">
        <f t="shared" si="183"/>
        <v>0</v>
      </c>
      <c r="S174" s="4">
        <v>8465.6299999999992</v>
      </c>
      <c r="U174" s="39">
        <f t="shared" si="196"/>
        <v>0</v>
      </c>
      <c r="V174" s="39"/>
    </row>
    <row r="175" spans="1:22" ht="37.5" x14ac:dyDescent="0.3">
      <c r="A175" s="445" t="s">
        <v>301</v>
      </c>
      <c r="B175" s="446" t="s">
        <v>105</v>
      </c>
      <c r="C175" s="447" t="s">
        <v>63</v>
      </c>
      <c r="D175" s="413">
        <v>51.88</v>
      </c>
      <c r="E175" s="447">
        <v>7.59</v>
      </c>
      <c r="F175" s="383">
        <f t="shared" ref="F175:F176" si="233">IF(H175&lt;E175,H175-E175,0)</f>
        <v>0</v>
      </c>
      <c r="G175" s="383">
        <f t="shared" ref="G175:G176" si="234">IF(H175&gt;E175,H175-E175,0)</f>
        <v>0</v>
      </c>
      <c r="H175" s="447">
        <v>7.59</v>
      </c>
      <c r="I175" s="400"/>
      <c r="J175" s="386">
        <f>I175+'BM05'!G171</f>
        <v>0</v>
      </c>
      <c r="K175" s="387">
        <f>ROUND(E175*D175,2)</f>
        <v>393.77</v>
      </c>
      <c r="L175" s="387">
        <f t="shared" ref="L175:L176" si="235">ROUND(D175*F175,2)</f>
        <v>0</v>
      </c>
      <c r="M175" s="387">
        <f t="shared" ref="M175:M176" si="236">ROUND(D175*G175,2)</f>
        <v>0</v>
      </c>
      <c r="N175" s="387">
        <f>ROUND(H175*D175,2)</f>
        <v>393.77</v>
      </c>
      <c r="O175" s="387">
        <f>ROUND(I175*D175,2)</f>
        <v>0</v>
      </c>
      <c r="P175" s="387">
        <f>ROUND(J175*D175,2)</f>
        <v>0</v>
      </c>
      <c r="Q175" s="388">
        <f t="shared" si="183"/>
        <v>0</v>
      </c>
      <c r="S175" s="4">
        <v>393.77</v>
      </c>
      <c r="U175" s="39">
        <f t="shared" si="196"/>
        <v>0</v>
      </c>
      <c r="V175" s="39"/>
    </row>
    <row r="176" spans="1:22" ht="37.5" x14ac:dyDescent="0.3">
      <c r="A176" s="445" t="s">
        <v>302</v>
      </c>
      <c r="B176" s="446" t="s">
        <v>186</v>
      </c>
      <c r="C176" s="447" t="s">
        <v>46</v>
      </c>
      <c r="D176" s="413">
        <v>772.62</v>
      </c>
      <c r="E176" s="447">
        <v>2.66</v>
      </c>
      <c r="F176" s="383">
        <f t="shared" si="233"/>
        <v>0</v>
      </c>
      <c r="G176" s="383">
        <f t="shared" si="234"/>
        <v>0</v>
      </c>
      <c r="H176" s="447">
        <v>2.66</v>
      </c>
      <c r="I176" s="400"/>
      <c r="J176" s="386">
        <f>I176+'BM05'!G172</f>
        <v>0</v>
      </c>
      <c r="K176" s="387">
        <f>ROUND(E176*D176,2)</f>
        <v>2055.17</v>
      </c>
      <c r="L176" s="387">
        <f t="shared" si="235"/>
        <v>0</v>
      </c>
      <c r="M176" s="387">
        <f t="shared" si="236"/>
        <v>0</v>
      </c>
      <c r="N176" s="387">
        <f>ROUND(H176*D176,2)</f>
        <v>2055.17</v>
      </c>
      <c r="O176" s="387">
        <f>ROUND(I176*D176,2)</f>
        <v>0</v>
      </c>
      <c r="P176" s="387">
        <f>ROUND(J176*D176,2)</f>
        <v>0</v>
      </c>
      <c r="Q176" s="388">
        <f t="shared" si="183"/>
        <v>0</v>
      </c>
      <c r="S176" s="4">
        <v>2055.17</v>
      </c>
      <c r="U176" s="39">
        <f t="shared" si="196"/>
        <v>0</v>
      </c>
      <c r="V176" s="39"/>
    </row>
    <row r="177" spans="1:22" ht="15.5" customHeight="1" x14ac:dyDescent="0.3">
      <c r="A177" s="381" t="s">
        <v>303</v>
      </c>
      <c r="B177" s="394" t="s">
        <v>108</v>
      </c>
      <c r="C177" s="395"/>
      <c r="D177" s="409"/>
      <c r="E177" s="395"/>
      <c r="F177" s="395"/>
      <c r="G177" s="395"/>
      <c r="H177" s="629"/>
      <c r="I177" s="629"/>
      <c r="J177" s="629"/>
      <c r="K177" s="629"/>
      <c r="L177" s="629"/>
      <c r="M177" s="629"/>
      <c r="N177" s="629"/>
      <c r="O177" s="629"/>
      <c r="P177" s="629"/>
      <c r="Q177" s="647"/>
      <c r="S177" s="4">
        <v>16539.22</v>
      </c>
      <c r="U177" s="39">
        <f t="shared" si="196"/>
        <v>16539.22</v>
      </c>
      <c r="V177" s="39"/>
    </row>
    <row r="178" spans="1:22" ht="37.5" x14ac:dyDescent="0.3">
      <c r="A178" s="445" t="s">
        <v>305</v>
      </c>
      <c r="B178" s="446" t="s">
        <v>109</v>
      </c>
      <c r="C178" s="447" t="s">
        <v>63</v>
      </c>
      <c r="D178" s="413">
        <v>4.37</v>
      </c>
      <c r="E178" s="447">
        <v>265.95999999999998</v>
      </c>
      <c r="F178" s="383">
        <f t="shared" ref="F178:F180" si="237">IF(H178&lt;E178,H178-E178,0)</f>
        <v>0</v>
      </c>
      <c r="G178" s="383">
        <f t="shared" ref="G178:G180" si="238">IF(H178&gt;E178,H178-E178,0)</f>
        <v>0</v>
      </c>
      <c r="H178" s="447">
        <v>265.95999999999998</v>
      </c>
      <c r="I178" s="400"/>
      <c r="J178" s="386">
        <f>I178+'BM05'!G174</f>
        <v>265.95999999999998</v>
      </c>
      <c r="K178" s="387">
        <f>ROUND(E178*D178,2)</f>
        <v>1162.25</v>
      </c>
      <c r="L178" s="387">
        <f t="shared" ref="L178:L180" si="239">ROUND(D178*F178,2)</f>
        <v>0</v>
      </c>
      <c r="M178" s="387">
        <f t="shared" ref="M178:M180" si="240">ROUND(D178*G178,2)</f>
        <v>0</v>
      </c>
      <c r="N178" s="387">
        <f>ROUND(H178*D178,2)</f>
        <v>1162.25</v>
      </c>
      <c r="O178" s="387">
        <f>ROUND(I178*D178,2)</f>
        <v>0</v>
      </c>
      <c r="P178" s="387">
        <f>ROUND(J178*D178,2)</f>
        <v>1162.25</v>
      </c>
      <c r="Q178" s="388">
        <f t="shared" si="183"/>
        <v>1</v>
      </c>
      <c r="S178" s="4">
        <v>1162.25</v>
      </c>
      <c r="U178" s="39">
        <f t="shared" si="196"/>
        <v>0</v>
      </c>
      <c r="V178" s="39"/>
    </row>
    <row r="179" spans="1:22" ht="50" x14ac:dyDescent="0.3">
      <c r="A179" s="445" t="s">
        <v>306</v>
      </c>
      <c r="B179" s="446" t="s">
        <v>110</v>
      </c>
      <c r="C179" s="447" t="s">
        <v>63</v>
      </c>
      <c r="D179" s="413">
        <v>24.13</v>
      </c>
      <c r="E179" s="447">
        <v>265.95999999999998</v>
      </c>
      <c r="F179" s="383">
        <f t="shared" si="237"/>
        <v>0</v>
      </c>
      <c r="G179" s="383">
        <f t="shared" si="238"/>
        <v>0</v>
      </c>
      <c r="H179" s="447">
        <v>265.95999999999998</v>
      </c>
      <c r="I179" s="400"/>
      <c r="J179" s="386">
        <f>I179+'BM05'!G175</f>
        <v>265.95999999999998</v>
      </c>
      <c r="K179" s="387">
        <f>ROUND(E179*D179,2)</f>
        <v>6417.61</v>
      </c>
      <c r="L179" s="387">
        <f t="shared" si="239"/>
        <v>0</v>
      </c>
      <c r="M179" s="387">
        <f t="shared" si="240"/>
        <v>0</v>
      </c>
      <c r="N179" s="387">
        <f>ROUND(H179*D179,2)</f>
        <v>6417.61</v>
      </c>
      <c r="O179" s="387">
        <f>ROUND(I179*D179,2)</f>
        <v>0</v>
      </c>
      <c r="P179" s="387">
        <f>ROUND(J179*D179,2)</f>
        <v>6417.61</v>
      </c>
      <c r="Q179" s="388">
        <f t="shared" si="183"/>
        <v>1</v>
      </c>
      <c r="S179" s="4">
        <v>6417.61</v>
      </c>
      <c r="U179" s="39">
        <f t="shared" si="196"/>
        <v>0</v>
      </c>
      <c r="V179" s="39"/>
    </row>
    <row r="180" spans="1:22" ht="50" x14ac:dyDescent="0.3">
      <c r="A180" s="445" t="s">
        <v>307</v>
      </c>
      <c r="B180" s="446" t="s">
        <v>304</v>
      </c>
      <c r="C180" s="447" t="s">
        <v>63</v>
      </c>
      <c r="D180" s="413">
        <v>59.59</v>
      </c>
      <c r="E180" s="447">
        <v>150.35</v>
      </c>
      <c r="F180" s="383">
        <f t="shared" si="237"/>
        <v>0</v>
      </c>
      <c r="G180" s="383">
        <f t="shared" si="238"/>
        <v>0</v>
      </c>
      <c r="H180" s="447">
        <v>150.35</v>
      </c>
      <c r="I180" s="400"/>
      <c r="J180" s="386">
        <f>I180+'BM05'!G176</f>
        <v>0</v>
      </c>
      <c r="K180" s="387">
        <f>ROUND(E180*D180,2)</f>
        <v>8959.36</v>
      </c>
      <c r="L180" s="387">
        <f t="shared" si="239"/>
        <v>0</v>
      </c>
      <c r="M180" s="387">
        <f t="shared" si="240"/>
        <v>0</v>
      </c>
      <c r="N180" s="387">
        <f>ROUND(H180*D180,2)</f>
        <v>8959.36</v>
      </c>
      <c r="O180" s="387">
        <f>ROUND(I180*D180,2)</f>
        <v>0</v>
      </c>
      <c r="P180" s="387">
        <f>ROUND(J180*D180,2)</f>
        <v>0</v>
      </c>
      <c r="Q180" s="388">
        <f t="shared" si="183"/>
        <v>0</v>
      </c>
      <c r="S180" s="4">
        <v>8959.36</v>
      </c>
      <c r="U180" s="39">
        <f t="shared" si="196"/>
        <v>0</v>
      </c>
      <c r="V180" s="39"/>
    </row>
    <row r="181" spans="1:22" ht="15.5" customHeight="1" x14ac:dyDescent="0.3">
      <c r="A181" s="381" t="s">
        <v>308</v>
      </c>
      <c r="B181" s="394" t="s">
        <v>42</v>
      </c>
      <c r="C181" s="395"/>
      <c r="D181" s="629"/>
      <c r="E181" s="629"/>
      <c r="F181" s="629"/>
      <c r="G181" s="629"/>
      <c r="H181" s="629"/>
      <c r="I181" s="629"/>
      <c r="J181" s="629"/>
      <c r="K181" s="629"/>
      <c r="L181" s="629"/>
      <c r="M181" s="629"/>
      <c r="N181" s="629"/>
      <c r="O181" s="629"/>
      <c r="P181" s="629"/>
      <c r="Q181" s="647"/>
      <c r="S181" s="4">
        <v>8059.95</v>
      </c>
      <c r="U181" s="39">
        <f t="shared" si="196"/>
        <v>8059.95</v>
      </c>
      <c r="V181" s="39"/>
    </row>
    <row r="182" spans="1:22" ht="25" x14ac:dyDescent="0.3">
      <c r="A182" s="445" t="s">
        <v>310</v>
      </c>
      <c r="B182" s="446" t="s">
        <v>199</v>
      </c>
      <c r="C182" s="447" t="s">
        <v>63</v>
      </c>
      <c r="D182" s="413">
        <v>12.38</v>
      </c>
      <c r="E182" s="447">
        <v>109.61</v>
      </c>
      <c r="F182" s="383">
        <f t="shared" ref="F182:F184" si="241">IF(H182&lt;E182,H182-E182,0)</f>
        <v>0</v>
      </c>
      <c r="G182" s="383">
        <f t="shared" ref="G182:G184" si="242">IF(H182&gt;E182,H182-E182,0)</f>
        <v>0</v>
      </c>
      <c r="H182" s="447">
        <v>109.61</v>
      </c>
      <c r="I182" s="400"/>
      <c r="J182" s="386">
        <f>I182+'BM05'!G178</f>
        <v>0</v>
      </c>
      <c r="K182" s="387">
        <f t="shared" ref="K182:K187" si="243">ROUND(E182*D182,2)</f>
        <v>1356.97</v>
      </c>
      <c r="L182" s="387">
        <f t="shared" ref="L182:L184" si="244">ROUND(D182*F182,2)</f>
        <v>0</v>
      </c>
      <c r="M182" s="387">
        <f t="shared" ref="M182:M184" si="245">ROUND(D182*G182,2)</f>
        <v>0</v>
      </c>
      <c r="N182" s="387">
        <f t="shared" ref="N182:N187" si="246">ROUND(H182*D182,2)</f>
        <v>1356.97</v>
      </c>
      <c r="O182" s="387">
        <f t="shared" ref="O182:O187" si="247">ROUND(I182*D182,2)</f>
        <v>0</v>
      </c>
      <c r="P182" s="387">
        <f t="shared" ref="P182:P187" si="248">ROUND(J182*D182,2)</f>
        <v>0</v>
      </c>
      <c r="Q182" s="388">
        <f t="shared" si="183"/>
        <v>0</v>
      </c>
      <c r="S182" s="4">
        <v>1356.97</v>
      </c>
      <c r="U182" s="39">
        <f t="shared" ref="U182:U211" si="249">+S182-K182</f>
        <v>0</v>
      </c>
      <c r="V182" s="39"/>
    </row>
    <row r="183" spans="1:22" ht="25" x14ac:dyDescent="0.3">
      <c r="A183" s="445" t="s">
        <v>311</v>
      </c>
      <c r="B183" s="446" t="s">
        <v>112</v>
      </c>
      <c r="C183" s="447" t="s">
        <v>63</v>
      </c>
      <c r="D183" s="413">
        <v>19.41</v>
      </c>
      <c r="E183" s="447">
        <v>109.61</v>
      </c>
      <c r="F183" s="383">
        <f t="shared" si="241"/>
        <v>0</v>
      </c>
      <c r="G183" s="383">
        <f t="shared" si="242"/>
        <v>0</v>
      </c>
      <c r="H183" s="447">
        <v>109.61</v>
      </c>
      <c r="I183" s="400"/>
      <c r="J183" s="386">
        <f>I183+'BM05'!G179</f>
        <v>0</v>
      </c>
      <c r="K183" s="387">
        <f t="shared" si="243"/>
        <v>2127.5300000000002</v>
      </c>
      <c r="L183" s="387">
        <f t="shared" si="244"/>
        <v>0</v>
      </c>
      <c r="M183" s="387">
        <f t="shared" si="245"/>
        <v>0</v>
      </c>
      <c r="N183" s="387">
        <f t="shared" si="246"/>
        <v>2127.5300000000002</v>
      </c>
      <c r="O183" s="387">
        <f t="shared" si="247"/>
        <v>0</v>
      </c>
      <c r="P183" s="387">
        <f t="shared" si="248"/>
        <v>0</v>
      </c>
      <c r="Q183" s="388">
        <f t="shared" si="183"/>
        <v>0</v>
      </c>
      <c r="S183" s="4">
        <v>2127.5300000000002</v>
      </c>
      <c r="U183" s="39">
        <f t="shared" si="249"/>
        <v>0</v>
      </c>
      <c r="V183" s="39"/>
    </row>
    <row r="184" spans="1:22" ht="25" x14ac:dyDescent="0.3">
      <c r="A184" s="445" t="s">
        <v>312</v>
      </c>
      <c r="B184" s="446" t="s">
        <v>113</v>
      </c>
      <c r="C184" s="447" t="s">
        <v>63</v>
      </c>
      <c r="D184" s="413">
        <v>15.2</v>
      </c>
      <c r="E184" s="447">
        <v>109.61</v>
      </c>
      <c r="F184" s="383">
        <f t="shared" si="241"/>
        <v>0</v>
      </c>
      <c r="G184" s="383">
        <f t="shared" si="242"/>
        <v>0</v>
      </c>
      <c r="H184" s="447">
        <v>109.61</v>
      </c>
      <c r="I184" s="400"/>
      <c r="J184" s="386">
        <f>I184+'BM05'!G180</f>
        <v>0</v>
      </c>
      <c r="K184" s="387">
        <f t="shared" si="243"/>
        <v>1666.07</v>
      </c>
      <c r="L184" s="387">
        <f t="shared" si="244"/>
        <v>0</v>
      </c>
      <c r="M184" s="387">
        <f t="shared" si="245"/>
        <v>0</v>
      </c>
      <c r="N184" s="387">
        <f t="shared" si="246"/>
        <v>1666.07</v>
      </c>
      <c r="O184" s="387">
        <f t="shared" si="247"/>
        <v>0</v>
      </c>
      <c r="P184" s="387">
        <f t="shared" si="248"/>
        <v>0</v>
      </c>
      <c r="Q184" s="388">
        <f t="shared" si="183"/>
        <v>0</v>
      </c>
      <c r="S184" s="4">
        <v>1666.07</v>
      </c>
      <c r="U184" s="39">
        <f t="shared" si="249"/>
        <v>0</v>
      </c>
      <c r="V184" s="39"/>
    </row>
    <row r="185" spans="1:22" ht="26.25" customHeight="1" x14ac:dyDescent="0.3">
      <c r="A185" s="445" t="s">
        <v>313</v>
      </c>
      <c r="B185" s="446" t="s">
        <v>201</v>
      </c>
      <c r="C185" s="447" t="s">
        <v>63</v>
      </c>
      <c r="D185" s="413">
        <v>3.21</v>
      </c>
      <c r="E185" s="447">
        <v>72.05</v>
      </c>
      <c r="F185" s="383">
        <f t="shared" ref="F185:F187" si="250">IF(H185&lt;E185,H185-E185,0)</f>
        <v>-6.8900000000000006</v>
      </c>
      <c r="G185" s="383">
        <f t="shared" ref="G185:G187" si="251">IF(H185&gt;E185,H185-E185,0)</f>
        <v>0</v>
      </c>
      <c r="H185" s="447">
        <v>65.16</v>
      </c>
      <c r="I185" s="400"/>
      <c r="J185" s="386">
        <f>I185+'BM05'!G181</f>
        <v>0</v>
      </c>
      <c r="K185" s="387">
        <f t="shared" si="243"/>
        <v>231.28</v>
      </c>
      <c r="L185" s="387">
        <f t="shared" ref="L185:L187" si="252">ROUND(D185*F185,2)</f>
        <v>-22.12</v>
      </c>
      <c r="M185" s="387">
        <f t="shared" ref="M185:M187" si="253">ROUND(D185*G185,2)</f>
        <v>0</v>
      </c>
      <c r="N185" s="387">
        <f t="shared" si="246"/>
        <v>209.16</v>
      </c>
      <c r="O185" s="387">
        <f t="shared" si="247"/>
        <v>0</v>
      </c>
      <c r="P185" s="387">
        <f t="shared" si="248"/>
        <v>0</v>
      </c>
      <c r="Q185" s="388">
        <f t="shared" si="183"/>
        <v>0</v>
      </c>
      <c r="S185" s="4">
        <v>231.28</v>
      </c>
      <c r="U185" s="39">
        <f t="shared" si="249"/>
        <v>0</v>
      </c>
      <c r="V185" s="39"/>
    </row>
    <row r="186" spans="1:22" ht="23.25" customHeight="1" x14ac:dyDescent="0.3">
      <c r="A186" s="445" t="s">
        <v>314</v>
      </c>
      <c r="B186" s="446" t="s">
        <v>309</v>
      </c>
      <c r="C186" s="447" t="s">
        <v>63</v>
      </c>
      <c r="D186" s="413">
        <v>20.12</v>
      </c>
      <c r="E186" s="447">
        <v>72.05</v>
      </c>
      <c r="F186" s="383">
        <f t="shared" si="250"/>
        <v>-6.8900000000000006</v>
      </c>
      <c r="G186" s="383">
        <f t="shared" si="251"/>
        <v>0</v>
      </c>
      <c r="H186" s="447">
        <v>65.16</v>
      </c>
      <c r="I186" s="400"/>
      <c r="J186" s="386">
        <f>I186+'BM05'!G182</f>
        <v>0</v>
      </c>
      <c r="K186" s="387">
        <f t="shared" si="243"/>
        <v>1449.65</v>
      </c>
      <c r="L186" s="387">
        <f t="shared" si="252"/>
        <v>-138.63</v>
      </c>
      <c r="M186" s="387">
        <f t="shared" si="253"/>
        <v>0</v>
      </c>
      <c r="N186" s="387">
        <f t="shared" si="246"/>
        <v>1311.02</v>
      </c>
      <c r="O186" s="387">
        <f t="shared" si="247"/>
        <v>0</v>
      </c>
      <c r="P186" s="387">
        <f t="shared" si="248"/>
        <v>0</v>
      </c>
      <c r="Q186" s="388">
        <f t="shared" si="183"/>
        <v>0</v>
      </c>
      <c r="S186" s="4">
        <v>1449.65</v>
      </c>
      <c r="U186" s="39">
        <f t="shared" si="249"/>
        <v>0</v>
      </c>
      <c r="V186" s="39"/>
    </row>
    <row r="187" spans="1:22" ht="25" x14ac:dyDescent="0.3">
      <c r="A187" s="445" t="s">
        <v>315</v>
      </c>
      <c r="B187" s="446" t="s">
        <v>202</v>
      </c>
      <c r="C187" s="447" t="s">
        <v>63</v>
      </c>
      <c r="D187" s="413">
        <v>17.05</v>
      </c>
      <c r="E187" s="447">
        <v>72.05</v>
      </c>
      <c r="F187" s="383">
        <f t="shared" si="250"/>
        <v>-6.8900000000000006</v>
      </c>
      <c r="G187" s="383">
        <f t="shared" si="251"/>
        <v>0</v>
      </c>
      <c r="H187" s="447">
        <v>65.16</v>
      </c>
      <c r="I187" s="400"/>
      <c r="J187" s="386">
        <f>I187+'BM05'!G183</f>
        <v>0</v>
      </c>
      <c r="K187" s="387">
        <f t="shared" si="243"/>
        <v>1228.45</v>
      </c>
      <c r="L187" s="387">
        <f t="shared" si="252"/>
        <v>-117.47</v>
      </c>
      <c r="M187" s="387">
        <f t="shared" si="253"/>
        <v>0</v>
      </c>
      <c r="N187" s="387">
        <f t="shared" si="246"/>
        <v>1110.98</v>
      </c>
      <c r="O187" s="387">
        <f t="shared" si="247"/>
        <v>0</v>
      </c>
      <c r="P187" s="387">
        <f t="shared" si="248"/>
        <v>0</v>
      </c>
      <c r="Q187" s="388">
        <f t="shared" si="183"/>
        <v>0</v>
      </c>
      <c r="S187" s="4">
        <v>1228.45</v>
      </c>
      <c r="U187" s="39">
        <f t="shared" si="249"/>
        <v>0</v>
      </c>
      <c r="V187" s="39"/>
    </row>
    <row r="188" spans="1:22" ht="15.5" customHeight="1" x14ac:dyDescent="0.3">
      <c r="A188" s="381" t="s">
        <v>316</v>
      </c>
      <c r="B188" s="394" t="s">
        <v>44</v>
      </c>
      <c r="C188" s="629"/>
      <c r="D188" s="629"/>
      <c r="E188" s="629"/>
      <c r="F188" s="629"/>
      <c r="G188" s="629"/>
      <c r="H188" s="629"/>
      <c r="I188" s="629"/>
      <c r="J188" s="629"/>
      <c r="K188" s="629"/>
      <c r="L188" s="629"/>
      <c r="M188" s="629"/>
      <c r="N188" s="629"/>
      <c r="O188" s="629"/>
      <c r="P188" s="629"/>
      <c r="Q188" s="647"/>
      <c r="S188" s="4">
        <v>15736.84</v>
      </c>
      <c r="U188" s="39">
        <f t="shared" si="249"/>
        <v>15736.84</v>
      </c>
      <c r="V188" s="39"/>
    </row>
    <row r="189" spans="1:22" ht="25" x14ac:dyDescent="0.3">
      <c r="A189" s="445" t="s">
        <v>325</v>
      </c>
      <c r="B189" s="446" t="s">
        <v>317</v>
      </c>
      <c r="C189" s="447" t="s">
        <v>61</v>
      </c>
      <c r="D189" s="413">
        <v>672.73</v>
      </c>
      <c r="E189" s="447">
        <v>3.6</v>
      </c>
      <c r="F189" s="383">
        <f t="shared" ref="F189:F194" si="254">IF(H189&lt;E189,H189-E189,0)</f>
        <v>0</v>
      </c>
      <c r="G189" s="383">
        <f t="shared" ref="G189:G194" si="255">IF(H189&gt;E189,H189-E189,0)</f>
        <v>0</v>
      </c>
      <c r="H189" s="447">
        <v>3.6</v>
      </c>
      <c r="I189" s="400"/>
      <c r="J189" s="386">
        <f>I189+'BM05'!G185</f>
        <v>0</v>
      </c>
      <c r="K189" s="387">
        <f t="shared" ref="K189:K196" si="256">ROUND(E189*D189,2)</f>
        <v>2421.83</v>
      </c>
      <c r="L189" s="387">
        <f t="shared" ref="L189:L192" si="257">ROUND(D189*F189,2)</f>
        <v>0</v>
      </c>
      <c r="M189" s="387">
        <f t="shared" ref="M189:M192" si="258">ROUND(D189*G189,2)</f>
        <v>0</v>
      </c>
      <c r="N189" s="387">
        <f t="shared" ref="N189:N196" si="259">ROUND(H189*D189,2)</f>
        <v>2421.83</v>
      </c>
      <c r="O189" s="387">
        <f t="shared" ref="O189:O196" si="260">ROUND(I189*D189,2)</f>
        <v>0</v>
      </c>
      <c r="P189" s="387">
        <f t="shared" ref="P189:P196" si="261">ROUND(J189*D189,2)</f>
        <v>0</v>
      </c>
      <c r="Q189" s="388">
        <f t="shared" si="183"/>
        <v>0</v>
      </c>
      <c r="S189" s="4">
        <v>2421.83</v>
      </c>
      <c r="U189" s="39">
        <f t="shared" si="249"/>
        <v>0</v>
      </c>
      <c r="V189" s="39"/>
    </row>
    <row r="190" spans="1:22" ht="25" x14ac:dyDescent="0.3">
      <c r="A190" s="445" t="s">
        <v>326</v>
      </c>
      <c r="B190" s="446" t="s">
        <v>318</v>
      </c>
      <c r="C190" s="447" t="s">
        <v>165</v>
      </c>
      <c r="D190" s="413">
        <v>774.15</v>
      </c>
      <c r="E190" s="447">
        <v>5</v>
      </c>
      <c r="F190" s="383">
        <f t="shared" si="254"/>
        <v>0</v>
      </c>
      <c r="G190" s="383">
        <f t="shared" si="255"/>
        <v>0</v>
      </c>
      <c r="H190" s="447">
        <v>5</v>
      </c>
      <c r="I190" s="400"/>
      <c r="J190" s="386">
        <f>I190+'BM05'!G186</f>
        <v>0</v>
      </c>
      <c r="K190" s="387">
        <f t="shared" si="256"/>
        <v>3870.75</v>
      </c>
      <c r="L190" s="387">
        <f t="shared" si="257"/>
        <v>0</v>
      </c>
      <c r="M190" s="387">
        <f t="shared" si="258"/>
        <v>0</v>
      </c>
      <c r="N190" s="387">
        <f t="shared" si="259"/>
        <v>3870.75</v>
      </c>
      <c r="O190" s="387">
        <f t="shared" si="260"/>
        <v>0</v>
      </c>
      <c r="P190" s="387">
        <f t="shared" si="261"/>
        <v>0</v>
      </c>
      <c r="Q190" s="388">
        <f t="shared" si="183"/>
        <v>0</v>
      </c>
      <c r="S190" s="4">
        <v>3870.75</v>
      </c>
      <c r="U190" s="39">
        <f t="shared" si="249"/>
        <v>0</v>
      </c>
      <c r="V190" s="39"/>
    </row>
    <row r="191" spans="1:22" ht="50" x14ac:dyDescent="0.3">
      <c r="A191" s="445" t="s">
        <v>327</v>
      </c>
      <c r="B191" s="446" t="s">
        <v>319</v>
      </c>
      <c r="C191" s="447" t="s">
        <v>165</v>
      </c>
      <c r="D191" s="413">
        <v>843.83</v>
      </c>
      <c r="E191" s="447">
        <v>2</v>
      </c>
      <c r="F191" s="383">
        <f t="shared" si="254"/>
        <v>0</v>
      </c>
      <c r="G191" s="383">
        <f t="shared" si="255"/>
        <v>0</v>
      </c>
      <c r="H191" s="447">
        <v>2</v>
      </c>
      <c r="I191" s="400"/>
      <c r="J191" s="386">
        <f>I191+'BM05'!G187</f>
        <v>0</v>
      </c>
      <c r="K191" s="387">
        <f t="shared" si="256"/>
        <v>1687.66</v>
      </c>
      <c r="L191" s="387">
        <f t="shared" si="257"/>
        <v>0</v>
      </c>
      <c r="M191" s="387">
        <f t="shared" si="258"/>
        <v>0</v>
      </c>
      <c r="N191" s="387">
        <f t="shared" si="259"/>
        <v>1687.66</v>
      </c>
      <c r="O191" s="387">
        <f t="shared" si="260"/>
        <v>0</v>
      </c>
      <c r="P191" s="387">
        <f t="shared" si="261"/>
        <v>0</v>
      </c>
      <c r="Q191" s="388">
        <f t="shared" si="183"/>
        <v>0</v>
      </c>
      <c r="S191" s="4">
        <v>1687.66</v>
      </c>
      <c r="U191" s="39">
        <f t="shared" si="249"/>
        <v>0</v>
      </c>
      <c r="V191" s="39"/>
    </row>
    <row r="192" spans="1:22" ht="25" x14ac:dyDescent="0.3">
      <c r="A192" s="445" t="s">
        <v>328</v>
      </c>
      <c r="B192" s="446" t="s">
        <v>320</v>
      </c>
      <c r="C192" s="447" t="s">
        <v>165</v>
      </c>
      <c r="D192" s="413">
        <v>116.73</v>
      </c>
      <c r="E192" s="447">
        <v>2</v>
      </c>
      <c r="F192" s="383">
        <f t="shared" si="254"/>
        <v>0</v>
      </c>
      <c r="G192" s="383">
        <f t="shared" si="255"/>
        <v>0</v>
      </c>
      <c r="H192" s="447">
        <v>2</v>
      </c>
      <c r="I192" s="400"/>
      <c r="J192" s="386">
        <f>I192+'BM05'!G188</f>
        <v>0</v>
      </c>
      <c r="K192" s="387">
        <f t="shared" si="256"/>
        <v>233.46</v>
      </c>
      <c r="L192" s="387">
        <f t="shared" si="257"/>
        <v>0</v>
      </c>
      <c r="M192" s="387">
        <f t="shared" si="258"/>
        <v>0</v>
      </c>
      <c r="N192" s="387">
        <f t="shared" si="259"/>
        <v>233.46</v>
      </c>
      <c r="O192" s="387">
        <f t="shared" si="260"/>
        <v>0</v>
      </c>
      <c r="P192" s="387">
        <f t="shared" si="261"/>
        <v>0</v>
      </c>
      <c r="Q192" s="388">
        <f t="shared" si="183"/>
        <v>0</v>
      </c>
      <c r="S192" s="4">
        <v>233.46</v>
      </c>
      <c r="U192" s="39">
        <f t="shared" si="249"/>
        <v>0</v>
      </c>
      <c r="V192" s="39"/>
    </row>
    <row r="193" spans="1:22" ht="25" x14ac:dyDescent="0.3">
      <c r="A193" s="445" t="s">
        <v>329</v>
      </c>
      <c r="B193" s="446" t="s">
        <v>321</v>
      </c>
      <c r="C193" s="447" t="s">
        <v>165</v>
      </c>
      <c r="D193" s="413">
        <v>381.57</v>
      </c>
      <c r="E193" s="447">
        <v>4</v>
      </c>
      <c r="F193" s="383">
        <f t="shared" si="254"/>
        <v>0</v>
      </c>
      <c r="G193" s="383">
        <f t="shared" si="255"/>
        <v>0</v>
      </c>
      <c r="H193" s="447">
        <v>4</v>
      </c>
      <c r="I193" s="400"/>
      <c r="J193" s="386">
        <f>I193+'BM05'!G189</f>
        <v>0</v>
      </c>
      <c r="K193" s="387">
        <f t="shared" si="256"/>
        <v>1526.28</v>
      </c>
      <c r="L193" s="387">
        <f t="shared" ref="L193:L196" si="262">ROUND(D193*F193,2)</f>
        <v>0</v>
      </c>
      <c r="M193" s="387">
        <f t="shared" ref="M193:M196" si="263">ROUND(D193*G193,2)</f>
        <v>0</v>
      </c>
      <c r="N193" s="387">
        <f t="shared" si="259"/>
        <v>1526.28</v>
      </c>
      <c r="O193" s="387">
        <f t="shared" si="260"/>
        <v>0</v>
      </c>
      <c r="P193" s="387">
        <f t="shared" si="261"/>
        <v>0</v>
      </c>
      <c r="Q193" s="388">
        <f t="shared" si="183"/>
        <v>0</v>
      </c>
      <c r="S193" s="4">
        <v>1526.28</v>
      </c>
      <c r="U193" s="39">
        <f t="shared" si="249"/>
        <v>0</v>
      </c>
      <c r="V193" s="39"/>
    </row>
    <row r="194" spans="1:22" ht="25" x14ac:dyDescent="0.3">
      <c r="A194" s="445" t="s">
        <v>330</v>
      </c>
      <c r="B194" s="446" t="s">
        <v>322</v>
      </c>
      <c r="C194" s="447" t="s">
        <v>165</v>
      </c>
      <c r="D194" s="413">
        <v>545.88</v>
      </c>
      <c r="E194" s="447">
        <v>4</v>
      </c>
      <c r="F194" s="383">
        <f t="shared" si="254"/>
        <v>0</v>
      </c>
      <c r="G194" s="383">
        <f t="shared" si="255"/>
        <v>0</v>
      </c>
      <c r="H194" s="447">
        <v>4</v>
      </c>
      <c r="I194" s="400"/>
      <c r="J194" s="386">
        <f>I194+'BM05'!G190</f>
        <v>0</v>
      </c>
      <c r="K194" s="387">
        <f t="shared" si="256"/>
        <v>2183.52</v>
      </c>
      <c r="L194" s="387">
        <f t="shared" si="262"/>
        <v>0</v>
      </c>
      <c r="M194" s="387">
        <f t="shared" si="263"/>
        <v>0</v>
      </c>
      <c r="N194" s="387">
        <f t="shared" si="259"/>
        <v>2183.52</v>
      </c>
      <c r="O194" s="387">
        <f t="shared" si="260"/>
        <v>0</v>
      </c>
      <c r="P194" s="387">
        <f t="shared" si="261"/>
        <v>0</v>
      </c>
      <c r="Q194" s="388">
        <f t="shared" si="183"/>
        <v>0</v>
      </c>
      <c r="S194" s="4">
        <v>2183.52</v>
      </c>
      <c r="U194" s="39">
        <f t="shared" si="249"/>
        <v>0</v>
      </c>
      <c r="V194" s="39"/>
    </row>
    <row r="195" spans="1:22" ht="25" x14ac:dyDescent="0.3">
      <c r="A195" s="445" t="s">
        <v>331</v>
      </c>
      <c r="B195" s="446" t="s">
        <v>323</v>
      </c>
      <c r="C195" s="447" t="s">
        <v>165</v>
      </c>
      <c r="D195" s="413">
        <v>140.08000000000001</v>
      </c>
      <c r="E195" s="447">
        <v>4</v>
      </c>
      <c r="F195" s="383">
        <f t="shared" ref="F195:F196" si="264">IF(H195&lt;E195,H195-E195,0)</f>
        <v>0</v>
      </c>
      <c r="G195" s="383">
        <f t="shared" ref="G195:G196" si="265">IF(H195&gt;E195,H195-E195,0)</f>
        <v>0</v>
      </c>
      <c r="H195" s="447">
        <v>4</v>
      </c>
      <c r="I195" s="400"/>
      <c r="J195" s="386">
        <f>I195+'BM05'!G191</f>
        <v>0</v>
      </c>
      <c r="K195" s="387">
        <f t="shared" si="256"/>
        <v>560.32000000000005</v>
      </c>
      <c r="L195" s="387">
        <f t="shared" si="262"/>
        <v>0</v>
      </c>
      <c r="M195" s="387">
        <f t="shared" si="263"/>
        <v>0</v>
      </c>
      <c r="N195" s="387">
        <f t="shared" si="259"/>
        <v>560.32000000000005</v>
      </c>
      <c r="O195" s="387">
        <f t="shared" si="260"/>
        <v>0</v>
      </c>
      <c r="P195" s="387">
        <f t="shared" si="261"/>
        <v>0</v>
      </c>
      <c r="Q195" s="388">
        <f t="shared" si="183"/>
        <v>0</v>
      </c>
      <c r="S195" s="4">
        <v>560.32000000000005</v>
      </c>
      <c r="U195" s="39">
        <f t="shared" si="249"/>
        <v>0</v>
      </c>
      <c r="V195" s="39"/>
    </row>
    <row r="196" spans="1:22" ht="37.5" x14ac:dyDescent="0.3">
      <c r="A196" s="445" t="s">
        <v>332</v>
      </c>
      <c r="B196" s="446" t="s">
        <v>324</v>
      </c>
      <c r="C196" s="447" t="s">
        <v>165</v>
      </c>
      <c r="D196" s="413">
        <v>542.16999999999996</v>
      </c>
      <c r="E196" s="447">
        <v>6</v>
      </c>
      <c r="F196" s="383">
        <f t="shared" si="264"/>
        <v>0</v>
      </c>
      <c r="G196" s="383">
        <f t="shared" si="265"/>
        <v>0</v>
      </c>
      <c r="H196" s="447">
        <v>6</v>
      </c>
      <c r="I196" s="400"/>
      <c r="J196" s="386">
        <f>I196+'BM05'!G192</f>
        <v>0</v>
      </c>
      <c r="K196" s="387">
        <f t="shared" si="256"/>
        <v>3253.02</v>
      </c>
      <c r="L196" s="387">
        <f t="shared" si="262"/>
        <v>0</v>
      </c>
      <c r="M196" s="387">
        <f t="shared" si="263"/>
        <v>0</v>
      </c>
      <c r="N196" s="387">
        <f t="shared" si="259"/>
        <v>3253.02</v>
      </c>
      <c r="O196" s="387">
        <f t="shared" si="260"/>
        <v>0</v>
      </c>
      <c r="P196" s="387">
        <f t="shared" si="261"/>
        <v>0</v>
      </c>
      <c r="Q196" s="388">
        <f t="shared" si="183"/>
        <v>0</v>
      </c>
      <c r="S196" s="4">
        <v>3253.02</v>
      </c>
      <c r="U196" s="39">
        <f t="shared" si="249"/>
        <v>0</v>
      </c>
      <c r="V196" s="39"/>
    </row>
    <row r="197" spans="1:22" ht="15.5" customHeight="1" x14ac:dyDescent="0.3">
      <c r="A197" s="376" t="s">
        <v>333</v>
      </c>
      <c r="B197" s="414" t="s">
        <v>334</v>
      </c>
      <c r="C197" s="415"/>
      <c r="D197" s="415"/>
      <c r="E197" s="416"/>
      <c r="F197" s="416"/>
      <c r="G197" s="416"/>
      <c r="H197" s="416"/>
      <c r="I197" s="416"/>
      <c r="J197" s="416"/>
      <c r="K197" s="449">
        <f t="shared" ref="K197:P197" si="266">SUM(K199:K255)</f>
        <v>151985.24999999997</v>
      </c>
      <c r="L197" s="449">
        <f t="shared" si="266"/>
        <v>-7275.43</v>
      </c>
      <c r="M197" s="449">
        <f t="shared" si="266"/>
        <v>14079.139999999998</v>
      </c>
      <c r="N197" s="449">
        <f t="shared" si="266"/>
        <v>158788.94999999998</v>
      </c>
      <c r="O197" s="449">
        <f t="shared" si="266"/>
        <v>7130.58</v>
      </c>
      <c r="P197" s="449">
        <f t="shared" si="266"/>
        <v>38296.639999999999</v>
      </c>
      <c r="Q197" s="380">
        <f>P197/N197</f>
        <v>0.24117950272988142</v>
      </c>
      <c r="S197" s="4">
        <v>151985.25</v>
      </c>
      <c r="U197" s="39">
        <f t="shared" si="249"/>
        <v>0</v>
      </c>
      <c r="V197" s="39"/>
    </row>
    <row r="198" spans="1:22" ht="15.5" customHeight="1" x14ac:dyDescent="0.3">
      <c r="A198" s="381" t="s">
        <v>335</v>
      </c>
      <c r="B198" s="394" t="s">
        <v>59</v>
      </c>
      <c r="C198" s="395"/>
      <c r="D198" s="395"/>
      <c r="E198" s="629"/>
      <c r="F198" s="629"/>
      <c r="G198" s="629"/>
      <c r="H198" s="629"/>
      <c r="I198" s="629"/>
      <c r="J198" s="629"/>
      <c r="K198" s="629"/>
      <c r="L198" s="629"/>
      <c r="M198" s="629"/>
      <c r="N198" s="629"/>
      <c r="O198" s="629"/>
      <c r="P198" s="629"/>
      <c r="Q198" s="450"/>
      <c r="S198" s="4">
        <v>3062.79</v>
      </c>
      <c r="U198" s="39">
        <f t="shared" si="249"/>
        <v>3062.79</v>
      </c>
      <c r="V198" s="39"/>
    </row>
    <row r="199" spans="1:22" ht="37.5" x14ac:dyDescent="0.3">
      <c r="A199" s="445" t="s">
        <v>336</v>
      </c>
      <c r="B199" s="446" t="s">
        <v>123</v>
      </c>
      <c r="C199" s="447" t="s">
        <v>124</v>
      </c>
      <c r="D199" s="413">
        <v>60.22</v>
      </c>
      <c r="E199" s="447">
        <v>50.86</v>
      </c>
      <c r="F199" s="383">
        <f t="shared" ref="F199" si="267">IF(H199&lt;E199,H199-E199,0)</f>
        <v>0</v>
      </c>
      <c r="G199" s="383">
        <f t="shared" ref="G199" si="268">IF(H199&gt;E199,H199-E199,0)</f>
        <v>0</v>
      </c>
      <c r="H199" s="447">
        <v>50.86</v>
      </c>
      <c r="I199" s="400"/>
      <c r="J199" s="386">
        <f>I199+'BM05'!G195</f>
        <v>50.86</v>
      </c>
      <c r="K199" s="387">
        <f>ROUND(E199*D199,2)</f>
        <v>3062.79</v>
      </c>
      <c r="L199" s="387">
        <f t="shared" ref="L199" si="269">ROUND(D199*F199,2)</f>
        <v>0</v>
      </c>
      <c r="M199" s="387">
        <f t="shared" ref="M199" si="270">ROUND(D199*G199,2)</f>
        <v>0</v>
      </c>
      <c r="N199" s="387">
        <f>ROUND(H199*D199,2)</f>
        <v>3062.79</v>
      </c>
      <c r="O199" s="387">
        <f>ROUND(I199*D199,2)</f>
        <v>0</v>
      </c>
      <c r="P199" s="387">
        <f>ROUND(J199*D199,2)</f>
        <v>3062.79</v>
      </c>
      <c r="Q199" s="388">
        <f t="shared" ref="Q199" si="271">P199/N199</f>
        <v>1</v>
      </c>
      <c r="S199" s="4">
        <v>3062.79</v>
      </c>
      <c r="U199" s="39">
        <f t="shared" si="249"/>
        <v>0</v>
      </c>
      <c r="V199" s="39"/>
    </row>
    <row r="200" spans="1:22" ht="15.5" customHeight="1" x14ac:dyDescent="0.3">
      <c r="A200" s="381" t="s">
        <v>337</v>
      </c>
      <c r="B200" s="394" t="s">
        <v>38</v>
      </c>
      <c r="C200" s="395"/>
      <c r="D200" s="629"/>
      <c r="E200" s="629"/>
      <c r="F200" s="629"/>
      <c r="G200" s="629"/>
      <c r="H200" s="629"/>
      <c r="I200" s="629"/>
      <c r="J200" s="629"/>
      <c r="K200" s="629"/>
      <c r="L200" s="629"/>
      <c r="M200" s="629"/>
      <c r="N200" s="629"/>
      <c r="O200" s="629"/>
      <c r="P200" s="629"/>
      <c r="Q200" s="647"/>
      <c r="S200" s="4">
        <v>19464.86</v>
      </c>
      <c r="U200" s="39">
        <f t="shared" si="249"/>
        <v>19464.86</v>
      </c>
      <c r="V200" s="39"/>
    </row>
    <row r="201" spans="1:22" ht="25" x14ac:dyDescent="0.3">
      <c r="A201" s="445" t="s">
        <v>341</v>
      </c>
      <c r="B201" s="446" t="s">
        <v>67</v>
      </c>
      <c r="C201" s="447" t="s">
        <v>46</v>
      </c>
      <c r="D201" s="413">
        <v>76.92</v>
      </c>
      <c r="E201" s="447">
        <v>7.56</v>
      </c>
      <c r="F201" s="383">
        <f t="shared" ref="F201" si="272">IF(H201&lt;E201,H201-E201,0)</f>
        <v>-0.8100000000000005</v>
      </c>
      <c r="G201" s="383">
        <f t="shared" ref="G201" si="273">IF(H201&gt;E201,H201-E201,0)</f>
        <v>0</v>
      </c>
      <c r="H201" s="447">
        <v>6.7499999999999991</v>
      </c>
      <c r="I201" s="400"/>
      <c r="J201" s="386">
        <f>I201+'BM05'!G197</f>
        <v>7.56</v>
      </c>
      <c r="K201" s="387">
        <f t="shared" ref="K201:K211" si="274">ROUND(E201*D201,2)</f>
        <v>581.52</v>
      </c>
      <c r="L201" s="387">
        <f t="shared" ref="L201" si="275">ROUND(D201*F201,2)</f>
        <v>-62.31</v>
      </c>
      <c r="M201" s="387">
        <f t="shared" ref="M201" si="276">ROUND(D201*G201,2)</f>
        <v>0</v>
      </c>
      <c r="N201" s="387">
        <f t="shared" ref="N201:N214" si="277">ROUND(H201*D201,2)</f>
        <v>519.21</v>
      </c>
      <c r="O201" s="387">
        <f t="shared" ref="O201:O214" si="278">ROUND(I201*D201,2)</f>
        <v>0</v>
      </c>
      <c r="P201" s="387">
        <f t="shared" ref="P201:P214" si="279">ROUND(J201*D201,2)</f>
        <v>581.52</v>
      </c>
      <c r="Q201" s="388">
        <f t="shared" ref="Q201:Q255" si="280">P201/N201</f>
        <v>1.1200092448142369</v>
      </c>
      <c r="R201" s="67">
        <v>9.11</v>
      </c>
      <c r="S201" s="4">
        <v>581.52</v>
      </c>
      <c r="U201" s="39">
        <f t="shared" si="249"/>
        <v>0</v>
      </c>
      <c r="V201" s="39"/>
    </row>
    <row r="202" spans="1:22" ht="25" x14ac:dyDescent="0.3">
      <c r="A202" s="445" t="s">
        <v>342</v>
      </c>
      <c r="B202" s="446" t="s">
        <v>68</v>
      </c>
      <c r="C202" s="447" t="s">
        <v>63</v>
      </c>
      <c r="D202" s="413">
        <v>5.65</v>
      </c>
      <c r="E202" s="447">
        <v>5.28</v>
      </c>
      <c r="F202" s="383">
        <f t="shared" ref="F202:F214" si="281">IF(H202&lt;E202,H202-E202,0)</f>
        <v>-1.4300000000000002</v>
      </c>
      <c r="G202" s="383">
        <f t="shared" ref="G202:G214" si="282">IF(H202&gt;E202,H202-E202,0)</f>
        <v>0</v>
      </c>
      <c r="H202" s="447">
        <v>3.85</v>
      </c>
      <c r="I202" s="400"/>
      <c r="J202" s="386">
        <f>I202+'BM05'!G198</f>
        <v>3.85</v>
      </c>
      <c r="K202" s="387">
        <f t="shared" si="274"/>
        <v>29.83</v>
      </c>
      <c r="L202" s="387">
        <f t="shared" ref="L202:L214" si="283">ROUND(D202*F202,2)</f>
        <v>-8.08</v>
      </c>
      <c r="M202" s="387">
        <f t="shared" ref="M202:M214" si="284">ROUND(D202*G202,2)</f>
        <v>0</v>
      </c>
      <c r="N202" s="387">
        <f t="shared" si="277"/>
        <v>21.75</v>
      </c>
      <c r="O202" s="387">
        <f t="shared" si="278"/>
        <v>0</v>
      </c>
      <c r="P202" s="387">
        <f t="shared" si="279"/>
        <v>21.75</v>
      </c>
      <c r="Q202" s="388">
        <f t="shared" si="280"/>
        <v>1</v>
      </c>
      <c r="R202" s="66"/>
      <c r="S202" s="4">
        <v>29.83</v>
      </c>
      <c r="U202" s="39">
        <f t="shared" si="249"/>
        <v>0</v>
      </c>
      <c r="V202" s="39"/>
    </row>
    <row r="203" spans="1:22" ht="25" x14ac:dyDescent="0.3">
      <c r="A203" s="445" t="s">
        <v>343</v>
      </c>
      <c r="B203" s="446" t="s">
        <v>69</v>
      </c>
      <c r="C203" s="447" t="s">
        <v>63</v>
      </c>
      <c r="D203" s="413">
        <v>30.52</v>
      </c>
      <c r="E203" s="447">
        <v>5.28</v>
      </c>
      <c r="F203" s="383">
        <f t="shared" si="281"/>
        <v>-1.4300000000000002</v>
      </c>
      <c r="G203" s="383">
        <f t="shared" si="282"/>
        <v>0</v>
      </c>
      <c r="H203" s="447">
        <v>3.85</v>
      </c>
      <c r="I203" s="400"/>
      <c r="J203" s="386">
        <f>I203+'BM05'!G199</f>
        <v>3.85</v>
      </c>
      <c r="K203" s="387">
        <f t="shared" si="274"/>
        <v>161.15</v>
      </c>
      <c r="L203" s="387">
        <f t="shared" si="283"/>
        <v>-43.64</v>
      </c>
      <c r="M203" s="387">
        <f t="shared" si="284"/>
        <v>0</v>
      </c>
      <c r="N203" s="387">
        <f t="shared" si="277"/>
        <v>117.5</v>
      </c>
      <c r="O203" s="387">
        <f t="shared" si="278"/>
        <v>0</v>
      </c>
      <c r="P203" s="387">
        <f t="shared" si="279"/>
        <v>117.5</v>
      </c>
      <c r="Q203" s="388">
        <f t="shared" si="280"/>
        <v>1</v>
      </c>
      <c r="R203" s="66"/>
      <c r="S203" s="4">
        <v>161.15</v>
      </c>
      <c r="U203" s="39">
        <f t="shared" si="249"/>
        <v>0</v>
      </c>
      <c r="V203" s="39"/>
    </row>
    <row r="204" spans="1:22" ht="50" x14ac:dyDescent="0.3">
      <c r="A204" s="445" t="s">
        <v>344</v>
      </c>
      <c r="B204" s="446" t="s">
        <v>90</v>
      </c>
      <c r="C204" s="447" t="s">
        <v>63</v>
      </c>
      <c r="D204" s="413">
        <v>39.71</v>
      </c>
      <c r="E204" s="447">
        <v>110.37</v>
      </c>
      <c r="F204" s="383">
        <f t="shared" si="281"/>
        <v>0</v>
      </c>
      <c r="G204" s="383">
        <f t="shared" si="282"/>
        <v>0</v>
      </c>
      <c r="H204" s="447">
        <v>110.37</v>
      </c>
      <c r="I204" s="400"/>
      <c r="J204" s="386">
        <f>I204+'BM05'!G200</f>
        <v>41.88</v>
      </c>
      <c r="K204" s="387">
        <f t="shared" si="274"/>
        <v>4382.79</v>
      </c>
      <c r="L204" s="387">
        <f t="shared" si="283"/>
        <v>0</v>
      </c>
      <c r="M204" s="387">
        <f t="shared" si="284"/>
        <v>0</v>
      </c>
      <c r="N204" s="387">
        <f t="shared" si="277"/>
        <v>4382.79</v>
      </c>
      <c r="O204" s="387">
        <f t="shared" si="278"/>
        <v>0</v>
      </c>
      <c r="P204" s="387">
        <f t="shared" si="279"/>
        <v>1663.05</v>
      </c>
      <c r="Q204" s="388">
        <f t="shared" si="280"/>
        <v>0.37945007632124744</v>
      </c>
      <c r="R204" s="66"/>
      <c r="S204" s="4">
        <v>4382.79</v>
      </c>
      <c r="U204" s="39">
        <f t="shared" si="249"/>
        <v>0</v>
      </c>
      <c r="V204" s="39"/>
    </row>
    <row r="205" spans="1:22" ht="37.5" x14ac:dyDescent="0.3">
      <c r="A205" s="445" t="s">
        <v>345</v>
      </c>
      <c r="B205" s="446" t="s">
        <v>338</v>
      </c>
      <c r="C205" s="447" t="s">
        <v>71</v>
      </c>
      <c r="D205" s="413">
        <v>19.68</v>
      </c>
      <c r="E205" s="447">
        <v>141.6</v>
      </c>
      <c r="F205" s="383">
        <f t="shared" si="281"/>
        <v>0</v>
      </c>
      <c r="G205" s="383">
        <f t="shared" si="282"/>
        <v>0</v>
      </c>
      <c r="H205" s="447">
        <v>141.6</v>
      </c>
      <c r="I205" s="400"/>
      <c r="J205" s="386">
        <f>I205+'BM05'!G201</f>
        <v>31.1</v>
      </c>
      <c r="K205" s="387">
        <f t="shared" si="274"/>
        <v>2786.69</v>
      </c>
      <c r="L205" s="387">
        <f t="shared" si="283"/>
        <v>0</v>
      </c>
      <c r="M205" s="387">
        <f t="shared" si="284"/>
        <v>0</v>
      </c>
      <c r="N205" s="387">
        <f t="shared" si="277"/>
        <v>2786.69</v>
      </c>
      <c r="O205" s="387">
        <f t="shared" si="278"/>
        <v>0</v>
      </c>
      <c r="P205" s="387">
        <f t="shared" si="279"/>
        <v>612.04999999999995</v>
      </c>
      <c r="Q205" s="388">
        <f t="shared" si="280"/>
        <v>0.21963332842906816</v>
      </c>
      <c r="R205" s="66"/>
      <c r="S205" s="4">
        <v>2786.69</v>
      </c>
      <c r="U205" s="39">
        <f t="shared" si="249"/>
        <v>0</v>
      </c>
      <c r="V205" s="39"/>
    </row>
    <row r="206" spans="1:22" ht="37.5" x14ac:dyDescent="0.3">
      <c r="A206" s="445" t="s">
        <v>346</v>
      </c>
      <c r="B206" s="446" t="s">
        <v>339</v>
      </c>
      <c r="C206" s="447" t="s">
        <v>71</v>
      </c>
      <c r="D206" s="413">
        <v>19.37</v>
      </c>
      <c r="E206" s="447">
        <v>33.799999999999997</v>
      </c>
      <c r="F206" s="383">
        <f t="shared" si="281"/>
        <v>0</v>
      </c>
      <c r="G206" s="383">
        <f t="shared" si="282"/>
        <v>0</v>
      </c>
      <c r="H206" s="447">
        <v>33.799999999999997</v>
      </c>
      <c r="I206" s="400"/>
      <c r="J206" s="386">
        <f>I206+'BM05'!G202</f>
        <v>33.4</v>
      </c>
      <c r="K206" s="387">
        <f t="shared" si="274"/>
        <v>654.71</v>
      </c>
      <c r="L206" s="387">
        <f t="shared" si="283"/>
        <v>0</v>
      </c>
      <c r="M206" s="387">
        <f t="shared" si="284"/>
        <v>0</v>
      </c>
      <c r="N206" s="387">
        <f t="shared" si="277"/>
        <v>654.71</v>
      </c>
      <c r="O206" s="387">
        <f t="shared" si="278"/>
        <v>0</v>
      </c>
      <c r="P206" s="387">
        <f t="shared" si="279"/>
        <v>646.96</v>
      </c>
      <c r="Q206" s="388">
        <f t="shared" si="280"/>
        <v>0.98816269798842238</v>
      </c>
      <c r="R206" s="66"/>
      <c r="S206" s="4">
        <v>654.71</v>
      </c>
      <c r="U206" s="39">
        <f t="shared" si="249"/>
        <v>0</v>
      </c>
      <c r="V206" s="39"/>
    </row>
    <row r="207" spans="1:22" ht="37.5" x14ac:dyDescent="0.3">
      <c r="A207" s="445" t="s">
        <v>347</v>
      </c>
      <c r="B207" s="446" t="s">
        <v>143</v>
      </c>
      <c r="C207" s="447" t="s">
        <v>71</v>
      </c>
      <c r="D207" s="413">
        <v>18.75</v>
      </c>
      <c r="E207" s="447">
        <v>168.9</v>
      </c>
      <c r="F207" s="383">
        <f t="shared" si="281"/>
        <v>0</v>
      </c>
      <c r="G207" s="383">
        <f t="shared" si="282"/>
        <v>0</v>
      </c>
      <c r="H207" s="447">
        <v>168.9</v>
      </c>
      <c r="I207" s="400"/>
      <c r="J207" s="386">
        <f>I207+'BM05'!G203</f>
        <v>83.86</v>
      </c>
      <c r="K207" s="387">
        <f t="shared" si="274"/>
        <v>3166.88</v>
      </c>
      <c r="L207" s="387">
        <f t="shared" si="283"/>
        <v>0</v>
      </c>
      <c r="M207" s="387">
        <f t="shared" si="284"/>
        <v>0</v>
      </c>
      <c r="N207" s="387">
        <f t="shared" si="277"/>
        <v>3166.88</v>
      </c>
      <c r="O207" s="387">
        <f t="shared" si="278"/>
        <v>0</v>
      </c>
      <c r="P207" s="387">
        <f t="shared" si="279"/>
        <v>1572.38</v>
      </c>
      <c r="Q207" s="388">
        <f t="shared" si="280"/>
        <v>0.49650760369827718</v>
      </c>
      <c r="R207" s="66"/>
      <c r="S207" s="4">
        <v>3166.88</v>
      </c>
      <c r="U207" s="39">
        <f t="shared" si="249"/>
        <v>0</v>
      </c>
      <c r="V207" s="39"/>
    </row>
    <row r="208" spans="1:22" ht="37.5" x14ac:dyDescent="0.3">
      <c r="A208" s="445" t="s">
        <v>348</v>
      </c>
      <c r="B208" s="446" t="s">
        <v>340</v>
      </c>
      <c r="C208" s="447" t="s">
        <v>71</v>
      </c>
      <c r="D208" s="413">
        <v>17.07</v>
      </c>
      <c r="E208" s="447">
        <v>152.19999999999999</v>
      </c>
      <c r="F208" s="383">
        <f t="shared" si="281"/>
        <v>0</v>
      </c>
      <c r="G208" s="383">
        <f t="shared" si="282"/>
        <v>0</v>
      </c>
      <c r="H208" s="447">
        <v>152.19999999999999</v>
      </c>
      <c r="I208" s="400"/>
      <c r="J208" s="386">
        <f>I208+'BM05'!G204</f>
        <v>39.479999999999997</v>
      </c>
      <c r="K208" s="387">
        <f t="shared" si="274"/>
        <v>2598.0500000000002</v>
      </c>
      <c r="L208" s="387">
        <f t="shared" si="283"/>
        <v>0</v>
      </c>
      <c r="M208" s="387">
        <f t="shared" si="284"/>
        <v>0</v>
      </c>
      <c r="N208" s="387">
        <f t="shared" si="277"/>
        <v>2598.0500000000002</v>
      </c>
      <c r="O208" s="387">
        <f t="shared" si="278"/>
        <v>0</v>
      </c>
      <c r="P208" s="387">
        <f t="shared" si="279"/>
        <v>673.92</v>
      </c>
      <c r="Q208" s="388">
        <f t="shared" si="280"/>
        <v>0.25939454590943206</v>
      </c>
      <c r="R208" s="66"/>
      <c r="S208" s="4">
        <v>2598.0500000000002</v>
      </c>
      <c r="U208" s="39">
        <f t="shared" si="249"/>
        <v>0</v>
      </c>
      <c r="V208" s="39"/>
    </row>
    <row r="209" spans="1:22" ht="37.5" x14ac:dyDescent="0.3">
      <c r="A209" s="445" t="s">
        <v>349</v>
      </c>
      <c r="B209" s="446" t="s">
        <v>144</v>
      </c>
      <c r="C209" s="447" t="s">
        <v>46</v>
      </c>
      <c r="D209" s="413">
        <v>487.71</v>
      </c>
      <c r="E209" s="447">
        <v>6.72</v>
      </c>
      <c r="F209" s="383">
        <f t="shared" si="281"/>
        <v>0</v>
      </c>
      <c r="G209" s="383">
        <f t="shared" si="282"/>
        <v>0</v>
      </c>
      <c r="H209" s="447">
        <v>6.72</v>
      </c>
      <c r="I209" s="400"/>
      <c r="J209" s="386">
        <f>I209+'BM05'!G205</f>
        <v>3.27</v>
      </c>
      <c r="K209" s="387">
        <f t="shared" si="274"/>
        <v>3277.41</v>
      </c>
      <c r="L209" s="387">
        <f t="shared" si="283"/>
        <v>0</v>
      </c>
      <c r="M209" s="387">
        <f t="shared" si="284"/>
        <v>0</v>
      </c>
      <c r="N209" s="387">
        <f t="shared" si="277"/>
        <v>3277.41</v>
      </c>
      <c r="O209" s="387">
        <f t="shared" si="278"/>
        <v>0</v>
      </c>
      <c r="P209" s="387">
        <f t="shared" si="279"/>
        <v>1594.81</v>
      </c>
      <c r="Q209" s="388">
        <f t="shared" si="280"/>
        <v>0.4866068023225657</v>
      </c>
      <c r="R209" s="66"/>
      <c r="S209" s="4">
        <v>3277.41</v>
      </c>
      <c r="U209" s="39">
        <f t="shared" si="249"/>
        <v>0</v>
      </c>
      <c r="V209" s="39"/>
    </row>
    <row r="210" spans="1:22" ht="25" x14ac:dyDescent="0.3">
      <c r="A210" s="445" t="s">
        <v>350</v>
      </c>
      <c r="B210" s="446" t="s">
        <v>268</v>
      </c>
      <c r="C210" s="447" t="s">
        <v>46</v>
      </c>
      <c r="D210" s="413">
        <v>265.87</v>
      </c>
      <c r="E210" s="447">
        <v>6.72</v>
      </c>
      <c r="F210" s="383">
        <f t="shared" si="281"/>
        <v>0</v>
      </c>
      <c r="G210" s="383">
        <f t="shared" si="282"/>
        <v>0</v>
      </c>
      <c r="H210" s="447">
        <v>6.72</v>
      </c>
      <c r="I210" s="400"/>
      <c r="J210" s="386">
        <f>I210+'BM05'!G206</f>
        <v>3.27</v>
      </c>
      <c r="K210" s="387">
        <f t="shared" si="274"/>
        <v>1786.65</v>
      </c>
      <c r="L210" s="387">
        <f t="shared" si="283"/>
        <v>0</v>
      </c>
      <c r="M210" s="387">
        <f t="shared" si="284"/>
        <v>0</v>
      </c>
      <c r="N210" s="387">
        <f t="shared" si="277"/>
        <v>1786.65</v>
      </c>
      <c r="O210" s="387">
        <f t="shared" si="278"/>
        <v>0</v>
      </c>
      <c r="P210" s="387">
        <f t="shared" si="279"/>
        <v>869.39</v>
      </c>
      <c r="Q210" s="388">
        <f t="shared" si="280"/>
        <v>0.48660341980802058</v>
      </c>
      <c r="R210" s="66"/>
      <c r="S210" s="4">
        <v>1786.65</v>
      </c>
      <c r="U210" s="39">
        <f t="shared" si="249"/>
        <v>0</v>
      </c>
      <c r="V210" s="39"/>
    </row>
    <row r="211" spans="1:22" ht="14" x14ac:dyDescent="0.3">
      <c r="A211" s="445" t="s">
        <v>351</v>
      </c>
      <c r="B211" s="446" t="s">
        <v>77</v>
      </c>
      <c r="C211" s="447" t="s">
        <v>46</v>
      </c>
      <c r="D211" s="413">
        <v>46.64</v>
      </c>
      <c r="E211" s="447">
        <v>0.84</v>
      </c>
      <c r="F211" s="383">
        <f t="shared" si="281"/>
        <v>-0.81000000000000061</v>
      </c>
      <c r="G211" s="383">
        <f t="shared" si="282"/>
        <v>0</v>
      </c>
      <c r="H211" s="447">
        <v>2.9999999999999361E-2</v>
      </c>
      <c r="I211" s="400"/>
      <c r="J211" s="386">
        <f>I211+'BM05'!G207</f>
        <v>0.84</v>
      </c>
      <c r="K211" s="387">
        <f t="shared" si="274"/>
        <v>39.18</v>
      </c>
      <c r="L211" s="387">
        <f t="shared" si="283"/>
        <v>-37.78</v>
      </c>
      <c r="M211" s="387">
        <f t="shared" si="284"/>
        <v>0</v>
      </c>
      <c r="N211" s="387">
        <f t="shared" si="277"/>
        <v>1.4</v>
      </c>
      <c r="O211" s="387">
        <f t="shared" si="278"/>
        <v>0</v>
      </c>
      <c r="P211" s="387">
        <f t="shared" si="279"/>
        <v>39.18</v>
      </c>
      <c r="Q211" s="388">
        <f t="shared" si="280"/>
        <v>27.985714285714288</v>
      </c>
      <c r="S211" s="4">
        <v>39.18</v>
      </c>
      <c r="U211" s="39">
        <f t="shared" si="249"/>
        <v>0</v>
      </c>
      <c r="V211" s="39"/>
    </row>
    <row r="212" spans="1:22" ht="37.5" x14ac:dyDescent="0.3">
      <c r="A212" s="460" t="s">
        <v>1453</v>
      </c>
      <c r="B212" s="357" t="s">
        <v>834</v>
      </c>
      <c r="C212" s="425" t="s">
        <v>63</v>
      </c>
      <c r="D212" s="426">
        <f>V17*71.7</f>
        <v>87.102696429745905</v>
      </c>
      <c r="E212" s="427"/>
      <c r="F212" s="428">
        <f t="shared" si="281"/>
        <v>0</v>
      </c>
      <c r="G212" s="428">
        <f t="shared" si="282"/>
        <v>31.871999999999996</v>
      </c>
      <c r="H212" s="461">
        <v>31.871999999999996</v>
      </c>
      <c r="I212" s="429">
        <f>H212</f>
        <v>31.871999999999996</v>
      </c>
      <c r="J212" s="430">
        <f>I212</f>
        <v>31.871999999999996</v>
      </c>
      <c r="K212" s="431"/>
      <c r="L212" s="431">
        <f t="shared" si="283"/>
        <v>0</v>
      </c>
      <c r="M212" s="431">
        <f t="shared" si="284"/>
        <v>2776.14</v>
      </c>
      <c r="N212" s="431">
        <f t="shared" si="277"/>
        <v>2776.14</v>
      </c>
      <c r="O212" s="431">
        <f t="shared" si="278"/>
        <v>2776.14</v>
      </c>
      <c r="P212" s="431">
        <f t="shared" si="279"/>
        <v>2776.14</v>
      </c>
      <c r="Q212" s="432">
        <f t="shared" si="280"/>
        <v>1</v>
      </c>
      <c r="U212" s="39"/>
      <c r="V212" s="39"/>
    </row>
    <row r="213" spans="1:22" ht="37.5" x14ac:dyDescent="0.3">
      <c r="A213" s="460" t="s">
        <v>1454</v>
      </c>
      <c r="B213" s="434" t="s">
        <v>890</v>
      </c>
      <c r="C213" s="427" t="s">
        <v>46</v>
      </c>
      <c r="D213" s="426">
        <f>V17*73.67</f>
        <v>89.495894644063881</v>
      </c>
      <c r="E213" s="427"/>
      <c r="F213" s="428">
        <f t="shared" si="281"/>
        <v>0</v>
      </c>
      <c r="G213" s="428">
        <f t="shared" si="282"/>
        <v>48.655200000000001</v>
      </c>
      <c r="H213" s="461">
        <v>48.655200000000001</v>
      </c>
      <c r="I213" s="429">
        <f>H213</f>
        <v>48.655200000000001</v>
      </c>
      <c r="J213" s="430">
        <f t="shared" ref="J213:J214" si="285">I213</f>
        <v>48.655200000000001</v>
      </c>
      <c r="K213" s="431"/>
      <c r="L213" s="431">
        <f t="shared" si="283"/>
        <v>0</v>
      </c>
      <c r="M213" s="431">
        <f t="shared" si="284"/>
        <v>4354.4399999999996</v>
      </c>
      <c r="N213" s="431">
        <f t="shared" si="277"/>
        <v>4354.4399999999996</v>
      </c>
      <c r="O213" s="431">
        <f t="shared" si="278"/>
        <v>4354.4399999999996</v>
      </c>
      <c r="P213" s="431">
        <f t="shared" si="279"/>
        <v>4354.4399999999996</v>
      </c>
      <c r="Q213" s="432">
        <f t="shared" si="280"/>
        <v>1</v>
      </c>
      <c r="U213" s="39"/>
      <c r="V213" s="39"/>
    </row>
    <row r="214" spans="1:22" ht="37.5" x14ac:dyDescent="0.3">
      <c r="A214" s="460" t="s">
        <v>1514</v>
      </c>
      <c r="B214" s="357" t="s">
        <v>1515</v>
      </c>
      <c r="C214" s="425" t="s">
        <v>63</v>
      </c>
      <c r="D214" s="426">
        <f>162.39*V17</f>
        <v>197.27485178837429</v>
      </c>
      <c r="E214" s="427"/>
      <c r="F214" s="428">
        <f t="shared" si="281"/>
        <v>0</v>
      </c>
      <c r="G214" s="428">
        <f t="shared" si="282"/>
        <v>7.589999999999999</v>
      </c>
      <c r="H214" s="461">
        <v>7.589999999999999</v>
      </c>
      <c r="I214" s="429"/>
      <c r="J214" s="430">
        <f t="shared" si="285"/>
        <v>0</v>
      </c>
      <c r="K214" s="431"/>
      <c r="L214" s="431">
        <f t="shared" si="283"/>
        <v>0</v>
      </c>
      <c r="M214" s="431">
        <f t="shared" si="284"/>
        <v>1497.32</v>
      </c>
      <c r="N214" s="431">
        <f t="shared" si="277"/>
        <v>1497.32</v>
      </c>
      <c r="O214" s="431">
        <f t="shared" si="278"/>
        <v>0</v>
      </c>
      <c r="P214" s="431">
        <f t="shared" si="279"/>
        <v>0</v>
      </c>
      <c r="Q214" s="432">
        <f t="shared" si="280"/>
        <v>0</v>
      </c>
      <c r="U214" s="39"/>
      <c r="V214" s="39"/>
    </row>
    <row r="215" spans="1:22" ht="15.5" customHeight="1" x14ac:dyDescent="0.3">
      <c r="A215" s="381" t="s">
        <v>352</v>
      </c>
      <c r="B215" s="394" t="s">
        <v>155</v>
      </c>
      <c r="C215" s="395"/>
      <c r="D215" s="648"/>
      <c r="E215" s="648"/>
      <c r="F215" s="648"/>
      <c r="G215" s="648"/>
      <c r="H215" s="648"/>
      <c r="I215" s="648"/>
      <c r="J215" s="648"/>
      <c r="K215" s="648"/>
      <c r="L215" s="648"/>
      <c r="M215" s="648"/>
      <c r="N215" s="648"/>
      <c r="O215" s="648"/>
      <c r="P215" s="648"/>
      <c r="Q215" s="649"/>
      <c r="S215" s="4">
        <v>37494.26</v>
      </c>
      <c r="U215" s="39">
        <f t="shared" ref="U215:U224" si="286">+S215-K215</f>
        <v>37494.26</v>
      </c>
      <c r="V215" s="39"/>
    </row>
    <row r="216" spans="1:22" ht="37.5" x14ac:dyDescent="0.3">
      <c r="A216" s="452" t="s">
        <v>353</v>
      </c>
      <c r="B216" s="446" t="s">
        <v>105</v>
      </c>
      <c r="C216" s="447" t="s">
        <v>63</v>
      </c>
      <c r="D216" s="413">
        <v>51.88</v>
      </c>
      <c r="E216" s="447">
        <v>138.6</v>
      </c>
      <c r="F216" s="383">
        <f t="shared" ref="F216" si="287">IF(H216&lt;E216,H216-E216,0)</f>
        <v>0</v>
      </c>
      <c r="G216" s="383">
        <f t="shared" ref="G216" si="288">IF(H216&gt;E216,H216-E216,0)</f>
        <v>0</v>
      </c>
      <c r="H216" s="447">
        <v>138.6</v>
      </c>
      <c r="I216" s="400"/>
      <c r="J216" s="386">
        <f>I216+'BM05'!G209</f>
        <v>138.6</v>
      </c>
      <c r="K216" s="387">
        <f>ROUND(E216*D216,2)</f>
        <v>7190.57</v>
      </c>
      <c r="L216" s="387">
        <f t="shared" ref="L216" si="289">ROUND(D216*F216,2)</f>
        <v>0</v>
      </c>
      <c r="M216" s="387">
        <f t="shared" ref="M216" si="290">ROUND(D216*G216,2)</f>
        <v>0</v>
      </c>
      <c r="N216" s="387">
        <f>ROUND(H216*D216,2)</f>
        <v>7190.57</v>
      </c>
      <c r="O216" s="387">
        <f>ROUND(I216*D216,2)</f>
        <v>0</v>
      </c>
      <c r="P216" s="387">
        <f>ROUND(J216*D216,2)</f>
        <v>7190.57</v>
      </c>
      <c r="Q216" s="388">
        <f t="shared" si="280"/>
        <v>1</v>
      </c>
      <c r="S216" s="4">
        <v>7190.57</v>
      </c>
      <c r="U216" s="39">
        <f t="shared" si="286"/>
        <v>0</v>
      </c>
      <c r="V216" s="39"/>
    </row>
    <row r="217" spans="1:22" ht="25" x14ac:dyDescent="0.3">
      <c r="A217" s="462" t="s">
        <v>354</v>
      </c>
      <c r="B217" s="457" t="s">
        <v>277</v>
      </c>
      <c r="C217" s="458" t="s">
        <v>124</v>
      </c>
      <c r="D217" s="459">
        <v>55.41</v>
      </c>
      <c r="E217" s="458">
        <v>12.34</v>
      </c>
      <c r="F217" s="439">
        <f t="shared" ref="F217:F220" si="291">IF(H217&lt;E217,H217-E217,0)</f>
        <v>-12.34</v>
      </c>
      <c r="G217" s="439">
        <f t="shared" ref="G217:G220" si="292">IF(H217&gt;E217,H217-E217,0)</f>
        <v>0</v>
      </c>
      <c r="H217" s="458">
        <v>0</v>
      </c>
      <c r="I217" s="440"/>
      <c r="J217" s="441">
        <f>I217+'BM05'!G210</f>
        <v>0</v>
      </c>
      <c r="K217" s="442">
        <f>ROUND(E217*D217,2)</f>
        <v>683.76</v>
      </c>
      <c r="L217" s="442">
        <f t="shared" ref="L217:L220" si="293">ROUND(D217*F217,2)</f>
        <v>-683.76</v>
      </c>
      <c r="M217" s="442">
        <f t="shared" ref="M217:M220" si="294">ROUND(D217*G217,2)</f>
        <v>0</v>
      </c>
      <c r="N217" s="442">
        <f>ROUND(H217*D217,2)</f>
        <v>0</v>
      </c>
      <c r="O217" s="442">
        <f>ROUND(I217*D217,2)</f>
        <v>0</v>
      </c>
      <c r="P217" s="442">
        <f>ROUND(J217*D217,2)</f>
        <v>0</v>
      </c>
      <c r="Q217" s="443">
        <v>0</v>
      </c>
      <c r="S217" s="4">
        <v>683.76</v>
      </c>
      <c r="U217" s="39">
        <f t="shared" si="286"/>
        <v>0</v>
      </c>
      <c r="V217" s="39"/>
    </row>
    <row r="218" spans="1:22" ht="25" x14ac:dyDescent="0.3">
      <c r="A218" s="452" t="s">
        <v>355</v>
      </c>
      <c r="B218" s="446" t="s">
        <v>278</v>
      </c>
      <c r="C218" s="447" t="s">
        <v>124</v>
      </c>
      <c r="D218" s="413">
        <v>64.180000000000007</v>
      </c>
      <c r="E218" s="447">
        <v>2.92</v>
      </c>
      <c r="F218" s="383">
        <f t="shared" si="291"/>
        <v>0</v>
      </c>
      <c r="G218" s="383">
        <f t="shared" si="292"/>
        <v>0</v>
      </c>
      <c r="H218" s="447">
        <v>2.92</v>
      </c>
      <c r="I218" s="400"/>
      <c r="J218" s="386">
        <f>I218+'BM05'!G211</f>
        <v>2.92</v>
      </c>
      <c r="K218" s="387">
        <f>ROUND(E218*D218,2)</f>
        <v>187.41</v>
      </c>
      <c r="L218" s="387">
        <f t="shared" si="293"/>
        <v>0</v>
      </c>
      <c r="M218" s="387">
        <f t="shared" si="294"/>
        <v>0</v>
      </c>
      <c r="N218" s="387">
        <f>ROUND(H218*D218,2)</f>
        <v>187.41</v>
      </c>
      <c r="O218" s="387">
        <f>ROUND(I218*D218,2)</f>
        <v>0</v>
      </c>
      <c r="P218" s="387">
        <f>ROUND(J218*D218,2)</f>
        <v>187.41</v>
      </c>
      <c r="Q218" s="388">
        <f t="shared" si="280"/>
        <v>1</v>
      </c>
      <c r="S218" s="4">
        <v>187.41</v>
      </c>
      <c r="U218" s="39">
        <f t="shared" si="286"/>
        <v>0</v>
      </c>
      <c r="V218" s="39"/>
    </row>
    <row r="219" spans="1:22" ht="25" x14ac:dyDescent="0.3">
      <c r="A219" s="462" t="s">
        <v>356</v>
      </c>
      <c r="B219" s="457" t="s">
        <v>279</v>
      </c>
      <c r="C219" s="458" t="s">
        <v>124</v>
      </c>
      <c r="D219" s="459">
        <v>104.35</v>
      </c>
      <c r="E219" s="458">
        <v>12.34</v>
      </c>
      <c r="F219" s="439">
        <f t="shared" si="291"/>
        <v>-12.34</v>
      </c>
      <c r="G219" s="439">
        <f t="shared" si="292"/>
        <v>0</v>
      </c>
      <c r="H219" s="458">
        <v>0</v>
      </c>
      <c r="I219" s="440"/>
      <c r="J219" s="441">
        <f>I219+'BM05'!G212</f>
        <v>5.6</v>
      </c>
      <c r="K219" s="442">
        <f>ROUND(E219*D219,2)</f>
        <v>1287.68</v>
      </c>
      <c r="L219" s="442">
        <f t="shared" si="293"/>
        <v>-1287.68</v>
      </c>
      <c r="M219" s="442">
        <f t="shared" si="294"/>
        <v>0</v>
      </c>
      <c r="N219" s="442">
        <f>ROUND(H219*D219,2)</f>
        <v>0</v>
      </c>
      <c r="O219" s="442">
        <f>ROUND(I219*D219,2)</f>
        <v>0</v>
      </c>
      <c r="P219" s="442">
        <f>ROUND(J219*D219,2)</f>
        <v>584.36</v>
      </c>
      <c r="Q219" s="443">
        <v>0</v>
      </c>
      <c r="S219" s="4">
        <v>1287.68</v>
      </c>
      <c r="U219" s="39">
        <f t="shared" si="286"/>
        <v>0</v>
      </c>
      <c r="V219" s="39"/>
    </row>
    <row r="220" spans="1:22" ht="37.5" x14ac:dyDescent="0.3">
      <c r="A220" s="452" t="s">
        <v>357</v>
      </c>
      <c r="B220" s="446" t="s">
        <v>280</v>
      </c>
      <c r="C220" s="447" t="s">
        <v>63</v>
      </c>
      <c r="D220" s="413">
        <v>633.75</v>
      </c>
      <c r="E220" s="447">
        <v>44.41</v>
      </c>
      <c r="F220" s="383">
        <f t="shared" si="291"/>
        <v>0</v>
      </c>
      <c r="G220" s="383">
        <f t="shared" si="292"/>
        <v>0</v>
      </c>
      <c r="H220" s="447">
        <v>44.41</v>
      </c>
      <c r="I220" s="400"/>
      <c r="J220" s="386">
        <f>I220+'BM05'!G213</f>
        <v>0</v>
      </c>
      <c r="K220" s="387">
        <f>ROUND(E220*D220,2)</f>
        <v>28144.84</v>
      </c>
      <c r="L220" s="387">
        <f t="shared" si="293"/>
        <v>0</v>
      </c>
      <c r="M220" s="387">
        <f t="shared" si="294"/>
        <v>0</v>
      </c>
      <c r="N220" s="387">
        <f>ROUND(H220*D220,2)</f>
        <v>28144.84</v>
      </c>
      <c r="O220" s="387">
        <f>ROUND(I220*D220,2)</f>
        <v>0</v>
      </c>
      <c r="P220" s="387">
        <f>ROUND(J220*D220,2)</f>
        <v>0</v>
      </c>
      <c r="Q220" s="388">
        <f t="shared" si="280"/>
        <v>0</v>
      </c>
      <c r="S220" s="4">
        <v>28144.84</v>
      </c>
      <c r="U220" s="39">
        <f t="shared" si="286"/>
        <v>0</v>
      </c>
      <c r="V220" s="39"/>
    </row>
    <row r="221" spans="1:22" ht="15.5" customHeight="1" x14ac:dyDescent="0.3">
      <c r="A221" s="381" t="s">
        <v>358</v>
      </c>
      <c r="B221" s="394" t="s">
        <v>158</v>
      </c>
      <c r="C221" s="395"/>
      <c r="D221" s="395"/>
      <c r="E221" s="629"/>
      <c r="F221" s="629"/>
      <c r="G221" s="629"/>
      <c r="H221" s="629"/>
      <c r="I221" s="629"/>
      <c r="J221" s="629"/>
      <c r="K221" s="629"/>
      <c r="L221" s="629"/>
      <c r="M221" s="629"/>
      <c r="N221" s="629"/>
      <c r="O221" s="629"/>
      <c r="P221" s="629"/>
      <c r="Q221" s="647"/>
      <c r="S221" s="4">
        <v>11230.05</v>
      </c>
      <c r="U221" s="39">
        <f t="shared" si="286"/>
        <v>11230.05</v>
      </c>
      <c r="V221" s="39"/>
    </row>
    <row r="222" spans="1:22" ht="50" x14ac:dyDescent="0.3">
      <c r="A222" s="452" t="s">
        <v>359</v>
      </c>
      <c r="B222" s="446" t="s">
        <v>159</v>
      </c>
      <c r="C222" s="447" t="s">
        <v>63</v>
      </c>
      <c r="D222" s="413">
        <v>77.12</v>
      </c>
      <c r="E222" s="447">
        <v>76.94</v>
      </c>
      <c r="F222" s="383">
        <f t="shared" ref="F222" si="295">IF(H222&lt;E222,H222-E222,0)</f>
        <v>0</v>
      </c>
      <c r="G222" s="383">
        <f t="shared" ref="G222" si="296">IF(H222&gt;E222,H222-E222,0)</f>
        <v>9.1460000000000008</v>
      </c>
      <c r="H222" s="447">
        <v>86.085999999999999</v>
      </c>
      <c r="I222" s="400"/>
      <c r="J222" s="386">
        <f>I222+'BM05'!G215</f>
        <v>0</v>
      </c>
      <c r="K222" s="387">
        <f>ROUND(E222*D222,2)</f>
        <v>5933.61</v>
      </c>
      <c r="L222" s="387">
        <f t="shared" ref="L222:L225" si="297">ROUND(D222*F222,2)</f>
        <v>0</v>
      </c>
      <c r="M222" s="387">
        <f t="shared" ref="M222:M225" si="298">ROUND(D222*G222,2)</f>
        <v>705.34</v>
      </c>
      <c r="N222" s="387">
        <f>ROUND(H222*D222,2)</f>
        <v>6638.95</v>
      </c>
      <c r="O222" s="387">
        <f>ROUND(I222*D222,2)</f>
        <v>0</v>
      </c>
      <c r="P222" s="387">
        <f>ROUND(J222*D222,2)</f>
        <v>0</v>
      </c>
      <c r="Q222" s="388">
        <f t="shared" si="280"/>
        <v>0</v>
      </c>
      <c r="S222" s="4">
        <v>5933.61</v>
      </c>
      <c r="U222" s="39">
        <f t="shared" si="286"/>
        <v>0</v>
      </c>
      <c r="V222" s="39"/>
    </row>
    <row r="223" spans="1:22" ht="25" x14ac:dyDescent="0.3">
      <c r="A223" s="452" t="s">
        <v>360</v>
      </c>
      <c r="B223" s="446" t="s">
        <v>160</v>
      </c>
      <c r="C223" s="447" t="s">
        <v>63</v>
      </c>
      <c r="D223" s="413">
        <v>27.56</v>
      </c>
      <c r="E223" s="447">
        <v>76.94</v>
      </c>
      <c r="F223" s="383">
        <f t="shared" ref="F223:F225" si="299">IF(H223&lt;E223,H223-E223,0)</f>
        <v>0</v>
      </c>
      <c r="G223" s="383">
        <f t="shared" ref="G223:G225" si="300">IF(H223&gt;E223,H223-E223,0)</f>
        <v>9.1460000000000008</v>
      </c>
      <c r="H223" s="447">
        <v>86.085999999999999</v>
      </c>
      <c r="I223" s="400"/>
      <c r="J223" s="386">
        <f>I223+'BM05'!G216</f>
        <v>0</v>
      </c>
      <c r="K223" s="387">
        <f>ROUND(E223*D223,2)</f>
        <v>2120.4699999999998</v>
      </c>
      <c r="L223" s="387">
        <f t="shared" si="297"/>
        <v>0</v>
      </c>
      <c r="M223" s="387">
        <f t="shared" si="298"/>
        <v>252.06</v>
      </c>
      <c r="N223" s="387">
        <f>ROUND(H223*D223,2)</f>
        <v>2372.5300000000002</v>
      </c>
      <c r="O223" s="387">
        <f>ROUND(I223*D223,2)</f>
        <v>0</v>
      </c>
      <c r="P223" s="387">
        <f>ROUND(J223*D223,2)</f>
        <v>0</v>
      </c>
      <c r="Q223" s="388">
        <f t="shared" si="280"/>
        <v>0</v>
      </c>
      <c r="S223" s="4">
        <v>2120.4699999999998</v>
      </c>
      <c r="U223" s="39">
        <f t="shared" si="286"/>
        <v>0</v>
      </c>
      <c r="V223" s="39"/>
    </row>
    <row r="224" spans="1:22" ht="25" x14ac:dyDescent="0.3">
      <c r="A224" s="452" t="s">
        <v>361</v>
      </c>
      <c r="B224" s="446" t="s">
        <v>282</v>
      </c>
      <c r="C224" s="447" t="s">
        <v>63</v>
      </c>
      <c r="D224" s="413">
        <v>43.68</v>
      </c>
      <c r="E224" s="447">
        <v>72.709999999999994</v>
      </c>
      <c r="F224" s="383">
        <f t="shared" si="299"/>
        <v>-11.349999999999994</v>
      </c>
      <c r="G224" s="383">
        <f t="shared" si="300"/>
        <v>0</v>
      </c>
      <c r="H224" s="447">
        <v>61.36</v>
      </c>
      <c r="I224" s="400"/>
      <c r="J224" s="386">
        <f>I224+'BM05'!G217</f>
        <v>0</v>
      </c>
      <c r="K224" s="387">
        <f>ROUND(E224*D224,2)</f>
        <v>3175.97</v>
      </c>
      <c r="L224" s="387">
        <f t="shared" si="297"/>
        <v>-495.77</v>
      </c>
      <c r="M224" s="387">
        <f t="shared" si="298"/>
        <v>0</v>
      </c>
      <c r="N224" s="387">
        <f>ROUND(H224*D224,2)</f>
        <v>2680.2</v>
      </c>
      <c r="O224" s="387">
        <f>ROUND(I224*D224,2)</f>
        <v>0</v>
      </c>
      <c r="P224" s="387">
        <f>ROUND(J224*D224,2)</f>
        <v>0</v>
      </c>
      <c r="Q224" s="388">
        <f t="shared" si="280"/>
        <v>0</v>
      </c>
      <c r="S224" s="4">
        <v>3175.97</v>
      </c>
      <c r="U224" s="39">
        <f t="shared" si="286"/>
        <v>0</v>
      </c>
      <c r="V224" s="39"/>
    </row>
    <row r="225" spans="1:22" ht="37.5" x14ac:dyDescent="0.3">
      <c r="A225" s="463" t="s">
        <v>1516</v>
      </c>
      <c r="B225" s="357" t="s">
        <v>164</v>
      </c>
      <c r="C225" s="461" t="s">
        <v>165</v>
      </c>
      <c r="D225" s="464">
        <v>1493.81</v>
      </c>
      <c r="E225" s="461"/>
      <c r="F225" s="428">
        <f t="shared" si="299"/>
        <v>0</v>
      </c>
      <c r="G225" s="428">
        <f t="shared" si="300"/>
        <v>2</v>
      </c>
      <c r="H225" s="461">
        <v>2</v>
      </c>
      <c r="I225" s="465"/>
      <c r="J225" s="430">
        <f>I225</f>
        <v>0</v>
      </c>
      <c r="K225" s="431"/>
      <c r="L225" s="431">
        <f t="shared" si="297"/>
        <v>0</v>
      </c>
      <c r="M225" s="431">
        <f t="shared" si="298"/>
        <v>2987.62</v>
      </c>
      <c r="N225" s="431">
        <f>ROUND(H225*D225,2)</f>
        <v>2987.62</v>
      </c>
      <c r="O225" s="431">
        <f>ROUND(I225*D225,2)</f>
        <v>0</v>
      </c>
      <c r="P225" s="431">
        <f>ROUND(J225*D225,2)</f>
        <v>0</v>
      </c>
      <c r="Q225" s="432">
        <f t="shared" si="280"/>
        <v>0</v>
      </c>
      <c r="U225" s="39"/>
      <c r="V225" s="39"/>
    </row>
    <row r="226" spans="1:22" ht="15.5" customHeight="1" x14ac:dyDescent="0.3">
      <c r="A226" s="381" t="s">
        <v>362</v>
      </c>
      <c r="B226" s="394" t="s">
        <v>173</v>
      </c>
      <c r="C226" s="395"/>
      <c r="D226" s="629"/>
      <c r="E226" s="629"/>
      <c r="F226" s="629"/>
      <c r="G226" s="629"/>
      <c r="H226" s="629"/>
      <c r="I226" s="629"/>
      <c r="J226" s="629"/>
      <c r="K226" s="629"/>
      <c r="L226" s="629"/>
      <c r="M226" s="629"/>
      <c r="N226" s="629"/>
      <c r="O226" s="629"/>
      <c r="P226" s="629"/>
      <c r="Q226" s="647"/>
      <c r="S226" s="4">
        <v>18821.990000000002</v>
      </c>
      <c r="U226" s="39">
        <f t="shared" ref="U226:U270" si="301">+S226-K226</f>
        <v>18821.990000000002</v>
      </c>
      <c r="V226" s="39"/>
    </row>
    <row r="227" spans="1:22" ht="37.5" x14ac:dyDescent="0.3">
      <c r="A227" s="452" t="s">
        <v>363</v>
      </c>
      <c r="B227" s="446" t="s">
        <v>293</v>
      </c>
      <c r="C227" s="447" t="s">
        <v>63</v>
      </c>
      <c r="D227" s="413">
        <v>1027.8399999999999</v>
      </c>
      <c r="E227" s="447">
        <v>3.61</v>
      </c>
      <c r="F227" s="383">
        <f t="shared" ref="F227" si="302">IF(H227&lt;E227,H227-E227,0)</f>
        <v>0</v>
      </c>
      <c r="G227" s="383">
        <f t="shared" ref="G227" si="303">IF(H227&gt;E227,H227-E227,0)</f>
        <v>0</v>
      </c>
      <c r="H227" s="447">
        <v>3.61</v>
      </c>
      <c r="I227" s="400"/>
      <c r="J227" s="386">
        <f>I227+'BM05'!G219</f>
        <v>0</v>
      </c>
      <c r="K227" s="387">
        <f>ROUND(E227*D227,2)</f>
        <v>3710.5</v>
      </c>
      <c r="L227" s="387">
        <f t="shared" ref="L227:L229" si="304">ROUND(D227*F227,2)</f>
        <v>0</v>
      </c>
      <c r="M227" s="387">
        <f t="shared" ref="M227:M229" si="305">ROUND(D227*G227,2)</f>
        <v>0</v>
      </c>
      <c r="N227" s="387">
        <f>ROUND(H227*D227,2)</f>
        <v>3710.5</v>
      </c>
      <c r="O227" s="387">
        <f>ROUND(I227*D227,2)</f>
        <v>0</v>
      </c>
      <c r="P227" s="387">
        <f>ROUND(J227*D227,2)</f>
        <v>0</v>
      </c>
      <c r="Q227" s="388">
        <f t="shared" si="280"/>
        <v>0</v>
      </c>
      <c r="S227" s="4">
        <v>3710.5</v>
      </c>
      <c r="U227" s="39">
        <f t="shared" si="301"/>
        <v>0</v>
      </c>
      <c r="V227" s="39"/>
    </row>
    <row r="228" spans="1:22" ht="50" x14ac:dyDescent="0.3">
      <c r="A228" s="452" t="s">
        <v>364</v>
      </c>
      <c r="B228" s="446" t="s">
        <v>175</v>
      </c>
      <c r="C228" s="447" t="s">
        <v>63</v>
      </c>
      <c r="D228" s="413">
        <v>877.32</v>
      </c>
      <c r="E228" s="447">
        <v>4.97</v>
      </c>
      <c r="F228" s="383">
        <f t="shared" ref="F228:F229" si="306">IF(H228&lt;E228,H228-E228,0)</f>
        <v>0</v>
      </c>
      <c r="G228" s="383">
        <f t="shared" ref="G228:G229" si="307">IF(H228&gt;E228,H228-E228,0)</f>
        <v>0</v>
      </c>
      <c r="H228" s="447">
        <v>4.97</v>
      </c>
      <c r="I228" s="400"/>
      <c r="J228" s="386">
        <f>I228+'BM05'!G220</f>
        <v>0</v>
      </c>
      <c r="K228" s="387">
        <f>ROUND(E228*D228,2)</f>
        <v>4360.28</v>
      </c>
      <c r="L228" s="387">
        <f t="shared" si="304"/>
        <v>0</v>
      </c>
      <c r="M228" s="387">
        <f t="shared" si="305"/>
        <v>0</v>
      </c>
      <c r="N228" s="387">
        <f>ROUND(H228*D228,2)</f>
        <v>4360.28</v>
      </c>
      <c r="O228" s="387">
        <f>ROUND(I228*D228,2)</f>
        <v>0</v>
      </c>
      <c r="P228" s="387">
        <f>ROUND(J228*D228,2)</f>
        <v>0</v>
      </c>
      <c r="Q228" s="388">
        <f t="shared" si="280"/>
        <v>0</v>
      </c>
      <c r="S228" s="4">
        <v>4360.28</v>
      </c>
      <c r="U228" s="39">
        <f t="shared" si="301"/>
        <v>0</v>
      </c>
      <c r="V228" s="39"/>
    </row>
    <row r="229" spans="1:22" ht="37.5" x14ac:dyDescent="0.3">
      <c r="A229" s="452" t="s">
        <v>365</v>
      </c>
      <c r="B229" s="446" t="s">
        <v>293</v>
      </c>
      <c r="C229" s="447" t="s">
        <v>63</v>
      </c>
      <c r="D229" s="413">
        <v>1027.8399999999999</v>
      </c>
      <c r="E229" s="447">
        <v>10.46</v>
      </c>
      <c r="F229" s="383">
        <f t="shared" si="306"/>
        <v>0</v>
      </c>
      <c r="G229" s="383">
        <f t="shared" si="307"/>
        <v>0</v>
      </c>
      <c r="H229" s="447">
        <v>10.46</v>
      </c>
      <c r="I229" s="400"/>
      <c r="J229" s="386">
        <f>I229+'BM05'!G221</f>
        <v>0</v>
      </c>
      <c r="K229" s="387">
        <f>ROUND(E229*D229,2)</f>
        <v>10751.21</v>
      </c>
      <c r="L229" s="387">
        <f t="shared" si="304"/>
        <v>0</v>
      </c>
      <c r="M229" s="387">
        <f t="shared" si="305"/>
        <v>0</v>
      </c>
      <c r="N229" s="387">
        <f>ROUND(H229*D229,2)</f>
        <v>10751.21</v>
      </c>
      <c r="O229" s="387">
        <f>ROUND(I229*D229,2)</f>
        <v>0</v>
      </c>
      <c r="P229" s="387">
        <f>ROUND(J229*D229,2)</f>
        <v>0</v>
      </c>
      <c r="Q229" s="388">
        <f t="shared" si="280"/>
        <v>0</v>
      </c>
      <c r="S229" s="4">
        <v>10751.21</v>
      </c>
      <c r="U229" s="39">
        <f t="shared" si="301"/>
        <v>0</v>
      </c>
      <c r="V229" s="39"/>
    </row>
    <row r="230" spans="1:22" ht="15.5" customHeight="1" x14ac:dyDescent="0.3">
      <c r="A230" s="381" t="s">
        <v>366</v>
      </c>
      <c r="B230" s="394" t="s">
        <v>181</v>
      </c>
      <c r="C230" s="395"/>
      <c r="D230" s="629"/>
      <c r="E230" s="629"/>
      <c r="F230" s="629"/>
      <c r="G230" s="629"/>
      <c r="H230" s="629"/>
      <c r="I230" s="629"/>
      <c r="J230" s="629"/>
      <c r="K230" s="629"/>
      <c r="L230" s="629"/>
      <c r="M230" s="629"/>
      <c r="N230" s="629"/>
      <c r="O230" s="629"/>
      <c r="P230" s="629"/>
      <c r="Q230" s="647"/>
      <c r="S230" s="4">
        <v>19457.419999999998</v>
      </c>
      <c r="U230" s="39">
        <f t="shared" si="301"/>
        <v>19457.419999999998</v>
      </c>
      <c r="V230" s="39"/>
    </row>
    <row r="231" spans="1:22" ht="25" x14ac:dyDescent="0.3">
      <c r="A231" s="452" t="s">
        <v>367</v>
      </c>
      <c r="B231" s="446" t="s">
        <v>182</v>
      </c>
      <c r="C231" s="447" t="s">
        <v>46</v>
      </c>
      <c r="D231" s="413">
        <v>434.36</v>
      </c>
      <c r="E231" s="447">
        <v>6.71</v>
      </c>
      <c r="F231" s="383">
        <f t="shared" ref="F231:F233" si="308">IF(H231&lt;E231,H231-E231,0)</f>
        <v>-3.6419999999999999</v>
      </c>
      <c r="G231" s="383">
        <f t="shared" ref="G231:G233" si="309">IF(H231&gt;E231,H231-E231,0)</f>
        <v>0</v>
      </c>
      <c r="H231" s="447">
        <v>3.0680000000000001</v>
      </c>
      <c r="I231" s="400"/>
      <c r="J231" s="386">
        <f>I231+'BM05'!G223</f>
        <v>6.71</v>
      </c>
      <c r="K231" s="387">
        <f>ROUND(E231*D231,2)</f>
        <v>2914.56</v>
      </c>
      <c r="L231" s="387">
        <f t="shared" ref="L231:L233" si="310">ROUND(D231*F231,2)</f>
        <v>-1581.94</v>
      </c>
      <c r="M231" s="387">
        <f t="shared" ref="M231:M233" si="311">ROUND(D231*G231,2)</f>
        <v>0</v>
      </c>
      <c r="N231" s="387">
        <f>ROUND(H231*D231,2)</f>
        <v>1332.62</v>
      </c>
      <c r="O231" s="387">
        <f>ROUND(I231*D231,2)</f>
        <v>0</v>
      </c>
      <c r="P231" s="387">
        <f>ROUND(J231*D231,2)</f>
        <v>2914.56</v>
      </c>
      <c r="Q231" s="388">
        <f t="shared" si="280"/>
        <v>2.187090093199862</v>
      </c>
      <c r="S231" s="4">
        <v>2914.56</v>
      </c>
      <c r="U231" s="39">
        <f t="shared" si="301"/>
        <v>0</v>
      </c>
      <c r="V231" s="39"/>
    </row>
    <row r="232" spans="1:22" ht="62.5" x14ac:dyDescent="0.3">
      <c r="A232" s="452" t="s">
        <v>368</v>
      </c>
      <c r="B232" s="446" t="s">
        <v>183</v>
      </c>
      <c r="C232" s="447" t="s">
        <v>63</v>
      </c>
      <c r="D232" s="413">
        <v>40.81</v>
      </c>
      <c r="E232" s="447">
        <v>95.91</v>
      </c>
      <c r="F232" s="383">
        <f t="shared" si="308"/>
        <v>-34.549999999999997</v>
      </c>
      <c r="G232" s="383">
        <f t="shared" si="309"/>
        <v>0</v>
      </c>
      <c r="H232" s="447">
        <v>61.36</v>
      </c>
      <c r="I232" s="400"/>
      <c r="J232" s="386">
        <f>I232+'BM05'!G224</f>
        <v>0</v>
      </c>
      <c r="K232" s="387">
        <f>ROUND(E232*D232,2)</f>
        <v>3914.09</v>
      </c>
      <c r="L232" s="387">
        <f t="shared" si="310"/>
        <v>-1409.99</v>
      </c>
      <c r="M232" s="387">
        <f t="shared" si="311"/>
        <v>0</v>
      </c>
      <c r="N232" s="387">
        <f>ROUND(H232*D232,2)</f>
        <v>2504.1</v>
      </c>
      <c r="O232" s="387">
        <f>ROUND(I232*D232,2)</f>
        <v>0</v>
      </c>
      <c r="P232" s="387">
        <f>ROUND(J232*D232,2)</f>
        <v>0</v>
      </c>
      <c r="Q232" s="388">
        <f t="shared" si="280"/>
        <v>0</v>
      </c>
      <c r="S232" s="4">
        <v>3914.09</v>
      </c>
      <c r="U232" s="39">
        <f t="shared" si="301"/>
        <v>0</v>
      </c>
      <c r="V232" s="39"/>
    </row>
    <row r="233" spans="1:22" ht="37.5" x14ac:dyDescent="0.3">
      <c r="A233" s="452" t="s">
        <v>369</v>
      </c>
      <c r="B233" s="446" t="s">
        <v>184</v>
      </c>
      <c r="C233" s="447" t="s">
        <v>63</v>
      </c>
      <c r="D233" s="413">
        <v>126.75</v>
      </c>
      <c r="E233" s="447">
        <v>72.88</v>
      </c>
      <c r="F233" s="383">
        <f t="shared" si="308"/>
        <v>-11.519999999999996</v>
      </c>
      <c r="G233" s="383">
        <f t="shared" si="309"/>
        <v>0</v>
      </c>
      <c r="H233" s="447">
        <v>61.36</v>
      </c>
      <c r="I233" s="400"/>
      <c r="J233" s="386">
        <f>I233+'BM05'!G225</f>
        <v>0</v>
      </c>
      <c r="K233" s="387">
        <f>ROUND(E233*D233,2)</f>
        <v>9237.5400000000009</v>
      </c>
      <c r="L233" s="387">
        <f t="shared" si="310"/>
        <v>-1460.16</v>
      </c>
      <c r="M233" s="387">
        <f t="shared" si="311"/>
        <v>0</v>
      </c>
      <c r="N233" s="387">
        <f>ROUND(H233*D233,2)</f>
        <v>7777.38</v>
      </c>
      <c r="O233" s="387">
        <f>ROUND(I233*D233,2)</f>
        <v>0</v>
      </c>
      <c r="P233" s="387">
        <f>ROUND(J233*D233,2)</f>
        <v>0</v>
      </c>
      <c r="Q233" s="388">
        <f t="shared" si="280"/>
        <v>0</v>
      </c>
      <c r="S233" s="4">
        <v>9237.5400000000009</v>
      </c>
      <c r="U233" s="39">
        <f t="shared" si="301"/>
        <v>0</v>
      </c>
      <c r="V233" s="39"/>
    </row>
    <row r="234" spans="1:22" ht="62.5" x14ac:dyDescent="0.3">
      <c r="A234" s="452" t="s">
        <v>370</v>
      </c>
      <c r="B234" s="446" t="s">
        <v>371</v>
      </c>
      <c r="C234" s="447" t="s">
        <v>124</v>
      </c>
      <c r="D234" s="413">
        <v>46.63</v>
      </c>
      <c r="E234" s="447">
        <v>46.05</v>
      </c>
      <c r="F234" s="383">
        <f t="shared" ref="F234:F235" si="312">IF(H234&lt;E234,H234-E234,0)</f>
        <v>0</v>
      </c>
      <c r="G234" s="383">
        <f t="shared" ref="G234:G235" si="313">IF(H234&gt;E234,H234-E234,0)</f>
        <v>0</v>
      </c>
      <c r="H234" s="447">
        <v>46.05</v>
      </c>
      <c r="I234" s="400"/>
      <c r="J234" s="386">
        <f>I234+'BM05'!G226</f>
        <v>0</v>
      </c>
      <c r="K234" s="387">
        <f>ROUND(E234*D234,2)</f>
        <v>2147.31</v>
      </c>
      <c r="L234" s="387">
        <f t="shared" ref="L234:L235" si="314">ROUND(D234*F234,2)</f>
        <v>0</v>
      </c>
      <c r="M234" s="387">
        <f t="shared" ref="M234:M235" si="315">ROUND(D234*G234,2)</f>
        <v>0</v>
      </c>
      <c r="N234" s="387">
        <f>ROUND(H234*D234,2)</f>
        <v>2147.31</v>
      </c>
      <c r="O234" s="387">
        <f>ROUND(I234*D234,2)</f>
        <v>0</v>
      </c>
      <c r="P234" s="387">
        <f>ROUND(J234*D234,2)</f>
        <v>0</v>
      </c>
      <c r="Q234" s="388">
        <f t="shared" si="280"/>
        <v>0</v>
      </c>
      <c r="S234" s="4">
        <v>2147.31</v>
      </c>
      <c r="U234" s="39">
        <f t="shared" si="301"/>
        <v>0</v>
      </c>
      <c r="V234" s="39"/>
    </row>
    <row r="235" spans="1:22" ht="37.5" x14ac:dyDescent="0.3">
      <c r="A235" s="452" t="s">
        <v>372</v>
      </c>
      <c r="B235" s="446" t="s">
        <v>186</v>
      </c>
      <c r="C235" s="447" t="s">
        <v>46</v>
      </c>
      <c r="D235" s="413">
        <v>772.62</v>
      </c>
      <c r="E235" s="447">
        <v>1.61</v>
      </c>
      <c r="F235" s="383">
        <f t="shared" si="312"/>
        <v>0</v>
      </c>
      <c r="G235" s="383">
        <f t="shared" si="313"/>
        <v>1.9495000000000002</v>
      </c>
      <c r="H235" s="447">
        <v>3.5595000000000003</v>
      </c>
      <c r="I235" s="400"/>
      <c r="J235" s="386">
        <f>I235+'BM05'!G227</f>
        <v>0</v>
      </c>
      <c r="K235" s="387">
        <f>ROUND(E235*D235,2)</f>
        <v>1243.92</v>
      </c>
      <c r="L235" s="387">
        <f t="shared" si="314"/>
        <v>0</v>
      </c>
      <c r="M235" s="387">
        <f t="shared" si="315"/>
        <v>1506.22</v>
      </c>
      <c r="N235" s="387">
        <f>ROUND(H235*D235,2)</f>
        <v>2750.14</v>
      </c>
      <c r="O235" s="387">
        <f>ROUND(I235*D235,2)</f>
        <v>0</v>
      </c>
      <c r="P235" s="387">
        <f>ROUND(J235*D235,2)</f>
        <v>0</v>
      </c>
      <c r="Q235" s="388">
        <f t="shared" si="280"/>
        <v>0</v>
      </c>
      <c r="S235" s="4">
        <v>1243.92</v>
      </c>
      <c r="U235" s="39">
        <f t="shared" si="301"/>
        <v>0</v>
      </c>
      <c r="V235" s="39"/>
    </row>
    <row r="236" spans="1:22" ht="15.5" customHeight="1" x14ac:dyDescent="0.3">
      <c r="A236" s="381" t="s">
        <v>373</v>
      </c>
      <c r="B236" s="394" t="s">
        <v>108</v>
      </c>
      <c r="C236" s="395"/>
      <c r="D236" s="629"/>
      <c r="E236" s="629"/>
      <c r="F236" s="629"/>
      <c r="G236" s="629"/>
      <c r="H236" s="629"/>
      <c r="I236" s="629"/>
      <c r="J236" s="629"/>
      <c r="K236" s="629"/>
      <c r="L236" s="629"/>
      <c r="M236" s="629"/>
      <c r="N236" s="629"/>
      <c r="O236" s="629"/>
      <c r="P236" s="629"/>
      <c r="Q236" s="647"/>
      <c r="S236" s="4">
        <v>18987.400000000001</v>
      </c>
      <c r="U236" s="39">
        <f t="shared" si="301"/>
        <v>18987.400000000001</v>
      </c>
      <c r="V236" s="39"/>
    </row>
    <row r="237" spans="1:22" ht="37.5" x14ac:dyDescent="0.3">
      <c r="A237" s="452" t="s">
        <v>374</v>
      </c>
      <c r="B237" s="446" t="s">
        <v>109</v>
      </c>
      <c r="C237" s="447" t="s">
        <v>63</v>
      </c>
      <c r="D237" s="413">
        <v>4.37</v>
      </c>
      <c r="E237" s="447">
        <v>309.95999999999998</v>
      </c>
      <c r="F237" s="383">
        <f t="shared" ref="F237:F239" si="316">IF(H237&lt;E237,H237-E237,0)</f>
        <v>0</v>
      </c>
      <c r="G237" s="383">
        <f t="shared" ref="G237:G239" si="317">IF(H237&gt;E237,H237-E237,0)</f>
        <v>0</v>
      </c>
      <c r="H237" s="447">
        <v>309.95999999999998</v>
      </c>
      <c r="I237" s="400"/>
      <c r="J237" s="386">
        <f>I237+'BM05'!G229</f>
        <v>309.95999999999998</v>
      </c>
      <c r="K237" s="387">
        <f>ROUND(E237*D237,2)</f>
        <v>1354.53</v>
      </c>
      <c r="L237" s="387">
        <f t="shared" ref="L237:L239" si="318">ROUND(D237*F237,2)</f>
        <v>0</v>
      </c>
      <c r="M237" s="387">
        <f t="shared" ref="M237:M239" si="319">ROUND(D237*G237,2)</f>
        <v>0</v>
      </c>
      <c r="N237" s="387">
        <f>ROUND(H237*D237,2)</f>
        <v>1354.53</v>
      </c>
      <c r="O237" s="387">
        <f>ROUND(I237*D237,2)</f>
        <v>0</v>
      </c>
      <c r="P237" s="387">
        <f>ROUND(J237*D237,2)</f>
        <v>1354.53</v>
      </c>
      <c r="Q237" s="388">
        <f t="shared" si="280"/>
        <v>1</v>
      </c>
      <c r="S237" s="4">
        <v>1354.53</v>
      </c>
      <c r="U237" s="39">
        <f t="shared" si="301"/>
        <v>0</v>
      </c>
      <c r="V237" s="39"/>
    </row>
    <row r="238" spans="1:22" ht="50" x14ac:dyDescent="0.3">
      <c r="A238" s="452" t="s">
        <v>375</v>
      </c>
      <c r="B238" s="446" t="s">
        <v>110</v>
      </c>
      <c r="C238" s="447" t="s">
        <v>63</v>
      </c>
      <c r="D238" s="413">
        <v>24.13</v>
      </c>
      <c r="E238" s="447">
        <v>309.95999999999998</v>
      </c>
      <c r="F238" s="383">
        <f t="shared" si="316"/>
        <v>0</v>
      </c>
      <c r="G238" s="383">
        <f t="shared" si="317"/>
        <v>0</v>
      </c>
      <c r="H238" s="447">
        <v>309.95999999999998</v>
      </c>
      <c r="I238" s="400"/>
      <c r="J238" s="386">
        <f>I238+'BM05'!G230</f>
        <v>309.95999999999998</v>
      </c>
      <c r="K238" s="387">
        <f>ROUND(E238*D238,2)</f>
        <v>7479.33</v>
      </c>
      <c r="L238" s="387">
        <f t="shared" si="318"/>
        <v>0</v>
      </c>
      <c r="M238" s="387">
        <f t="shared" si="319"/>
        <v>0</v>
      </c>
      <c r="N238" s="387">
        <f>ROUND(H238*D238,2)</f>
        <v>7479.33</v>
      </c>
      <c r="O238" s="387">
        <f>ROUND(I238*D238,2)</f>
        <v>0</v>
      </c>
      <c r="P238" s="387">
        <f>ROUND(J238*D238,2)</f>
        <v>7479.33</v>
      </c>
      <c r="Q238" s="388">
        <f t="shared" si="280"/>
        <v>1</v>
      </c>
      <c r="S238" s="4">
        <v>7479.33</v>
      </c>
      <c r="U238" s="39">
        <f t="shared" si="301"/>
        <v>0</v>
      </c>
      <c r="V238" s="39"/>
    </row>
    <row r="239" spans="1:22" ht="50" x14ac:dyDescent="0.3">
      <c r="A239" s="452" t="s">
        <v>376</v>
      </c>
      <c r="B239" s="446" t="s">
        <v>304</v>
      </c>
      <c r="C239" s="447" t="s">
        <v>63</v>
      </c>
      <c r="D239" s="413">
        <v>59.59</v>
      </c>
      <c r="E239" s="447">
        <v>170.39</v>
      </c>
      <c r="F239" s="383">
        <f t="shared" si="316"/>
        <v>0</v>
      </c>
      <c r="G239" s="383">
        <f t="shared" si="317"/>
        <v>0</v>
      </c>
      <c r="H239" s="447">
        <v>170.39</v>
      </c>
      <c r="I239" s="400"/>
      <c r="J239" s="386">
        <f>I239+'BM05'!G231</f>
        <v>0</v>
      </c>
      <c r="K239" s="387">
        <f>ROUND(E239*D239,2)</f>
        <v>10153.540000000001</v>
      </c>
      <c r="L239" s="387">
        <f t="shared" si="318"/>
        <v>0</v>
      </c>
      <c r="M239" s="387">
        <f t="shared" si="319"/>
        <v>0</v>
      </c>
      <c r="N239" s="387">
        <f>ROUND(H239*D239,2)</f>
        <v>10153.540000000001</v>
      </c>
      <c r="O239" s="387">
        <f>ROUND(I239*D239,2)</f>
        <v>0</v>
      </c>
      <c r="P239" s="387">
        <f>ROUND(J239*D239,2)</f>
        <v>0</v>
      </c>
      <c r="Q239" s="388">
        <f t="shared" si="280"/>
        <v>0</v>
      </c>
      <c r="S239" s="4">
        <v>10153.540000000001</v>
      </c>
      <c r="U239" s="39">
        <f t="shared" si="301"/>
        <v>0</v>
      </c>
      <c r="V239" s="39"/>
    </row>
    <row r="240" spans="1:22" ht="15.5" customHeight="1" x14ac:dyDescent="0.3">
      <c r="A240" s="381" t="s">
        <v>377</v>
      </c>
      <c r="B240" s="394" t="s">
        <v>42</v>
      </c>
      <c r="C240" s="395"/>
      <c r="D240" s="629"/>
      <c r="E240" s="629"/>
      <c r="F240" s="629"/>
      <c r="G240" s="629"/>
      <c r="H240" s="629"/>
      <c r="I240" s="629"/>
      <c r="J240" s="629"/>
      <c r="K240" s="629"/>
      <c r="L240" s="629"/>
      <c r="M240" s="629"/>
      <c r="N240" s="629"/>
      <c r="O240" s="629"/>
      <c r="P240" s="629"/>
      <c r="Q240" s="647"/>
      <c r="S240" s="4">
        <v>7729.64</v>
      </c>
      <c r="U240" s="39">
        <f t="shared" si="301"/>
        <v>7729.64</v>
      </c>
      <c r="V240" s="39"/>
    </row>
    <row r="241" spans="1:22" ht="25" x14ac:dyDescent="0.3">
      <c r="A241" s="452" t="s">
        <v>378</v>
      </c>
      <c r="B241" s="446" t="s">
        <v>199</v>
      </c>
      <c r="C241" s="447" t="s">
        <v>63</v>
      </c>
      <c r="D241" s="413">
        <v>3.18</v>
      </c>
      <c r="E241" s="447">
        <v>133.57</v>
      </c>
      <c r="F241" s="383">
        <f t="shared" ref="F241:F243" si="320">IF(H241&lt;E241,H241-E241,0)</f>
        <v>0</v>
      </c>
      <c r="G241" s="383">
        <f t="shared" ref="G241:G243" si="321">IF(H241&gt;E241,H241-E241,0)</f>
        <v>0</v>
      </c>
      <c r="H241" s="447">
        <v>133.57</v>
      </c>
      <c r="I241" s="400"/>
      <c r="J241" s="386">
        <f>I241+'BM05'!G233</f>
        <v>0</v>
      </c>
      <c r="K241" s="387">
        <f t="shared" ref="K241:K246" si="322">ROUND(E241*D241,2)</f>
        <v>424.75</v>
      </c>
      <c r="L241" s="387">
        <f t="shared" ref="L241:L243" si="323">ROUND(D241*F241,2)</f>
        <v>0</v>
      </c>
      <c r="M241" s="387">
        <f t="shared" ref="M241:M243" si="324">ROUND(D241*G241,2)</f>
        <v>0</v>
      </c>
      <c r="N241" s="387">
        <f t="shared" ref="N241:N246" si="325">ROUND(H241*D241,2)</f>
        <v>424.75</v>
      </c>
      <c r="O241" s="387">
        <f t="shared" ref="O241:O246" si="326">ROUND(I241*D241,2)</f>
        <v>0</v>
      </c>
      <c r="P241" s="387">
        <f t="shared" ref="P241:P246" si="327">ROUND(J241*D241,2)</f>
        <v>0</v>
      </c>
      <c r="Q241" s="388">
        <f t="shared" si="280"/>
        <v>0</v>
      </c>
      <c r="S241" s="4">
        <v>424.75</v>
      </c>
      <c r="U241" s="39">
        <f t="shared" si="301"/>
        <v>0</v>
      </c>
      <c r="V241" s="39"/>
    </row>
    <row r="242" spans="1:22" ht="25" x14ac:dyDescent="0.3">
      <c r="A242" s="452" t="s">
        <v>379</v>
      </c>
      <c r="B242" s="446" t="s">
        <v>112</v>
      </c>
      <c r="C242" s="447" t="s">
        <v>63</v>
      </c>
      <c r="D242" s="413">
        <v>19.41</v>
      </c>
      <c r="E242" s="447">
        <v>133.57</v>
      </c>
      <c r="F242" s="383">
        <f t="shared" si="320"/>
        <v>0</v>
      </c>
      <c r="G242" s="383">
        <f t="shared" si="321"/>
        <v>0</v>
      </c>
      <c r="H242" s="447">
        <v>133.57</v>
      </c>
      <c r="I242" s="400"/>
      <c r="J242" s="386">
        <f>I242+'BM05'!G234</f>
        <v>0</v>
      </c>
      <c r="K242" s="387">
        <f t="shared" si="322"/>
        <v>2592.59</v>
      </c>
      <c r="L242" s="387">
        <f t="shared" si="323"/>
        <v>0</v>
      </c>
      <c r="M242" s="387">
        <f t="shared" si="324"/>
        <v>0</v>
      </c>
      <c r="N242" s="387">
        <f t="shared" si="325"/>
        <v>2592.59</v>
      </c>
      <c r="O242" s="387">
        <f t="shared" si="326"/>
        <v>0</v>
      </c>
      <c r="P242" s="387">
        <f t="shared" si="327"/>
        <v>0</v>
      </c>
      <c r="Q242" s="388">
        <f t="shared" si="280"/>
        <v>0</v>
      </c>
      <c r="S242" s="4">
        <v>2592.59</v>
      </c>
      <c r="U242" s="39">
        <f t="shared" si="301"/>
        <v>0</v>
      </c>
      <c r="V242" s="39"/>
    </row>
    <row r="243" spans="1:22" ht="25" x14ac:dyDescent="0.3">
      <c r="A243" s="452" t="s">
        <v>380</v>
      </c>
      <c r="B243" s="446" t="s">
        <v>113</v>
      </c>
      <c r="C243" s="447" t="s">
        <v>63</v>
      </c>
      <c r="D243" s="413">
        <v>15.2</v>
      </c>
      <c r="E243" s="447">
        <v>133.57</v>
      </c>
      <c r="F243" s="383">
        <f t="shared" si="320"/>
        <v>0</v>
      </c>
      <c r="G243" s="383">
        <f t="shared" si="321"/>
        <v>0</v>
      </c>
      <c r="H243" s="447">
        <v>133.57</v>
      </c>
      <c r="I243" s="400"/>
      <c r="J243" s="386">
        <f>I243+'BM05'!G235</f>
        <v>0</v>
      </c>
      <c r="K243" s="387">
        <f t="shared" si="322"/>
        <v>2030.26</v>
      </c>
      <c r="L243" s="387">
        <f t="shared" si="323"/>
        <v>0</v>
      </c>
      <c r="M243" s="387">
        <f t="shared" si="324"/>
        <v>0</v>
      </c>
      <c r="N243" s="387">
        <f t="shared" si="325"/>
        <v>2030.26</v>
      </c>
      <c r="O243" s="387">
        <f t="shared" si="326"/>
        <v>0</v>
      </c>
      <c r="P243" s="387">
        <f t="shared" si="327"/>
        <v>0</v>
      </c>
      <c r="Q243" s="388">
        <f t="shared" si="280"/>
        <v>0</v>
      </c>
      <c r="S243" s="4">
        <v>2030.26</v>
      </c>
      <c r="U243" s="39">
        <f t="shared" si="301"/>
        <v>0</v>
      </c>
      <c r="V243" s="39"/>
    </row>
    <row r="244" spans="1:22" ht="25" x14ac:dyDescent="0.3">
      <c r="A244" s="452" t="s">
        <v>381</v>
      </c>
      <c r="B244" s="446" t="s">
        <v>201</v>
      </c>
      <c r="C244" s="447" t="s">
        <v>63</v>
      </c>
      <c r="D244" s="413">
        <v>3.21</v>
      </c>
      <c r="E244" s="447">
        <v>66.42</v>
      </c>
      <c r="F244" s="383">
        <f t="shared" ref="F244:F246" si="328">IF(H244&lt;E244,H244-E244,0)</f>
        <v>-5.0600000000000023</v>
      </c>
      <c r="G244" s="383">
        <f t="shared" ref="G244:G246" si="329">IF(H244&gt;E244,H244-E244,0)</f>
        <v>0</v>
      </c>
      <c r="H244" s="447">
        <v>61.36</v>
      </c>
      <c r="I244" s="400"/>
      <c r="J244" s="386">
        <f>I244+'BM05'!G236</f>
        <v>0</v>
      </c>
      <c r="K244" s="387">
        <f t="shared" si="322"/>
        <v>213.21</v>
      </c>
      <c r="L244" s="387">
        <f t="shared" ref="L244:L246" si="330">ROUND(D244*F244,2)</f>
        <v>-16.239999999999998</v>
      </c>
      <c r="M244" s="387">
        <f t="shared" ref="M244:M246" si="331">ROUND(D244*G244,2)</f>
        <v>0</v>
      </c>
      <c r="N244" s="387">
        <f t="shared" si="325"/>
        <v>196.97</v>
      </c>
      <c r="O244" s="387">
        <f t="shared" si="326"/>
        <v>0</v>
      </c>
      <c r="P244" s="387">
        <f t="shared" si="327"/>
        <v>0</v>
      </c>
      <c r="Q244" s="388">
        <f t="shared" si="280"/>
        <v>0</v>
      </c>
      <c r="S244" s="4">
        <v>213.21</v>
      </c>
      <c r="U244" s="39">
        <f t="shared" si="301"/>
        <v>0</v>
      </c>
      <c r="V244" s="39"/>
    </row>
    <row r="245" spans="1:22" ht="25" x14ac:dyDescent="0.3">
      <c r="A245" s="452" t="s">
        <v>382</v>
      </c>
      <c r="B245" s="446" t="s">
        <v>309</v>
      </c>
      <c r="C245" s="447" t="s">
        <v>63</v>
      </c>
      <c r="D245" s="413">
        <v>20.12</v>
      </c>
      <c r="E245" s="447">
        <v>66.42</v>
      </c>
      <c r="F245" s="383">
        <f t="shared" si="328"/>
        <v>-5.0600000000000023</v>
      </c>
      <c r="G245" s="383">
        <f t="shared" si="329"/>
        <v>0</v>
      </c>
      <c r="H245" s="447">
        <v>61.36</v>
      </c>
      <c r="I245" s="400"/>
      <c r="J245" s="386">
        <f>I245+'BM05'!G237</f>
        <v>0</v>
      </c>
      <c r="K245" s="387">
        <f t="shared" si="322"/>
        <v>1336.37</v>
      </c>
      <c r="L245" s="387">
        <f t="shared" si="330"/>
        <v>-101.81</v>
      </c>
      <c r="M245" s="387">
        <f t="shared" si="331"/>
        <v>0</v>
      </c>
      <c r="N245" s="387">
        <f t="shared" si="325"/>
        <v>1234.56</v>
      </c>
      <c r="O245" s="387">
        <f t="shared" si="326"/>
        <v>0</v>
      </c>
      <c r="P245" s="387">
        <f t="shared" si="327"/>
        <v>0</v>
      </c>
      <c r="Q245" s="388">
        <f t="shared" si="280"/>
        <v>0</v>
      </c>
      <c r="S245" s="4">
        <v>1336.37</v>
      </c>
      <c r="U245" s="39">
        <f t="shared" si="301"/>
        <v>0</v>
      </c>
      <c r="V245" s="39"/>
    </row>
    <row r="246" spans="1:22" ht="25" x14ac:dyDescent="0.3">
      <c r="A246" s="452" t="s">
        <v>383</v>
      </c>
      <c r="B246" s="446" t="s">
        <v>202</v>
      </c>
      <c r="C246" s="447" t="s">
        <v>63</v>
      </c>
      <c r="D246" s="413">
        <v>17.05</v>
      </c>
      <c r="E246" s="447">
        <v>66.42</v>
      </c>
      <c r="F246" s="383">
        <f t="shared" si="328"/>
        <v>-5.0600000000000023</v>
      </c>
      <c r="G246" s="383">
        <f t="shared" si="329"/>
        <v>0</v>
      </c>
      <c r="H246" s="447">
        <v>61.36</v>
      </c>
      <c r="I246" s="400"/>
      <c r="J246" s="386">
        <f>I246+'BM05'!G238</f>
        <v>0</v>
      </c>
      <c r="K246" s="387">
        <f t="shared" si="322"/>
        <v>1132.46</v>
      </c>
      <c r="L246" s="387">
        <f t="shared" si="330"/>
        <v>-86.27</v>
      </c>
      <c r="M246" s="387">
        <f t="shared" si="331"/>
        <v>0</v>
      </c>
      <c r="N246" s="387">
        <f t="shared" si="325"/>
        <v>1046.19</v>
      </c>
      <c r="O246" s="387">
        <f t="shared" si="326"/>
        <v>0</v>
      </c>
      <c r="P246" s="387">
        <f t="shared" si="327"/>
        <v>0</v>
      </c>
      <c r="Q246" s="388">
        <f t="shared" si="280"/>
        <v>0</v>
      </c>
      <c r="S246" s="4">
        <v>1132.46</v>
      </c>
      <c r="U246" s="39">
        <f t="shared" si="301"/>
        <v>0</v>
      </c>
      <c r="V246" s="39"/>
    </row>
    <row r="247" spans="1:22" ht="15.5" customHeight="1" x14ac:dyDescent="0.3">
      <c r="A247" s="381" t="s">
        <v>384</v>
      </c>
      <c r="B247" s="394" t="s">
        <v>385</v>
      </c>
      <c r="C247" s="395"/>
      <c r="D247" s="629"/>
      <c r="E247" s="629"/>
      <c r="F247" s="629"/>
      <c r="G247" s="629"/>
      <c r="H247" s="629"/>
      <c r="I247" s="629"/>
      <c r="J247" s="629"/>
      <c r="K247" s="629"/>
      <c r="L247" s="629"/>
      <c r="M247" s="629"/>
      <c r="N247" s="629"/>
      <c r="O247" s="629"/>
      <c r="P247" s="629"/>
      <c r="Q247" s="647"/>
      <c r="S247" s="4">
        <v>15736.84</v>
      </c>
      <c r="U247" s="39">
        <f t="shared" si="301"/>
        <v>15736.84</v>
      </c>
      <c r="V247" s="39"/>
    </row>
    <row r="248" spans="1:22" ht="25" x14ac:dyDescent="0.3">
      <c r="A248" s="452" t="s">
        <v>386</v>
      </c>
      <c r="B248" s="446" t="s">
        <v>317</v>
      </c>
      <c r="C248" s="447" t="s">
        <v>61</v>
      </c>
      <c r="D248" s="413">
        <v>672.73</v>
      </c>
      <c r="E248" s="447">
        <v>3.6</v>
      </c>
      <c r="F248" s="383">
        <f t="shared" ref="F248:F253" si="332">IF(H248&lt;E248,H248-E248,0)</f>
        <v>0</v>
      </c>
      <c r="G248" s="383">
        <f t="shared" ref="G248:G253" si="333">IF(H248&gt;E248,H248-E248,0)</f>
        <v>0</v>
      </c>
      <c r="H248" s="447">
        <v>3.6</v>
      </c>
      <c r="I248" s="400"/>
      <c r="J248" s="386">
        <f>I248+'BM05'!G240</f>
        <v>0</v>
      </c>
      <c r="K248" s="387">
        <f t="shared" ref="K248:K255" si="334">ROUND(E248*D248,2)</f>
        <v>2421.83</v>
      </c>
      <c r="L248" s="387">
        <f t="shared" ref="L248:L253" si="335">ROUND(D248*F248,2)</f>
        <v>0</v>
      </c>
      <c r="M248" s="387">
        <f t="shared" ref="M248:M253" si="336">ROUND(D248*G248,2)</f>
        <v>0</v>
      </c>
      <c r="N248" s="387">
        <f t="shared" ref="N248:N255" si="337">ROUND(H248*D248,2)</f>
        <v>2421.83</v>
      </c>
      <c r="O248" s="387">
        <f t="shared" ref="O248:O255" si="338">ROUND(I248*D248,2)</f>
        <v>0</v>
      </c>
      <c r="P248" s="387">
        <f t="shared" ref="P248:P255" si="339">ROUND(J248*D248,2)</f>
        <v>0</v>
      </c>
      <c r="Q248" s="388">
        <f t="shared" si="280"/>
        <v>0</v>
      </c>
      <c r="S248" s="4">
        <v>2421.83</v>
      </c>
      <c r="U248" s="39">
        <f t="shared" si="301"/>
        <v>0</v>
      </c>
      <c r="V248" s="39"/>
    </row>
    <row r="249" spans="1:22" ht="25" x14ac:dyDescent="0.3">
      <c r="A249" s="452" t="s">
        <v>387</v>
      </c>
      <c r="B249" s="446" t="s">
        <v>318</v>
      </c>
      <c r="C249" s="447" t="s">
        <v>165</v>
      </c>
      <c r="D249" s="413">
        <v>774.15</v>
      </c>
      <c r="E249" s="447">
        <v>5</v>
      </c>
      <c r="F249" s="383">
        <f t="shared" si="332"/>
        <v>0</v>
      </c>
      <c r="G249" s="383">
        <f t="shared" si="333"/>
        <v>0</v>
      </c>
      <c r="H249" s="447">
        <v>5</v>
      </c>
      <c r="I249" s="400"/>
      <c r="J249" s="386">
        <f>I249+'BM05'!G241</f>
        <v>0</v>
      </c>
      <c r="K249" s="387">
        <f t="shared" si="334"/>
        <v>3870.75</v>
      </c>
      <c r="L249" s="387">
        <f t="shared" si="335"/>
        <v>0</v>
      </c>
      <c r="M249" s="387">
        <f t="shared" si="336"/>
        <v>0</v>
      </c>
      <c r="N249" s="387">
        <f t="shared" si="337"/>
        <v>3870.75</v>
      </c>
      <c r="O249" s="387">
        <f t="shared" si="338"/>
        <v>0</v>
      </c>
      <c r="P249" s="387">
        <f t="shared" si="339"/>
        <v>0</v>
      </c>
      <c r="Q249" s="388">
        <f t="shared" si="280"/>
        <v>0</v>
      </c>
      <c r="S249" s="4">
        <v>3870.75</v>
      </c>
      <c r="U249" s="39">
        <f t="shared" si="301"/>
        <v>0</v>
      </c>
      <c r="V249" s="39"/>
    </row>
    <row r="250" spans="1:22" ht="50" x14ac:dyDescent="0.3">
      <c r="A250" s="452" t="s">
        <v>388</v>
      </c>
      <c r="B250" s="446" t="s">
        <v>319</v>
      </c>
      <c r="C250" s="447" t="s">
        <v>165</v>
      </c>
      <c r="D250" s="413">
        <v>843.83</v>
      </c>
      <c r="E250" s="447">
        <v>2</v>
      </c>
      <c r="F250" s="383">
        <f t="shared" si="332"/>
        <v>0</v>
      </c>
      <c r="G250" s="383">
        <f t="shared" si="333"/>
        <v>0</v>
      </c>
      <c r="H250" s="447">
        <v>2</v>
      </c>
      <c r="I250" s="400"/>
      <c r="J250" s="386">
        <f>I250+'BM05'!G242</f>
        <v>0</v>
      </c>
      <c r="K250" s="387">
        <f t="shared" si="334"/>
        <v>1687.66</v>
      </c>
      <c r="L250" s="387">
        <f t="shared" si="335"/>
        <v>0</v>
      </c>
      <c r="M250" s="387">
        <f t="shared" si="336"/>
        <v>0</v>
      </c>
      <c r="N250" s="387">
        <f t="shared" si="337"/>
        <v>1687.66</v>
      </c>
      <c r="O250" s="387">
        <f t="shared" si="338"/>
        <v>0</v>
      </c>
      <c r="P250" s="387">
        <f t="shared" si="339"/>
        <v>0</v>
      </c>
      <c r="Q250" s="388">
        <f t="shared" si="280"/>
        <v>0</v>
      </c>
      <c r="S250" s="4">
        <v>1687.66</v>
      </c>
      <c r="U250" s="39">
        <f t="shared" si="301"/>
        <v>0</v>
      </c>
      <c r="V250" s="39"/>
    </row>
    <row r="251" spans="1:22" ht="25" x14ac:dyDescent="0.3">
      <c r="A251" s="452" t="s">
        <v>389</v>
      </c>
      <c r="B251" s="446" t="s">
        <v>320</v>
      </c>
      <c r="C251" s="447" t="s">
        <v>165</v>
      </c>
      <c r="D251" s="413">
        <v>116.73</v>
      </c>
      <c r="E251" s="447">
        <v>2</v>
      </c>
      <c r="F251" s="383">
        <f t="shared" si="332"/>
        <v>0</v>
      </c>
      <c r="G251" s="383">
        <f t="shared" si="333"/>
        <v>0</v>
      </c>
      <c r="H251" s="447">
        <v>2</v>
      </c>
      <c r="I251" s="400"/>
      <c r="J251" s="386">
        <f>I251+'BM05'!G243</f>
        <v>0</v>
      </c>
      <c r="K251" s="387">
        <f t="shared" si="334"/>
        <v>233.46</v>
      </c>
      <c r="L251" s="387">
        <f t="shared" si="335"/>
        <v>0</v>
      </c>
      <c r="M251" s="387">
        <f t="shared" si="336"/>
        <v>0</v>
      </c>
      <c r="N251" s="387">
        <f t="shared" si="337"/>
        <v>233.46</v>
      </c>
      <c r="O251" s="387">
        <f t="shared" si="338"/>
        <v>0</v>
      </c>
      <c r="P251" s="387">
        <f t="shared" si="339"/>
        <v>0</v>
      </c>
      <c r="Q251" s="388">
        <f t="shared" si="280"/>
        <v>0</v>
      </c>
      <c r="S251" s="4">
        <v>233.46</v>
      </c>
      <c r="U251" s="39">
        <f t="shared" si="301"/>
        <v>0</v>
      </c>
      <c r="V251" s="39"/>
    </row>
    <row r="252" spans="1:22" ht="25" x14ac:dyDescent="0.3">
      <c r="A252" s="452" t="s">
        <v>390</v>
      </c>
      <c r="B252" s="446" t="s">
        <v>321</v>
      </c>
      <c r="C252" s="447" t="s">
        <v>165</v>
      </c>
      <c r="D252" s="413">
        <v>381.57</v>
      </c>
      <c r="E252" s="447">
        <v>4</v>
      </c>
      <c r="F252" s="383">
        <f t="shared" si="332"/>
        <v>0</v>
      </c>
      <c r="G252" s="383">
        <f t="shared" si="333"/>
        <v>0</v>
      </c>
      <c r="H252" s="447">
        <v>4</v>
      </c>
      <c r="I252" s="400"/>
      <c r="J252" s="386">
        <f>I252+'BM05'!G244</f>
        <v>0</v>
      </c>
      <c r="K252" s="387">
        <f t="shared" si="334"/>
        <v>1526.28</v>
      </c>
      <c r="L252" s="387">
        <f t="shared" si="335"/>
        <v>0</v>
      </c>
      <c r="M252" s="387">
        <f t="shared" si="336"/>
        <v>0</v>
      </c>
      <c r="N252" s="387">
        <f t="shared" si="337"/>
        <v>1526.28</v>
      </c>
      <c r="O252" s="387">
        <f t="shared" si="338"/>
        <v>0</v>
      </c>
      <c r="P252" s="387">
        <f t="shared" si="339"/>
        <v>0</v>
      </c>
      <c r="Q252" s="388">
        <f t="shared" si="280"/>
        <v>0</v>
      </c>
      <c r="S252" s="4">
        <v>1526.28</v>
      </c>
      <c r="U252" s="39">
        <f t="shared" si="301"/>
        <v>0</v>
      </c>
      <c r="V252" s="39"/>
    </row>
    <row r="253" spans="1:22" ht="25" x14ac:dyDescent="0.3">
      <c r="A253" s="452" t="s">
        <v>391</v>
      </c>
      <c r="B253" s="446" t="s">
        <v>322</v>
      </c>
      <c r="C253" s="447" t="s">
        <v>165</v>
      </c>
      <c r="D253" s="413">
        <v>545.88</v>
      </c>
      <c r="E253" s="447">
        <v>4</v>
      </c>
      <c r="F253" s="383">
        <f t="shared" si="332"/>
        <v>0</v>
      </c>
      <c r="G253" s="383">
        <f t="shared" si="333"/>
        <v>0</v>
      </c>
      <c r="H253" s="447">
        <v>4</v>
      </c>
      <c r="I253" s="400"/>
      <c r="J253" s="386">
        <f>I253+'BM05'!G245</f>
        <v>0</v>
      </c>
      <c r="K253" s="387">
        <f t="shared" si="334"/>
        <v>2183.52</v>
      </c>
      <c r="L253" s="387">
        <f t="shared" si="335"/>
        <v>0</v>
      </c>
      <c r="M253" s="387">
        <f t="shared" si="336"/>
        <v>0</v>
      </c>
      <c r="N253" s="387">
        <f t="shared" si="337"/>
        <v>2183.52</v>
      </c>
      <c r="O253" s="387">
        <f t="shared" si="338"/>
        <v>0</v>
      </c>
      <c r="P253" s="387">
        <f t="shared" si="339"/>
        <v>0</v>
      </c>
      <c r="Q253" s="388">
        <f t="shared" si="280"/>
        <v>0</v>
      </c>
      <c r="S253" s="4">
        <v>2183.52</v>
      </c>
      <c r="U253" s="39">
        <f t="shared" si="301"/>
        <v>0</v>
      </c>
      <c r="V253" s="39"/>
    </row>
    <row r="254" spans="1:22" ht="25" x14ac:dyDescent="0.3">
      <c r="A254" s="452" t="s">
        <v>392</v>
      </c>
      <c r="B254" s="446" t="s">
        <v>323</v>
      </c>
      <c r="C254" s="447" t="s">
        <v>165</v>
      </c>
      <c r="D254" s="413">
        <v>140.08000000000001</v>
      </c>
      <c r="E254" s="447">
        <v>4</v>
      </c>
      <c r="F254" s="383">
        <f t="shared" ref="F254:F255" si="340">IF(H254&lt;E254,H254-E254,0)</f>
        <v>0</v>
      </c>
      <c r="G254" s="383">
        <f t="shared" ref="G254:G255" si="341">IF(H254&gt;E254,H254-E254,0)</f>
        <v>0</v>
      </c>
      <c r="H254" s="447">
        <v>4</v>
      </c>
      <c r="I254" s="400"/>
      <c r="J254" s="386">
        <f>I254+'BM05'!G246</f>
        <v>0</v>
      </c>
      <c r="K254" s="387">
        <f t="shared" si="334"/>
        <v>560.32000000000005</v>
      </c>
      <c r="L254" s="387">
        <f t="shared" ref="L254:L255" si="342">ROUND(D254*F254,2)</f>
        <v>0</v>
      </c>
      <c r="M254" s="387">
        <f t="shared" ref="M254:M255" si="343">ROUND(D254*G254,2)</f>
        <v>0</v>
      </c>
      <c r="N254" s="387">
        <f t="shared" si="337"/>
        <v>560.32000000000005</v>
      </c>
      <c r="O254" s="387">
        <f t="shared" si="338"/>
        <v>0</v>
      </c>
      <c r="P254" s="387">
        <f t="shared" si="339"/>
        <v>0</v>
      </c>
      <c r="Q254" s="388">
        <f t="shared" si="280"/>
        <v>0</v>
      </c>
      <c r="S254" s="4">
        <v>560.32000000000005</v>
      </c>
      <c r="U254" s="39">
        <f t="shared" si="301"/>
        <v>0</v>
      </c>
      <c r="V254" s="39"/>
    </row>
    <row r="255" spans="1:22" ht="37.5" x14ac:dyDescent="0.3">
      <c r="A255" s="452" t="s">
        <v>393</v>
      </c>
      <c r="B255" s="446" t="s">
        <v>324</v>
      </c>
      <c r="C255" s="447" t="s">
        <v>165</v>
      </c>
      <c r="D255" s="413">
        <v>542.16999999999996</v>
      </c>
      <c r="E255" s="447">
        <v>6</v>
      </c>
      <c r="F255" s="383">
        <f t="shared" si="340"/>
        <v>0</v>
      </c>
      <c r="G255" s="383">
        <f t="shared" si="341"/>
        <v>0</v>
      </c>
      <c r="H255" s="447">
        <v>6</v>
      </c>
      <c r="I255" s="400"/>
      <c r="J255" s="386">
        <f>I255+'BM05'!G247</f>
        <v>0</v>
      </c>
      <c r="K255" s="387">
        <f t="shared" si="334"/>
        <v>3253.02</v>
      </c>
      <c r="L255" s="387">
        <f t="shared" si="342"/>
        <v>0</v>
      </c>
      <c r="M255" s="387">
        <f t="shared" si="343"/>
        <v>0</v>
      </c>
      <c r="N255" s="387">
        <f t="shared" si="337"/>
        <v>3253.02</v>
      </c>
      <c r="O255" s="387">
        <f t="shared" si="338"/>
        <v>0</v>
      </c>
      <c r="P255" s="387">
        <f t="shared" si="339"/>
        <v>0</v>
      </c>
      <c r="Q255" s="388">
        <f t="shared" si="280"/>
        <v>0</v>
      </c>
      <c r="S255" s="4">
        <v>3253.02</v>
      </c>
      <c r="U255" s="39">
        <f t="shared" si="301"/>
        <v>0</v>
      </c>
      <c r="V255" s="39"/>
    </row>
    <row r="256" spans="1:22" ht="15.5" customHeight="1" x14ac:dyDescent="0.3">
      <c r="A256" s="381">
        <v>6</v>
      </c>
      <c r="B256" s="394" t="s">
        <v>394</v>
      </c>
      <c r="C256" s="629"/>
      <c r="D256" s="629"/>
      <c r="E256" s="629"/>
      <c r="F256" s="629"/>
      <c r="G256" s="629"/>
      <c r="H256" s="629"/>
      <c r="I256" s="629"/>
      <c r="J256" s="629"/>
      <c r="K256" s="629"/>
      <c r="L256" s="629"/>
      <c r="M256" s="629"/>
      <c r="N256" s="629"/>
      <c r="O256" s="629"/>
      <c r="P256" s="629"/>
      <c r="Q256" s="450"/>
      <c r="S256" s="4">
        <v>701301.49</v>
      </c>
      <c r="U256" s="39">
        <f t="shared" si="301"/>
        <v>701301.49</v>
      </c>
      <c r="V256" s="39"/>
    </row>
    <row r="257" spans="1:22" ht="15.5" customHeight="1" x14ac:dyDescent="0.3">
      <c r="A257" s="376" t="s">
        <v>31</v>
      </c>
      <c r="B257" s="414" t="s">
        <v>246</v>
      </c>
      <c r="C257" s="415"/>
      <c r="D257" s="415"/>
      <c r="E257" s="415"/>
      <c r="F257" s="415"/>
      <c r="G257" s="415"/>
      <c r="H257" s="416"/>
      <c r="I257" s="416"/>
      <c r="J257" s="416"/>
      <c r="K257" s="449">
        <f t="shared" ref="K257:P257" si="344">SUM(K259:K290)</f>
        <v>185883.02999999997</v>
      </c>
      <c r="L257" s="449">
        <f t="shared" si="344"/>
        <v>-14513.36</v>
      </c>
      <c r="M257" s="449">
        <f t="shared" si="344"/>
        <v>78629.36</v>
      </c>
      <c r="N257" s="449">
        <f t="shared" si="344"/>
        <v>249999.02</v>
      </c>
      <c r="O257" s="449">
        <f t="shared" si="344"/>
        <v>10067.060000000001</v>
      </c>
      <c r="P257" s="449">
        <f t="shared" si="344"/>
        <v>36867</v>
      </c>
      <c r="Q257" s="380">
        <f>P257/N257</f>
        <v>0.14746857807682606</v>
      </c>
      <c r="S257" s="4">
        <v>185883.03</v>
      </c>
      <c r="U257" s="39">
        <f t="shared" si="301"/>
        <v>0</v>
      </c>
      <c r="V257" s="39"/>
    </row>
    <row r="258" spans="1:22" ht="15.5" customHeight="1" x14ac:dyDescent="0.3">
      <c r="A258" s="381" t="s">
        <v>395</v>
      </c>
      <c r="B258" s="394" t="s">
        <v>59</v>
      </c>
      <c r="C258" s="395"/>
      <c r="D258" s="395"/>
      <c r="E258" s="395"/>
      <c r="F258" s="395"/>
      <c r="G258" s="395"/>
      <c r="H258" s="629"/>
      <c r="I258" s="629"/>
      <c r="J258" s="629"/>
      <c r="K258" s="629"/>
      <c r="L258" s="629"/>
      <c r="M258" s="629"/>
      <c r="N258" s="629"/>
      <c r="O258" s="629"/>
      <c r="P258" s="629"/>
      <c r="Q258" s="647"/>
      <c r="S258" s="4">
        <v>198.72</v>
      </c>
      <c r="U258" s="39">
        <f t="shared" si="301"/>
        <v>198.72</v>
      </c>
      <c r="V258" s="39"/>
    </row>
    <row r="259" spans="1:22" ht="37.5" x14ac:dyDescent="0.3">
      <c r="A259" s="452" t="s">
        <v>396</v>
      </c>
      <c r="B259" s="446" t="s">
        <v>65</v>
      </c>
      <c r="C259" s="447" t="s">
        <v>61</v>
      </c>
      <c r="D259" s="413">
        <v>0.46</v>
      </c>
      <c r="E259" s="447">
        <v>432</v>
      </c>
      <c r="F259" s="383">
        <f t="shared" ref="F259" si="345">IF(H259&lt;E259,H259-E259,0)</f>
        <v>0</v>
      </c>
      <c r="G259" s="383">
        <f t="shared" ref="G259" si="346">IF(H259&gt;E259,H259-E259,0)</f>
        <v>0</v>
      </c>
      <c r="H259" s="447">
        <v>432</v>
      </c>
      <c r="I259" s="400"/>
      <c r="J259" s="386">
        <f>I259+'BM05'!G251</f>
        <v>432</v>
      </c>
      <c r="K259" s="387">
        <f>ROUND(E259*D259,2)</f>
        <v>198.72</v>
      </c>
      <c r="L259" s="387">
        <f t="shared" ref="L259" si="347">ROUND(D259*F259,2)</f>
        <v>0</v>
      </c>
      <c r="M259" s="387">
        <f t="shared" ref="M259" si="348">ROUND(D259*G259,2)</f>
        <v>0</v>
      </c>
      <c r="N259" s="387">
        <f>ROUND(H259*D259,2)</f>
        <v>198.72</v>
      </c>
      <c r="O259" s="387">
        <f>ROUND(I259*D259,2)</f>
        <v>0</v>
      </c>
      <c r="P259" s="387">
        <f>ROUND(J259*D259,2)</f>
        <v>198.72</v>
      </c>
      <c r="Q259" s="388">
        <f t="shared" ref="Q259" si="349">P259/N259</f>
        <v>1</v>
      </c>
      <c r="S259" s="4">
        <v>198.72</v>
      </c>
      <c r="U259" s="39">
        <f t="shared" si="301"/>
        <v>0</v>
      </c>
      <c r="V259" s="39"/>
    </row>
    <row r="260" spans="1:22" ht="15.5" customHeight="1" x14ac:dyDescent="0.3">
      <c r="A260" s="381" t="s">
        <v>397</v>
      </c>
      <c r="B260" s="394" t="s">
        <v>38</v>
      </c>
      <c r="C260" s="395"/>
      <c r="D260" s="395"/>
      <c r="E260" s="395"/>
      <c r="F260" s="395"/>
      <c r="G260" s="395"/>
      <c r="H260" s="629"/>
      <c r="I260" s="629"/>
      <c r="J260" s="629"/>
      <c r="K260" s="629"/>
      <c r="L260" s="629"/>
      <c r="M260" s="629"/>
      <c r="N260" s="629"/>
      <c r="O260" s="629"/>
      <c r="P260" s="629"/>
      <c r="Q260" s="647"/>
      <c r="S260" s="4">
        <v>28037.53</v>
      </c>
      <c r="U260" s="39">
        <f t="shared" si="301"/>
        <v>28037.53</v>
      </c>
      <c r="V260" s="39"/>
    </row>
    <row r="261" spans="1:22" ht="25" x14ac:dyDescent="0.3">
      <c r="A261" s="452" t="s">
        <v>398</v>
      </c>
      <c r="B261" s="446" t="s">
        <v>67</v>
      </c>
      <c r="C261" s="447" t="s">
        <v>46</v>
      </c>
      <c r="D261" s="413">
        <v>76.92</v>
      </c>
      <c r="E261" s="447">
        <v>40.700000000000003</v>
      </c>
      <c r="F261" s="383">
        <f t="shared" ref="F261" si="350">IF(H261&lt;E261,H261-E261,0)</f>
        <v>0</v>
      </c>
      <c r="G261" s="383">
        <f t="shared" ref="G261" si="351">IF(H261&gt;E261,H261-E261,0)</f>
        <v>25.488000000000014</v>
      </c>
      <c r="H261" s="447">
        <v>66.188000000000017</v>
      </c>
      <c r="I261" s="400"/>
      <c r="J261" s="386">
        <f>I261+'BM05'!G253</f>
        <v>40.700000000000003</v>
      </c>
      <c r="K261" s="387">
        <f t="shared" ref="K261:K270" si="352">ROUND(E261*D261,2)</f>
        <v>3130.64</v>
      </c>
      <c r="L261" s="387">
        <f t="shared" ref="L261" si="353">ROUND(D261*F261,2)</f>
        <v>0</v>
      </c>
      <c r="M261" s="387">
        <f t="shared" ref="M261" si="354">ROUND(D261*G261,2)</f>
        <v>1960.54</v>
      </c>
      <c r="N261" s="387">
        <f t="shared" ref="N261:N273" si="355">ROUND(H261*D261,2)</f>
        <v>5091.18</v>
      </c>
      <c r="O261" s="387">
        <f t="shared" ref="O261:O273" si="356">ROUND(I261*D261,2)</f>
        <v>0</v>
      </c>
      <c r="P261" s="387">
        <f t="shared" ref="P261:P273" si="357">ROUND(J261*D261,2)</f>
        <v>3130.64</v>
      </c>
      <c r="Q261" s="388">
        <f t="shared" ref="Q261:Q290" si="358">P261/N261</f>
        <v>0.61491442062547375</v>
      </c>
      <c r="S261" s="4">
        <v>3130.64</v>
      </c>
      <c r="U261" s="39">
        <f t="shared" si="301"/>
        <v>0</v>
      </c>
      <c r="V261" s="39"/>
    </row>
    <row r="262" spans="1:22" ht="25" x14ac:dyDescent="0.3">
      <c r="A262" s="452" t="s">
        <v>399</v>
      </c>
      <c r="B262" s="446" t="s">
        <v>68</v>
      </c>
      <c r="C262" s="447" t="s">
        <v>63</v>
      </c>
      <c r="D262" s="413">
        <v>5.65</v>
      </c>
      <c r="E262" s="447">
        <v>19.850000000000001</v>
      </c>
      <c r="F262" s="383">
        <f t="shared" ref="F262:F273" si="359">IF(H262&lt;E262,H262-E262,0)</f>
        <v>0</v>
      </c>
      <c r="G262" s="383">
        <f t="shared" ref="G262:G273" si="360">IF(H262&gt;E262,H262-E262,0)</f>
        <v>91.789999999999992</v>
      </c>
      <c r="H262" s="447">
        <v>111.64</v>
      </c>
      <c r="I262" s="400"/>
      <c r="J262" s="386">
        <f>I262+'BM05'!G254</f>
        <v>19.850000000000001</v>
      </c>
      <c r="K262" s="387">
        <f t="shared" si="352"/>
        <v>112.15</v>
      </c>
      <c r="L262" s="387">
        <f t="shared" ref="L262:L273" si="361">ROUND(D262*F262,2)</f>
        <v>0</v>
      </c>
      <c r="M262" s="387">
        <f t="shared" ref="M262:M273" si="362">ROUND(D262*G262,2)</f>
        <v>518.61</v>
      </c>
      <c r="N262" s="387">
        <f t="shared" si="355"/>
        <v>630.77</v>
      </c>
      <c r="O262" s="387">
        <f t="shared" si="356"/>
        <v>0</v>
      </c>
      <c r="P262" s="387">
        <f t="shared" si="357"/>
        <v>112.15</v>
      </c>
      <c r="Q262" s="388">
        <f t="shared" si="358"/>
        <v>0.17779856366028823</v>
      </c>
      <c r="S262" s="4">
        <v>112.15</v>
      </c>
      <c r="U262" s="39">
        <f t="shared" si="301"/>
        <v>0</v>
      </c>
      <c r="V262" s="39"/>
    </row>
    <row r="263" spans="1:22" ht="25" x14ac:dyDescent="0.3">
      <c r="A263" s="452" t="s">
        <v>400</v>
      </c>
      <c r="B263" s="446" t="s">
        <v>69</v>
      </c>
      <c r="C263" s="447" t="s">
        <v>63</v>
      </c>
      <c r="D263" s="413">
        <v>30.52</v>
      </c>
      <c r="E263" s="447">
        <v>19.850000000000001</v>
      </c>
      <c r="F263" s="383">
        <f t="shared" si="359"/>
        <v>0</v>
      </c>
      <c r="G263" s="383">
        <f t="shared" si="360"/>
        <v>0.58999999999999631</v>
      </c>
      <c r="H263" s="447">
        <v>20.439999999999998</v>
      </c>
      <c r="I263" s="400"/>
      <c r="J263" s="386">
        <f>I263+'BM05'!G255</f>
        <v>20.7</v>
      </c>
      <c r="K263" s="387">
        <f t="shared" si="352"/>
        <v>605.82000000000005</v>
      </c>
      <c r="L263" s="387">
        <f t="shared" si="361"/>
        <v>0</v>
      </c>
      <c r="M263" s="387">
        <f t="shared" si="362"/>
        <v>18.010000000000002</v>
      </c>
      <c r="N263" s="387">
        <f t="shared" si="355"/>
        <v>623.83000000000004</v>
      </c>
      <c r="O263" s="387">
        <f t="shared" si="356"/>
        <v>0</v>
      </c>
      <c r="P263" s="387">
        <f t="shared" si="357"/>
        <v>631.76</v>
      </c>
      <c r="Q263" s="388">
        <f t="shared" si="358"/>
        <v>1.0127117964830161</v>
      </c>
      <c r="S263" s="4">
        <v>605.82000000000005</v>
      </c>
      <c r="U263" s="39">
        <f t="shared" si="301"/>
        <v>0</v>
      </c>
      <c r="V263" s="39"/>
    </row>
    <row r="264" spans="1:22" ht="25" x14ac:dyDescent="0.3">
      <c r="A264" s="452" t="s">
        <v>401</v>
      </c>
      <c r="B264" s="446" t="s">
        <v>73</v>
      </c>
      <c r="C264" s="447" t="s">
        <v>71</v>
      </c>
      <c r="D264" s="413">
        <v>22.45</v>
      </c>
      <c r="E264" s="447">
        <v>51.1</v>
      </c>
      <c r="F264" s="383">
        <f t="shared" si="359"/>
        <v>0</v>
      </c>
      <c r="G264" s="383">
        <f t="shared" si="360"/>
        <v>164.72689333333335</v>
      </c>
      <c r="H264" s="447">
        <v>215.82689333333335</v>
      </c>
      <c r="I264" s="400"/>
      <c r="J264" s="386">
        <f>I264+'BM05'!G256</f>
        <v>51.1</v>
      </c>
      <c r="K264" s="387">
        <f t="shared" si="352"/>
        <v>1147.2</v>
      </c>
      <c r="L264" s="387">
        <f t="shared" si="361"/>
        <v>0</v>
      </c>
      <c r="M264" s="387">
        <f t="shared" si="362"/>
        <v>3698.12</v>
      </c>
      <c r="N264" s="387">
        <f t="shared" si="355"/>
        <v>4845.3100000000004</v>
      </c>
      <c r="O264" s="387">
        <f t="shared" si="356"/>
        <v>0</v>
      </c>
      <c r="P264" s="387">
        <f t="shared" si="357"/>
        <v>1147.2</v>
      </c>
      <c r="Q264" s="388">
        <f t="shared" si="358"/>
        <v>0.23676503670559779</v>
      </c>
      <c r="S264" s="4">
        <v>1147.2</v>
      </c>
      <c r="U264" s="39">
        <f t="shared" si="301"/>
        <v>0</v>
      </c>
      <c r="V264" s="39"/>
    </row>
    <row r="265" spans="1:22" ht="25" x14ac:dyDescent="0.3">
      <c r="A265" s="452" t="s">
        <v>402</v>
      </c>
      <c r="B265" s="446" t="s">
        <v>72</v>
      </c>
      <c r="C265" s="447" t="s">
        <v>71</v>
      </c>
      <c r="D265" s="413">
        <v>20.350000000000001</v>
      </c>
      <c r="E265" s="447">
        <v>56</v>
      </c>
      <c r="F265" s="383">
        <f t="shared" si="359"/>
        <v>0</v>
      </c>
      <c r="G265" s="383">
        <f t="shared" si="360"/>
        <v>304.24</v>
      </c>
      <c r="H265" s="447">
        <v>360.24</v>
      </c>
      <c r="I265" s="400"/>
      <c r="J265" s="386">
        <f>I265+'BM05'!G257</f>
        <v>0</v>
      </c>
      <c r="K265" s="387">
        <f t="shared" si="352"/>
        <v>1139.5999999999999</v>
      </c>
      <c r="L265" s="387">
        <f t="shared" si="361"/>
        <v>0</v>
      </c>
      <c r="M265" s="387">
        <f t="shared" si="362"/>
        <v>6191.28</v>
      </c>
      <c r="N265" s="387">
        <f t="shared" si="355"/>
        <v>7330.88</v>
      </c>
      <c r="O265" s="387">
        <f t="shared" si="356"/>
        <v>0</v>
      </c>
      <c r="P265" s="387">
        <f t="shared" si="357"/>
        <v>0</v>
      </c>
      <c r="Q265" s="388">
        <f t="shared" si="358"/>
        <v>0</v>
      </c>
      <c r="S265" s="4">
        <v>1139.5999999999999</v>
      </c>
      <c r="U265" s="39">
        <f t="shared" si="301"/>
        <v>0</v>
      </c>
      <c r="V265" s="39"/>
    </row>
    <row r="266" spans="1:22" ht="25" x14ac:dyDescent="0.3">
      <c r="A266" s="462" t="s">
        <v>403</v>
      </c>
      <c r="B266" s="457" t="s">
        <v>404</v>
      </c>
      <c r="C266" s="458" t="s">
        <v>71</v>
      </c>
      <c r="D266" s="459">
        <v>15.58</v>
      </c>
      <c r="E266" s="458">
        <v>148.4</v>
      </c>
      <c r="F266" s="439">
        <f t="shared" si="359"/>
        <v>-148.4</v>
      </c>
      <c r="G266" s="439">
        <f t="shared" si="360"/>
        <v>0</v>
      </c>
      <c r="H266" s="458">
        <v>0</v>
      </c>
      <c r="I266" s="440"/>
      <c r="J266" s="441">
        <f>I266+'BM05'!G258</f>
        <v>0</v>
      </c>
      <c r="K266" s="442">
        <f t="shared" si="352"/>
        <v>2312.0700000000002</v>
      </c>
      <c r="L266" s="442">
        <f t="shared" si="361"/>
        <v>-2312.0700000000002</v>
      </c>
      <c r="M266" s="442">
        <f t="shared" si="362"/>
        <v>0</v>
      </c>
      <c r="N266" s="442">
        <f t="shared" si="355"/>
        <v>0</v>
      </c>
      <c r="O266" s="442">
        <f t="shared" si="356"/>
        <v>0</v>
      </c>
      <c r="P266" s="442">
        <f t="shared" si="357"/>
        <v>0</v>
      </c>
      <c r="Q266" s="443">
        <v>0</v>
      </c>
      <c r="S266" s="4">
        <v>2312.0700000000002</v>
      </c>
      <c r="U266" s="39">
        <f t="shared" si="301"/>
        <v>0</v>
      </c>
      <c r="V266" s="39"/>
    </row>
    <row r="267" spans="1:22" ht="37.5" x14ac:dyDescent="0.3">
      <c r="A267" s="452" t="s">
        <v>405</v>
      </c>
      <c r="B267" s="446" t="s">
        <v>144</v>
      </c>
      <c r="C267" s="447" t="s">
        <v>46</v>
      </c>
      <c r="D267" s="466">
        <v>487.71</v>
      </c>
      <c r="E267" s="467">
        <v>1.91</v>
      </c>
      <c r="F267" s="468">
        <f t="shared" si="359"/>
        <v>0</v>
      </c>
      <c r="G267" s="468">
        <f t="shared" si="360"/>
        <v>12.731999999999999</v>
      </c>
      <c r="H267" s="467">
        <v>14.641999999999999</v>
      </c>
      <c r="I267" s="400"/>
      <c r="J267" s="469">
        <f>I267+'BM05'!G259</f>
        <v>4.8</v>
      </c>
      <c r="K267" s="470">
        <f t="shared" si="352"/>
        <v>931.53</v>
      </c>
      <c r="L267" s="470">
        <f t="shared" si="361"/>
        <v>0</v>
      </c>
      <c r="M267" s="470">
        <f t="shared" si="362"/>
        <v>6209.52</v>
      </c>
      <c r="N267" s="470">
        <f t="shared" si="355"/>
        <v>7141.05</v>
      </c>
      <c r="O267" s="470">
        <f t="shared" si="356"/>
        <v>0</v>
      </c>
      <c r="P267" s="470">
        <f t="shared" si="357"/>
        <v>2341.0100000000002</v>
      </c>
      <c r="Q267" s="471">
        <f t="shared" si="358"/>
        <v>0.32782433955790818</v>
      </c>
      <c r="S267" s="4">
        <v>931.53</v>
      </c>
      <c r="U267" s="39">
        <f t="shared" si="301"/>
        <v>0</v>
      </c>
      <c r="V267" s="39"/>
    </row>
    <row r="268" spans="1:22" ht="25" x14ac:dyDescent="0.3">
      <c r="A268" s="452" t="s">
        <v>406</v>
      </c>
      <c r="B268" s="446" t="s">
        <v>268</v>
      </c>
      <c r="C268" s="447" t="s">
        <v>46</v>
      </c>
      <c r="D268" s="466">
        <v>265.87</v>
      </c>
      <c r="E268" s="467">
        <v>1.91</v>
      </c>
      <c r="F268" s="468">
        <f t="shared" si="359"/>
        <v>0</v>
      </c>
      <c r="G268" s="468">
        <f t="shared" si="360"/>
        <v>12.731999999999999</v>
      </c>
      <c r="H268" s="467">
        <v>14.641999999999999</v>
      </c>
      <c r="I268" s="400"/>
      <c r="J268" s="469">
        <f>I268+'BM05'!G260</f>
        <v>4.8</v>
      </c>
      <c r="K268" s="470">
        <f t="shared" si="352"/>
        <v>507.81</v>
      </c>
      <c r="L268" s="470">
        <f t="shared" si="361"/>
        <v>0</v>
      </c>
      <c r="M268" s="470">
        <f t="shared" si="362"/>
        <v>3385.06</v>
      </c>
      <c r="N268" s="470">
        <f t="shared" si="355"/>
        <v>3892.87</v>
      </c>
      <c r="O268" s="470">
        <f t="shared" si="356"/>
        <v>0</v>
      </c>
      <c r="P268" s="470">
        <f t="shared" si="357"/>
        <v>1276.18</v>
      </c>
      <c r="Q268" s="471">
        <f t="shared" si="358"/>
        <v>0.32782497232119234</v>
      </c>
      <c r="S268" s="4">
        <v>507.81</v>
      </c>
      <c r="U268" s="39">
        <f t="shared" si="301"/>
        <v>0</v>
      </c>
      <c r="V268" s="39"/>
    </row>
    <row r="269" spans="1:22" ht="14" x14ac:dyDescent="0.3">
      <c r="A269" s="452" t="s">
        <v>407</v>
      </c>
      <c r="B269" s="446" t="s">
        <v>77</v>
      </c>
      <c r="C269" s="447" t="s">
        <v>46</v>
      </c>
      <c r="D269" s="466">
        <v>46.64</v>
      </c>
      <c r="E269" s="467">
        <v>4.04</v>
      </c>
      <c r="F269" s="468">
        <f t="shared" si="359"/>
        <v>0</v>
      </c>
      <c r="G269" s="468">
        <f t="shared" si="360"/>
        <v>11.026000000000018</v>
      </c>
      <c r="H269" s="467">
        <v>15.066000000000017</v>
      </c>
      <c r="I269" s="400"/>
      <c r="J269" s="469">
        <f>I269+'BM05'!G261</f>
        <v>0</v>
      </c>
      <c r="K269" s="470">
        <f t="shared" si="352"/>
        <v>188.43</v>
      </c>
      <c r="L269" s="470">
        <f t="shared" si="361"/>
        <v>0</v>
      </c>
      <c r="M269" s="470">
        <f t="shared" si="362"/>
        <v>514.25</v>
      </c>
      <c r="N269" s="470">
        <f t="shared" si="355"/>
        <v>702.68</v>
      </c>
      <c r="O269" s="470">
        <f t="shared" si="356"/>
        <v>0</v>
      </c>
      <c r="P269" s="470">
        <f t="shared" si="357"/>
        <v>0</v>
      </c>
      <c r="Q269" s="471">
        <f t="shared" si="358"/>
        <v>0</v>
      </c>
      <c r="S269" s="4">
        <v>188.43</v>
      </c>
      <c r="U269" s="39">
        <f t="shared" si="301"/>
        <v>0</v>
      </c>
      <c r="V269" s="39"/>
    </row>
    <row r="270" spans="1:22" ht="25" x14ac:dyDescent="0.3">
      <c r="A270" s="452" t="s">
        <v>408</v>
      </c>
      <c r="B270" s="446" t="s">
        <v>253</v>
      </c>
      <c r="C270" s="447" t="s">
        <v>235</v>
      </c>
      <c r="D270" s="466">
        <v>516.9</v>
      </c>
      <c r="E270" s="467">
        <v>34.75</v>
      </c>
      <c r="F270" s="468">
        <f t="shared" si="359"/>
        <v>0</v>
      </c>
      <c r="G270" s="468">
        <f t="shared" si="360"/>
        <v>1.730000000000004</v>
      </c>
      <c r="H270" s="467">
        <v>36.480000000000004</v>
      </c>
      <c r="I270" s="400"/>
      <c r="J270" s="469">
        <f>I270+'BM05'!G262</f>
        <v>34.75</v>
      </c>
      <c r="K270" s="470">
        <f t="shared" si="352"/>
        <v>17962.28</v>
      </c>
      <c r="L270" s="470">
        <f t="shared" si="361"/>
        <v>0</v>
      </c>
      <c r="M270" s="470">
        <f t="shared" si="362"/>
        <v>894.24</v>
      </c>
      <c r="N270" s="470">
        <f t="shared" si="355"/>
        <v>18856.509999999998</v>
      </c>
      <c r="O270" s="470">
        <f t="shared" si="356"/>
        <v>0</v>
      </c>
      <c r="P270" s="470">
        <f t="shared" si="357"/>
        <v>17962.28</v>
      </c>
      <c r="Q270" s="471">
        <f t="shared" si="358"/>
        <v>0.9525771205806377</v>
      </c>
      <c r="R270" s="67">
        <v>36.479999999999997</v>
      </c>
      <c r="S270" s="4">
        <v>17962.28</v>
      </c>
      <c r="U270" s="39">
        <f t="shared" si="301"/>
        <v>0</v>
      </c>
      <c r="V270" s="39"/>
    </row>
    <row r="271" spans="1:22" ht="37.5" x14ac:dyDescent="0.3">
      <c r="A271" s="463" t="s">
        <v>1459</v>
      </c>
      <c r="B271" s="357" t="s">
        <v>834</v>
      </c>
      <c r="C271" s="461" t="s">
        <v>63</v>
      </c>
      <c r="D271" s="472">
        <f>1.21482142858781*71.7</f>
        <v>87.10269642974599</v>
      </c>
      <c r="E271" s="473"/>
      <c r="F271" s="474">
        <f t="shared" si="359"/>
        <v>0</v>
      </c>
      <c r="G271" s="474">
        <f t="shared" si="360"/>
        <v>91.200000000000017</v>
      </c>
      <c r="H271" s="475">
        <v>91.200000000000017</v>
      </c>
      <c r="I271" s="476">
        <f>H271</f>
        <v>91.200000000000017</v>
      </c>
      <c r="J271" s="477">
        <f>I271</f>
        <v>91.200000000000017</v>
      </c>
      <c r="K271" s="478"/>
      <c r="L271" s="478">
        <f t="shared" si="361"/>
        <v>0</v>
      </c>
      <c r="M271" s="478">
        <f t="shared" si="362"/>
        <v>7943.77</v>
      </c>
      <c r="N271" s="478">
        <f t="shared" si="355"/>
        <v>7943.77</v>
      </c>
      <c r="O271" s="478">
        <f t="shared" si="356"/>
        <v>7943.77</v>
      </c>
      <c r="P271" s="478">
        <f t="shared" si="357"/>
        <v>7943.77</v>
      </c>
      <c r="Q271" s="479">
        <f t="shared" si="358"/>
        <v>1</v>
      </c>
      <c r="R271" s="67"/>
      <c r="U271" s="39"/>
      <c r="V271" s="39"/>
    </row>
    <row r="272" spans="1:22" ht="50" x14ac:dyDescent="0.3">
      <c r="A272" s="463" t="s">
        <v>1460</v>
      </c>
      <c r="B272" s="357" t="str">
        <f>B204</f>
        <v>MONTAGEM E DESMONTAGEM DE FÔRMA DE PILARES RETANGULARES E ESTRUTURAS SIMILARES, PÉ-DIREITO SIMPLES, EM CHAPA DE MADEIRA COMPENSADA PLASTIFICADA, 18 UTILIZAÇÕES. AF_09/2020</v>
      </c>
      <c r="C272" s="461" t="s">
        <v>63</v>
      </c>
      <c r="D272" s="472">
        <v>39.71</v>
      </c>
      <c r="E272" s="475"/>
      <c r="F272" s="474">
        <f t="shared" si="359"/>
        <v>0</v>
      </c>
      <c r="G272" s="474">
        <f t="shared" si="360"/>
        <v>115.45500000000001</v>
      </c>
      <c r="H272" s="475">
        <f>'MEMORIA CAL '!M797</f>
        <v>115.45500000000001</v>
      </c>
      <c r="I272" s="465"/>
      <c r="J272" s="480">
        <f>I272</f>
        <v>0</v>
      </c>
      <c r="K272" s="478"/>
      <c r="L272" s="478">
        <f t="shared" si="361"/>
        <v>0</v>
      </c>
      <c r="M272" s="478">
        <f t="shared" si="362"/>
        <v>4584.72</v>
      </c>
      <c r="N272" s="478">
        <f t="shared" si="355"/>
        <v>4584.72</v>
      </c>
      <c r="O272" s="478">
        <f t="shared" si="356"/>
        <v>0</v>
      </c>
      <c r="P272" s="478">
        <f t="shared" si="357"/>
        <v>0</v>
      </c>
      <c r="Q272" s="479">
        <f t="shared" si="358"/>
        <v>0</v>
      </c>
      <c r="R272" s="67"/>
      <c r="U272" s="39"/>
      <c r="V272" s="39"/>
    </row>
    <row r="273" spans="1:22" ht="37.5" x14ac:dyDescent="0.3">
      <c r="A273" s="463" t="s">
        <v>1469</v>
      </c>
      <c r="B273" s="357" t="s">
        <v>340</v>
      </c>
      <c r="C273" s="461" t="s">
        <v>71</v>
      </c>
      <c r="D273" s="472">
        <v>17.07</v>
      </c>
      <c r="E273" s="475"/>
      <c r="F273" s="474">
        <f t="shared" si="359"/>
        <v>0</v>
      </c>
      <c r="G273" s="474">
        <f t="shared" si="360"/>
        <v>124.38719999999999</v>
      </c>
      <c r="H273" s="475">
        <v>124.38719999999999</v>
      </c>
      <c r="I273" s="465">
        <f>H273</f>
        <v>124.38719999999999</v>
      </c>
      <c r="J273" s="480">
        <f>I273</f>
        <v>124.38719999999999</v>
      </c>
      <c r="K273" s="478"/>
      <c r="L273" s="478">
        <f t="shared" si="361"/>
        <v>0</v>
      </c>
      <c r="M273" s="478">
        <f t="shared" si="362"/>
        <v>2123.29</v>
      </c>
      <c r="N273" s="478">
        <f t="shared" si="355"/>
        <v>2123.29</v>
      </c>
      <c r="O273" s="478">
        <f t="shared" si="356"/>
        <v>2123.29</v>
      </c>
      <c r="P273" s="478">
        <f t="shared" si="357"/>
        <v>2123.29</v>
      </c>
      <c r="Q273" s="479">
        <f t="shared" si="358"/>
        <v>1</v>
      </c>
      <c r="R273" s="67"/>
      <c r="U273" s="39"/>
      <c r="V273" s="39"/>
    </row>
    <row r="274" spans="1:22" ht="15.5" customHeight="1" x14ac:dyDescent="0.3">
      <c r="A274" s="381" t="s">
        <v>409</v>
      </c>
      <c r="B274" s="394" t="s">
        <v>276</v>
      </c>
      <c r="C274" s="395"/>
      <c r="D274" s="395"/>
      <c r="E274" s="629"/>
      <c r="F274" s="629"/>
      <c r="G274" s="629"/>
      <c r="H274" s="629"/>
      <c r="I274" s="629"/>
      <c r="J274" s="629"/>
      <c r="K274" s="629"/>
      <c r="L274" s="629"/>
      <c r="M274" s="629"/>
      <c r="N274" s="629"/>
      <c r="O274" s="629"/>
      <c r="P274" s="629"/>
      <c r="Q274" s="647"/>
      <c r="S274" s="4">
        <v>11220.61</v>
      </c>
      <c r="U274" s="39">
        <f t="shared" ref="U274:U284" si="363">+S274-K274</f>
        <v>11220.61</v>
      </c>
      <c r="V274" s="39"/>
    </row>
    <row r="275" spans="1:22" ht="37.5" x14ac:dyDescent="0.3">
      <c r="A275" s="452" t="s">
        <v>410</v>
      </c>
      <c r="B275" s="446" t="s">
        <v>105</v>
      </c>
      <c r="C275" s="447" t="s">
        <v>63</v>
      </c>
      <c r="D275" s="413">
        <v>51.88</v>
      </c>
      <c r="E275" s="447">
        <v>216.28</v>
      </c>
      <c r="F275" s="383">
        <f t="shared" ref="F275" si="364">IF(H275&lt;E275,H275-E275,0)</f>
        <v>0</v>
      </c>
      <c r="G275" s="383">
        <f t="shared" ref="G275" si="365">IF(H275&gt;E275,H275-E275,0)</f>
        <v>0</v>
      </c>
      <c r="H275" s="447">
        <v>216.28</v>
      </c>
      <c r="I275" s="400"/>
      <c r="J275" s="386">
        <f>I275+'BM05'!G264</f>
        <v>0</v>
      </c>
      <c r="K275" s="387">
        <f>ROUND(E275*D275,2)</f>
        <v>11220.61</v>
      </c>
      <c r="L275" s="387">
        <f t="shared" ref="L275" si="366">ROUND(D275*F275,2)</f>
        <v>0</v>
      </c>
      <c r="M275" s="387">
        <f t="shared" ref="M275" si="367">ROUND(D275*G275,2)</f>
        <v>0</v>
      </c>
      <c r="N275" s="387">
        <f>ROUND(H275*D275,2)</f>
        <v>11220.61</v>
      </c>
      <c r="O275" s="387">
        <f>ROUND(I275*D275,2)</f>
        <v>0</v>
      </c>
      <c r="P275" s="387">
        <f>ROUND(J275*D275,2)</f>
        <v>0</v>
      </c>
      <c r="Q275" s="388">
        <f t="shared" si="358"/>
        <v>0</v>
      </c>
      <c r="S275" s="4">
        <v>11220.61</v>
      </c>
      <c r="U275" s="39">
        <f t="shared" si="363"/>
        <v>0</v>
      </c>
      <c r="V275" s="39"/>
    </row>
    <row r="276" spans="1:22" ht="15.5" customHeight="1" x14ac:dyDescent="0.3">
      <c r="A276" s="381" t="s">
        <v>414</v>
      </c>
      <c r="B276" s="394" t="s">
        <v>411</v>
      </c>
      <c r="C276" s="395"/>
      <c r="D276" s="413"/>
      <c r="E276" s="395"/>
      <c r="F276" s="395"/>
      <c r="G276" s="395"/>
      <c r="H276" s="629"/>
      <c r="I276" s="629"/>
      <c r="J276" s="629"/>
      <c r="K276" s="629"/>
      <c r="L276" s="629"/>
      <c r="M276" s="629"/>
      <c r="N276" s="629"/>
      <c r="O276" s="629"/>
      <c r="P276" s="629"/>
      <c r="Q276" s="647"/>
      <c r="S276" s="4">
        <v>11928.96</v>
      </c>
      <c r="U276" s="39">
        <f t="shared" si="363"/>
        <v>11928.96</v>
      </c>
      <c r="V276" s="39"/>
    </row>
    <row r="277" spans="1:22" ht="37.5" x14ac:dyDescent="0.3">
      <c r="A277" s="452" t="s">
        <v>412</v>
      </c>
      <c r="B277" s="446" t="s">
        <v>109</v>
      </c>
      <c r="C277" s="447" t="s">
        <v>63</v>
      </c>
      <c r="D277" s="413">
        <v>4.37</v>
      </c>
      <c r="E277" s="447">
        <v>418.56</v>
      </c>
      <c r="F277" s="383">
        <f t="shared" ref="F277" si="368">IF(H277&lt;E277,H277-E277,0)</f>
        <v>0</v>
      </c>
      <c r="G277" s="383">
        <f t="shared" ref="G277" si="369">IF(H277&gt;E277,H277-E277,0)</f>
        <v>0</v>
      </c>
      <c r="H277" s="447">
        <v>418.56</v>
      </c>
      <c r="I277" s="400"/>
      <c r="J277" s="386">
        <f>I277+'BM05'!G266</f>
        <v>0</v>
      </c>
      <c r="K277" s="387">
        <f>ROUND(E277*D277,2)</f>
        <v>1829.11</v>
      </c>
      <c r="L277" s="387">
        <f t="shared" ref="L277" si="370">ROUND(D277*F277,2)</f>
        <v>0</v>
      </c>
      <c r="M277" s="387">
        <f t="shared" ref="M277" si="371">ROUND(D277*G277,2)</f>
        <v>0</v>
      </c>
      <c r="N277" s="387">
        <f>ROUND(H277*D277,2)</f>
        <v>1829.11</v>
      </c>
      <c r="O277" s="387">
        <f>ROUND(I277*D277,2)</f>
        <v>0</v>
      </c>
      <c r="P277" s="387">
        <f>ROUND(J277*D277,2)</f>
        <v>0</v>
      </c>
      <c r="Q277" s="388">
        <f t="shared" si="358"/>
        <v>0</v>
      </c>
      <c r="S277" s="4">
        <v>1829.11</v>
      </c>
      <c r="U277" s="39">
        <f t="shared" si="363"/>
        <v>0</v>
      </c>
      <c r="V277" s="39"/>
    </row>
    <row r="278" spans="1:22" ht="50" x14ac:dyDescent="0.3">
      <c r="A278" s="452" t="s">
        <v>413</v>
      </c>
      <c r="B278" s="446" t="s">
        <v>110</v>
      </c>
      <c r="C278" s="447" t="s">
        <v>63</v>
      </c>
      <c r="D278" s="413">
        <v>24.13</v>
      </c>
      <c r="E278" s="447">
        <v>418.56</v>
      </c>
      <c r="F278" s="383">
        <f t="shared" ref="F278" si="372">IF(H278&lt;E278,H278-E278,0)</f>
        <v>0</v>
      </c>
      <c r="G278" s="383">
        <f t="shared" ref="G278" si="373">IF(H278&gt;E278,H278-E278,0)</f>
        <v>0</v>
      </c>
      <c r="H278" s="447">
        <v>418.56</v>
      </c>
      <c r="I278" s="400"/>
      <c r="J278" s="386">
        <f>I278+'BM05'!G267</f>
        <v>0</v>
      </c>
      <c r="K278" s="387">
        <f>ROUND(E278*D278,2)</f>
        <v>10099.85</v>
      </c>
      <c r="L278" s="387">
        <f t="shared" ref="L278" si="374">ROUND(D278*F278,2)</f>
        <v>0</v>
      </c>
      <c r="M278" s="387">
        <f t="shared" ref="M278" si="375">ROUND(D278*G278,2)</f>
        <v>0</v>
      </c>
      <c r="N278" s="387">
        <f>ROUND(H278*D278,2)</f>
        <v>10099.85</v>
      </c>
      <c r="O278" s="387">
        <f>ROUND(I278*D278,2)</f>
        <v>0</v>
      </c>
      <c r="P278" s="387">
        <f>ROUND(J278*D278,2)</f>
        <v>0</v>
      </c>
      <c r="Q278" s="388">
        <f t="shared" si="358"/>
        <v>0</v>
      </c>
      <c r="S278" s="4">
        <v>10099.85</v>
      </c>
      <c r="U278" s="39">
        <f t="shared" si="363"/>
        <v>0</v>
      </c>
      <c r="V278" s="39"/>
    </row>
    <row r="279" spans="1:22" ht="15.5" customHeight="1" x14ac:dyDescent="0.3">
      <c r="A279" s="381" t="s">
        <v>415</v>
      </c>
      <c r="B279" s="394" t="s">
        <v>198</v>
      </c>
      <c r="C279" s="395"/>
      <c r="D279" s="413"/>
      <c r="E279" s="395"/>
      <c r="F279" s="395"/>
      <c r="G279" s="395"/>
      <c r="H279" s="629"/>
      <c r="I279" s="629"/>
      <c r="J279" s="629"/>
      <c r="K279" s="629"/>
      <c r="L279" s="629"/>
      <c r="M279" s="629"/>
      <c r="N279" s="629"/>
      <c r="O279" s="629"/>
      <c r="P279" s="629"/>
      <c r="Q279" s="647"/>
      <c r="S279" s="4">
        <v>13825.04</v>
      </c>
      <c r="U279" s="39">
        <f t="shared" si="363"/>
        <v>13825.04</v>
      </c>
      <c r="V279" s="39"/>
    </row>
    <row r="280" spans="1:22" ht="25" x14ac:dyDescent="0.3">
      <c r="A280" s="452" t="s">
        <v>416</v>
      </c>
      <c r="B280" s="446" t="s">
        <v>417</v>
      </c>
      <c r="C280" s="447" t="s">
        <v>63</v>
      </c>
      <c r="D280" s="413">
        <v>13.62</v>
      </c>
      <c r="E280" s="447">
        <v>418.56</v>
      </c>
      <c r="F280" s="383">
        <f t="shared" ref="F280" si="376">IF(H280&lt;E280,H280-E280,0)</f>
        <v>0</v>
      </c>
      <c r="G280" s="383">
        <f t="shared" ref="G280" si="377">IF(H280&gt;E280,H280-E280,0)</f>
        <v>0</v>
      </c>
      <c r="H280" s="447">
        <v>418.56</v>
      </c>
      <c r="I280" s="400"/>
      <c r="J280" s="386">
        <f>I280+'BM05'!G269</f>
        <v>0</v>
      </c>
      <c r="K280" s="387">
        <f>ROUND(E280*D280,2)</f>
        <v>5700.79</v>
      </c>
      <c r="L280" s="387">
        <f t="shared" ref="L280:L281" si="378">ROUND(D280*F280,2)</f>
        <v>0</v>
      </c>
      <c r="M280" s="387">
        <f t="shared" ref="M280:M281" si="379">ROUND(D280*G280,2)</f>
        <v>0</v>
      </c>
      <c r="N280" s="387">
        <f>ROUND(H280*D280,2)</f>
        <v>5700.79</v>
      </c>
      <c r="O280" s="387">
        <f>ROUND(I280*D280,2)</f>
        <v>0</v>
      </c>
      <c r="P280" s="387">
        <f>ROUND(J280*D280,2)</f>
        <v>0</v>
      </c>
      <c r="Q280" s="388">
        <f t="shared" si="358"/>
        <v>0</v>
      </c>
      <c r="S280" s="4">
        <v>5700.79</v>
      </c>
      <c r="U280" s="39">
        <f t="shared" si="363"/>
        <v>0</v>
      </c>
      <c r="V280" s="39"/>
    </row>
    <row r="281" spans="1:22" ht="25" x14ac:dyDescent="0.3">
      <c r="A281" s="452" t="s">
        <v>418</v>
      </c>
      <c r="B281" s="446" t="s">
        <v>112</v>
      </c>
      <c r="C281" s="447" t="s">
        <v>63</v>
      </c>
      <c r="D281" s="413">
        <v>19.41</v>
      </c>
      <c r="E281" s="447">
        <v>418.56</v>
      </c>
      <c r="F281" s="383">
        <f t="shared" ref="F281" si="380">IF(H281&lt;E281,H281-E281,0)</f>
        <v>0</v>
      </c>
      <c r="G281" s="383">
        <f t="shared" ref="G281" si="381">IF(H281&gt;E281,H281-E281,0)</f>
        <v>0</v>
      </c>
      <c r="H281" s="447">
        <v>418.56</v>
      </c>
      <c r="I281" s="400"/>
      <c r="J281" s="386">
        <f>I281+'BM05'!G270</f>
        <v>0</v>
      </c>
      <c r="K281" s="387">
        <f>ROUND(E281*D281,2)</f>
        <v>8124.25</v>
      </c>
      <c r="L281" s="387">
        <f t="shared" si="378"/>
        <v>0</v>
      </c>
      <c r="M281" s="387">
        <f t="shared" si="379"/>
        <v>0</v>
      </c>
      <c r="N281" s="387">
        <f>ROUND(H281*D281,2)</f>
        <v>8124.25</v>
      </c>
      <c r="O281" s="387">
        <f>ROUND(I281*D281,2)</f>
        <v>0</v>
      </c>
      <c r="P281" s="387">
        <f>ROUND(J281*D281,2)</f>
        <v>0</v>
      </c>
      <c r="Q281" s="388">
        <f t="shared" si="358"/>
        <v>0</v>
      </c>
      <c r="S281" s="4">
        <v>8124.25</v>
      </c>
      <c r="U281" s="39">
        <f t="shared" si="363"/>
        <v>0</v>
      </c>
      <c r="V281" s="39"/>
    </row>
    <row r="282" spans="1:22" ht="15.5" x14ac:dyDescent="0.3">
      <c r="A282" s="381" t="s">
        <v>419</v>
      </c>
      <c r="B282" s="394" t="s">
        <v>420</v>
      </c>
      <c r="C282" s="395"/>
      <c r="D282" s="413"/>
      <c r="E282" s="395"/>
      <c r="F282" s="395"/>
      <c r="G282" s="395"/>
      <c r="H282" s="395"/>
      <c r="I282" s="644"/>
      <c r="J282" s="644"/>
      <c r="K282" s="644"/>
      <c r="L282" s="644"/>
      <c r="M282" s="644"/>
      <c r="N282" s="644"/>
      <c r="O282" s="644"/>
      <c r="P282" s="644"/>
      <c r="Q282" s="646"/>
      <c r="S282" s="4">
        <v>55689.760000000002</v>
      </c>
      <c r="U282" s="39">
        <f t="shared" si="363"/>
        <v>55689.760000000002</v>
      </c>
      <c r="V282" s="39"/>
    </row>
    <row r="283" spans="1:22" ht="50" x14ac:dyDescent="0.3">
      <c r="A283" s="452" t="s">
        <v>421</v>
      </c>
      <c r="B283" s="446" t="s">
        <v>159</v>
      </c>
      <c r="C283" s="447" t="s">
        <v>63</v>
      </c>
      <c r="D283" s="413">
        <v>77.12</v>
      </c>
      <c r="E283" s="447">
        <v>532</v>
      </c>
      <c r="F283" s="383">
        <f t="shared" ref="F283:F284" si="382">IF(H283&lt;E283,H283-E283,0)</f>
        <v>0</v>
      </c>
      <c r="G283" s="383">
        <f t="shared" ref="G283:G284" si="383">IF(H283&gt;E283,H283-E283,0)</f>
        <v>0</v>
      </c>
      <c r="H283" s="447">
        <v>532</v>
      </c>
      <c r="I283" s="400"/>
      <c r="J283" s="386">
        <f>I283+'BM05'!G272</f>
        <v>0</v>
      </c>
      <c r="K283" s="387">
        <f>ROUND(E283*D283,2)</f>
        <v>41027.839999999997</v>
      </c>
      <c r="L283" s="387">
        <f t="shared" ref="L283:L284" si="384">ROUND(D283*F283,2)</f>
        <v>0</v>
      </c>
      <c r="M283" s="387">
        <f t="shared" ref="M283:M284" si="385">ROUND(D283*G283,2)</f>
        <v>0</v>
      </c>
      <c r="N283" s="387">
        <f>ROUND(H283*D283,2)</f>
        <v>41027.839999999997</v>
      </c>
      <c r="O283" s="387">
        <f>ROUND(I283*D283,2)</f>
        <v>0</v>
      </c>
      <c r="P283" s="387">
        <f>ROUND(J283*D283,2)</f>
        <v>0</v>
      </c>
      <c r="Q283" s="388">
        <f t="shared" si="358"/>
        <v>0</v>
      </c>
      <c r="S283" s="4">
        <v>41027.839999999997</v>
      </c>
      <c r="U283" s="39">
        <f t="shared" si="363"/>
        <v>0</v>
      </c>
      <c r="V283" s="39"/>
    </row>
    <row r="284" spans="1:22" ht="25" x14ac:dyDescent="0.3">
      <c r="A284" s="452" t="s">
        <v>422</v>
      </c>
      <c r="B284" s="446" t="s">
        <v>160</v>
      </c>
      <c r="C284" s="447" t="s">
        <v>63</v>
      </c>
      <c r="D284" s="413">
        <v>27.56</v>
      </c>
      <c r="E284" s="447">
        <v>532</v>
      </c>
      <c r="F284" s="383">
        <f t="shared" si="382"/>
        <v>0</v>
      </c>
      <c r="G284" s="383">
        <f t="shared" si="383"/>
        <v>0</v>
      </c>
      <c r="H284" s="447">
        <v>532</v>
      </c>
      <c r="I284" s="400"/>
      <c r="J284" s="386">
        <f>I284+'BM05'!G273</f>
        <v>0</v>
      </c>
      <c r="K284" s="387">
        <f>ROUND(E284*D284,2)</f>
        <v>14661.92</v>
      </c>
      <c r="L284" s="387">
        <f t="shared" si="384"/>
        <v>0</v>
      </c>
      <c r="M284" s="387">
        <f t="shared" si="385"/>
        <v>0</v>
      </c>
      <c r="N284" s="387">
        <f>ROUND(H284*D284,2)</f>
        <v>14661.92</v>
      </c>
      <c r="O284" s="387">
        <f>ROUND(I284*D284,2)</f>
        <v>0</v>
      </c>
      <c r="P284" s="387">
        <f>ROUND(J284*D284,2)</f>
        <v>0</v>
      </c>
      <c r="Q284" s="388">
        <f t="shared" si="358"/>
        <v>0</v>
      </c>
      <c r="S284" s="4">
        <v>14661.92</v>
      </c>
      <c r="U284" s="39">
        <f t="shared" si="363"/>
        <v>0</v>
      </c>
      <c r="V284" s="39"/>
    </row>
    <row r="285" spans="1:22" ht="37.5" x14ac:dyDescent="0.3">
      <c r="A285" s="463" t="s">
        <v>1434</v>
      </c>
      <c r="B285" s="357" t="s">
        <v>1508</v>
      </c>
      <c r="C285" s="461" t="s">
        <v>431</v>
      </c>
      <c r="D285" s="464">
        <v>3059.7585839698286</v>
      </c>
      <c r="E285" s="461"/>
      <c r="F285" s="428">
        <f t="shared" ref="F285:F286" si="386">IF(H285&lt;E285,H285-E285,0)</f>
        <v>0</v>
      </c>
      <c r="G285" s="428">
        <f t="shared" ref="G285:G286" si="387">IF(H285&gt;E285,H285-E285,0)</f>
        <v>13</v>
      </c>
      <c r="H285" s="461">
        <v>13</v>
      </c>
      <c r="I285" s="465"/>
      <c r="J285" s="430">
        <f>I285</f>
        <v>0</v>
      </c>
      <c r="K285" s="431"/>
      <c r="L285" s="431">
        <f t="shared" ref="L285:L286" si="388">ROUND(D285*F285,2)</f>
        <v>0</v>
      </c>
      <c r="M285" s="431">
        <f t="shared" ref="M285:M286" si="389">ROUND(D285*G285,2)</f>
        <v>39776.86</v>
      </c>
      <c r="N285" s="431">
        <f>ROUND(H285*D285,2)</f>
        <v>39776.86</v>
      </c>
      <c r="O285" s="431">
        <v>0</v>
      </c>
      <c r="P285" s="431">
        <v>0</v>
      </c>
      <c r="Q285" s="432">
        <f t="shared" si="358"/>
        <v>0</v>
      </c>
      <c r="U285" s="39"/>
      <c r="V285" s="39"/>
    </row>
    <row r="286" spans="1:22" ht="37.5" x14ac:dyDescent="0.3">
      <c r="A286" s="463" t="s">
        <v>1436</v>
      </c>
      <c r="B286" s="357" t="s">
        <v>1518</v>
      </c>
      <c r="C286" s="461" t="s">
        <v>124</v>
      </c>
      <c r="D286" s="464">
        <v>21.344412500287802</v>
      </c>
      <c r="E286" s="461"/>
      <c r="F286" s="428">
        <f t="shared" si="386"/>
        <v>0</v>
      </c>
      <c r="G286" s="428">
        <f t="shared" si="387"/>
        <v>38</v>
      </c>
      <c r="H286" s="461">
        <v>38</v>
      </c>
      <c r="I286" s="465"/>
      <c r="J286" s="430">
        <f>I286</f>
        <v>0</v>
      </c>
      <c r="K286" s="431"/>
      <c r="L286" s="431">
        <f t="shared" si="388"/>
        <v>0</v>
      </c>
      <c r="M286" s="431">
        <f t="shared" si="389"/>
        <v>811.09</v>
      </c>
      <c r="N286" s="431">
        <f>ROUND(H286*D286,2)</f>
        <v>811.09</v>
      </c>
      <c r="O286" s="431">
        <v>0</v>
      </c>
      <c r="P286" s="431">
        <v>0</v>
      </c>
      <c r="Q286" s="432">
        <f t="shared" si="358"/>
        <v>0</v>
      </c>
      <c r="U286" s="39"/>
      <c r="V286" s="39"/>
    </row>
    <row r="287" spans="1:22" ht="15.5" x14ac:dyDescent="0.3">
      <c r="A287" s="381" t="s">
        <v>423</v>
      </c>
      <c r="B287" s="394" t="s">
        <v>424</v>
      </c>
      <c r="C287" s="395"/>
      <c r="D287" s="413"/>
      <c r="E287" s="396"/>
      <c r="F287" s="396"/>
      <c r="G287" s="396"/>
      <c r="H287" s="395"/>
      <c r="I287" s="644"/>
      <c r="J287" s="644"/>
      <c r="K287" s="644"/>
      <c r="L287" s="644"/>
      <c r="M287" s="644"/>
      <c r="N287" s="644"/>
      <c r="O287" s="644"/>
      <c r="P287" s="644"/>
      <c r="Q287" s="646"/>
      <c r="S287" s="4">
        <v>64982.41</v>
      </c>
      <c r="U287" s="39">
        <f t="shared" ref="U287:U304" si="390">+S287-K287</f>
        <v>64982.41</v>
      </c>
      <c r="V287" s="39"/>
    </row>
    <row r="288" spans="1:22" ht="14" x14ac:dyDescent="0.3">
      <c r="A288" s="452" t="s">
        <v>425</v>
      </c>
      <c r="B288" s="446" t="s">
        <v>426</v>
      </c>
      <c r="C288" s="447" t="s">
        <v>124</v>
      </c>
      <c r="D288" s="413">
        <v>507.24</v>
      </c>
      <c r="E288" s="447">
        <v>114.52</v>
      </c>
      <c r="F288" s="383">
        <f t="shared" ref="F288" si="391">IF(H288&lt;E288,H288-E288,0)</f>
        <v>-23.519999999999996</v>
      </c>
      <c r="G288" s="383">
        <f t="shared" ref="G288" si="392">IF(H288&gt;E288,H288-E288,0)</f>
        <v>0</v>
      </c>
      <c r="H288" s="447">
        <v>91</v>
      </c>
      <c r="I288" s="400"/>
      <c r="J288" s="386">
        <f>I288+'BM05'!G275</f>
        <v>0</v>
      </c>
      <c r="K288" s="387">
        <f>ROUND(E288*D288,2)</f>
        <v>58089.120000000003</v>
      </c>
      <c r="L288" s="387">
        <f t="shared" ref="L288" si="393">ROUND(D288*F288,2)</f>
        <v>-11930.28</v>
      </c>
      <c r="M288" s="387">
        <f t="shared" ref="M288" si="394">ROUND(D288*G288,2)</f>
        <v>0</v>
      </c>
      <c r="N288" s="387">
        <f>ROUND(H288*D288,2)</f>
        <v>46158.84</v>
      </c>
      <c r="O288" s="387">
        <f>ROUND(I288*D288,2)</f>
        <v>0</v>
      </c>
      <c r="P288" s="387">
        <f>ROUND(J288*D288,2)</f>
        <v>0</v>
      </c>
      <c r="Q288" s="388">
        <f t="shared" si="358"/>
        <v>0</v>
      </c>
      <c r="S288" s="4">
        <v>58089.120000000003</v>
      </c>
      <c r="U288" s="39">
        <f t="shared" si="390"/>
        <v>0</v>
      </c>
      <c r="V288" s="39"/>
    </row>
    <row r="289" spans="1:22" ht="25" x14ac:dyDescent="0.3">
      <c r="A289" s="452" t="s">
        <v>427</v>
      </c>
      <c r="B289" s="446" t="s">
        <v>428</v>
      </c>
      <c r="C289" s="447" t="s">
        <v>63</v>
      </c>
      <c r="D289" s="413">
        <v>14.4</v>
      </c>
      <c r="E289" s="447">
        <v>91.62</v>
      </c>
      <c r="F289" s="383">
        <f t="shared" ref="F289:F290" si="395">IF(H289&lt;E289,H289-E289,0)</f>
        <v>-18.820000000000007</v>
      </c>
      <c r="G289" s="383">
        <f t="shared" ref="G289:G290" si="396">IF(H289&gt;E289,H289-E289,0)</f>
        <v>0</v>
      </c>
      <c r="H289" s="447">
        <v>72.8</v>
      </c>
      <c r="I289" s="400"/>
      <c r="J289" s="386">
        <f>I289+'BM05'!G276</f>
        <v>0</v>
      </c>
      <c r="K289" s="387">
        <f>ROUND(E289*D289,2)</f>
        <v>1319.33</v>
      </c>
      <c r="L289" s="387">
        <f t="shared" ref="L289:L290" si="397">ROUND(D289*F289,2)</f>
        <v>-271.01</v>
      </c>
      <c r="M289" s="387">
        <f t="shared" ref="M289:M290" si="398">ROUND(D289*G289,2)</f>
        <v>0</v>
      </c>
      <c r="N289" s="387">
        <f>ROUND(H289*D289,2)</f>
        <v>1048.32</v>
      </c>
      <c r="O289" s="387">
        <f>ROUND(I289*D289,2)</f>
        <v>0</v>
      </c>
      <c r="P289" s="387">
        <f>ROUND(J289*D289,2)</f>
        <v>0</v>
      </c>
      <c r="Q289" s="388">
        <f t="shared" si="358"/>
        <v>0</v>
      </c>
      <c r="S289" s="4">
        <v>1319.33</v>
      </c>
      <c r="U289" s="39">
        <f t="shared" si="390"/>
        <v>0</v>
      </c>
      <c r="V289" s="39"/>
    </row>
    <row r="290" spans="1:22" ht="25" x14ac:dyDescent="0.3">
      <c r="A290" s="452" t="s">
        <v>429</v>
      </c>
      <c r="B290" s="446" t="s">
        <v>430</v>
      </c>
      <c r="C290" s="447" t="s">
        <v>431</v>
      </c>
      <c r="D290" s="413">
        <v>398.14</v>
      </c>
      <c r="E290" s="447">
        <v>14</v>
      </c>
      <c r="F290" s="383">
        <f t="shared" si="395"/>
        <v>0</v>
      </c>
      <c r="G290" s="383">
        <f t="shared" si="396"/>
        <v>0</v>
      </c>
      <c r="H290" s="447">
        <v>14</v>
      </c>
      <c r="I290" s="400"/>
      <c r="J290" s="386">
        <f>I290+'BM05'!G277</f>
        <v>0</v>
      </c>
      <c r="K290" s="387">
        <f>ROUND(E290*D290,2)</f>
        <v>5573.96</v>
      </c>
      <c r="L290" s="387">
        <f t="shared" si="397"/>
        <v>0</v>
      </c>
      <c r="M290" s="387">
        <f t="shared" si="398"/>
        <v>0</v>
      </c>
      <c r="N290" s="387">
        <f>ROUND(H290*D290,2)</f>
        <v>5573.96</v>
      </c>
      <c r="O290" s="387">
        <f>ROUND(I290*D290,2)</f>
        <v>0</v>
      </c>
      <c r="P290" s="387">
        <f>ROUND(J290*D290,2)</f>
        <v>0</v>
      </c>
      <c r="Q290" s="388">
        <f t="shared" si="358"/>
        <v>0</v>
      </c>
      <c r="S290" s="4">
        <v>5573.96</v>
      </c>
      <c r="U290" s="39">
        <f t="shared" si="390"/>
        <v>0</v>
      </c>
      <c r="V290" s="39"/>
    </row>
    <row r="291" spans="1:22" ht="15.5" x14ac:dyDescent="0.3">
      <c r="A291" s="376" t="s">
        <v>32</v>
      </c>
      <c r="B291" s="414" t="s">
        <v>432</v>
      </c>
      <c r="C291" s="415"/>
      <c r="D291" s="415"/>
      <c r="E291" s="415"/>
      <c r="F291" s="415"/>
      <c r="G291" s="415"/>
      <c r="H291" s="415"/>
      <c r="I291" s="451"/>
      <c r="J291" s="451"/>
      <c r="K291" s="449">
        <f t="shared" ref="K291:P291" si="399">SUM(K293:K324)</f>
        <v>515418.46000000008</v>
      </c>
      <c r="L291" s="449">
        <f t="shared" si="399"/>
        <v>-41861.639999999992</v>
      </c>
      <c r="M291" s="449">
        <f t="shared" si="399"/>
        <v>256936.12</v>
      </c>
      <c r="N291" s="449">
        <f t="shared" si="399"/>
        <v>730492.93</v>
      </c>
      <c r="O291" s="449">
        <f t="shared" si="399"/>
        <v>33274.15</v>
      </c>
      <c r="P291" s="449">
        <f t="shared" si="399"/>
        <v>118794.01999999999</v>
      </c>
      <c r="Q291" s="380">
        <f>P291/N291</f>
        <v>0.16262172448404119</v>
      </c>
      <c r="S291" s="4">
        <v>515418.46</v>
      </c>
      <c r="U291" s="39">
        <f t="shared" si="390"/>
        <v>0</v>
      </c>
      <c r="V291" s="39"/>
    </row>
    <row r="292" spans="1:22" ht="15.5" x14ac:dyDescent="0.3">
      <c r="A292" s="381" t="s">
        <v>53</v>
      </c>
      <c r="B292" s="481" t="s">
        <v>59</v>
      </c>
      <c r="C292" s="395"/>
      <c r="D292" s="395"/>
      <c r="E292" s="395"/>
      <c r="F292" s="395"/>
      <c r="G292" s="395"/>
      <c r="H292" s="395"/>
      <c r="I292" s="644"/>
      <c r="J292" s="644"/>
      <c r="K292" s="644"/>
      <c r="L292" s="644"/>
      <c r="M292" s="644"/>
      <c r="N292" s="644"/>
      <c r="O292" s="644"/>
      <c r="P292" s="644"/>
      <c r="Q292" s="450"/>
      <c r="S292" s="4">
        <v>596.16</v>
      </c>
      <c r="U292" s="39">
        <f t="shared" si="390"/>
        <v>596.16</v>
      </c>
      <c r="V292" s="39"/>
    </row>
    <row r="293" spans="1:22" ht="37.5" x14ac:dyDescent="0.3">
      <c r="A293" s="452" t="s">
        <v>433</v>
      </c>
      <c r="B293" s="446" t="s">
        <v>65</v>
      </c>
      <c r="C293" s="447" t="s">
        <v>61</v>
      </c>
      <c r="D293" s="413">
        <v>0.46</v>
      </c>
      <c r="E293" s="447">
        <v>1296</v>
      </c>
      <c r="F293" s="383">
        <f t="shared" ref="F293" si="400">IF(H293&lt;E293,H293-E293,0)</f>
        <v>0</v>
      </c>
      <c r="G293" s="383">
        <f t="shared" ref="G293" si="401">IF(H293&gt;E293,H293-E293,0)</f>
        <v>0</v>
      </c>
      <c r="H293" s="447">
        <v>1296</v>
      </c>
      <c r="I293" s="400"/>
      <c r="J293" s="386">
        <f>I293+'BM05'!G280</f>
        <v>1296</v>
      </c>
      <c r="K293" s="387">
        <f>ROUND(E293*D293,2)</f>
        <v>596.16</v>
      </c>
      <c r="L293" s="387">
        <f t="shared" ref="L293" si="402">ROUND(D293*F293,2)</f>
        <v>0</v>
      </c>
      <c r="M293" s="387">
        <f t="shared" ref="M293" si="403">ROUND(D293*G293,2)</f>
        <v>0</v>
      </c>
      <c r="N293" s="387">
        <f>ROUND(H293*D293,2)</f>
        <v>596.16</v>
      </c>
      <c r="O293" s="387">
        <f>ROUND(I293*D293,2)</f>
        <v>0</v>
      </c>
      <c r="P293" s="387">
        <f>ROUND(J293*D293,2)</f>
        <v>596.16</v>
      </c>
      <c r="Q293" s="388">
        <f t="shared" ref="Q293" si="404">P293/N293</f>
        <v>1</v>
      </c>
      <c r="S293" s="4">
        <v>596.16</v>
      </c>
      <c r="U293" s="39">
        <f t="shared" si="390"/>
        <v>0</v>
      </c>
      <c r="V293" s="39"/>
    </row>
    <row r="294" spans="1:22" ht="15.5" x14ac:dyDescent="0.3">
      <c r="A294" s="381" t="s">
        <v>54</v>
      </c>
      <c r="B294" s="394" t="s">
        <v>38</v>
      </c>
      <c r="C294" s="395"/>
      <c r="D294" s="413"/>
      <c r="E294" s="395"/>
      <c r="F294" s="395"/>
      <c r="G294" s="395"/>
      <c r="H294" s="395"/>
      <c r="I294" s="644"/>
      <c r="J294" s="644"/>
      <c r="K294" s="644"/>
      <c r="L294" s="644"/>
      <c r="M294" s="644"/>
      <c r="N294" s="644"/>
      <c r="O294" s="644"/>
      <c r="P294" s="644"/>
      <c r="Q294" s="646"/>
      <c r="S294" s="4">
        <v>90861.26</v>
      </c>
      <c r="U294" s="39">
        <f t="shared" si="390"/>
        <v>90861.26</v>
      </c>
      <c r="V294" s="39"/>
    </row>
    <row r="295" spans="1:22" ht="25" x14ac:dyDescent="0.3">
      <c r="A295" s="452" t="s">
        <v>434</v>
      </c>
      <c r="B295" s="446" t="s">
        <v>67</v>
      </c>
      <c r="C295" s="447" t="s">
        <v>46</v>
      </c>
      <c r="D295" s="413">
        <v>76.92</v>
      </c>
      <c r="E295" s="447">
        <v>138.19999999999999</v>
      </c>
      <c r="F295" s="383">
        <f t="shared" ref="F295" si="405">IF(H295&lt;E295,H295-E295,0)</f>
        <v>0</v>
      </c>
      <c r="G295" s="383">
        <f t="shared" ref="G295" si="406">IF(H295&gt;E295,H295-E295,0)</f>
        <v>88.588000000000079</v>
      </c>
      <c r="H295" s="447">
        <v>226.78800000000007</v>
      </c>
      <c r="I295" s="400"/>
      <c r="J295" s="386">
        <f>I295+'BM05'!G282</f>
        <v>138.19999999999999</v>
      </c>
      <c r="K295" s="387">
        <f t="shared" ref="K295:K304" si="407">ROUND(E295*D295,2)</f>
        <v>10630.34</v>
      </c>
      <c r="L295" s="387">
        <f t="shared" ref="L295" si="408">ROUND(D295*F295,2)</f>
        <v>0</v>
      </c>
      <c r="M295" s="387">
        <f t="shared" ref="M295" si="409">ROUND(D295*G295,2)</f>
        <v>6814.19</v>
      </c>
      <c r="N295" s="387">
        <f t="shared" ref="N295:N307" si="410">ROUND(H295*D295,2)</f>
        <v>17444.53</v>
      </c>
      <c r="O295" s="387">
        <f t="shared" ref="O295:O307" si="411">ROUND(I295*D295,2)</f>
        <v>0</v>
      </c>
      <c r="P295" s="387">
        <f t="shared" ref="P295:P307" si="412">ROUND(J295*D295,2)</f>
        <v>10630.34</v>
      </c>
      <c r="Q295" s="388">
        <f t="shared" ref="Q295:Q324" si="413">P295/N295</f>
        <v>0.60937955909388219</v>
      </c>
      <c r="S295" s="4">
        <v>10630.34</v>
      </c>
      <c r="U295" s="39">
        <f t="shared" si="390"/>
        <v>0</v>
      </c>
      <c r="V295" s="39"/>
    </row>
    <row r="296" spans="1:22" ht="25" x14ac:dyDescent="0.3">
      <c r="A296" s="452" t="s">
        <v>435</v>
      </c>
      <c r="B296" s="446" t="s">
        <v>68</v>
      </c>
      <c r="C296" s="447" t="s">
        <v>63</v>
      </c>
      <c r="D296" s="413">
        <v>5.65</v>
      </c>
      <c r="E296" s="447">
        <v>59.54</v>
      </c>
      <c r="F296" s="383">
        <f t="shared" ref="F296:F307" si="414">IF(H296&lt;E296,H296-E296,0)</f>
        <v>0</v>
      </c>
      <c r="G296" s="383">
        <f t="shared" ref="G296:G307" si="415">IF(H296&gt;E296,H296-E296,0)</f>
        <v>345.94</v>
      </c>
      <c r="H296" s="447">
        <v>405.48</v>
      </c>
      <c r="I296" s="400"/>
      <c r="J296" s="386">
        <f>I296+'BM05'!G283</f>
        <v>59.54</v>
      </c>
      <c r="K296" s="387">
        <f t="shared" si="407"/>
        <v>336.4</v>
      </c>
      <c r="L296" s="387">
        <f t="shared" ref="L296:L307" si="416">ROUND(D296*F296,2)</f>
        <v>0</v>
      </c>
      <c r="M296" s="387">
        <f t="shared" ref="M296:M307" si="417">ROUND(D296*G296,2)</f>
        <v>1954.56</v>
      </c>
      <c r="N296" s="387">
        <f t="shared" si="410"/>
        <v>2290.96</v>
      </c>
      <c r="O296" s="387">
        <f t="shared" si="411"/>
        <v>0</v>
      </c>
      <c r="P296" s="387">
        <f t="shared" si="412"/>
        <v>336.4</v>
      </c>
      <c r="Q296" s="388">
        <f t="shared" si="413"/>
        <v>0.14683800677445261</v>
      </c>
      <c r="S296" s="4">
        <v>336.4</v>
      </c>
      <c r="U296" s="39">
        <f t="shared" si="390"/>
        <v>0</v>
      </c>
      <c r="V296" s="39"/>
    </row>
    <row r="297" spans="1:22" ht="25" x14ac:dyDescent="0.3">
      <c r="A297" s="452" t="s">
        <v>436</v>
      </c>
      <c r="B297" s="446" t="s">
        <v>69</v>
      </c>
      <c r="C297" s="447" t="s">
        <v>63</v>
      </c>
      <c r="D297" s="413">
        <v>30.52</v>
      </c>
      <c r="E297" s="447">
        <v>59.54</v>
      </c>
      <c r="F297" s="383">
        <f t="shared" si="414"/>
        <v>0</v>
      </c>
      <c r="G297" s="383">
        <f t="shared" si="415"/>
        <v>1.779999999999994</v>
      </c>
      <c r="H297" s="447">
        <v>61.319999999999993</v>
      </c>
      <c r="I297" s="400"/>
      <c r="J297" s="386">
        <f>I297+'BM05'!G284</f>
        <v>59.54</v>
      </c>
      <c r="K297" s="387">
        <f t="shared" si="407"/>
        <v>1817.16</v>
      </c>
      <c r="L297" s="387">
        <f t="shared" si="416"/>
        <v>0</v>
      </c>
      <c r="M297" s="387">
        <f t="shared" si="417"/>
        <v>54.33</v>
      </c>
      <c r="N297" s="387">
        <f t="shared" si="410"/>
        <v>1871.49</v>
      </c>
      <c r="O297" s="387">
        <f t="shared" si="411"/>
        <v>0</v>
      </c>
      <c r="P297" s="387">
        <f t="shared" si="412"/>
        <v>1817.16</v>
      </c>
      <c r="Q297" s="388">
        <f t="shared" si="413"/>
        <v>0.97096965519452416</v>
      </c>
      <c r="S297" s="4">
        <v>1817.16</v>
      </c>
      <c r="U297" s="39">
        <f t="shared" si="390"/>
        <v>0</v>
      </c>
      <c r="V297" s="39"/>
    </row>
    <row r="298" spans="1:22" ht="25" x14ac:dyDescent="0.3">
      <c r="A298" s="452" t="s">
        <v>437</v>
      </c>
      <c r="B298" s="446" t="s">
        <v>73</v>
      </c>
      <c r="C298" s="447" t="s">
        <v>71</v>
      </c>
      <c r="D298" s="413">
        <v>22.45</v>
      </c>
      <c r="E298" s="447">
        <v>153.30000000000001</v>
      </c>
      <c r="F298" s="383">
        <f t="shared" si="414"/>
        <v>0</v>
      </c>
      <c r="G298" s="383">
        <f t="shared" si="415"/>
        <v>494.18068</v>
      </c>
      <c r="H298" s="447">
        <v>647.48068000000001</v>
      </c>
      <c r="I298" s="400"/>
      <c r="J298" s="386">
        <f>I298+'BM05'!G285</f>
        <v>153.30000000000001</v>
      </c>
      <c r="K298" s="387">
        <f t="shared" si="407"/>
        <v>3441.59</v>
      </c>
      <c r="L298" s="387">
        <f t="shared" si="416"/>
        <v>0</v>
      </c>
      <c r="M298" s="387">
        <f t="shared" si="417"/>
        <v>11094.36</v>
      </c>
      <c r="N298" s="387">
        <f t="shared" si="410"/>
        <v>14535.94</v>
      </c>
      <c r="O298" s="387">
        <f t="shared" si="411"/>
        <v>0</v>
      </c>
      <c r="P298" s="387">
        <f t="shared" si="412"/>
        <v>3441.59</v>
      </c>
      <c r="Q298" s="388">
        <f t="shared" si="413"/>
        <v>0.23676418587308423</v>
      </c>
      <c r="S298" s="4">
        <v>3441.59</v>
      </c>
      <c r="U298" s="39">
        <f t="shared" si="390"/>
        <v>0</v>
      </c>
      <c r="V298" s="39"/>
    </row>
    <row r="299" spans="1:22" ht="25" x14ac:dyDescent="0.3">
      <c r="A299" s="462" t="s">
        <v>438</v>
      </c>
      <c r="B299" s="457" t="s">
        <v>72</v>
      </c>
      <c r="C299" s="458" t="s">
        <v>71</v>
      </c>
      <c r="D299" s="459">
        <v>20.350000000000001</v>
      </c>
      <c r="E299" s="458">
        <v>168</v>
      </c>
      <c r="F299" s="439">
        <f t="shared" si="414"/>
        <v>-168</v>
      </c>
      <c r="G299" s="439">
        <f t="shared" si="415"/>
        <v>0</v>
      </c>
      <c r="H299" s="458">
        <v>0</v>
      </c>
      <c r="I299" s="440"/>
      <c r="J299" s="441">
        <f>I299+'BM05'!G286</f>
        <v>0</v>
      </c>
      <c r="K299" s="442">
        <f t="shared" si="407"/>
        <v>3418.8</v>
      </c>
      <c r="L299" s="442">
        <f t="shared" si="416"/>
        <v>-3418.8</v>
      </c>
      <c r="M299" s="442">
        <f t="shared" si="417"/>
        <v>0</v>
      </c>
      <c r="N299" s="442">
        <f t="shared" si="410"/>
        <v>0</v>
      </c>
      <c r="O299" s="442">
        <f t="shared" si="411"/>
        <v>0</v>
      </c>
      <c r="P299" s="442">
        <f t="shared" si="412"/>
        <v>0</v>
      </c>
      <c r="Q299" s="443">
        <v>0</v>
      </c>
      <c r="S299" s="4">
        <v>3418.8</v>
      </c>
      <c r="U299" s="39">
        <f t="shared" si="390"/>
        <v>0</v>
      </c>
      <c r="V299" s="39"/>
    </row>
    <row r="300" spans="1:22" ht="25" x14ac:dyDescent="0.3">
      <c r="A300" s="452" t="s">
        <v>439</v>
      </c>
      <c r="B300" s="446" t="s">
        <v>72</v>
      </c>
      <c r="C300" s="447" t="s">
        <v>71</v>
      </c>
      <c r="D300" s="413">
        <v>20.350000000000001</v>
      </c>
      <c r="E300" s="447">
        <v>445.2</v>
      </c>
      <c r="F300" s="383">
        <f t="shared" si="414"/>
        <v>0</v>
      </c>
      <c r="G300" s="383">
        <f t="shared" si="415"/>
        <v>635.52</v>
      </c>
      <c r="H300" s="447">
        <v>1080.72</v>
      </c>
      <c r="I300" s="400"/>
      <c r="J300" s="386">
        <f>I300+'BM05'!G287</f>
        <v>0</v>
      </c>
      <c r="K300" s="387">
        <f t="shared" si="407"/>
        <v>9059.82</v>
      </c>
      <c r="L300" s="387">
        <f t="shared" si="416"/>
        <v>0</v>
      </c>
      <c r="M300" s="387">
        <f t="shared" si="417"/>
        <v>12932.83</v>
      </c>
      <c r="N300" s="387">
        <f t="shared" si="410"/>
        <v>21992.65</v>
      </c>
      <c r="O300" s="387">
        <f t="shared" si="411"/>
        <v>0</v>
      </c>
      <c r="P300" s="387">
        <f t="shared" si="412"/>
        <v>0</v>
      </c>
      <c r="Q300" s="388">
        <f t="shared" si="413"/>
        <v>0</v>
      </c>
      <c r="S300" s="4">
        <v>9059.82</v>
      </c>
      <c r="U300" s="39">
        <f t="shared" si="390"/>
        <v>0</v>
      </c>
      <c r="V300" s="39"/>
    </row>
    <row r="301" spans="1:22" ht="37.5" x14ac:dyDescent="0.3">
      <c r="A301" s="452" t="s">
        <v>440</v>
      </c>
      <c r="B301" s="446" t="s">
        <v>144</v>
      </c>
      <c r="C301" s="447" t="s">
        <v>46</v>
      </c>
      <c r="D301" s="413">
        <v>487.71</v>
      </c>
      <c r="E301" s="447">
        <v>5.73</v>
      </c>
      <c r="F301" s="383">
        <f t="shared" si="414"/>
        <v>0</v>
      </c>
      <c r="G301" s="383">
        <f t="shared" si="415"/>
        <v>38.195999999999998</v>
      </c>
      <c r="H301" s="447">
        <v>43.926000000000002</v>
      </c>
      <c r="I301" s="400"/>
      <c r="J301" s="386">
        <f>I301+'BM05'!G288</f>
        <v>14.41</v>
      </c>
      <c r="K301" s="387">
        <f t="shared" si="407"/>
        <v>2794.58</v>
      </c>
      <c r="L301" s="387">
        <f t="shared" si="416"/>
        <v>0</v>
      </c>
      <c r="M301" s="387">
        <f t="shared" si="417"/>
        <v>18628.57</v>
      </c>
      <c r="N301" s="387">
        <f t="shared" si="410"/>
        <v>21423.15</v>
      </c>
      <c r="O301" s="387">
        <f t="shared" si="411"/>
        <v>0</v>
      </c>
      <c r="P301" s="387">
        <f t="shared" si="412"/>
        <v>7027.9</v>
      </c>
      <c r="Q301" s="388">
        <f t="shared" si="413"/>
        <v>0.32805166373759226</v>
      </c>
      <c r="S301" s="4">
        <v>2794.58</v>
      </c>
      <c r="U301" s="39">
        <f t="shared" si="390"/>
        <v>0</v>
      </c>
      <c r="V301" s="39"/>
    </row>
    <row r="302" spans="1:22" ht="25" x14ac:dyDescent="0.3">
      <c r="A302" s="452" t="s">
        <v>441</v>
      </c>
      <c r="B302" s="446" t="s">
        <v>268</v>
      </c>
      <c r="C302" s="447" t="s">
        <v>46</v>
      </c>
      <c r="D302" s="413">
        <v>265.87</v>
      </c>
      <c r="E302" s="447">
        <v>5.73</v>
      </c>
      <c r="F302" s="383">
        <f t="shared" si="414"/>
        <v>0</v>
      </c>
      <c r="G302" s="383">
        <f t="shared" si="415"/>
        <v>38.195999999999998</v>
      </c>
      <c r="H302" s="447">
        <v>43.926000000000002</v>
      </c>
      <c r="I302" s="400"/>
      <c r="J302" s="386">
        <f>I302+'BM05'!G289</f>
        <v>14.41</v>
      </c>
      <c r="K302" s="387">
        <f t="shared" si="407"/>
        <v>1523.44</v>
      </c>
      <c r="L302" s="387">
        <f t="shared" si="416"/>
        <v>0</v>
      </c>
      <c r="M302" s="387">
        <f t="shared" si="417"/>
        <v>10155.17</v>
      </c>
      <c r="N302" s="387">
        <f t="shared" si="410"/>
        <v>11678.61</v>
      </c>
      <c r="O302" s="387">
        <f t="shared" si="411"/>
        <v>0</v>
      </c>
      <c r="P302" s="387">
        <f t="shared" si="412"/>
        <v>3831.19</v>
      </c>
      <c r="Q302" s="388">
        <f t="shared" si="413"/>
        <v>0.32805188288674764</v>
      </c>
      <c r="S302" s="4">
        <v>1523.44</v>
      </c>
      <c r="U302" s="39">
        <f t="shared" si="390"/>
        <v>0</v>
      </c>
      <c r="V302" s="39"/>
    </row>
    <row r="303" spans="1:22" ht="14" x14ac:dyDescent="0.3">
      <c r="A303" s="452" t="s">
        <v>442</v>
      </c>
      <c r="B303" s="446" t="s">
        <v>77</v>
      </c>
      <c r="C303" s="447" t="s">
        <v>46</v>
      </c>
      <c r="D303" s="413">
        <v>46.64</v>
      </c>
      <c r="E303" s="447">
        <v>84.63</v>
      </c>
      <c r="F303" s="383">
        <f t="shared" si="414"/>
        <v>-39.431999999999931</v>
      </c>
      <c r="G303" s="383">
        <f t="shared" si="415"/>
        <v>0</v>
      </c>
      <c r="H303" s="447">
        <v>45.198000000000064</v>
      </c>
      <c r="I303" s="400"/>
      <c r="J303" s="386">
        <f>I303+'BM05'!G290</f>
        <v>84.63</v>
      </c>
      <c r="K303" s="387">
        <f t="shared" si="407"/>
        <v>3947.14</v>
      </c>
      <c r="L303" s="387">
        <f t="shared" si="416"/>
        <v>-1839.11</v>
      </c>
      <c r="M303" s="387">
        <f t="shared" si="417"/>
        <v>0</v>
      </c>
      <c r="N303" s="387">
        <f t="shared" si="410"/>
        <v>2108.0300000000002</v>
      </c>
      <c r="O303" s="387">
        <f t="shared" si="411"/>
        <v>0</v>
      </c>
      <c r="P303" s="387">
        <f t="shared" si="412"/>
        <v>3947.14</v>
      </c>
      <c r="Q303" s="388">
        <f t="shared" si="413"/>
        <v>1.872430658007713</v>
      </c>
      <c r="S303" s="4">
        <v>3947.14</v>
      </c>
      <c r="U303" s="39">
        <f t="shared" si="390"/>
        <v>0</v>
      </c>
      <c r="V303" s="39"/>
    </row>
    <row r="304" spans="1:22" ht="25" x14ac:dyDescent="0.3">
      <c r="A304" s="452" t="s">
        <v>443</v>
      </c>
      <c r="B304" s="446" t="s">
        <v>253</v>
      </c>
      <c r="C304" s="447" t="s">
        <v>235</v>
      </c>
      <c r="D304" s="413">
        <v>516.9</v>
      </c>
      <c r="E304" s="447">
        <v>104.26</v>
      </c>
      <c r="F304" s="383">
        <f t="shared" si="414"/>
        <v>0</v>
      </c>
      <c r="G304" s="383">
        <f t="shared" si="415"/>
        <v>33.404000000000011</v>
      </c>
      <c r="H304" s="447">
        <v>137.66400000000002</v>
      </c>
      <c r="I304" s="400"/>
      <c r="J304" s="386">
        <f>I304+'BM05'!G291</f>
        <v>104.26</v>
      </c>
      <c r="K304" s="387">
        <f t="shared" si="407"/>
        <v>53891.99</v>
      </c>
      <c r="L304" s="387">
        <f t="shared" si="416"/>
        <v>0</v>
      </c>
      <c r="M304" s="387">
        <f t="shared" si="417"/>
        <v>17266.53</v>
      </c>
      <c r="N304" s="387">
        <f t="shared" si="410"/>
        <v>71158.52</v>
      </c>
      <c r="O304" s="387">
        <f t="shared" si="411"/>
        <v>0</v>
      </c>
      <c r="P304" s="387">
        <f t="shared" si="412"/>
        <v>53891.99</v>
      </c>
      <c r="Q304" s="388">
        <f t="shared" si="413"/>
        <v>0.75735119280164898</v>
      </c>
      <c r="R304" s="66"/>
      <c r="S304" s="4">
        <v>53891.99</v>
      </c>
      <c r="U304" s="39">
        <f t="shared" si="390"/>
        <v>0</v>
      </c>
      <c r="V304" s="39"/>
    </row>
    <row r="305" spans="1:22" ht="37.5" x14ac:dyDescent="0.3">
      <c r="A305" s="463" t="s">
        <v>1476</v>
      </c>
      <c r="B305" s="357" t="s">
        <v>834</v>
      </c>
      <c r="C305" s="425" t="s">
        <v>61</v>
      </c>
      <c r="D305" s="464">
        <v>87.10269642974599</v>
      </c>
      <c r="E305" s="482"/>
      <c r="F305" s="428">
        <f t="shared" si="414"/>
        <v>0</v>
      </c>
      <c r="G305" s="428">
        <f t="shared" si="415"/>
        <v>308.88</v>
      </c>
      <c r="H305" s="461">
        <v>308.88</v>
      </c>
      <c r="I305" s="476">
        <f>H305</f>
        <v>308.88</v>
      </c>
      <c r="J305" s="430">
        <f>I305</f>
        <v>308.88</v>
      </c>
      <c r="K305" s="431"/>
      <c r="L305" s="431">
        <f t="shared" si="416"/>
        <v>0</v>
      </c>
      <c r="M305" s="431">
        <f t="shared" si="417"/>
        <v>26904.28</v>
      </c>
      <c r="N305" s="431">
        <f t="shared" si="410"/>
        <v>26904.28</v>
      </c>
      <c r="O305" s="431">
        <f t="shared" si="411"/>
        <v>26904.28</v>
      </c>
      <c r="P305" s="431">
        <f t="shared" si="412"/>
        <v>26904.28</v>
      </c>
      <c r="Q305" s="432">
        <f t="shared" si="413"/>
        <v>1</v>
      </c>
      <c r="R305" s="66"/>
      <c r="U305" s="39"/>
      <c r="V305" s="39"/>
    </row>
    <row r="306" spans="1:22" ht="34.5" x14ac:dyDescent="0.3">
      <c r="A306" s="463" t="s">
        <v>1477</v>
      </c>
      <c r="B306" s="353" t="s">
        <v>90</v>
      </c>
      <c r="C306" s="425" t="s">
        <v>61</v>
      </c>
      <c r="D306" s="464">
        <v>39.71</v>
      </c>
      <c r="E306" s="461"/>
      <c r="F306" s="428">
        <f t="shared" si="414"/>
        <v>0</v>
      </c>
      <c r="G306" s="428">
        <f t="shared" si="415"/>
        <v>357.70500000000004</v>
      </c>
      <c r="H306" s="461">
        <f>'MEMORIA CAL '!M918</f>
        <v>357.70500000000004</v>
      </c>
      <c r="I306" s="465"/>
      <c r="J306" s="430">
        <f t="shared" ref="J306:J307" si="418">I306</f>
        <v>0</v>
      </c>
      <c r="K306" s="431"/>
      <c r="L306" s="431">
        <f t="shared" si="416"/>
        <v>0</v>
      </c>
      <c r="M306" s="431">
        <f t="shared" si="417"/>
        <v>14204.47</v>
      </c>
      <c r="N306" s="431">
        <f t="shared" si="410"/>
        <v>14204.47</v>
      </c>
      <c r="O306" s="431">
        <f t="shared" si="411"/>
        <v>0</v>
      </c>
      <c r="P306" s="431">
        <f t="shared" si="412"/>
        <v>0</v>
      </c>
      <c r="Q306" s="432">
        <f t="shared" si="413"/>
        <v>0</v>
      </c>
      <c r="R306" s="66"/>
      <c r="U306" s="39"/>
      <c r="V306" s="39"/>
    </row>
    <row r="307" spans="1:22" ht="37.5" x14ac:dyDescent="0.3">
      <c r="A307" s="463" t="s">
        <v>1478</v>
      </c>
      <c r="B307" s="357" t="s">
        <v>340</v>
      </c>
      <c r="C307" s="461" t="s">
        <v>71</v>
      </c>
      <c r="D307" s="464">
        <v>17.07</v>
      </c>
      <c r="E307" s="461"/>
      <c r="F307" s="428">
        <f t="shared" si="414"/>
        <v>0</v>
      </c>
      <c r="G307" s="428">
        <f t="shared" si="415"/>
        <v>373.16159999999996</v>
      </c>
      <c r="H307" s="461">
        <f>'MEMORIA CAL '!M923</f>
        <v>373.16159999999996</v>
      </c>
      <c r="I307" s="465">
        <f>H307</f>
        <v>373.16159999999996</v>
      </c>
      <c r="J307" s="430">
        <f t="shared" si="418"/>
        <v>373.16159999999996</v>
      </c>
      <c r="K307" s="431"/>
      <c r="L307" s="431">
        <f t="shared" si="416"/>
        <v>0</v>
      </c>
      <c r="M307" s="431">
        <f t="shared" si="417"/>
        <v>6369.87</v>
      </c>
      <c r="N307" s="431">
        <f t="shared" si="410"/>
        <v>6369.87</v>
      </c>
      <c r="O307" s="431">
        <f t="shared" si="411"/>
        <v>6369.87</v>
      </c>
      <c r="P307" s="431">
        <f t="shared" si="412"/>
        <v>6369.87</v>
      </c>
      <c r="Q307" s="432">
        <f t="shared" si="413"/>
        <v>1</v>
      </c>
      <c r="R307" s="66"/>
      <c r="U307" s="39"/>
      <c r="V307" s="39"/>
    </row>
    <row r="308" spans="1:22" ht="15.5" x14ac:dyDescent="0.3">
      <c r="A308" s="381" t="s">
        <v>55</v>
      </c>
      <c r="B308" s="394" t="s">
        <v>276</v>
      </c>
      <c r="C308" s="395"/>
      <c r="D308" s="395"/>
      <c r="E308" s="395"/>
      <c r="F308" s="395"/>
      <c r="G308" s="395"/>
      <c r="H308" s="395"/>
      <c r="I308" s="644"/>
      <c r="J308" s="644"/>
      <c r="K308" s="644"/>
      <c r="L308" s="644"/>
      <c r="M308" s="644"/>
      <c r="N308" s="644"/>
      <c r="O308" s="644"/>
      <c r="P308" s="644"/>
      <c r="Q308" s="646"/>
      <c r="S308" s="4">
        <v>22393.48</v>
      </c>
      <c r="U308" s="39">
        <f t="shared" ref="U308:U318" si="419">+S308-K308</f>
        <v>22393.48</v>
      </c>
      <c r="V308" s="39"/>
    </row>
    <row r="309" spans="1:22" ht="37.5" x14ac:dyDescent="0.3">
      <c r="A309" s="452" t="s">
        <v>444</v>
      </c>
      <c r="B309" s="446" t="s">
        <v>105</v>
      </c>
      <c r="C309" s="447" t="s">
        <v>63</v>
      </c>
      <c r="D309" s="413">
        <v>51.88</v>
      </c>
      <c r="E309" s="447">
        <v>431.64</v>
      </c>
      <c r="F309" s="383">
        <f t="shared" ref="F309" si="420">IF(H309&lt;E309,H309-E309,0)</f>
        <v>0</v>
      </c>
      <c r="G309" s="383">
        <f t="shared" ref="G309" si="421">IF(H309&gt;E309,H309-E309,0)</f>
        <v>0</v>
      </c>
      <c r="H309" s="447">
        <v>431.64</v>
      </c>
      <c r="I309" s="400"/>
      <c r="J309" s="386">
        <f>I309+'BM05'!G293</f>
        <v>0</v>
      </c>
      <c r="K309" s="387">
        <f>ROUND(E309*D309,2)</f>
        <v>22393.48</v>
      </c>
      <c r="L309" s="387">
        <f t="shared" ref="L309" si="422">ROUND(D309*F309,2)</f>
        <v>0</v>
      </c>
      <c r="M309" s="387">
        <f t="shared" ref="M309" si="423">ROUND(D309*G309,2)</f>
        <v>0</v>
      </c>
      <c r="N309" s="387">
        <f>ROUND(H309*D309,2)</f>
        <v>22393.48</v>
      </c>
      <c r="O309" s="387">
        <f>ROUND(I309*D309,2)</f>
        <v>0</v>
      </c>
      <c r="P309" s="387">
        <f>ROUND(J309*D309,2)</f>
        <v>0</v>
      </c>
      <c r="Q309" s="388">
        <f t="shared" si="413"/>
        <v>0</v>
      </c>
      <c r="S309" s="4">
        <v>22393.48</v>
      </c>
      <c r="U309" s="39">
        <f t="shared" si="419"/>
        <v>0</v>
      </c>
      <c r="V309" s="39"/>
    </row>
    <row r="310" spans="1:22" ht="15.5" x14ac:dyDescent="0.3">
      <c r="A310" s="381" t="s">
        <v>445</v>
      </c>
      <c r="B310" s="394" t="s">
        <v>41</v>
      </c>
      <c r="C310" s="395"/>
      <c r="D310" s="409"/>
      <c r="E310" s="395"/>
      <c r="F310" s="395"/>
      <c r="G310" s="395"/>
      <c r="H310" s="395"/>
      <c r="I310" s="644"/>
      <c r="J310" s="644"/>
      <c r="K310" s="644"/>
      <c r="L310" s="644"/>
      <c r="M310" s="644"/>
      <c r="N310" s="644"/>
      <c r="O310" s="644"/>
      <c r="P310" s="644"/>
      <c r="Q310" s="646"/>
      <c r="S310" s="4">
        <v>24603.48</v>
      </c>
      <c r="U310" s="39">
        <f t="shared" si="419"/>
        <v>24603.48</v>
      </c>
      <c r="V310" s="39"/>
    </row>
    <row r="311" spans="1:22" ht="37.5" x14ac:dyDescent="0.3">
      <c r="A311" s="452" t="s">
        <v>446</v>
      </c>
      <c r="B311" s="446" t="s">
        <v>109</v>
      </c>
      <c r="C311" s="447" t="s">
        <v>63</v>
      </c>
      <c r="D311" s="413">
        <v>4.37</v>
      </c>
      <c r="E311" s="447">
        <v>863.28</v>
      </c>
      <c r="F311" s="383">
        <f t="shared" ref="F311" si="424">IF(H311&lt;E311,H311-E311,0)</f>
        <v>0</v>
      </c>
      <c r="G311" s="383">
        <f t="shared" ref="G311" si="425">IF(H311&gt;E311,H311-E311,0)</f>
        <v>0</v>
      </c>
      <c r="H311" s="447">
        <v>863.28</v>
      </c>
      <c r="I311" s="400"/>
      <c r="J311" s="386">
        <f>I311+'BM05'!G295</f>
        <v>0</v>
      </c>
      <c r="K311" s="387">
        <f>ROUND(E311*D311,2)</f>
        <v>3772.53</v>
      </c>
      <c r="L311" s="387">
        <f t="shared" ref="L311" si="426">ROUND(D311*F311,2)</f>
        <v>0</v>
      </c>
      <c r="M311" s="387">
        <f t="shared" ref="M311" si="427">ROUND(D311*G311,2)</f>
        <v>0</v>
      </c>
      <c r="N311" s="387">
        <f>ROUND(H311*D311,2)</f>
        <v>3772.53</v>
      </c>
      <c r="O311" s="387">
        <f>ROUND(I311*D311,2)</f>
        <v>0</v>
      </c>
      <c r="P311" s="387">
        <f>ROUND(J311*D311,2)</f>
        <v>0</v>
      </c>
      <c r="Q311" s="388">
        <f t="shared" si="413"/>
        <v>0</v>
      </c>
      <c r="S311" s="4">
        <v>3772.53</v>
      </c>
      <c r="U311" s="39">
        <f t="shared" si="419"/>
        <v>0</v>
      </c>
      <c r="V311" s="39"/>
    </row>
    <row r="312" spans="1:22" ht="50" x14ac:dyDescent="0.3">
      <c r="A312" s="452" t="s">
        <v>447</v>
      </c>
      <c r="B312" s="446" t="s">
        <v>110</v>
      </c>
      <c r="C312" s="447" t="s">
        <v>63</v>
      </c>
      <c r="D312" s="413">
        <v>24.13</v>
      </c>
      <c r="E312" s="447">
        <v>863.28</v>
      </c>
      <c r="F312" s="383">
        <f t="shared" ref="F312" si="428">IF(H312&lt;E312,H312-E312,0)</f>
        <v>0</v>
      </c>
      <c r="G312" s="383">
        <f t="shared" ref="G312" si="429">IF(H312&gt;E312,H312-E312,0)</f>
        <v>0</v>
      </c>
      <c r="H312" s="447">
        <v>863.28</v>
      </c>
      <c r="I312" s="400"/>
      <c r="J312" s="386">
        <f>I312+'BM05'!G296</f>
        <v>0</v>
      </c>
      <c r="K312" s="387">
        <f>ROUND(E312*D312,2)</f>
        <v>20830.95</v>
      </c>
      <c r="L312" s="387">
        <f t="shared" ref="L312" si="430">ROUND(D312*F312,2)</f>
        <v>0</v>
      </c>
      <c r="M312" s="387">
        <f t="shared" ref="M312" si="431">ROUND(D312*G312,2)</f>
        <v>0</v>
      </c>
      <c r="N312" s="387">
        <f>ROUND(H312*D312,2)</f>
        <v>20830.95</v>
      </c>
      <c r="O312" s="387">
        <f>ROUND(I312*D312,2)</f>
        <v>0</v>
      </c>
      <c r="P312" s="387">
        <f>ROUND(J312*D312,2)</f>
        <v>0</v>
      </c>
      <c r="Q312" s="388">
        <f t="shared" si="413"/>
        <v>0</v>
      </c>
      <c r="S312" s="4">
        <v>20830.95</v>
      </c>
      <c r="U312" s="39">
        <f t="shared" si="419"/>
        <v>0</v>
      </c>
      <c r="V312" s="39"/>
    </row>
    <row r="313" spans="1:22" ht="15.5" x14ac:dyDescent="0.3">
      <c r="A313" s="381" t="s">
        <v>448</v>
      </c>
      <c r="B313" s="394" t="s">
        <v>42</v>
      </c>
      <c r="C313" s="395"/>
      <c r="D313" s="409"/>
      <c r="E313" s="395"/>
      <c r="F313" s="395"/>
      <c r="G313" s="395"/>
      <c r="H313" s="395"/>
      <c r="I313" s="644"/>
      <c r="J313" s="644"/>
      <c r="K313" s="644"/>
      <c r="L313" s="644"/>
      <c r="M313" s="644"/>
      <c r="N313" s="644"/>
      <c r="O313" s="644"/>
      <c r="P313" s="644"/>
      <c r="Q313" s="646"/>
      <c r="S313" s="4">
        <v>28514.13</v>
      </c>
      <c r="U313" s="39">
        <f t="shared" si="419"/>
        <v>28514.13</v>
      </c>
      <c r="V313" s="39"/>
    </row>
    <row r="314" spans="1:22" ht="25" x14ac:dyDescent="0.3">
      <c r="A314" s="452" t="s">
        <v>449</v>
      </c>
      <c r="B314" s="446" t="s">
        <v>417</v>
      </c>
      <c r="C314" s="447" t="s">
        <v>63</v>
      </c>
      <c r="D314" s="413">
        <v>13.62</v>
      </c>
      <c r="E314" s="447">
        <v>863.28</v>
      </c>
      <c r="F314" s="383">
        <f t="shared" ref="F314:F315" si="432">IF(H314&lt;E314,H314-E314,0)</f>
        <v>0</v>
      </c>
      <c r="G314" s="383">
        <f t="shared" ref="G314:G315" si="433">IF(H314&gt;E314,H314-E314,0)</f>
        <v>0</v>
      </c>
      <c r="H314" s="447">
        <v>863.28</v>
      </c>
      <c r="I314" s="400"/>
      <c r="J314" s="386">
        <f>I314+'BM05'!G298</f>
        <v>0</v>
      </c>
      <c r="K314" s="387">
        <f>ROUND(E314*D314,2)</f>
        <v>11757.87</v>
      </c>
      <c r="L314" s="387">
        <f t="shared" ref="L314" si="434">ROUND(D314*F314,2)</f>
        <v>0</v>
      </c>
      <c r="M314" s="387">
        <f t="shared" ref="M314" si="435">ROUND(D314*G314,2)</f>
        <v>0</v>
      </c>
      <c r="N314" s="387">
        <f>ROUND(H314*D314,2)</f>
        <v>11757.87</v>
      </c>
      <c r="O314" s="387">
        <f>ROUND(I314*D314,2)</f>
        <v>0</v>
      </c>
      <c r="P314" s="387">
        <f>ROUND(J314*D314,2)</f>
        <v>0</v>
      </c>
      <c r="Q314" s="388">
        <f t="shared" si="413"/>
        <v>0</v>
      </c>
      <c r="S314" s="4">
        <v>11757.87</v>
      </c>
      <c r="U314" s="39">
        <f t="shared" si="419"/>
        <v>0</v>
      </c>
      <c r="V314" s="39"/>
    </row>
    <row r="315" spans="1:22" ht="25" x14ac:dyDescent="0.3">
      <c r="A315" s="452" t="s">
        <v>450</v>
      </c>
      <c r="B315" s="446" t="s">
        <v>112</v>
      </c>
      <c r="C315" s="447" t="s">
        <v>63</v>
      </c>
      <c r="D315" s="413">
        <v>19.41</v>
      </c>
      <c r="E315" s="447">
        <v>863.28</v>
      </c>
      <c r="F315" s="383">
        <f t="shared" si="432"/>
        <v>0</v>
      </c>
      <c r="G315" s="383">
        <f t="shared" si="433"/>
        <v>0</v>
      </c>
      <c r="H315" s="447">
        <v>863.28</v>
      </c>
      <c r="I315" s="400"/>
      <c r="J315" s="386">
        <f>I315+'BM05'!G299</f>
        <v>0</v>
      </c>
      <c r="K315" s="387">
        <f>ROUND(E315*D315,2)</f>
        <v>16756.259999999998</v>
      </c>
      <c r="L315" s="387">
        <f t="shared" ref="L315" si="436">ROUND(D315*F315,2)</f>
        <v>0</v>
      </c>
      <c r="M315" s="387">
        <f t="shared" ref="M315" si="437">ROUND(D315*G315,2)</f>
        <v>0</v>
      </c>
      <c r="N315" s="387">
        <f>ROUND(H315*D315,2)</f>
        <v>16756.259999999998</v>
      </c>
      <c r="O315" s="387">
        <f>ROUND(I315*D315,2)</f>
        <v>0</v>
      </c>
      <c r="P315" s="387">
        <f>ROUND(J315*D315,2)</f>
        <v>0</v>
      </c>
      <c r="Q315" s="388">
        <f t="shared" si="413"/>
        <v>0</v>
      </c>
      <c r="S315" s="4">
        <v>16756.259999999998</v>
      </c>
      <c r="U315" s="39">
        <f t="shared" si="419"/>
        <v>0</v>
      </c>
      <c r="V315" s="39"/>
    </row>
    <row r="316" spans="1:22" ht="15.5" x14ac:dyDescent="0.3">
      <c r="A316" s="381" t="s">
        <v>451</v>
      </c>
      <c r="B316" s="394" t="s">
        <v>158</v>
      </c>
      <c r="C316" s="395"/>
      <c r="D316" s="409"/>
      <c r="E316" s="395"/>
      <c r="F316" s="395"/>
      <c r="G316" s="395"/>
      <c r="H316" s="395"/>
      <c r="I316" s="644"/>
      <c r="J316" s="644"/>
      <c r="K316" s="644"/>
      <c r="L316" s="644"/>
      <c r="M316" s="644"/>
      <c r="N316" s="644"/>
      <c r="O316" s="644"/>
      <c r="P316" s="644"/>
      <c r="Q316" s="646"/>
      <c r="S316" s="4">
        <v>158276.16</v>
      </c>
      <c r="U316" s="39">
        <f t="shared" si="419"/>
        <v>158276.16</v>
      </c>
      <c r="V316" s="39"/>
    </row>
    <row r="317" spans="1:22" ht="50" x14ac:dyDescent="0.3">
      <c r="A317" s="452" t="s">
        <v>452</v>
      </c>
      <c r="B317" s="446" t="s">
        <v>159</v>
      </c>
      <c r="C317" s="447" t="s">
        <v>63</v>
      </c>
      <c r="D317" s="413">
        <v>77.12</v>
      </c>
      <c r="E317" s="447">
        <v>1512</v>
      </c>
      <c r="F317" s="383">
        <f t="shared" ref="F317:F318" si="438">IF(H317&lt;E317,H317-E317,0)</f>
        <v>0</v>
      </c>
      <c r="G317" s="383">
        <f t="shared" ref="G317:G318" si="439">IF(H317&gt;E317,H317-E317,0)</f>
        <v>84</v>
      </c>
      <c r="H317" s="447">
        <v>1596</v>
      </c>
      <c r="I317" s="400"/>
      <c r="J317" s="386">
        <f>I317+'BM05'!G301</f>
        <v>0</v>
      </c>
      <c r="K317" s="387">
        <f>ROUND(E317*D317,2)</f>
        <v>116605.44</v>
      </c>
      <c r="L317" s="387">
        <f t="shared" ref="L317:L318" si="440">ROUND(D317*F317,2)</f>
        <v>0</v>
      </c>
      <c r="M317" s="387">
        <f t="shared" ref="M317:M318" si="441">ROUND(D317*G317,2)</f>
        <v>6478.08</v>
      </c>
      <c r="N317" s="387">
        <f>ROUND(H317*D317,2)</f>
        <v>123083.52</v>
      </c>
      <c r="O317" s="387">
        <f>ROUND(I317*D317,2)</f>
        <v>0</v>
      </c>
      <c r="P317" s="387">
        <f>ROUND(J317*D317,2)</f>
        <v>0</v>
      </c>
      <c r="Q317" s="388">
        <f t="shared" si="413"/>
        <v>0</v>
      </c>
      <c r="S317" s="4">
        <v>116605.44</v>
      </c>
      <c r="U317" s="39">
        <f t="shared" si="419"/>
        <v>0</v>
      </c>
      <c r="V317" s="39"/>
    </row>
    <row r="318" spans="1:22" ht="25" x14ac:dyDescent="0.3">
      <c r="A318" s="452" t="s">
        <v>453</v>
      </c>
      <c r="B318" s="446" t="s">
        <v>160</v>
      </c>
      <c r="C318" s="447" t="s">
        <v>63</v>
      </c>
      <c r="D318" s="413">
        <v>27.56</v>
      </c>
      <c r="E318" s="447">
        <v>1512</v>
      </c>
      <c r="F318" s="383">
        <f t="shared" si="438"/>
        <v>0</v>
      </c>
      <c r="G318" s="383">
        <f t="shared" si="439"/>
        <v>84</v>
      </c>
      <c r="H318" s="447">
        <v>1596</v>
      </c>
      <c r="I318" s="400"/>
      <c r="J318" s="386">
        <f>I318+'BM05'!G302</f>
        <v>0</v>
      </c>
      <c r="K318" s="387">
        <f>ROUND(E318*D318,2)</f>
        <v>41670.720000000001</v>
      </c>
      <c r="L318" s="387">
        <f t="shared" si="440"/>
        <v>0</v>
      </c>
      <c r="M318" s="387">
        <f t="shared" si="441"/>
        <v>2315.04</v>
      </c>
      <c r="N318" s="387">
        <f>ROUND(H318*D318,2)</f>
        <v>43985.760000000002</v>
      </c>
      <c r="O318" s="387">
        <f>ROUND(I318*D318,2)</f>
        <v>0</v>
      </c>
      <c r="P318" s="387">
        <f>ROUND(J318*D318,2)</f>
        <v>0</v>
      </c>
      <c r="Q318" s="388">
        <f t="shared" si="413"/>
        <v>0</v>
      </c>
      <c r="S318" s="4">
        <v>41670.720000000001</v>
      </c>
      <c r="U318" s="39">
        <f t="shared" si="419"/>
        <v>0</v>
      </c>
      <c r="V318" s="39"/>
    </row>
    <row r="319" spans="1:22" ht="37.5" x14ac:dyDescent="0.3">
      <c r="A319" s="463" t="s">
        <v>1510</v>
      </c>
      <c r="B319" s="357" t="s">
        <v>1508</v>
      </c>
      <c r="C319" s="461" t="s">
        <v>431</v>
      </c>
      <c r="D319" s="464">
        <v>3059.7585839698286</v>
      </c>
      <c r="E319" s="461"/>
      <c r="F319" s="428">
        <f t="shared" ref="F319:F320" si="442">IF(H319&lt;E319,H319-E319,0)</f>
        <v>0</v>
      </c>
      <c r="G319" s="428">
        <f t="shared" ref="G319:G320" si="443">IF(H319&gt;E319,H319-E319,0)</f>
        <v>39</v>
      </c>
      <c r="H319" s="461">
        <v>39</v>
      </c>
      <c r="I319" s="465"/>
      <c r="J319" s="430">
        <f>I319</f>
        <v>0</v>
      </c>
      <c r="K319" s="431"/>
      <c r="L319" s="431">
        <f t="shared" ref="L319:L320" si="444">ROUND(D319*F319,2)</f>
        <v>0</v>
      </c>
      <c r="M319" s="431">
        <f t="shared" ref="M319:M320" si="445">ROUND(D319*G319,2)</f>
        <v>119330.58</v>
      </c>
      <c r="N319" s="431">
        <f>ROUND(H319*D319,2)</f>
        <v>119330.58</v>
      </c>
      <c r="O319" s="431">
        <v>0</v>
      </c>
      <c r="P319" s="431">
        <v>0</v>
      </c>
      <c r="Q319" s="432">
        <f t="shared" si="413"/>
        <v>0</v>
      </c>
      <c r="U319" s="39"/>
      <c r="V319" s="39"/>
    </row>
    <row r="320" spans="1:22" ht="37.5" x14ac:dyDescent="0.3">
      <c r="A320" s="463" t="s">
        <v>1517</v>
      </c>
      <c r="B320" s="357" t="s">
        <v>1518</v>
      </c>
      <c r="C320" s="461" t="s">
        <v>124</v>
      </c>
      <c r="D320" s="464">
        <v>21.344412500287802</v>
      </c>
      <c r="E320" s="461"/>
      <c r="F320" s="428">
        <f t="shared" si="442"/>
        <v>0</v>
      </c>
      <c r="G320" s="428">
        <f t="shared" si="443"/>
        <v>114</v>
      </c>
      <c r="H320" s="461">
        <v>114</v>
      </c>
      <c r="I320" s="465"/>
      <c r="J320" s="430">
        <f>I320</f>
        <v>0</v>
      </c>
      <c r="K320" s="431"/>
      <c r="L320" s="431">
        <f t="shared" si="444"/>
        <v>0</v>
      </c>
      <c r="M320" s="431">
        <f t="shared" si="445"/>
        <v>2433.2600000000002</v>
      </c>
      <c r="N320" s="431">
        <f>ROUND(H320*D320,2)</f>
        <v>2433.2600000000002</v>
      </c>
      <c r="O320" s="431">
        <v>0</v>
      </c>
      <c r="P320" s="431">
        <v>0</v>
      </c>
      <c r="Q320" s="432">
        <f t="shared" si="413"/>
        <v>0</v>
      </c>
      <c r="U320" s="39"/>
      <c r="V320" s="39"/>
    </row>
    <row r="321" spans="1:22" ht="15.5" x14ac:dyDescent="0.3">
      <c r="A321" s="381" t="s">
        <v>454</v>
      </c>
      <c r="B321" s="394" t="s">
        <v>424</v>
      </c>
      <c r="C321" s="395"/>
      <c r="D321" s="409"/>
      <c r="E321" s="395"/>
      <c r="F321" s="395"/>
      <c r="G321" s="395"/>
      <c r="H321" s="395"/>
      <c r="I321" s="644"/>
      <c r="J321" s="644"/>
      <c r="K321" s="644"/>
      <c r="L321" s="644"/>
      <c r="M321" s="644"/>
      <c r="N321" s="644"/>
      <c r="O321" s="644"/>
      <c r="P321" s="644"/>
      <c r="Q321" s="646"/>
      <c r="S321" s="4">
        <v>190173.79</v>
      </c>
      <c r="U321" s="39">
        <f t="shared" ref="U321:U339" si="446">+S321-K321</f>
        <v>190173.79</v>
      </c>
      <c r="V321" s="39"/>
    </row>
    <row r="322" spans="1:22" ht="14" x14ac:dyDescent="0.3">
      <c r="A322" s="452" t="s">
        <v>455</v>
      </c>
      <c r="B322" s="446" t="s">
        <v>426</v>
      </c>
      <c r="C322" s="447" t="s">
        <v>124</v>
      </c>
      <c r="D322" s="413">
        <v>507.24</v>
      </c>
      <c r="E322" s="447">
        <v>343.56</v>
      </c>
      <c r="F322" s="383">
        <f t="shared" ref="F322:F324" si="447">IF(H322&lt;E322,H322-E322,0)</f>
        <v>-70.56</v>
      </c>
      <c r="G322" s="383">
        <f t="shared" ref="G322:G324" si="448">IF(H322&gt;E322,H322-E322,0)</f>
        <v>0</v>
      </c>
      <c r="H322" s="447">
        <v>273</v>
      </c>
      <c r="I322" s="400"/>
      <c r="J322" s="386">
        <f>I322+'BM05'!G304</f>
        <v>0</v>
      </c>
      <c r="K322" s="387">
        <f>ROUND(E322*D322,2)</f>
        <v>174267.37</v>
      </c>
      <c r="L322" s="387">
        <f t="shared" ref="L322:L324" si="449">ROUND(D322*F322,2)</f>
        <v>-35790.85</v>
      </c>
      <c r="M322" s="387">
        <f t="shared" ref="M322:M324" si="450">ROUND(D322*G322,2)</f>
        <v>0</v>
      </c>
      <c r="N322" s="387">
        <f>ROUND(H322*D322,2)</f>
        <v>138476.51999999999</v>
      </c>
      <c r="O322" s="387">
        <f>ROUND(I322*D322,2)</f>
        <v>0</v>
      </c>
      <c r="P322" s="387">
        <f>ROUND(J322*D322,2)</f>
        <v>0</v>
      </c>
      <c r="Q322" s="388">
        <f t="shared" si="413"/>
        <v>0</v>
      </c>
      <c r="S322" s="4">
        <v>174267.37</v>
      </c>
      <c r="U322" s="39">
        <f t="shared" si="446"/>
        <v>0</v>
      </c>
      <c r="V322" s="39"/>
    </row>
    <row r="323" spans="1:22" ht="25" x14ac:dyDescent="0.3">
      <c r="A323" s="452" t="s">
        <v>456</v>
      </c>
      <c r="B323" s="446" t="s">
        <v>428</v>
      </c>
      <c r="C323" s="447" t="s">
        <v>63</v>
      </c>
      <c r="D323" s="413">
        <v>14.4</v>
      </c>
      <c r="E323" s="447">
        <v>274.85000000000002</v>
      </c>
      <c r="F323" s="383">
        <f t="shared" si="447"/>
        <v>-56.450000000000045</v>
      </c>
      <c r="G323" s="383">
        <f t="shared" si="448"/>
        <v>0</v>
      </c>
      <c r="H323" s="447">
        <v>218.39999999999998</v>
      </c>
      <c r="I323" s="400"/>
      <c r="J323" s="386">
        <f>I323+'BM05'!G305</f>
        <v>0</v>
      </c>
      <c r="K323" s="387">
        <f>ROUND(E323*D323,2)</f>
        <v>3957.84</v>
      </c>
      <c r="L323" s="387">
        <f t="shared" si="449"/>
        <v>-812.88</v>
      </c>
      <c r="M323" s="387">
        <f t="shared" si="450"/>
        <v>0</v>
      </c>
      <c r="N323" s="387">
        <f>ROUND(H323*D323,2)</f>
        <v>3144.96</v>
      </c>
      <c r="O323" s="387">
        <f>ROUND(I323*D323,2)</f>
        <v>0</v>
      </c>
      <c r="P323" s="387">
        <f>ROUND(J323*D323,2)</f>
        <v>0</v>
      </c>
      <c r="Q323" s="388">
        <f t="shared" si="413"/>
        <v>0</v>
      </c>
      <c r="S323" s="4">
        <v>3957.84</v>
      </c>
      <c r="U323" s="39">
        <f t="shared" si="446"/>
        <v>0</v>
      </c>
      <c r="V323" s="39"/>
    </row>
    <row r="324" spans="1:22" ht="25" x14ac:dyDescent="0.3">
      <c r="A324" s="452" t="s">
        <v>457</v>
      </c>
      <c r="B324" s="446" t="s">
        <v>458</v>
      </c>
      <c r="C324" s="447" t="s">
        <v>431</v>
      </c>
      <c r="D324" s="413">
        <v>284.49</v>
      </c>
      <c r="E324" s="447">
        <v>42</v>
      </c>
      <c r="F324" s="383">
        <f t="shared" si="447"/>
        <v>0</v>
      </c>
      <c r="G324" s="383">
        <f t="shared" si="448"/>
        <v>0</v>
      </c>
      <c r="H324" s="447">
        <v>42</v>
      </c>
      <c r="I324" s="400"/>
      <c r="J324" s="386">
        <f>I324+'BM05'!G306</f>
        <v>0</v>
      </c>
      <c r="K324" s="387">
        <f>ROUND(E324*D324,2)</f>
        <v>11948.58</v>
      </c>
      <c r="L324" s="387">
        <f t="shared" si="449"/>
        <v>0</v>
      </c>
      <c r="M324" s="387">
        <f t="shared" si="450"/>
        <v>0</v>
      </c>
      <c r="N324" s="387">
        <f>ROUND(H324*D324,2)</f>
        <v>11948.58</v>
      </c>
      <c r="O324" s="387">
        <f>ROUND(I324*D324,2)</f>
        <v>0</v>
      </c>
      <c r="P324" s="387">
        <f>ROUND(J324*D324,2)</f>
        <v>0</v>
      </c>
      <c r="Q324" s="388">
        <f t="shared" si="413"/>
        <v>0</v>
      </c>
      <c r="S324" s="4">
        <v>11948.58</v>
      </c>
      <c r="U324" s="39">
        <f t="shared" si="446"/>
        <v>0</v>
      </c>
      <c r="V324" s="39"/>
    </row>
    <row r="325" spans="1:22" ht="15.5" x14ac:dyDescent="0.3">
      <c r="A325" s="376">
        <v>7</v>
      </c>
      <c r="B325" s="414" t="s">
        <v>459</v>
      </c>
      <c r="C325" s="415"/>
      <c r="D325" s="448"/>
      <c r="E325" s="415"/>
      <c r="F325" s="415"/>
      <c r="G325" s="415"/>
      <c r="H325" s="415"/>
      <c r="I325" s="451"/>
      <c r="J325" s="451"/>
      <c r="K325" s="449">
        <f t="shared" ref="K325:P325" si="451">SUM(K327:K373)</f>
        <v>203686.02999999994</v>
      </c>
      <c r="L325" s="449">
        <f t="shared" si="451"/>
        <v>-8721.74</v>
      </c>
      <c r="M325" s="449">
        <f t="shared" si="451"/>
        <v>2759.77</v>
      </c>
      <c r="N325" s="449">
        <f t="shared" si="451"/>
        <v>197724.07999999996</v>
      </c>
      <c r="O325" s="449">
        <f t="shared" si="451"/>
        <v>2633.85</v>
      </c>
      <c r="P325" s="449">
        <f t="shared" si="451"/>
        <v>77243.729999999981</v>
      </c>
      <c r="Q325" s="380">
        <f>P325/N325</f>
        <v>0.39066425293267265</v>
      </c>
      <c r="S325" s="4">
        <v>203686.03</v>
      </c>
      <c r="U325" s="39">
        <f t="shared" si="446"/>
        <v>0</v>
      </c>
      <c r="V325" s="39"/>
    </row>
    <row r="326" spans="1:22" ht="15.5" x14ac:dyDescent="0.3">
      <c r="A326" s="381" t="s">
        <v>49</v>
      </c>
      <c r="B326" s="394" t="s">
        <v>59</v>
      </c>
      <c r="C326" s="395"/>
      <c r="D326" s="409"/>
      <c r="E326" s="395"/>
      <c r="F326" s="395"/>
      <c r="G326" s="395"/>
      <c r="H326" s="395"/>
      <c r="I326" s="644"/>
      <c r="J326" s="644"/>
      <c r="K326" s="644"/>
      <c r="L326" s="644"/>
      <c r="M326" s="644"/>
      <c r="N326" s="644"/>
      <c r="O326" s="644"/>
      <c r="P326" s="644"/>
      <c r="Q326" s="646"/>
      <c r="S326" s="4">
        <v>5082.57</v>
      </c>
      <c r="U326" s="39">
        <f t="shared" si="446"/>
        <v>5082.57</v>
      </c>
      <c r="V326" s="39"/>
    </row>
    <row r="327" spans="1:22" ht="37.5" x14ac:dyDescent="0.3">
      <c r="A327" s="452" t="s">
        <v>460</v>
      </c>
      <c r="B327" s="446" t="s">
        <v>123</v>
      </c>
      <c r="C327" s="447" t="s">
        <v>124</v>
      </c>
      <c r="D327" s="413">
        <v>60.22</v>
      </c>
      <c r="E327" s="447">
        <v>84.4</v>
      </c>
      <c r="F327" s="383">
        <f t="shared" ref="F327" si="452">IF(H327&lt;E327,H327-E327,0)</f>
        <v>0</v>
      </c>
      <c r="G327" s="383">
        <f t="shared" ref="G327" si="453">IF(H327&gt;E327,H327-E327,0)</f>
        <v>0</v>
      </c>
      <c r="H327" s="447">
        <v>84.4</v>
      </c>
      <c r="I327" s="400"/>
      <c r="J327" s="386">
        <f>I327+'BM05'!G309</f>
        <v>84.4</v>
      </c>
      <c r="K327" s="387">
        <f>ROUND(E327*D327,2)</f>
        <v>5082.57</v>
      </c>
      <c r="L327" s="387">
        <f t="shared" ref="L327" si="454">ROUND(D327*F327,2)</f>
        <v>0</v>
      </c>
      <c r="M327" s="387">
        <f t="shared" ref="M327" si="455">ROUND(D327*G327,2)</f>
        <v>0</v>
      </c>
      <c r="N327" s="387">
        <f>ROUND(H327*D327,2)</f>
        <v>5082.57</v>
      </c>
      <c r="O327" s="387">
        <f>ROUND(I327*D327,2)</f>
        <v>0</v>
      </c>
      <c r="P327" s="387">
        <f>ROUND(J327*D327,2)</f>
        <v>5082.57</v>
      </c>
      <c r="Q327" s="388">
        <f t="shared" ref="Q327" si="456">P327/N327</f>
        <v>1</v>
      </c>
      <c r="S327" s="4">
        <v>5082.57</v>
      </c>
      <c r="U327" s="39">
        <f t="shared" si="446"/>
        <v>0</v>
      </c>
      <c r="V327" s="39"/>
    </row>
    <row r="328" spans="1:22" ht="15.5" x14ac:dyDescent="0.3">
      <c r="A328" s="381" t="s">
        <v>50</v>
      </c>
      <c r="B328" s="394" t="s">
        <v>461</v>
      </c>
      <c r="C328" s="395"/>
      <c r="D328" s="409"/>
      <c r="E328" s="395"/>
      <c r="F328" s="395"/>
      <c r="G328" s="395"/>
      <c r="H328" s="395"/>
      <c r="I328" s="644"/>
      <c r="J328" s="644"/>
      <c r="K328" s="644"/>
      <c r="L328" s="644"/>
      <c r="M328" s="644"/>
      <c r="N328" s="644"/>
      <c r="O328" s="644"/>
      <c r="P328" s="644"/>
      <c r="Q328" s="646"/>
      <c r="S328" s="4">
        <v>30190.87</v>
      </c>
      <c r="U328" s="39">
        <f t="shared" si="446"/>
        <v>30190.87</v>
      </c>
      <c r="V328" s="39"/>
    </row>
    <row r="329" spans="1:22" ht="25" x14ac:dyDescent="0.3">
      <c r="A329" s="452" t="s">
        <v>462</v>
      </c>
      <c r="B329" s="446" t="s">
        <v>67</v>
      </c>
      <c r="C329" s="447" t="s">
        <v>46</v>
      </c>
      <c r="D329" s="413">
        <v>76.92</v>
      </c>
      <c r="E329" s="447">
        <v>12.97</v>
      </c>
      <c r="F329" s="383">
        <f t="shared" ref="F329" si="457">IF(H329&lt;E329,H329-E329,0)</f>
        <v>0</v>
      </c>
      <c r="G329" s="383">
        <f t="shared" ref="G329" si="458">IF(H329&gt;E329,H329-E329,0)</f>
        <v>0.45999999999999908</v>
      </c>
      <c r="H329" s="447">
        <v>13.43</v>
      </c>
      <c r="I329" s="400"/>
      <c r="J329" s="386">
        <f>I329+'BM05'!G311</f>
        <v>12.97</v>
      </c>
      <c r="K329" s="387">
        <f t="shared" ref="K329:K339" si="459">ROUND(E329*D329,2)</f>
        <v>997.65</v>
      </c>
      <c r="L329" s="387">
        <f t="shared" ref="L329" si="460">ROUND(D329*F329,2)</f>
        <v>0</v>
      </c>
      <c r="M329" s="387">
        <f t="shared" ref="M329" si="461">ROUND(D329*G329,2)</f>
        <v>35.380000000000003</v>
      </c>
      <c r="N329" s="387">
        <f t="shared" ref="N329:N340" si="462">ROUND(H329*D329,2)</f>
        <v>1033.04</v>
      </c>
      <c r="O329" s="387">
        <f t="shared" ref="O329:O340" si="463">ROUND(I329*D329,2)</f>
        <v>0</v>
      </c>
      <c r="P329" s="387">
        <f t="shared" ref="P329:P340" si="464">ROUND(J329*D329,2)</f>
        <v>997.65</v>
      </c>
      <c r="Q329" s="388">
        <f t="shared" ref="Q329:Q373" si="465">P329/N329</f>
        <v>0.96574188801982497</v>
      </c>
      <c r="S329" s="4">
        <v>997.65</v>
      </c>
      <c r="U329" s="39">
        <f t="shared" si="446"/>
        <v>0</v>
      </c>
      <c r="V329" s="39"/>
    </row>
    <row r="330" spans="1:22" ht="25" x14ac:dyDescent="0.3">
      <c r="A330" s="452" t="s">
        <v>463</v>
      </c>
      <c r="B330" s="446" t="s">
        <v>68</v>
      </c>
      <c r="C330" s="447" t="s">
        <v>63</v>
      </c>
      <c r="D330" s="413">
        <v>5.65</v>
      </c>
      <c r="E330" s="447">
        <v>7.7</v>
      </c>
      <c r="F330" s="383">
        <f t="shared" ref="F330:F340" si="466">IF(H330&lt;E330,H330-E330,0)</f>
        <v>0</v>
      </c>
      <c r="G330" s="383">
        <f t="shared" ref="G330:G340" si="467">IF(H330&gt;E330,H330-E330,0)</f>
        <v>0</v>
      </c>
      <c r="H330" s="447">
        <v>7.7</v>
      </c>
      <c r="I330" s="400"/>
      <c r="J330" s="386">
        <f>I330+'BM05'!G312</f>
        <v>7.7</v>
      </c>
      <c r="K330" s="387">
        <f t="shared" si="459"/>
        <v>43.51</v>
      </c>
      <c r="L330" s="387">
        <f t="shared" ref="L330:L340" si="468">ROUND(D330*F330,2)</f>
        <v>0</v>
      </c>
      <c r="M330" s="387">
        <f t="shared" ref="M330:M340" si="469">ROUND(D330*G330,2)</f>
        <v>0</v>
      </c>
      <c r="N330" s="387">
        <f t="shared" si="462"/>
        <v>43.51</v>
      </c>
      <c r="O330" s="387">
        <f t="shared" si="463"/>
        <v>0</v>
      </c>
      <c r="P330" s="387">
        <f t="shared" si="464"/>
        <v>43.51</v>
      </c>
      <c r="Q330" s="388">
        <f t="shared" si="465"/>
        <v>1</v>
      </c>
      <c r="S330" s="4">
        <v>43.51</v>
      </c>
      <c r="U330" s="39">
        <f t="shared" si="446"/>
        <v>0</v>
      </c>
      <c r="V330" s="39"/>
    </row>
    <row r="331" spans="1:22" ht="25" x14ac:dyDescent="0.3">
      <c r="A331" s="452" t="s">
        <v>464</v>
      </c>
      <c r="B331" s="446" t="s">
        <v>128</v>
      </c>
      <c r="C331" s="447" t="s">
        <v>46</v>
      </c>
      <c r="D331" s="413">
        <v>610.86</v>
      </c>
      <c r="E331" s="447">
        <v>0.39</v>
      </c>
      <c r="F331" s="383">
        <f t="shared" si="466"/>
        <v>0</v>
      </c>
      <c r="G331" s="383">
        <f t="shared" si="467"/>
        <v>0</v>
      </c>
      <c r="H331" s="447">
        <v>0.39</v>
      </c>
      <c r="I331" s="400"/>
      <c r="J331" s="386">
        <f>I331+'BM05'!G313</f>
        <v>0.39</v>
      </c>
      <c r="K331" s="387">
        <f t="shared" si="459"/>
        <v>238.24</v>
      </c>
      <c r="L331" s="387">
        <f t="shared" si="468"/>
        <v>0</v>
      </c>
      <c r="M331" s="387">
        <f t="shared" si="469"/>
        <v>0</v>
      </c>
      <c r="N331" s="387">
        <f t="shared" si="462"/>
        <v>238.24</v>
      </c>
      <c r="O331" s="387">
        <f t="shared" si="463"/>
        <v>0</v>
      </c>
      <c r="P331" s="387">
        <f t="shared" si="464"/>
        <v>238.24</v>
      </c>
      <c r="Q331" s="388">
        <f t="shared" si="465"/>
        <v>1</v>
      </c>
      <c r="S331" s="4">
        <v>238.24</v>
      </c>
      <c r="U331" s="39">
        <f t="shared" si="446"/>
        <v>0</v>
      </c>
      <c r="V331" s="39"/>
    </row>
    <row r="332" spans="1:22" ht="25" x14ac:dyDescent="0.3">
      <c r="A332" s="452" t="s">
        <v>465</v>
      </c>
      <c r="B332" s="446" t="s">
        <v>70</v>
      </c>
      <c r="C332" s="447" t="s">
        <v>71</v>
      </c>
      <c r="D332" s="413">
        <v>21.44</v>
      </c>
      <c r="E332" s="447">
        <v>74.5</v>
      </c>
      <c r="F332" s="383">
        <f t="shared" si="466"/>
        <v>0</v>
      </c>
      <c r="G332" s="383">
        <f t="shared" si="467"/>
        <v>0</v>
      </c>
      <c r="H332" s="447">
        <v>74.5</v>
      </c>
      <c r="I332" s="400"/>
      <c r="J332" s="386">
        <f>I332+'BM05'!G314</f>
        <v>74.5</v>
      </c>
      <c r="K332" s="387">
        <f t="shared" si="459"/>
        <v>1597.28</v>
      </c>
      <c r="L332" s="387">
        <f t="shared" si="468"/>
        <v>0</v>
      </c>
      <c r="M332" s="387">
        <f t="shared" si="469"/>
        <v>0</v>
      </c>
      <c r="N332" s="387">
        <f t="shared" si="462"/>
        <v>1597.28</v>
      </c>
      <c r="O332" s="387">
        <f t="shared" si="463"/>
        <v>0</v>
      </c>
      <c r="P332" s="387">
        <f t="shared" si="464"/>
        <v>1597.28</v>
      </c>
      <c r="Q332" s="388">
        <f t="shared" si="465"/>
        <v>1</v>
      </c>
      <c r="S332" s="4">
        <v>1597.28</v>
      </c>
      <c r="U332" s="39">
        <f t="shared" si="446"/>
        <v>0</v>
      </c>
      <c r="V332" s="39"/>
    </row>
    <row r="333" spans="1:22" ht="25" x14ac:dyDescent="0.3">
      <c r="A333" s="452" t="s">
        <v>466</v>
      </c>
      <c r="B333" s="446" t="s">
        <v>72</v>
      </c>
      <c r="C333" s="447" t="s">
        <v>71</v>
      </c>
      <c r="D333" s="413">
        <v>20.350000000000001</v>
      </c>
      <c r="E333" s="447">
        <v>177.1</v>
      </c>
      <c r="F333" s="383">
        <f t="shared" si="466"/>
        <v>0</v>
      </c>
      <c r="G333" s="383">
        <f t="shared" si="467"/>
        <v>0</v>
      </c>
      <c r="H333" s="447">
        <v>177.1</v>
      </c>
      <c r="I333" s="400"/>
      <c r="J333" s="386">
        <f>I333+'BM05'!G315</f>
        <v>177.1</v>
      </c>
      <c r="K333" s="387">
        <f t="shared" si="459"/>
        <v>3603.99</v>
      </c>
      <c r="L333" s="387">
        <f t="shared" si="468"/>
        <v>0</v>
      </c>
      <c r="M333" s="387">
        <f t="shared" si="469"/>
        <v>0</v>
      </c>
      <c r="N333" s="387">
        <f t="shared" si="462"/>
        <v>3603.99</v>
      </c>
      <c r="O333" s="387">
        <f t="shared" si="463"/>
        <v>0</v>
      </c>
      <c r="P333" s="387">
        <f t="shared" si="464"/>
        <v>3603.99</v>
      </c>
      <c r="Q333" s="388">
        <f t="shared" si="465"/>
        <v>1</v>
      </c>
      <c r="S333" s="4">
        <v>3603.99</v>
      </c>
      <c r="U333" s="39">
        <f t="shared" si="446"/>
        <v>0</v>
      </c>
      <c r="V333" s="39"/>
    </row>
    <row r="334" spans="1:22" ht="25" x14ac:dyDescent="0.3">
      <c r="A334" s="452" t="s">
        <v>467</v>
      </c>
      <c r="B334" s="446" t="s">
        <v>45</v>
      </c>
      <c r="C334" s="447" t="s">
        <v>71</v>
      </c>
      <c r="D334" s="413">
        <v>18.329999999999998</v>
      </c>
      <c r="E334" s="447">
        <v>71.5</v>
      </c>
      <c r="F334" s="383">
        <f t="shared" si="466"/>
        <v>0</v>
      </c>
      <c r="G334" s="383">
        <f t="shared" si="467"/>
        <v>0</v>
      </c>
      <c r="H334" s="447">
        <v>71.5</v>
      </c>
      <c r="I334" s="400"/>
      <c r="J334" s="386">
        <f>I334+'BM05'!G316</f>
        <v>71.5</v>
      </c>
      <c r="K334" s="387">
        <f t="shared" si="459"/>
        <v>1310.5999999999999</v>
      </c>
      <c r="L334" s="387">
        <f t="shared" si="468"/>
        <v>0</v>
      </c>
      <c r="M334" s="387">
        <f t="shared" si="469"/>
        <v>0</v>
      </c>
      <c r="N334" s="387">
        <f t="shared" si="462"/>
        <v>1310.5999999999999</v>
      </c>
      <c r="O334" s="387">
        <f t="shared" si="463"/>
        <v>0</v>
      </c>
      <c r="P334" s="387">
        <f t="shared" si="464"/>
        <v>1310.5999999999999</v>
      </c>
      <c r="Q334" s="388">
        <f t="shared" si="465"/>
        <v>1</v>
      </c>
      <c r="S334" s="4">
        <v>1310.5999999999999</v>
      </c>
      <c r="U334" s="39">
        <f t="shared" si="446"/>
        <v>0</v>
      </c>
      <c r="V334" s="39"/>
    </row>
    <row r="335" spans="1:22" ht="25" x14ac:dyDescent="0.3">
      <c r="A335" s="452" t="s">
        <v>468</v>
      </c>
      <c r="B335" s="446" t="s">
        <v>73</v>
      </c>
      <c r="C335" s="447" t="s">
        <v>71</v>
      </c>
      <c r="D335" s="413">
        <v>22.45</v>
      </c>
      <c r="E335" s="447">
        <v>112.5</v>
      </c>
      <c r="F335" s="383">
        <f t="shared" si="466"/>
        <v>0</v>
      </c>
      <c r="G335" s="383">
        <f t="shared" si="467"/>
        <v>0</v>
      </c>
      <c r="H335" s="447">
        <v>112.5</v>
      </c>
      <c r="I335" s="400"/>
      <c r="J335" s="386">
        <f>I335+'BM05'!G317</f>
        <v>112.5</v>
      </c>
      <c r="K335" s="387">
        <f t="shared" si="459"/>
        <v>2525.63</v>
      </c>
      <c r="L335" s="387">
        <f t="shared" si="468"/>
        <v>0</v>
      </c>
      <c r="M335" s="387">
        <f t="shared" si="469"/>
        <v>0</v>
      </c>
      <c r="N335" s="387">
        <f t="shared" si="462"/>
        <v>2525.63</v>
      </c>
      <c r="O335" s="387">
        <f t="shared" si="463"/>
        <v>0</v>
      </c>
      <c r="P335" s="387">
        <f t="shared" si="464"/>
        <v>2525.63</v>
      </c>
      <c r="Q335" s="388">
        <f t="shared" si="465"/>
        <v>1</v>
      </c>
      <c r="S335" s="4">
        <v>2525.63</v>
      </c>
      <c r="U335" s="39">
        <f t="shared" si="446"/>
        <v>0</v>
      </c>
      <c r="V335" s="39"/>
    </row>
    <row r="336" spans="1:22" ht="25" x14ac:dyDescent="0.3">
      <c r="A336" s="452" t="s">
        <v>469</v>
      </c>
      <c r="B336" s="446" t="s">
        <v>75</v>
      </c>
      <c r="C336" s="447" t="s">
        <v>46</v>
      </c>
      <c r="D336" s="413">
        <v>740.6</v>
      </c>
      <c r="E336" s="447">
        <v>8.07</v>
      </c>
      <c r="F336" s="383">
        <f t="shared" si="466"/>
        <v>0</v>
      </c>
      <c r="G336" s="383">
        <f t="shared" si="467"/>
        <v>0</v>
      </c>
      <c r="H336" s="447">
        <v>8.07</v>
      </c>
      <c r="I336" s="400"/>
      <c r="J336" s="386">
        <f>I336+'BM05'!G318</f>
        <v>8.07</v>
      </c>
      <c r="K336" s="387">
        <f t="shared" si="459"/>
        <v>5976.64</v>
      </c>
      <c r="L336" s="387">
        <f t="shared" si="468"/>
        <v>0</v>
      </c>
      <c r="M336" s="387">
        <f t="shared" si="469"/>
        <v>0</v>
      </c>
      <c r="N336" s="387">
        <f t="shared" si="462"/>
        <v>5976.64</v>
      </c>
      <c r="O336" s="387">
        <f t="shared" si="463"/>
        <v>0</v>
      </c>
      <c r="P336" s="387">
        <f t="shared" si="464"/>
        <v>5976.64</v>
      </c>
      <c r="Q336" s="388">
        <f t="shared" si="465"/>
        <v>1</v>
      </c>
      <c r="S336" s="4">
        <v>5976.64</v>
      </c>
      <c r="U336" s="39">
        <f t="shared" si="446"/>
        <v>0</v>
      </c>
      <c r="V336" s="39"/>
    </row>
    <row r="337" spans="1:22" ht="37.5" x14ac:dyDescent="0.3">
      <c r="A337" s="452" t="s">
        <v>470</v>
      </c>
      <c r="B337" s="446" t="s">
        <v>129</v>
      </c>
      <c r="C337" s="447" t="s">
        <v>63</v>
      </c>
      <c r="D337" s="413">
        <v>93</v>
      </c>
      <c r="E337" s="447">
        <v>118.07</v>
      </c>
      <c r="F337" s="383">
        <f t="shared" si="466"/>
        <v>0</v>
      </c>
      <c r="G337" s="383">
        <f t="shared" si="467"/>
        <v>0</v>
      </c>
      <c r="H337" s="447">
        <v>118.07</v>
      </c>
      <c r="I337" s="400"/>
      <c r="J337" s="386">
        <f>I337+'BM05'!G319</f>
        <v>118.07</v>
      </c>
      <c r="K337" s="387">
        <f t="shared" si="459"/>
        <v>10980.51</v>
      </c>
      <c r="L337" s="387">
        <f t="shared" si="468"/>
        <v>0</v>
      </c>
      <c r="M337" s="387">
        <f t="shared" si="469"/>
        <v>0</v>
      </c>
      <c r="N337" s="387">
        <f t="shared" si="462"/>
        <v>10980.51</v>
      </c>
      <c r="O337" s="387">
        <f t="shared" si="463"/>
        <v>0</v>
      </c>
      <c r="P337" s="387">
        <f t="shared" si="464"/>
        <v>10980.51</v>
      </c>
      <c r="Q337" s="388">
        <f t="shared" si="465"/>
        <v>1</v>
      </c>
      <c r="S337" s="4">
        <v>10980.51</v>
      </c>
      <c r="U337" s="39">
        <f t="shared" si="446"/>
        <v>0</v>
      </c>
      <c r="V337" s="39"/>
    </row>
    <row r="338" spans="1:22" ht="37.5" x14ac:dyDescent="0.3">
      <c r="A338" s="452" t="s">
        <v>471</v>
      </c>
      <c r="B338" s="446" t="s">
        <v>76</v>
      </c>
      <c r="C338" s="447" t="s">
        <v>63</v>
      </c>
      <c r="D338" s="413">
        <v>41.75</v>
      </c>
      <c r="E338" s="447">
        <v>64.39</v>
      </c>
      <c r="F338" s="383">
        <f t="shared" si="466"/>
        <v>-18.757999999999996</v>
      </c>
      <c r="G338" s="383">
        <f t="shared" si="467"/>
        <v>0</v>
      </c>
      <c r="H338" s="447">
        <v>45.632000000000005</v>
      </c>
      <c r="I338" s="400"/>
      <c r="J338" s="386">
        <f>I338+'BM05'!G320</f>
        <v>45.632000000000005</v>
      </c>
      <c r="K338" s="387">
        <f t="shared" si="459"/>
        <v>2688.28</v>
      </c>
      <c r="L338" s="387">
        <f t="shared" si="468"/>
        <v>-783.15</v>
      </c>
      <c r="M338" s="387">
        <f t="shared" si="469"/>
        <v>0</v>
      </c>
      <c r="N338" s="387">
        <f t="shared" si="462"/>
        <v>1905.14</v>
      </c>
      <c r="O338" s="387">
        <f t="shared" si="463"/>
        <v>0</v>
      </c>
      <c r="P338" s="387">
        <f t="shared" si="464"/>
        <v>1905.14</v>
      </c>
      <c r="Q338" s="388">
        <f t="shared" si="465"/>
        <v>1</v>
      </c>
      <c r="S338" s="4">
        <v>2688.28</v>
      </c>
      <c r="U338" s="39">
        <f t="shared" si="446"/>
        <v>0</v>
      </c>
      <c r="V338" s="39"/>
    </row>
    <row r="339" spans="1:22" ht="14" x14ac:dyDescent="0.3">
      <c r="A339" s="452" t="s">
        <v>472</v>
      </c>
      <c r="B339" s="446" t="s">
        <v>77</v>
      </c>
      <c r="C339" s="447" t="s">
        <v>46</v>
      </c>
      <c r="D339" s="413">
        <v>46.64</v>
      </c>
      <c r="E339" s="447">
        <v>4.9000000000000004</v>
      </c>
      <c r="F339" s="383">
        <f t="shared" si="466"/>
        <v>0</v>
      </c>
      <c r="G339" s="383">
        <f t="shared" si="467"/>
        <v>0.45999999999999908</v>
      </c>
      <c r="H339" s="447">
        <v>5.3599999999999994</v>
      </c>
      <c r="I339" s="400"/>
      <c r="J339" s="386">
        <f>I339+'BM05'!G321</f>
        <v>4.9000000000000004</v>
      </c>
      <c r="K339" s="387">
        <f t="shared" si="459"/>
        <v>228.54</v>
      </c>
      <c r="L339" s="387">
        <f t="shared" si="468"/>
        <v>0</v>
      </c>
      <c r="M339" s="387">
        <f t="shared" si="469"/>
        <v>21.45</v>
      </c>
      <c r="N339" s="387">
        <f t="shared" si="462"/>
        <v>249.99</v>
      </c>
      <c r="O339" s="387">
        <f t="shared" si="463"/>
        <v>0</v>
      </c>
      <c r="P339" s="387">
        <f t="shared" si="464"/>
        <v>228.54</v>
      </c>
      <c r="Q339" s="388">
        <f t="shared" si="465"/>
        <v>0.91419656786271442</v>
      </c>
      <c r="S339" s="4">
        <v>228.54</v>
      </c>
      <c r="U339" s="39">
        <f t="shared" si="446"/>
        <v>0</v>
      </c>
      <c r="V339" s="39"/>
    </row>
    <row r="340" spans="1:22" ht="37.5" x14ac:dyDescent="0.3">
      <c r="A340" s="463" t="s">
        <v>1457</v>
      </c>
      <c r="B340" s="434" t="s">
        <v>890</v>
      </c>
      <c r="C340" s="427" t="s">
        <v>1441</v>
      </c>
      <c r="D340" s="426">
        <v>89.495894644063966</v>
      </c>
      <c r="E340" s="427"/>
      <c r="F340" s="428">
        <f t="shared" si="466"/>
        <v>0</v>
      </c>
      <c r="G340" s="428">
        <f t="shared" si="467"/>
        <v>29.4298</v>
      </c>
      <c r="H340" s="483">
        <v>29.4298</v>
      </c>
      <c r="I340" s="465">
        <f>H340</f>
        <v>29.4298</v>
      </c>
      <c r="J340" s="430">
        <f>I340</f>
        <v>29.4298</v>
      </c>
      <c r="K340" s="431"/>
      <c r="L340" s="431">
        <f t="shared" si="468"/>
        <v>0</v>
      </c>
      <c r="M340" s="431">
        <f t="shared" si="469"/>
        <v>2633.85</v>
      </c>
      <c r="N340" s="431">
        <f t="shared" si="462"/>
        <v>2633.85</v>
      </c>
      <c r="O340" s="431">
        <f t="shared" si="463"/>
        <v>2633.85</v>
      </c>
      <c r="P340" s="431">
        <f t="shared" si="464"/>
        <v>2633.85</v>
      </c>
      <c r="Q340" s="432">
        <f t="shared" si="465"/>
        <v>1</v>
      </c>
      <c r="U340" s="39"/>
      <c r="V340" s="39"/>
    </row>
    <row r="341" spans="1:22" ht="15.5" customHeight="1" x14ac:dyDescent="0.3">
      <c r="A341" s="381" t="s">
        <v>51</v>
      </c>
      <c r="B341" s="394" t="s">
        <v>142</v>
      </c>
      <c r="C341" s="395"/>
      <c r="D341" s="409"/>
      <c r="E341" s="395"/>
      <c r="F341" s="395"/>
      <c r="G341" s="395"/>
      <c r="H341" s="629"/>
      <c r="I341" s="629"/>
      <c r="J341" s="629"/>
      <c r="K341" s="629"/>
      <c r="L341" s="629"/>
      <c r="M341" s="629"/>
      <c r="N341" s="629"/>
      <c r="O341" s="629"/>
      <c r="P341" s="629"/>
      <c r="Q341" s="647"/>
      <c r="S341" s="4">
        <v>20883.23</v>
      </c>
      <c r="U341" s="39">
        <f t="shared" ref="U341:U388" si="470">+S341-K341</f>
        <v>20883.23</v>
      </c>
      <c r="V341" s="39"/>
    </row>
    <row r="342" spans="1:22" ht="50" x14ac:dyDescent="0.3">
      <c r="A342" s="452" t="s">
        <v>473</v>
      </c>
      <c r="B342" s="446" t="s">
        <v>90</v>
      </c>
      <c r="C342" s="447" t="s">
        <v>63</v>
      </c>
      <c r="D342" s="413">
        <v>39.71</v>
      </c>
      <c r="E342" s="447">
        <v>134.99</v>
      </c>
      <c r="F342" s="383">
        <f t="shared" ref="F342" si="471">IF(H342&lt;E342,H342-E342,0)</f>
        <v>0</v>
      </c>
      <c r="G342" s="383">
        <f t="shared" ref="G342" si="472">IF(H342&gt;E342,H342-E342,0)</f>
        <v>0</v>
      </c>
      <c r="H342" s="447">
        <v>134.99</v>
      </c>
      <c r="I342" s="400"/>
      <c r="J342" s="386">
        <f>I342+'BM05'!G323</f>
        <v>134.99</v>
      </c>
      <c r="K342" s="387">
        <f t="shared" ref="K342:K348" si="473">ROUND(E342*D342,2)</f>
        <v>5360.45</v>
      </c>
      <c r="L342" s="387">
        <f t="shared" ref="L342" si="474">ROUND(D342*F342,2)</f>
        <v>0</v>
      </c>
      <c r="M342" s="387">
        <f t="shared" ref="M342" si="475">ROUND(D342*G342,2)</f>
        <v>0</v>
      </c>
      <c r="N342" s="387">
        <f t="shared" ref="N342:N348" si="476">ROUND(H342*D342,2)</f>
        <v>5360.45</v>
      </c>
      <c r="O342" s="387">
        <f t="shared" ref="O342:O348" si="477">ROUND(I342*D342,2)</f>
        <v>0</v>
      </c>
      <c r="P342" s="387">
        <f t="shared" ref="P342:P348" si="478">ROUND(J342*D342,2)</f>
        <v>5360.45</v>
      </c>
      <c r="Q342" s="388">
        <f t="shared" si="465"/>
        <v>1</v>
      </c>
      <c r="S342" s="4">
        <v>5360.45</v>
      </c>
      <c r="U342" s="39">
        <f t="shared" si="470"/>
        <v>0</v>
      </c>
      <c r="V342" s="39"/>
    </row>
    <row r="343" spans="1:22" ht="37.5" x14ac:dyDescent="0.3">
      <c r="A343" s="452" t="s">
        <v>474</v>
      </c>
      <c r="B343" s="446" t="s">
        <v>94</v>
      </c>
      <c r="C343" s="447" t="s">
        <v>71</v>
      </c>
      <c r="D343" s="413">
        <v>22.45</v>
      </c>
      <c r="E343" s="447">
        <v>147</v>
      </c>
      <c r="F343" s="383">
        <f t="shared" ref="F343:F348" si="479">IF(H343&lt;E343,H343-E343,0)</f>
        <v>0</v>
      </c>
      <c r="G343" s="383">
        <f t="shared" ref="G343:G348" si="480">IF(H343&gt;E343,H343-E343,0)</f>
        <v>0</v>
      </c>
      <c r="H343" s="447">
        <v>147</v>
      </c>
      <c r="I343" s="400"/>
      <c r="J343" s="386">
        <f>I343+'BM05'!G324</f>
        <v>147</v>
      </c>
      <c r="K343" s="387">
        <f t="shared" si="473"/>
        <v>3300.15</v>
      </c>
      <c r="L343" s="387">
        <f t="shared" ref="L343:L348" si="481">ROUND(D343*F343,2)</f>
        <v>0</v>
      </c>
      <c r="M343" s="387">
        <f t="shared" ref="M343:M348" si="482">ROUND(D343*G343,2)</f>
        <v>0</v>
      </c>
      <c r="N343" s="387">
        <f t="shared" si="476"/>
        <v>3300.15</v>
      </c>
      <c r="O343" s="387">
        <f t="shared" si="477"/>
        <v>0</v>
      </c>
      <c r="P343" s="387">
        <f t="shared" si="478"/>
        <v>3300.15</v>
      </c>
      <c r="Q343" s="388">
        <f t="shared" si="465"/>
        <v>1</v>
      </c>
      <c r="S343" s="4">
        <v>3300.15</v>
      </c>
      <c r="U343" s="39">
        <f t="shared" si="470"/>
        <v>0</v>
      </c>
      <c r="V343" s="39"/>
    </row>
    <row r="344" spans="1:22" ht="37.5" x14ac:dyDescent="0.3">
      <c r="A344" s="452" t="s">
        <v>475</v>
      </c>
      <c r="B344" s="446" t="s">
        <v>143</v>
      </c>
      <c r="C344" s="447" t="s">
        <v>71</v>
      </c>
      <c r="D344" s="413">
        <v>18.75</v>
      </c>
      <c r="E344" s="447">
        <v>173.3</v>
      </c>
      <c r="F344" s="383">
        <f t="shared" si="479"/>
        <v>0</v>
      </c>
      <c r="G344" s="383">
        <f t="shared" si="480"/>
        <v>0</v>
      </c>
      <c r="H344" s="447">
        <v>173.3</v>
      </c>
      <c r="I344" s="400"/>
      <c r="J344" s="386">
        <f>I344+'BM05'!G325</f>
        <v>173.3</v>
      </c>
      <c r="K344" s="387">
        <f t="shared" si="473"/>
        <v>3249.38</v>
      </c>
      <c r="L344" s="387">
        <f t="shared" si="481"/>
        <v>0</v>
      </c>
      <c r="M344" s="387">
        <f t="shared" si="482"/>
        <v>0</v>
      </c>
      <c r="N344" s="387">
        <f t="shared" si="476"/>
        <v>3249.38</v>
      </c>
      <c r="O344" s="387">
        <f t="shared" si="477"/>
        <v>0</v>
      </c>
      <c r="P344" s="387">
        <f t="shared" si="478"/>
        <v>3249.38</v>
      </c>
      <c r="Q344" s="388">
        <f t="shared" si="465"/>
        <v>1</v>
      </c>
      <c r="S344" s="4">
        <v>3249.38</v>
      </c>
      <c r="U344" s="39">
        <f t="shared" si="470"/>
        <v>0</v>
      </c>
      <c r="V344" s="39"/>
    </row>
    <row r="345" spans="1:22" ht="37.5" x14ac:dyDescent="0.3">
      <c r="A345" s="452" t="s">
        <v>476</v>
      </c>
      <c r="B345" s="446" t="s">
        <v>47</v>
      </c>
      <c r="C345" s="447" t="s">
        <v>71</v>
      </c>
      <c r="D345" s="413">
        <v>18.260000000000002</v>
      </c>
      <c r="E345" s="447">
        <v>129.19999999999999</v>
      </c>
      <c r="F345" s="383">
        <f t="shared" si="479"/>
        <v>0</v>
      </c>
      <c r="G345" s="383">
        <f t="shared" si="480"/>
        <v>0</v>
      </c>
      <c r="H345" s="447">
        <v>129.19999999999999</v>
      </c>
      <c r="I345" s="400"/>
      <c r="J345" s="386">
        <f>I345+'BM05'!G326</f>
        <v>129.19999999999999</v>
      </c>
      <c r="K345" s="387">
        <f t="shared" si="473"/>
        <v>2359.19</v>
      </c>
      <c r="L345" s="387">
        <f t="shared" si="481"/>
        <v>0</v>
      </c>
      <c r="M345" s="387">
        <f t="shared" si="482"/>
        <v>0</v>
      </c>
      <c r="N345" s="387">
        <f t="shared" si="476"/>
        <v>2359.19</v>
      </c>
      <c r="O345" s="387">
        <f t="shared" si="477"/>
        <v>0</v>
      </c>
      <c r="P345" s="387">
        <f t="shared" si="478"/>
        <v>2359.19</v>
      </c>
      <c r="Q345" s="388">
        <f t="shared" si="465"/>
        <v>1</v>
      </c>
      <c r="S345" s="4">
        <v>2359.19</v>
      </c>
      <c r="U345" s="39">
        <f t="shared" si="470"/>
        <v>0</v>
      </c>
      <c r="V345" s="39"/>
    </row>
    <row r="346" spans="1:22" ht="37.5" x14ac:dyDescent="0.3">
      <c r="A346" s="452" t="s">
        <v>477</v>
      </c>
      <c r="B346" s="446" t="s">
        <v>144</v>
      </c>
      <c r="C346" s="447" t="s">
        <v>46</v>
      </c>
      <c r="D346" s="413">
        <v>487.71</v>
      </c>
      <c r="E346" s="447">
        <v>7.63</v>
      </c>
      <c r="F346" s="383">
        <f t="shared" si="479"/>
        <v>0</v>
      </c>
      <c r="G346" s="383">
        <f t="shared" si="480"/>
        <v>0</v>
      </c>
      <c r="H346" s="447">
        <v>7.63</v>
      </c>
      <c r="I346" s="400"/>
      <c r="J346" s="386">
        <f>I346+'BM05'!G327</f>
        <v>2.36</v>
      </c>
      <c r="K346" s="387">
        <f t="shared" si="473"/>
        <v>3721.23</v>
      </c>
      <c r="L346" s="387">
        <f t="shared" si="481"/>
        <v>0</v>
      </c>
      <c r="M346" s="387">
        <f t="shared" si="482"/>
        <v>0</v>
      </c>
      <c r="N346" s="387">
        <f t="shared" si="476"/>
        <v>3721.23</v>
      </c>
      <c r="O346" s="387">
        <f t="shared" si="477"/>
        <v>0</v>
      </c>
      <c r="P346" s="387">
        <f t="shared" si="478"/>
        <v>1151</v>
      </c>
      <c r="Q346" s="388">
        <f t="shared" si="465"/>
        <v>0.30930633150866782</v>
      </c>
      <c r="S346" s="4">
        <v>3721.23</v>
      </c>
      <c r="U346" s="39">
        <f t="shared" si="470"/>
        <v>0</v>
      </c>
      <c r="V346" s="39"/>
    </row>
    <row r="347" spans="1:22" ht="25" x14ac:dyDescent="0.3">
      <c r="A347" s="452" t="s">
        <v>478</v>
      </c>
      <c r="B347" s="446" t="s">
        <v>145</v>
      </c>
      <c r="C347" s="447" t="s">
        <v>124</v>
      </c>
      <c r="D347" s="413">
        <v>114.79</v>
      </c>
      <c r="E347" s="447">
        <v>19.3</v>
      </c>
      <c r="F347" s="383">
        <f t="shared" si="479"/>
        <v>-10.9</v>
      </c>
      <c r="G347" s="383">
        <f t="shared" si="480"/>
        <v>0</v>
      </c>
      <c r="H347" s="447">
        <v>8.4</v>
      </c>
      <c r="I347" s="400"/>
      <c r="J347" s="386">
        <f>I347+'BM05'!G328</f>
        <v>8.4</v>
      </c>
      <c r="K347" s="387">
        <f t="shared" si="473"/>
        <v>2215.4499999999998</v>
      </c>
      <c r="L347" s="387">
        <f t="shared" si="481"/>
        <v>-1251.21</v>
      </c>
      <c r="M347" s="387">
        <f t="shared" si="482"/>
        <v>0</v>
      </c>
      <c r="N347" s="387">
        <f t="shared" si="476"/>
        <v>964.24</v>
      </c>
      <c r="O347" s="387">
        <f t="shared" si="477"/>
        <v>0</v>
      </c>
      <c r="P347" s="387">
        <f t="shared" si="478"/>
        <v>964.24</v>
      </c>
      <c r="Q347" s="388">
        <f t="shared" si="465"/>
        <v>1</v>
      </c>
      <c r="S347" s="4">
        <v>2215.4499999999998</v>
      </c>
      <c r="U347" s="39">
        <f t="shared" si="470"/>
        <v>0</v>
      </c>
      <c r="V347" s="39"/>
    </row>
    <row r="348" spans="1:22" ht="25" x14ac:dyDescent="0.3">
      <c r="A348" s="462" t="s">
        <v>479</v>
      </c>
      <c r="B348" s="457" t="s">
        <v>146</v>
      </c>
      <c r="C348" s="458" t="s">
        <v>124</v>
      </c>
      <c r="D348" s="459">
        <v>62.72</v>
      </c>
      <c r="E348" s="458">
        <v>10.8</v>
      </c>
      <c r="F348" s="439">
        <f t="shared" si="479"/>
        <v>-10.8</v>
      </c>
      <c r="G348" s="439">
        <f t="shared" si="480"/>
        <v>0</v>
      </c>
      <c r="H348" s="458">
        <v>0</v>
      </c>
      <c r="I348" s="440"/>
      <c r="J348" s="441">
        <f>I348+'BM05'!G329</f>
        <v>0</v>
      </c>
      <c r="K348" s="442">
        <f t="shared" si="473"/>
        <v>677.38</v>
      </c>
      <c r="L348" s="442">
        <f t="shared" si="481"/>
        <v>-677.38</v>
      </c>
      <c r="M348" s="442">
        <f t="shared" si="482"/>
        <v>0</v>
      </c>
      <c r="N348" s="442">
        <f t="shared" si="476"/>
        <v>0</v>
      </c>
      <c r="O348" s="442">
        <f t="shared" si="477"/>
        <v>0</v>
      </c>
      <c r="P348" s="442">
        <f t="shared" si="478"/>
        <v>0</v>
      </c>
      <c r="Q348" s="443">
        <v>0</v>
      </c>
      <c r="S348" s="4">
        <v>677.38</v>
      </c>
      <c r="U348" s="39">
        <f t="shared" si="470"/>
        <v>0</v>
      </c>
      <c r="V348" s="39"/>
    </row>
    <row r="349" spans="1:22" ht="15.5" x14ac:dyDescent="0.3">
      <c r="A349" s="381" t="s">
        <v>480</v>
      </c>
      <c r="B349" s="394" t="s">
        <v>155</v>
      </c>
      <c r="C349" s="395"/>
      <c r="D349" s="409"/>
      <c r="E349" s="395"/>
      <c r="F349" s="395"/>
      <c r="G349" s="395"/>
      <c r="H349" s="395"/>
      <c r="I349" s="455"/>
      <c r="J349" s="386"/>
      <c r="K349" s="395"/>
      <c r="L349" s="395"/>
      <c r="M349" s="395"/>
      <c r="N349" s="484"/>
      <c r="O349" s="395"/>
      <c r="P349" s="395"/>
      <c r="Q349" s="450"/>
      <c r="S349" s="4">
        <v>13340.94</v>
      </c>
      <c r="U349" s="39">
        <f t="shared" si="470"/>
        <v>13340.94</v>
      </c>
      <c r="V349" s="39"/>
    </row>
    <row r="350" spans="1:22" ht="37.5" x14ac:dyDescent="0.3">
      <c r="A350" s="452" t="s">
        <v>481</v>
      </c>
      <c r="B350" s="446" t="s">
        <v>105</v>
      </c>
      <c r="C350" s="447" t="s">
        <v>63</v>
      </c>
      <c r="D350" s="413">
        <v>51.88</v>
      </c>
      <c r="E350" s="447">
        <v>257.14999999999998</v>
      </c>
      <c r="F350" s="383">
        <f t="shared" ref="F350" si="483">IF(H350&lt;E350,H350-E350,0)</f>
        <v>0</v>
      </c>
      <c r="G350" s="383">
        <f t="shared" ref="G350" si="484">IF(H350&gt;E350,H350-E350,0)</f>
        <v>0</v>
      </c>
      <c r="H350" s="447">
        <v>257.14999999999998</v>
      </c>
      <c r="I350" s="400"/>
      <c r="J350" s="386">
        <f>I350+'BM05'!G331</f>
        <v>257.14999999999998</v>
      </c>
      <c r="K350" s="387">
        <f>ROUND(E350*D350,2)</f>
        <v>13340.94</v>
      </c>
      <c r="L350" s="387">
        <f t="shared" ref="L350" si="485">ROUND(D350*F350,2)</f>
        <v>0</v>
      </c>
      <c r="M350" s="387">
        <f t="shared" ref="M350" si="486">ROUND(D350*G350,2)</f>
        <v>0</v>
      </c>
      <c r="N350" s="387">
        <f>ROUND(H350*D350,2)</f>
        <v>13340.94</v>
      </c>
      <c r="O350" s="387">
        <f>ROUND(I350*D350,2)</f>
        <v>0</v>
      </c>
      <c r="P350" s="387">
        <f>ROUND(J350*D350,2)</f>
        <v>13340.94</v>
      </c>
      <c r="Q350" s="388">
        <f t="shared" si="465"/>
        <v>1</v>
      </c>
      <c r="S350" s="4">
        <v>13340.94</v>
      </c>
      <c r="U350" s="39">
        <f t="shared" si="470"/>
        <v>0</v>
      </c>
      <c r="V350" s="39"/>
    </row>
    <row r="351" spans="1:22" ht="15.5" x14ac:dyDescent="0.3">
      <c r="A351" s="381" t="s">
        <v>482</v>
      </c>
      <c r="B351" s="394" t="s">
        <v>158</v>
      </c>
      <c r="C351" s="395"/>
      <c r="D351" s="409"/>
      <c r="E351" s="395"/>
      <c r="F351" s="395"/>
      <c r="G351" s="395"/>
      <c r="H351" s="395"/>
      <c r="I351" s="455"/>
      <c r="J351" s="386"/>
      <c r="K351" s="395"/>
      <c r="L351" s="395"/>
      <c r="M351" s="395"/>
      <c r="N351" s="484"/>
      <c r="O351" s="395"/>
      <c r="P351" s="395"/>
      <c r="Q351" s="450"/>
      <c r="S351" s="4">
        <v>26050.25</v>
      </c>
      <c r="U351" s="39">
        <f t="shared" si="470"/>
        <v>26050.25</v>
      </c>
      <c r="V351" s="39"/>
    </row>
    <row r="352" spans="1:22" ht="50" x14ac:dyDescent="0.3">
      <c r="A352" s="452" t="s">
        <v>483</v>
      </c>
      <c r="B352" s="446" t="s">
        <v>159</v>
      </c>
      <c r="C352" s="447" t="s">
        <v>63</v>
      </c>
      <c r="D352" s="413">
        <v>77.12</v>
      </c>
      <c r="E352" s="447">
        <v>181.69</v>
      </c>
      <c r="F352" s="383">
        <f t="shared" ref="F352" si="487">IF(H352&lt;E352,H352-E352,0)</f>
        <v>0</v>
      </c>
      <c r="G352" s="383">
        <f t="shared" ref="G352" si="488">IF(H352&gt;E352,H352-E352,0)</f>
        <v>0</v>
      </c>
      <c r="H352" s="447">
        <v>181.69</v>
      </c>
      <c r="I352" s="400"/>
      <c r="J352" s="386">
        <f>I352+'BM05'!G333</f>
        <v>0</v>
      </c>
      <c r="K352" s="387">
        <f>ROUND(E352*D352,2)</f>
        <v>14011.93</v>
      </c>
      <c r="L352" s="387">
        <f t="shared" ref="L352" si="489">ROUND(D352*F352,2)</f>
        <v>0</v>
      </c>
      <c r="M352" s="387">
        <f t="shared" ref="M352" si="490">ROUND(D352*G352,2)</f>
        <v>0</v>
      </c>
      <c r="N352" s="387">
        <f>ROUND(H352*D352,2)</f>
        <v>14011.93</v>
      </c>
      <c r="O352" s="387">
        <f>ROUND(I352*D352,2)</f>
        <v>0</v>
      </c>
      <c r="P352" s="387">
        <f>ROUND(J352*D352,2)</f>
        <v>0</v>
      </c>
      <c r="Q352" s="388">
        <f t="shared" si="465"/>
        <v>0</v>
      </c>
      <c r="S352" s="4">
        <v>14011.93</v>
      </c>
      <c r="U352" s="39">
        <f t="shared" si="470"/>
        <v>0</v>
      </c>
      <c r="V352" s="39"/>
    </row>
    <row r="353" spans="1:22" ht="25" x14ac:dyDescent="0.3">
      <c r="A353" s="452" t="s">
        <v>484</v>
      </c>
      <c r="B353" s="446" t="s">
        <v>160</v>
      </c>
      <c r="C353" s="447" t="s">
        <v>63</v>
      </c>
      <c r="D353" s="413">
        <v>27.56</v>
      </c>
      <c r="E353" s="447">
        <v>181.69</v>
      </c>
      <c r="F353" s="383">
        <f t="shared" ref="F353:F355" si="491">IF(H353&lt;E353,H353-E353,0)</f>
        <v>0</v>
      </c>
      <c r="G353" s="383">
        <f t="shared" ref="G353:G355" si="492">IF(H353&gt;E353,H353-E353,0)</f>
        <v>0</v>
      </c>
      <c r="H353" s="447">
        <v>181.69</v>
      </c>
      <c r="I353" s="400"/>
      <c r="J353" s="386">
        <f>I353+'BM05'!G334</f>
        <v>0</v>
      </c>
      <c r="K353" s="387">
        <f>ROUND(E353*D353,2)</f>
        <v>5007.38</v>
      </c>
      <c r="L353" s="387">
        <f t="shared" ref="L353:L355" si="493">ROUND(D353*F353,2)</f>
        <v>0</v>
      </c>
      <c r="M353" s="387">
        <f t="shared" ref="M353:M355" si="494">ROUND(D353*G353,2)</f>
        <v>0</v>
      </c>
      <c r="N353" s="387">
        <f>ROUND(H353*D353,2)</f>
        <v>5007.38</v>
      </c>
      <c r="O353" s="387">
        <f>ROUND(I353*D353,2)</f>
        <v>0</v>
      </c>
      <c r="P353" s="387">
        <f>ROUND(J353*D353,2)</f>
        <v>0</v>
      </c>
      <c r="Q353" s="388">
        <f t="shared" si="465"/>
        <v>0</v>
      </c>
      <c r="S353" s="4">
        <v>5007.38</v>
      </c>
      <c r="U353" s="39">
        <f t="shared" si="470"/>
        <v>0</v>
      </c>
      <c r="V353" s="39"/>
    </row>
    <row r="354" spans="1:22" ht="37.5" x14ac:dyDescent="0.3">
      <c r="A354" s="485" t="s">
        <v>485</v>
      </c>
      <c r="B354" s="486" t="s">
        <v>161</v>
      </c>
      <c r="C354" s="487" t="s">
        <v>124</v>
      </c>
      <c r="D354" s="488">
        <v>27.6</v>
      </c>
      <c r="E354" s="487">
        <v>38.25</v>
      </c>
      <c r="F354" s="383">
        <f t="shared" si="491"/>
        <v>0</v>
      </c>
      <c r="G354" s="383">
        <f t="shared" si="492"/>
        <v>0</v>
      </c>
      <c r="H354" s="447">
        <v>38.25</v>
      </c>
      <c r="I354" s="400"/>
      <c r="J354" s="386">
        <f>I354+'BM05'!G335</f>
        <v>0</v>
      </c>
      <c r="K354" s="387">
        <f>ROUND(E354*D354,2)</f>
        <v>1055.7</v>
      </c>
      <c r="L354" s="387">
        <f t="shared" si="493"/>
        <v>0</v>
      </c>
      <c r="M354" s="387">
        <f t="shared" si="494"/>
        <v>0</v>
      </c>
      <c r="N354" s="387">
        <f>ROUND(H354*D354,2)</f>
        <v>1055.7</v>
      </c>
      <c r="O354" s="387">
        <f>ROUND(I354*D354,2)</f>
        <v>0</v>
      </c>
      <c r="P354" s="387">
        <f>ROUND(J354*D354,2)</f>
        <v>0</v>
      </c>
      <c r="Q354" s="388">
        <f t="shared" si="465"/>
        <v>0</v>
      </c>
      <c r="S354" s="4">
        <v>1055.7</v>
      </c>
      <c r="U354" s="39">
        <f t="shared" si="470"/>
        <v>0</v>
      </c>
      <c r="V354" s="39"/>
    </row>
    <row r="355" spans="1:22" ht="37.5" x14ac:dyDescent="0.3">
      <c r="A355" s="452" t="s">
        <v>486</v>
      </c>
      <c r="B355" s="446" t="s">
        <v>164</v>
      </c>
      <c r="C355" s="447" t="s">
        <v>165</v>
      </c>
      <c r="D355" s="413">
        <v>1493.81</v>
      </c>
      <c r="E355" s="447">
        <v>4</v>
      </c>
      <c r="F355" s="383">
        <f t="shared" si="491"/>
        <v>0</v>
      </c>
      <c r="G355" s="383">
        <f t="shared" si="492"/>
        <v>0</v>
      </c>
      <c r="H355" s="447">
        <v>4</v>
      </c>
      <c r="I355" s="400"/>
      <c r="J355" s="386">
        <v>0</v>
      </c>
      <c r="K355" s="387">
        <v>5975.24</v>
      </c>
      <c r="L355" s="387">
        <f t="shared" si="493"/>
        <v>0</v>
      </c>
      <c r="M355" s="387">
        <f t="shared" si="494"/>
        <v>0</v>
      </c>
      <c r="N355" s="387">
        <v>5975.24</v>
      </c>
      <c r="O355" s="387">
        <v>0</v>
      </c>
      <c r="P355" s="387">
        <v>0</v>
      </c>
      <c r="Q355" s="388">
        <v>0</v>
      </c>
      <c r="S355" s="4">
        <v>5975.24</v>
      </c>
      <c r="U355" s="39">
        <f t="shared" si="470"/>
        <v>0</v>
      </c>
      <c r="V355" s="39"/>
    </row>
    <row r="356" spans="1:22" ht="15.5" x14ac:dyDescent="0.3">
      <c r="A356" s="381" t="s">
        <v>487</v>
      </c>
      <c r="B356" s="394" t="s">
        <v>173</v>
      </c>
      <c r="C356" s="395"/>
      <c r="D356" s="409"/>
      <c r="E356" s="395"/>
      <c r="F356" s="395"/>
      <c r="G356" s="395"/>
      <c r="H356" s="395"/>
      <c r="I356" s="455"/>
      <c r="J356" s="386"/>
      <c r="K356" s="395"/>
      <c r="L356" s="395"/>
      <c r="M356" s="395"/>
      <c r="N356" s="484"/>
      <c r="O356" s="395"/>
      <c r="P356" s="395"/>
      <c r="Q356" s="450"/>
      <c r="S356" s="4">
        <v>14157.28</v>
      </c>
      <c r="U356" s="39">
        <f t="shared" si="470"/>
        <v>14157.28</v>
      </c>
      <c r="V356" s="39"/>
    </row>
    <row r="357" spans="1:22" ht="62.5" x14ac:dyDescent="0.3">
      <c r="A357" s="452" t="s">
        <v>488</v>
      </c>
      <c r="B357" s="446" t="s">
        <v>489</v>
      </c>
      <c r="C357" s="447" t="s">
        <v>165</v>
      </c>
      <c r="D357" s="413">
        <v>1409.75</v>
      </c>
      <c r="E357" s="447">
        <v>1</v>
      </c>
      <c r="F357" s="383">
        <f t="shared" ref="F357:F359" si="495">IF(H357&lt;E357,H357-E357,0)</f>
        <v>0</v>
      </c>
      <c r="G357" s="383">
        <f t="shared" ref="G357:G359" si="496">IF(H357&gt;E357,H357-E357,0)</f>
        <v>0</v>
      </c>
      <c r="H357" s="447">
        <v>1</v>
      </c>
      <c r="I357" s="400"/>
      <c r="J357" s="386">
        <f>I357+'BM05'!G338</f>
        <v>0</v>
      </c>
      <c r="K357" s="387">
        <f>ROUND(E357*D357,2)</f>
        <v>1409.75</v>
      </c>
      <c r="L357" s="387">
        <f t="shared" ref="L357:L359" si="497">ROUND(D357*F357,2)</f>
        <v>0</v>
      </c>
      <c r="M357" s="387">
        <f t="shared" ref="M357:M359" si="498">ROUND(D357*G357,2)</f>
        <v>0</v>
      </c>
      <c r="N357" s="387">
        <f>ROUND(H357*D357,2)</f>
        <v>1409.75</v>
      </c>
      <c r="O357" s="387">
        <f>ROUND(I357*D357,2)</f>
        <v>0</v>
      </c>
      <c r="P357" s="387">
        <f>ROUND(J357*D357,2)</f>
        <v>0</v>
      </c>
      <c r="Q357" s="388">
        <f t="shared" si="465"/>
        <v>0</v>
      </c>
      <c r="S357" s="4">
        <v>1409.75</v>
      </c>
      <c r="U357" s="39">
        <f t="shared" si="470"/>
        <v>0</v>
      </c>
      <c r="V357" s="39"/>
    </row>
    <row r="358" spans="1:22" ht="50" x14ac:dyDescent="0.3">
      <c r="A358" s="452" t="s">
        <v>490</v>
      </c>
      <c r="B358" s="446" t="s">
        <v>175</v>
      </c>
      <c r="C358" s="447" t="s">
        <v>63</v>
      </c>
      <c r="D358" s="413">
        <v>877.32</v>
      </c>
      <c r="E358" s="447">
        <v>4.5</v>
      </c>
      <c r="F358" s="383">
        <f t="shared" si="495"/>
        <v>0</v>
      </c>
      <c r="G358" s="383">
        <f t="shared" si="496"/>
        <v>0</v>
      </c>
      <c r="H358" s="447">
        <v>4.5</v>
      </c>
      <c r="I358" s="400"/>
      <c r="J358" s="386">
        <f>I358+'BM05'!G339</f>
        <v>0</v>
      </c>
      <c r="K358" s="387">
        <f>ROUND(E358*D358,2)</f>
        <v>3947.94</v>
      </c>
      <c r="L358" s="387">
        <f t="shared" si="497"/>
        <v>0</v>
      </c>
      <c r="M358" s="387">
        <f t="shared" si="498"/>
        <v>0</v>
      </c>
      <c r="N358" s="387">
        <f>ROUND(H358*D358,2)</f>
        <v>3947.94</v>
      </c>
      <c r="O358" s="387">
        <f>ROUND(I358*D358,2)</f>
        <v>0</v>
      </c>
      <c r="P358" s="387">
        <f>ROUND(J358*D358,2)</f>
        <v>0</v>
      </c>
      <c r="Q358" s="388">
        <f t="shared" si="465"/>
        <v>0</v>
      </c>
      <c r="S358" s="4">
        <v>3947.94</v>
      </c>
      <c r="U358" s="39">
        <f t="shared" si="470"/>
        <v>0</v>
      </c>
      <c r="V358" s="39"/>
    </row>
    <row r="359" spans="1:22" ht="25" x14ac:dyDescent="0.3">
      <c r="A359" s="452" t="s">
        <v>491</v>
      </c>
      <c r="B359" s="446" t="s">
        <v>492</v>
      </c>
      <c r="C359" s="447" t="s">
        <v>63</v>
      </c>
      <c r="D359" s="413">
        <v>698.38</v>
      </c>
      <c r="E359" s="447">
        <v>12.6</v>
      </c>
      <c r="F359" s="383">
        <f t="shared" si="495"/>
        <v>0</v>
      </c>
      <c r="G359" s="383">
        <f t="shared" si="496"/>
        <v>0</v>
      </c>
      <c r="H359" s="447">
        <v>12.6</v>
      </c>
      <c r="I359" s="400"/>
      <c r="J359" s="386">
        <f>I359+'BM05'!G340</f>
        <v>0</v>
      </c>
      <c r="K359" s="387">
        <f>ROUND(E359*D359,2)</f>
        <v>8799.59</v>
      </c>
      <c r="L359" s="387">
        <f t="shared" si="497"/>
        <v>0</v>
      </c>
      <c r="M359" s="387">
        <f t="shared" si="498"/>
        <v>0</v>
      </c>
      <c r="N359" s="387">
        <f>ROUND(H359*D359,2)</f>
        <v>8799.59</v>
      </c>
      <c r="O359" s="387">
        <f>ROUND(I359*D359,2)</f>
        <v>0</v>
      </c>
      <c r="P359" s="387">
        <f>ROUND(J359*D359,2)</f>
        <v>0</v>
      </c>
      <c r="Q359" s="388">
        <f t="shared" si="465"/>
        <v>0</v>
      </c>
      <c r="S359" s="4">
        <v>8799.59</v>
      </c>
      <c r="U359" s="39">
        <f t="shared" si="470"/>
        <v>0</v>
      </c>
      <c r="V359" s="39"/>
    </row>
    <row r="360" spans="1:22" ht="15.5" x14ac:dyDescent="0.3">
      <c r="A360" s="381" t="s">
        <v>493</v>
      </c>
      <c r="B360" s="394" t="s">
        <v>181</v>
      </c>
      <c r="C360" s="395"/>
      <c r="D360" s="409"/>
      <c r="E360" s="395"/>
      <c r="F360" s="395"/>
      <c r="G360" s="395"/>
      <c r="H360" s="395"/>
      <c r="I360" s="455"/>
      <c r="J360" s="386"/>
      <c r="K360" s="395"/>
      <c r="L360" s="395"/>
      <c r="M360" s="395"/>
      <c r="N360" s="484"/>
      <c r="O360" s="395"/>
      <c r="P360" s="395"/>
      <c r="Q360" s="450"/>
      <c r="S360" s="4">
        <v>37005.440000000002</v>
      </c>
      <c r="U360" s="39">
        <f t="shared" si="470"/>
        <v>37005.440000000002</v>
      </c>
      <c r="V360" s="39"/>
    </row>
    <row r="361" spans="1:22" ht="25" x14ac:dyDescent="0.3">
      <c r="A361" s="452" t="s">
        <v>494</v>
      </c>
      <c r="B361" s="446" t="s">
        <v>182</v>
      </c>
      <c r="C361" s="447" t="s">
        <v>46</v>
      </c>
      <c r="D361" s="413">
        <v>434.36</v>
      </c>
      <c r="E361" s="447">
        <v>12.49</v>
      </c>
      <c r="F361" s="383">
        <f t="shared" ref="F361:F363" si="499">IF(H361&lt;E361,H361-E361,0)</f>
        <v>-3.9738000000000007</v>
      </c>
      <c r="G361" s="383">
        <f t="shared" ref="G361:G363" si="500">IF(H361&gt;E361,H361-E361,0)</f>
        <v>0</v>
      </c>
      <c r="H361" s="447">
        <v>8.5161999999999995</v>
      </c>
      <c r="I361" s="400"/>
      <c r="J361" s="386">
        <f>I361+'BM05'!G342</f>
        <v>10.300409999999999</v>
      </c>
      <c r="K361" s="387">
        <f>ROUND(E361*D361,2)</f>
        <v>5425.16</v>
      </c>
      <c r="L361" s="387">
        <f t="shared" ref="L361:L363" si="501">ROUND(D361*F361,2)</f>
        <v>-1726.06</v>
      </c>
      <c r="M361" s="387">
        <f t="shared" ref="M361:M363" si="502">ROUND(D361*G361,2)</f>
        <v>0</v>
      </c>
      <c r="N361" s="387">
        <f>ROUND(H361*D361,2)</f>
        <v>3699.1</v>
      </c>
      <c r="O361" s="387">
        <f>ROUND(I361*D361,2)</f>
        <v>0</v>
      </c>
      <c r="P361" s="387">
        <f>ROUND(J361*D361,2)</f>
        <v>4474.09</v>
      </c>
      <c r="Q361" s="388">
        <f t="shared" si="465"/>
        <v>1.2095077180935905</v>
      </c>
      <c r="S361" s="4">
        <v>5425.16</v>
      </c>
      <c r="U361" s="39">
        <f t="shared" si="470"/>
        <v>0</v>
      </c>
      <c r="V361" s="39"/>
    </row>
    <row r="362" spans="1:22" ht="62.5" x14ac:dyDescent="0.3">
      <c r="A362" s="452" t="s">
        <v>495</v>
      </c>
      <c r="B362" s="446" t="s">
        <v>183</v>
      </c>
      <c r="C362" s="447" t="s">
        <v>63</v>
      </c>
      <c r="D362" s="413">
        <v>40.81</v>
      </c>
      <c r="E362" s="447">
        <v>178.36</v>
      </c>
      <c r="F362" s="383">
        <f t="shared" si="499"/>
        <v>-8.0360000000000014</v>
      </c>
      <c r="G362" s="383">
        <f t="shared" si="500"/>
        <v>0</v>
      </c>
      <c r="H362" s="447">
        <v>170.32400000000001</v>
      </c>
      <c r="I362" s="400"/>
      <c r="J362" s="386">
        <f>I362+'BM05'!G343</f>
        <v>0</v>
      </c>
      <c r="K362" s="387">
        <f>ROUND(E362*D362,2)</f>
        <v>7278.87</v>
      </c>
      <c r="L362" s="387">
        <f t="shared" si="501"/>
        <v>-327.95</v>
      </c>
      <c r="M362" s="387">
        <f t="shared" si="502"/>
        <v>0</v>
      </c>
      <c r="N362" s="387">
        <f>ROUND(H362*D362,2)</f>
        <v>6950.92</v>
      </c>
      <c r="O362" s="387">
        <f>ROUND(I362*D362,2)</f>
        <v>0</v>
      </c>
      <c r="P362" s="387">
        <f>ROUND(J362*D362,2)</f>
        <v>0</v>
      </c>
      <c r="Q362" s="388">
        <f t="shared" si="465"/>
        <v>0</v>
      </c>
      <c r="S362" s="4">
        <v>7278.87</v>
      </c>
      <c r="U362" s="39">
        <f t="shared" si="470"/>
        <v>0</v>
      </c>
      <c r="V362" s="39"/>
    </row>
    <row r="363" spans="1:22" ht="37.5" x14ac:dyDescent="0.3">
      <c r="A363" s="452" t="s">
        <v>496</v>
      </c>
      <c r="B363" s="446" t="s">
        <v>184</v>
      </c>
      <c r="C363" s="447" t="s">
        <v>63</v>
      </c>
      <c r="D363" s="413">
        <v>126.75</v>
      </c>
      <c r="E363" s="447">
        <v>178.36</v>
      </c>
      <c r="F363" s="383">
        <f t="shared" si="499"/>
        <v>-31.211000000000013</v>
      </c>
      <c r="G363" s="383">
        <f t="shared" si="500"/>
        <v>0</v>
      </c>
      <c r="H363" s="447">
        <v>147.149</v>
      </c>
      <c r="I363" s="400"/>
      <c r="J363" s="386">
        <f>I363+'BM05'!G344</f>
        <v>0</v>
      </c>
      <c r="K363" s="387">
        <f>ROUND(E363*D363,2)</f>
        <v>22607.13</v>
      </c>
      <c r="L363" s="387">
        <f t="shared" si="501"/>
        <v>-3955.99</v>
      </c>
      <c r="M363" s="387">
        <f t="shared" si="502"/>
        <v>0</v>
      </c>
      <c r="N363" s="387">
        <f>ROUND(H363*D363,2)</f>
        <v>18651.14</v>
      </c>
      <c r="O363" s="387">
        <f>ROUND(I363*D363,2)</f>
        <v>0</v>
      </c>
      <c r="P363" s="387">
        <f>ROUND(J363*D363,2)</f>
        <v>0</v>
      </c>
      <c r="Q363" s="388">
        <f t="shared" si="465"/>
        <v>0</v>
      </c>
      <c r="S363" s="4">
        <v>22607.13</v>
      </c>
      <c r="U363" s="39">
        <f t="shared" si="470"/>
        <v>0</v>
      </c>
      <c r="V363" s="39"/>
    </row>
    <row r="364" spans="1:22" ht="25" x14ac:dyDescent="0.3">
      <c r="A364" s="452" t="s">
        <v>497</v>
      </c>
      <c r="B364" s="446" t="s">
        <v>185</v>
      </c>
      <c r="C364" s="447" t="s">
        <v>124</v>
      </c>
      <c r="D364" s="413">
        <v>21</v>
      </c>
      <c r="E364" s="447">
        <v>80.680000000000007</v>
      </c>
      <c r="F364" s="383">
        <f t="shared" ref="F364" si="503">IF(H364&lt;E364,H364-E364,0)</f>
        <v>0</v>
      </c>
      <c r="G364" s="383">
        <f t="shared" ref="G364" si="504">IF(H364&gt;E364,H364-E364,0)</f>
        <v>3.289999999999992</v>
      </c>
      <c r="H364" s="447">
        <v>83.97</v>
      </c>
      <c r="I364" s="400"/>
      <c r="J364" s="386">
        <f>I364+'BM05'!G345</f>
        <v>0</v>
      </c>
      <c r="K364" s="387">
        <f>ROUND(E364*D364,2)</f>
        <v>1694.28</v>
      </c>
      <c r="L364" s="387">
        <f t="shared" ref="L364" si="505">ROUND(D364*F364,2)</f>
        <v>0</v>
      </c>
      <c r="M364" s="387">
        <f t="shared" ref="M364" si="506">ROUND(D364*G364,2)</f>
        <v>69.09</v>
      </c>
      <c r="N364" s="387">
        <f>ROUND(H364*D364,2)</f>
        <v>1763.37</v>
      </c>
      <c r="O364" s="387">
        <f>ROUND(I364*D364,2)</f>
        <v>0</v>
      </c>
      <c r="P364" s="387">
        <f>ROUND(J364*D364,2)</f>
        <v>0</v>
      </c>
      <c r="Q364" s="388">
        <f t="shared" si="465"/>
        <v>0</v>
      </c>
      <c r="S364" s="4">
        <v>1694.28</v>
      </c>
      <c r="U364" s="39">
        <f t="shared" si="470"/>
        <v>0</v>
      </c>
      <c r="V364" s="39"/>
    </row>
    <row r="365" spans="1:22" ht="15.5" x14ac:dyDescent="0.3">
      <c r="A365" s="381" t="s">
        <v>498</v>
      </c>
      <c r="B365" s="394" t="s">
        <v>41</v>
      </c>
      <c r="C365" s="395"/>
      <c r="D365" s="409"/>
      <c r="E365" s="395"/>
      <c r="F365" s="395"/>
      <c r="G365" s="395"/>
      <c r="H365" s="395"/>
      <c r="I365" s="455"/>
      <c r="J365" s="386"/>
      <c r="K365" s="395"/>
      <c r="L365" s="395"/>
      <c r="M365" s="395"/>
      <c r="N365" s="484"/>
      <c r="O365" s="395"/>
      <c r="P365" s="395"/>
      <c r="Q365" s="450"/>
      <c r="S365" s="4">
        <v>50536.78</v>
      </c>
      <c r="U365" s="39">
        <f t="shared" si="470"/>
        <v>50536.78</v>
      </c>
      <c r="V365" s="39"/>
    </row>
    <row r="366" spans="1:22" ht="37.5" x14ac:dyDescent="0.3">
      <c r="A366" s="452" t="s">
        <v>499</v>
      </c>
      <c r="B366" s="446" t="s">
        <v>109</v>
      </c>
      <c r="C366" s="447" t="s">
        <v>63</v>
      </c>
      <c r="D366" s="413">
        <v>4.37</v>
      </c>
      <c r="E366" s="447">
        <v>413.93</v>
      </c>
      <c r="F366" s="383">
        <f t="shared" ref="F366:F369" si="507">IF(H366&lt;E366,H366-E366,0)</f>
        <v>0</v>
      </c>
      <c r="G366" s="383">
        <f t="shared" ref="G366:G369" si="508">IF(H366&gt;E366,H366-E366,0)</f>
        <v>0</v>
      </c>
      <c r="H366" s="447">
        <v>413.93</v>
      </c>
      <c r="I366" s="400"/>
      <c r="J366" s="386">
        <f>I366+'BM05'!G347</f>
        <v>413.93</v>
      </c>
      <c r="K366" s="387">
        <f>ROUND(E366*D366,2)</f>
        <v>1808.87</v>
      </c>
      <c r="L366" s="387">
        <f t="shared" ref="L366:L369" si="509">ROUND(D366*F366,2)</f>
        <v>0</v>
      </c>
      <c r="M366" s="387">
        <f t="shared" ref="M366:M369" si="510">ROUND(D366*G366,2)</f>
        <v>0</v>
      </c>
      <c r="N366" s="387">
        <f>ROUND(H366*D366,2)</f>
        <v>1808.87</v>
      </c>
      <c r="O366" s="387">
        <f>ROUND(I366*D366,2)</f>
        <v>0</v>
      </c>
      <c r="P366" s="387">
        <f>ROUND(J366*D366,2)</f>
        <v>1808.87</v>
      </c>
      <c r="Q366" s="388">
        <f t="shared" si="465"/>
        <v>1</v>
      </c>
      <c r="S366" s="4">
        <v>1808.87</v>
      </c>
      <c r="U366" s="39">
        <f t="shared" si="470"/>
        <v>0</v>
      </c>
      <c r="V366" s="39"/>
    </row>
    <row r="367" spans="1:22" ht="50" x14ac:dyDescent="0.3">
      <c r="A367" s="452" t="s">
        <v>500</v>
      </c>
      <c r="B367" s="446" t="s">
        <v>110</v>
      </c>
      <c r="C367" s="447" t="s">
        <v>63</v>
      </c>
      <c r="D367" s="413">
        <v>24.13</v>
      </c>
      <c r="E367" s="447">
        <v>170.38</v>
      </c>
      <c r="F367" s="383">
        <f t="shared" si="507"/>
        <v>0</v>
      </c>
      <c r="G367" s="383">
        <f t="shared" si="508"/>
        <v>0</v>
      </c>
      <c r="H367" s="447">
        <v>170.38</v>
      </c>
      <c r="I367" s="400"/>
      <c r="J367" s="386">
        <f>I367+'BM05'!G348</f>
        <v>170.38</v>
      </c>
      <c r="K367" s="387">
        <f>ROUND(E367*D367,2)</f>
        <v>4111.2700000000004</v>
      </c>
      <c r="L367" s="387">
        <f t="shared" si="509"/>
        <v>0</v>
      </c>
      <c r="M367" s="387">
        <f t="shared" si="510"/>
        <v>0</v>
      </c>
      <c r="N367" s="387">
        <f>ROUND(H367*D367,2)</f>
        <v>4111.2700000000004</v>
      </c>
      <c r="O367" s="387">
        <f>ROUND(I367*D367,2)</f>
        <v>0</v>
      </c>
      <c r="P367" s="387">
        <f>ROUND(J367*D367,2)</f>
        <v>4111.2700000000004</v>
      </c>
      <c r="Q367" s="388">
        <f t="shared" si="465"/>
        <v>1</v>
      </c>
      <c r="S367" s="4">
        <v>4111.2700000000004</v>
      </c>
      <c r="U367" s="39">
        <f t="shared" si="470"/>
        <v>0</v>
      </c>
      <c r="V367" s="39"/>
    </row>
    <row r="368" spans="1:22" ht="50" x14ac:dyDescent="0.3">
      <c r="A368" s="452" t="s">
        <v>501</v>
      </c>
      <c r="B368" s="446" t="s">
        <v>110</v>
      </c>
      <c r="C368" s="447" t="s">
        <v>63</v>
      </c>
      <c r="D368" s="413">
        <v>24.13</v>
      </c>
      <c r="E368" s="447">
        <v>230.22</v>
      </c>
      <c r="F368" s="383">
        <f t="shared" si="507"/>
        <v>0</v>
      </c>
      <c r="G368" s="383">
        <f t="shared" si="508"/>
        <v>0</v>
      </c>
      <c r="H368" s="447">
        <v>230.22</v>
      </c>
      <c r="I368" s="400"/>
      <c r="J368" s="386">
        <f>I368+'BM05'!G349</f>
        <v>0</v>
      </c>
      <c r="K368" s="387">
        <f>ROUND(E368*D368,2)</f>
        <v>5555.21</v>
      </c>
      <c r="L368" s="387">
        <f t="shared" si="509"/>
        <v>0</v>
      </c>
      <c r="M368" s="387">
        <f t="shared" si="510"/>
        <v>0</v>
      </c>
      <c r="N368" s="387">
        <f>ROUND(H368*D368,2)</f>
        <v>5555.21</v>
      </c>
      <c r="O368" s="387">
        <f>ROUND(I368*D368,2)</f>
        <v>0</v>
      </c>
      <c r="P368" s="387">
        <f>ROUND(J368*D368,2)</f>
        <v>0</v>
      </c>
      <c r="Q368" s="388">
        <f t="shared" si="465"/>
        <v>0</v>
      </c>
      <c r="S368" s="4">
        <v>5555.21</v>
      </c>
      <c r="U368" s="39">
        <f t="shared" si="470"/>
        <v>0</v>
      </c>
      <c r="V368" s="39"/>
    </row>
    <row r="369" spans="1:22" ht="25" x14ac:dyDescent="0.3">
      <c r="A369" s="452" t="s">
        <v>502</v>
      </c>
      <c r="B369" s="446" t="s">
        <v>114</v>
      </c>
      <c r="C369" s="447" t="s">
        <v>61</v>
      </c>
      <c r="D369" s="413">
        <v>169.67</v>
      </c>
      <c r="E369" s="447">
        <v>230.22</v>
      </c>
      <c r="F369" s="383">
        <f t="shared" si="507"/>
        <v>0</v>
      </c>
      <c r="G369" s="383">
        <f t="shared" si="508"/>
        <v>0</v>
      </c>
      <c r="H369" s="447">
        <v>230.22</v>
      </c>
      <c r="I369" s="400"/>
      <c r="J369" s="386">
        <f>I369+'BM05'!G350</f>
        <v>0</v>
      </c>
      <c r="K369" s="387">
        <f>ROUND(E369*D369,2)</f>
        <v>39061.43</v>
      </c>
      <c r="L369" s="387">
        <f t="shared" si="509"/>
        <v>0</v>
      </c>
      <c r="M369" s="387">
        <f t="shared" si="510"/>
        <v>0</v>
      </c>
      <c r="N369" s="387">
        <f>ROUND(H369*D369,2)</f>
        <v>39061.43</v>
      </c>
      <c r="O369" s="387">
        <f>ROUND(I369*D369,2)</f>
        <v>0</v>
      </c>
      <c r="P369" s="387">
        <f>ROUND(J369*D369,2)</f>
        <v>0</v>
      </c>
      <c r="Q369" s="388">
        <f t="shared" si="465"/>
        <v>0</v>
      </c>
      <c r="S369" s="4">
        <v>39061.43</v>
      </c>
      <c r="U369" s="39">
        <f t="shared" si="470"/>
        <v>0</v>
      </c>
      <c r="V369" s="39"/>
    </row>
    <row r="370" spans="1:22" ht="15.5" x14ac:dyDescent="0.3">
      <c r="A370" s="381" t="s">
        <v>503</v>
      </c>
      <c r="B370" s="394" t="s">
        <v>42</v>
      </c>
      <c r="C370" s="395"/>
      <c r="D370" s="409"/>
      <c r="E370" s="395"/>
      <c r="F370" s="395"/>
      <c r="G370" s="395"/>
      <c r="H370" s="395"/>
      <c r="I370" s="455"/>
      <c r="J370" s="386"/>
      <c r="K370" s="395"/>
      <c r="L370" s="395"/>
      <c r="M370" s="395"/>
      <c r="N370" s="484"/>
      <c r="O370" s="395"/>
      <c r="P370" s="395"/>
      <c r="Q370" s="450"/>
      <c r="S370" s="4">
        <v>6438.67</v>
      </c>
      <c r="U370" s="39">
        <f t="shared" si="470"/>
        <v>6438.67</v>
      </c>
      <c r="V370" s="39"/>
    </row>
    <row r="371" spans="1:22" ht="25" x14ac:dyDescent="0.3">
      <c r="A371" s="452" t="s">
        <v>504</v>
      </c>
      <c r="B371" s="446" t="s">
        <v>199</v>
      </c>
      <c r="C371" s="447" t="s">
        <v>63</v>
      </c>
      <c r="D371" s="413">
        <v>3.18</v>
      </c>
      <c r="E371" s="447">
        <v>170.38</v>
      </c>
      <c r="F371" s="383">
        <f t="shared" ref="F371:F373" si="511">IF(H371&lt;E371,H371-E371,0)</f>
        <v>0</v>
      </c>
      <c r="G371" s="383">
        <f t="shared" ref="G371:G373" si="512">IF(H371&gt;E371,H371-E371,0)</f>
        <v>0</v>
      </c>
      <c r="H371" s="447">
        <v>170.38</v>
      </c>
      <c r="I371" s="400"/>
      <c r="J371" s="386">
        <f>I371+'BM05'!G352</f>
        <v>0</v>
      </c>
      <c r="K371" s="387">
        <f>ROUND(E371*D371,2)</f>
        <v>541.80999999999995</v>
      </c>
      <c r="L371" s="387">
        <f t="shared" ref="L371:L373" si="513">ROUND(D371*F371,2)</f>
        <v>0</v>
      </c>
      <c r="M371" s="387">
        <f t="shared" ref="M371:M373" si="514">ROUND(D371*G371,2)</f>
        <v>0</v>
      </c>
      <c r="N371" s="387">
        <f>ROUND(H371*D371,2)</f>
        <v>541.80999999999995</v>
      </c>
      <c r="O371" s="387">
        <f>ROUND(I371*D371,2)</f>
        <v>0</v>
      </c>
      <c r="P371" s="387">
        <f>ROUND(J371*D371,2)</f>
        <v>0</v>
      </c>
      <c r="Q371" s="388">
        <f t="shared" si="465"/>
        <v>0</v>
      </c>
      <c r="S371" s="4">
        <v>541.80999999999995</v>
      </c>
      <c r="U371" s="39">
        <f t="shared" si="470"/>
        <v>0</v>
      </c>
      <c r="V371" s="39"/>
    </row>
    <row r="372" spans="1:22" ht="25" x14ac:dyDescent="0.3">
      <c r="A372" s="452" t="s">
        <v>505</v>
      </c>
      <c r="B372" s="446" t="s">
        <v>112</v>
      </c>
      <c r="C372" s="447" t="s">
        <v>63</v>
      </c>
      <c r="D372" s="413">
        <v>19.41</v>
      </c>
      <c r="E372" s="447">
        <v>170.38</v>
      </c>
      <c r="F372" s="383">
        <f t="shared" si="511"/>
        <v>0</v>
      </c>
      <c r="G372" s="383">
        <f t="shared" si="512"/>
        <v>0</v>
      </c>
      <c r="H372" s="447">
        <v>170.38</v>
      </c>
      <c r="I372" s="400"/>
      <c r="J372" s="386">
        <f>I372+'BM05'!G353</f>
        <v>0</v>
      </c>
      <c r="K372" s="387">
        <f>ROUND(E372*D372,2)</f>
        <v>3307.08</v>
      </c>
      <c r="L372" s="387">
        <f t="shared" si="513"/>
        <v>0</v>
      </c>
      <c r="M372" s="387">
        <f t="shared" si="514"/>
        <v>0</v>
      </c>
      <c r="N372" s="387">
        <f>ROUND(H372*D372,2)</f>
        <v>3307.08</v>
      </c>
      <c r="O372" s="387">
        <f>ROUND(I372*D372,2)</f>
        <v>0</v>
      </c>
      <c r="P372" s="387">
        <f>ROUND(J372*D372,2)</f>
        <v>0</v>
      </c>
      <c r="Q372" s="388">
        <f t="shared" si="465"/>
        <v>0</v>
      </c>
      <c r="S372" s="4">
        <v>3307.08</v>
      </c>
      <c r="U372" s="39">
        <f t="shared" si="470"/>
        <v>0</v>
      </c>
      <c r="V372" s="39"/>
    </row>
    <row r="373" spans="1:22" ht="25" x14ac:dyDescent="0.3">
      <c r="A373" s="452" t="s">
        <v>506</v>
      </c>
      <c r="B373" s="446" t="s">
        <v>113</v>
      </c>
      <c r="C373" s="447" t="s">
        <v>63</v>
      </c>
      <c r="D373" s="413">
        <v>15.2</v>
      </c>
      <c r="E373" s="447">
        <v>170.38</v>
      </c>
      <c r="F373" s="383">
        <f t="shared" si="511"/>
        <v>0</v>
      </c>
      <c r="G373" s="383">
        <f t="shared" si="512"/>
        <v>0</v>
      </c>
      <c r="H373" s="447">
        <v>170.38</v>
      </c>
      <c r="I373" s="400"/>
      <c r="J373" s="386">
        <f>I373+'BM05'!G354</f>
        <v>0</v>
      </c>
      <c r="K373" s="387">
        <f>ROUND(E373*D373,2)</f>
        <v>2589.7800000000002</v>
      </c>
      <c r="L373" s="387">
        <f t="shared" si="513"/>
        <v>0</v>
      </c>
      <c r="M373" s="387">
        <f t="shared" si="514"/>
        <v>0</v>
      </c>
      <c r="N373" s="387">
        <f>ROUND(H373*D373,2)</f>
        <v>2589.7800000000002</v>
      </c>
      <c r="O373" s="387">
        <f>ROUND(I373*D373,2)</f>
        <v>0</v>
      </c>
      <c r="P373" s="387">
        <f>ROUND(J373*D373,2)</f>
        <v>0</v>
      </c>
      <c r="Q373" s="388">
        <f t="shared" si="465"/>
        <v>0</v>
      </c>
      <c r="S373" s="4">
        <v>2589.7800000000002</v>
      </c>
      <c r="U373" s="39">
        <f t="shared" si="470"/>
        <v>0</v>
      </c>
      <c r="V373" s="39"/>
    </row>
    <row r="374" spans="1:22" ht="15.5" x14ac:dyDescent="0.3">
      <c r="A374" s="376">
        <v>8</v>
      </c>
      <c r="B374" s="414" t="s">
        <v>507</v>
      </c>
      <c r="C374" s="415"/>
      <c r="D374" s="448"/>
      <c r="E374" s="415"/>
      <c r="F374" s="415"/>
      <c r="G374" s="415"/>
      <c r="H374" s="415"/>
      <c r="I374" s="451"/>
      <c r="J374" s="451"/>
      <c r="K374" s="449">
        <f t="shared" ref="K374:P374" si="515">SUM(K376:K423)</f>
        <v>108130.55</v>
      </c>
      <c r="L374" s="449">
        <f t="shared" si="515"/>
        <v>-2017.23</v>
      </c>
      <c r="M374" s="449">
        <f t="shared" si="515"/>
        <v>16353.76</v>
      </c>
      <c r="N374" s="449">
        <f t="shared" si="515"/>
        <v>122467.09</v>
      </c>
      <c r="O374" s="449">
        <f t="shared" si="515"/>
        <v>12931.15</v>
      </c>
      <c r="P374" s="449">
        <f t="shared" si="515"/>
        <v>54386.94</v>
      </c>
      <c r="Q374" s="380">
        <f>P374/N374</f>
        <v>0.44409432770877472</v>
      </c>
      <c r="S374" s="4">
        <v>108130.55</v>
      </c>
      <c r="U374" s="39">
        <f t="shared" si="470"/>
        <v>0</v>
      </c>
      <c r="V374" s="39"/>
    </row>
    <row r="375" spans="1:22" ht="15.5" x14ac:dyDescent="0.3">
      <c r="A375" s="381" t="s">
        <v>508</v>
      </c>
      <c r="B375" s="394" t="s">
        <v>59</v>
      </c>
      <c r="C375" s="395"/>
      <c r="D375" s="409"/>
      <c r="E375" s="395"/>
      <c r="F375" s="395"/>
      <c r="G375" s="395"/>
      <c r="H375" s="395"/>
      <c r="I375" s="644"/>
      <c r="J375" s="644"/>
      <c r="K375" s="644"/>
      <c r="L375" s="644"/>
      <c r="M375" s="644"/>
      <c r="N375" s="644"/>
      <c r="O375" s="644"/>
      <c r="P375" s="644"/>
      <c r="Q375" s="450"/>
      <c r="S375" s="4">
        <v>2277.52</v>
      </c>
      <c r="U375" s="39">
        <f t="shared" si="470"/>
        <v>2277.52</v>
      </c>
      <c r="V375" s="39"/>
    </row>
    <row r="376" spans="1:22" ht="37.5" x14ac:dyDescent="0.3">
      <c r="A376" s="452" t="s">
        <v>509</v>
      </c>
      <c r="B376" s="446" t="s">
        <v>123</v>
      </c>
      <c r="C376" s="447" t="s">
        <v>124</v>
      </c>
      <c r="D376" s="413">
        <v>60.22</v>
      </c>
      <c r="E376" s="447">
        <v>37.82</v>
      </c>
      <c r="F376" s="383">
        <f t="shared" ref="F376" si="516">IF(H376&lt;E376,H376-E376,0)</f>
        <v>0</v>
      </c>
      <c r="G376" s="383">
        <f t="shared" ref="G376" si="517">IF(H376&gt;E376,H376-E376,0)</f>
        <v>0</v>
      </c>
      <c r="H376" s="447">
        <v>37.82</v>
      </c>
      <c r="I376" s="400"/>
      <c r="J376" s="386">
        <f>I376+'BM05'!G357</f>
        <v>37.82</v>
      </c>
      <c r="K376" s="387">
        <f>ROUND(E376*D376,2)</f>
        <v>2277.52</v>
      </c>
      <c r="L376" s="387">
        <f t="shared" ref="L376" si="518">ROUND(D376*F376,2)</f>
        <v>0</v>
      </c>
      <c r="M376" s="387">
        <f t="shared" ref="M376" si="519">ROUND(D376*G376,2)</f>
        <v>0</v>
      </c>
      <c r="N376" s="387">
        <f>ROUND(H376*D376,2)</f>
        <v>2277.52</v>
      </c>
      <c r="O376" s="387">
        <f>ROUND(I376*D376,2)</f>
        <v>0</v>
      </c>
      <c r="P376" s="387">
        <f>ROUND(J376*D376,2)</f>
        <v>2277.52</v>
      </c>
      <c r="Q376" s="388">
        <f t="shared" ref="Q376" si="520">P376/N376</f>
        <v>1</v>
      </c>
      <c r="S376" s="4">
        <v>2277.52</v>
      </c>
      <c r="U376" s="39">
        <f t="shared" si="470"/>
        <v>0</v>
      </c>
      <c r="V376" s="39"/>
    </row>
    <row r="377" spans="1:22" ht="15.5" x14ac:dyDescent="0.3">
      <c r="A377" s="381" t="s">
        <v>510</v>
      </c>
      <c r="B377" s="481" t="s">
        <v>461</v>
      </c>
      <c r="C377" s="395"/>
      <c r="D377" s="409"/>
      <c r="E377" s="395"/>
      <c r="F377" s="395"/>
      <c r="G377" s="395"/>
      <c r="H377" s="395"/>
      <c r="I377" s="644"/>
      <c r="J377" s="644"/>
      <c r="K377" s="644"/>
      <c r="L377" s="644"/>
      <c r="M377" s="644"/>
      <c r="N377" s="644"/>
      <c r="O377" s="644"/>
      <c r="P377" s="644"/>
      <c r="Q377" s="450"/>
      <c r="S377" s="4">
        <v>14537.02</v>
      </c>
      <c r="U377" s="39">
        <f t="shared" si="470"/>
        <v>14537.02</v>
      </c>
      <c r="V377" s="39"/>
    </row>
    <row r="378" spans="1:22" ht="25" x14ac:dyDescent="0.3">
      <c r="A378" s="452" t="s">
        <v>511</v>
      </c>
      <c r="B378" s="446" t="s">
        <v>67</v>
      </c>
      <c r="C378" s="447" t="s">
        <v>46</v>
      </c>
      <c r="D378" s="413">
        <v>76.92</v>
      </c>
      <c r="E378" s="447">
        <v>9.98</v>
      </c>
      <c r="F378" s="383">
        <f t="shared" ref="F378" si="521">IF(H378&lt;E378,H378-E378,0)</f>
        <v>0</v>
      </c>
      <c r="G378" s="383">
        <f t="shared" ref="G378" si="522">IF(H378&gt;E378,H378-E378,0)</f>
        <v>2.9800000000000004</v>
      </c>
      <c r="H378" s="447">
        <v>12.96</v>
      </c>
      <c r="I378" s="400"/>
      <c r="J378" s="386">
        <f>I378+'BM05'!G359</f>
        <v>9.98</v>
      </c>
      <c r="K378" s="387">
        <f t="shared" ref="K378:K388" si="523">ROUND(E378*D378,2)</f>
        <v>767.66</v>
      </c>
      <c r="L378" s="387">
        <f t="shared" ref="L378" si="524">ROUND(D378*F378,2)</f>
        <v>0</v>
      </c>
      <c r="M378" s="387">
        <f t="shared" ref="M378" si="525">ROUND(D378*G378,2)</f>
        <v>229.22</v>
      </c>
      <c r="N378" s="387">
        <f t="shared" ref="N378:N390" si="526">ROUND(H378*D378,2)</f>
        <v>996.88</v>
      </c>
      <c r="O378" s="387">
        <f t="shared" ref="O378:O390" si="527">ROUND(I378*D378,2)</f>
        <v>0</v>
      </c>
      <c r="P378" s="387">
        <f t="shared" ref="P378:P390" si="528">ROUND(J378*D378,2)</f>
        <v>767.66</v>
      </c>
      <c r="Q378" s="388">
        <f t="shared" ref="Q378:Q423" si="529">P378/N378</f>
        <v>0.77006259529732768</v>
      </c>
      <c r="S378" s="4">
        <v>767.66</v>
      </c>
      <c r="U378" s="39">
        <f t="shared" si="470"/>
        <v>0</v>
      </c>
      <c r="V378" s="39"/>
    </row>
    <row r="379" spans="1:22" ht="25" x14ac:dyDescent="0.3">
      <c r="A379" s="452" t="s">
        <v>512</v>
      </c>
      <c r="B379" s="446" t="s">
        <v>68</v>
      </c>
      <c r="C379" s="447" t="s">
        <v>63</v>
      </c>
      <c r="D379" s="413">
        <v>5.65</v>
      </c>
      <c r="E379" s="447">
        <v>14.89</v>
      </c>
      <c r="F379" s="383">
        <f t="shared" ref="F379:F390" si="530">IF(H379&lt;E379,H379-E379,0)</f>
        <v>-5.2900000000000009</v>
      </c>
      <c r="G379" s="383">
        <f t="shared" ref="G379:G390" si="531">IF(H379&gt;E379,H379-E379,0)</f>
        <v>0</v>
      </c>
      <c r="H379" s="447">
        <v>9.6</v>
      </c>
      <c r="I379" s="400"/>
      <c r="J379" s="386">
        <f>I379+'BM05'!G360</f>
        <v>6.08</v>
      </c>
      <c r="K379" s="387">
        <f t="shared" si="523"/>
        <v>84.13</v>
      </c>
      <c r="L379" s="387">
        <f t="shared" ref="L379:L390" si="532">ROUND(D379*F379,2)</f>
        <v>-29.89</v>
      </c>
      <c r="M379" s="387">
        <f t="shared" ref="M379:M390" si="533">ROUND(D379*G379,2)</f>
        <v>0</v>
      </c>
      <c r="N379" s="387">
        <f t="shared" si="526"/>
        <v>54.24</v>
      </c>
      <c r="O379" s="387">
        <f t="shared" si="527"/>
        <v>0</v>
      </c>
      <c r="P379" s="387">
        <f t="shared" si="528"/>
        <v>34.35</v>
      </c>
      <c r="Q379" s="388">
        <f t="shared" si="529"/>
        <v>0.63329646017699115</v>
      </c>
      <c r="S379" s="4">
        <v>84.13</v>
      </c>
      <c r="U379" s="39">
        <f t="shared" si="470"/>
        <v>0</v>
      </c>
      <c r="V379" s="39"/>
    </row>
    <row r="380" spans="1:22" ht="25" x14ac:dyDescent="0.3">
      <c r="A380" s="452" t="s">
        <v>513</v>
      </c>
      <c r="B380" s="446" t="s">
        <v>128</v>
      </c>
      <c r="C380" s="447" t="s">
        <v>46</v>
      </c>
      <c r="D380" s="413">
        <v>610.86</v>
      </c>
      <c r="E380" s="447">
        <v>0.48</v>
      </c>
      <c r="F380" s="383">
        <f t="shared" si="530"/>
        <v>0</v>
      </c>
      <c r="G380" s="383">
        <f t="shared" si="531"/>
        <v>0</v>
      </c>
      <c r="H380" s="447">
        <v>0.48</v>
      </c>
      <c r="I380" s="400"/>
      <c r="J380" s="386">
        <f>I380+'BM05'!G361</f>
        <v>0.48</v>
      </c>
      <c r="K380" s="387">
        <f t="shared" si="523"/>
        <v>293.20999999999998</v>
      </c>
      <c r="L380" s="387">
        <f t="shared" si="532"/>
        <v>0</v>
      </c>
      <c r="M380" s="387">
        <f t="shared" si="533"/>
        <v>0</v>
      </c>
      <c r="N380" s="387">
        <f t="shared" si="526"/>
        <v>293.20999999999998</v>
      </c>
      <c r="O380" s="387">
        <f t="shared" si="527"/>
        <v>0</v>
      </c>
      <c r="P380" s="387">
        <f t="shared" si="528"/>
        <v>293.20999999999998</v>
      </c>
      <c r="Q380" s="388">
        <f t="shared" si="529"/>
        <v>1</v>
      </c>
      <c r="S380" s="4">
        <v>293.20999999999998</v>
      </c>
      <c r="U380" s="39">
        <f t="shared" si="470"/>
        <v>0</v>
      </c>
      <c r="V380" s="39"/>
    </row>
    <row r="381" spans="1:22" ht="25" x14ac:dyDescent="0.3">
      <c r="A381" s="452" t="s">
        <v>514</v>
      </c>
      <c r="B381" s="446" t="s">
        <v>70</v>
      </c>
      <c r="C381" s="447" t="s">
        <v>71</v>
      </c>
      <c r="D381" s="413">
        <v>21.44</v>
      </c>
      <c r="E381" s="447">
        <v>29.5</v>
      </c>
      <c r="F381" s="383">
        <f t="shared" si="530"/>
        <v>0</v>
      </c>
      <c r="G381" s="383">
        <f t="shared" si="531"/>
        <v>0</v>
      </c>
      <c r="H381" s="447">
        <v>29.5</v>
      </c>
      <c r="I381" s="400"/>
      <c r="J381" s="386">
        <f>I381+'BM05'!G362</f>
        <v>29.5</v>
      </c>
      <c r="K381" s="387">
        <f t="shared" si="523"/>
        <v>632.48</v>
      </c>
      <c r="L381" s="387">
        <f t="shared" si="532"/>
        <v>0</v>
      </c>
      <c r="M381" s="387">
        <f t="shared" si="533"/>
        <v>0</v>
      </c>
      <c r="N381" s="387">
        <f t="shared" si="526"/>
        <v>632.48</v>
      </c>
      <c r="O381" s="387">
        <f t="shared" si="527"/>
        <v>0</v>
      </c>
      <c r="P381" s="387">
        <f t="shared" si="528"/>
        <v>632.48</v>
      </c>
      <c r="Q381" s="388">
        <f t="shared" si="529"/>
        <v>1</v>
      </c>
      <c r="R381" s="67">
        <v>36.49</v>
      </c>
      <c r="S381" s="4">
        <v>632.48</v>
      </c>
      <c r="U381" s="39">
        <f t="shared" si="470"/>
        <v>0</v>
      </c>
      <c r="V381" s="39"/>
    </row>
    <row r="382" spans="1:22" ht="25" x14ac:dyDescent="0.3">
      <c r="A382" s="452" t="s">
        <v>515</v>
      </c>
      <c r="B382" s="446" t="s">
        <v>72</v>
      </c>
      <c r="C382" s="447" t="s">
        <v>71</v>
      </c>
      <c r="D382" s="413">
        <v>20.350000000000001</v>
      </c>
      <c r="E382" s="447">
        <v>125.1</v>
      </c>
      <c r="F382" s="383">
        <f t="shared" si="530"/>
        <v>0</v>
      </c>
      <c r="G382" s="383">
        <f t="shared" si="531"/>
        <v>0</v>
      </c>
      <c r="H382" s="447">
        <v>125.1</v>
      </c>
      <c r="I382" s="400"/>
      <c r="J382" s="386">
        <f>I382+'BM05'!G363</f>
        <v>115.82</v>
      </c>
      <c r="K382" s="387">
        <f t="shared" si="523"/>
        <v>2545.79</v>
      </c>
      <c r="L382" s="387">
        <f t="shared" si="532"/>
        <v>0</v>
      </c>
      <c r="M382" s="387">
        <f t="shared" si="533"/>
        <v>0</v>
      </c>
      <c r="N382" s="387">
        <f t="shared" si="526"/>
        <v>2545.79</v>
      </c>
      <c r="O382" s="387">
        <f t="shared" si="527"/>
        <v>0</v>
      </c>
      <c r="P382" s="387">
        <f t="shared" si="528"/>
        <v>2356.94</v>
      </c>
      <c r="Q382" s="388">
        <f t="shared" si="529"/>
        <v>0.92581870460642868</v>
      </c>
      <c r="S382" s="4">
        <v>2545.79</v>
      </c>
      <c r="U382" s="39">
        <f t="shared" si="470"/>
        <v>0</v>
      </c>
      <c r="V382" s="39"/>
    </row>
    <row r="383" spans="1:22" ht="25" x14ac:dyDescent="0.3">
      <c r="A383" s="452" t="s">
        <v>516</v>
      </c>
      <c r="B383" s="446" t="s">
        <v>45</v>
      </c>
      <c r="C383" s="447" t="s">
        <v>71</v>
      </c>
      <c r="D383" s="413">
        <v>18.329999999999998</v>
      </c>
      <c r="E383" s="447">
        <v>35.799999999999997</v>
      </c>
      <c r="F383" s="383">
        <f t="shared" si="530"/>
        <v>0</v>
      </c>
      <c r="G383" s="383">
        <f t="shared" si="531"/>
        <v>0</v>
      </c>
      <c r="H383" s="447">
        <v>35.799999999999997</v>
      </c>
      <c r="I383" s="400"/>
      <c r="J383" s="386">
        <f>I383+'BM05'!G364</f>
        <v>35.799999999999997</v>
      </c>
      <c r="K383" s="387">
        <f t="shared" si="523"/>
        <v>656.21</v>
      </c>
      <c r="L383" s="387">
        <f t="shared" si="532"/>
        <v>0</v>
      </c>
      <c r="M383" s="387">
        <f t="shared" si="533"/>
        <v>0</v>
      </c>
      <c r="N383" s="387">
        <f t="shared" si="526"/>
        <v>656.21</v>
      </c>
      <c r="O383" s="387">
        <f t="shared" si="527"/>
        <v>0</v>
      </c>
      <c r="P383" s="387">
        <f t="shared" si="528"/>
        <v>656.21</v>
      </c>
      <c r="Q383" s="388">
        <f t="shared" si="529"/>
        <v>1</v>
      </c>
      <c r="R383" s="67">
        <v>74.040000000000006</v>
      </c>
      <c r="S383" s="4">
        <v>656.21</v>
      </c>
      <c r="U383" s="39">
        <f t="shared" si="470"/>
        <v>0</v>
      </c>
      <c r="V383" s="39"/>
    </row>
    <row r="384" spans="1:22" ht="25" x14ac:dyDescent="0.3">
      <c r="A384" s="452" t="s">
        <v>517</v>
      </c>
      <c r="B384" s="446" t="s">
        <v>73</v>
      </c>
      <c r="C384" s="447" t="s">
        <v>71</v>
      </c>
      <c r="D384" s="413">
        <v>22.45</v>
      </c>
      <c r="E384" s="447">
        <v>71.8</v>
      </c>
      <c r="F384" s="383">
        <f t="shared" si="530"/>
        <v>0</v>
      </c>
      <c r="G384" s="383">
        <f t="shared" si="531"/>
        <v>0</v>
      </c>
      <c r="H384" s="447">
        <v>71.8</v>
      </c>
      <c r="I384" s="400"/>
      <c r="J384" s="386">
        <f>I384+'BM05'!G365</f>
        <v>71.8</v>
      </c>
      <c r="K384" s="387">
        <f t="shared" si="523"/>
        <v>1611.91</v>
      </c>
      <c r="L384" s="387">
        <f t="shared" si="532"/>
        <v>0</v>
      </c>
      <c r="M384" s="387">
        <f t="shared" si="533"/>
        <v>0</v>
      </c>
      <c r="N384" s="387">
        <f t="shared" si="526"/>
        <v>1611.91</v>
      </c>
      <c r="O384" s="387">
        <f t="shared" si="527"/>
        <v>0</v>
      </c>
      <c r="P384" s="387">
        <f t="shared" si="528"/>
        <v>1611.91</v>
      </c>
      <c r="Q384" s="388">
        <f t="shared" si="529"/>
        <v>1</v>
      </c>
      <c r="R384" s="67">
        <v>90.65</v>
      </c>
      <c r="S384" s="4">
        <v>1611.91</v>
      </c>
      <c r="U384" s="39">
        <f t="shared" si="470"/>
        <v>0</v>
      </c>
      <c r="V384" s="39"/>
    </row>
    <row r="385" spans="1:22" ht="25" x14ac:dyDescent="0.3">
      <c r="A385" s="452" t="s">
        <v>518</v>
      </c>
      <c r="B385" s="446" t="s">
        <v>75</v>
      </c>
      <c r="C385" s="447" t="s">
        <v>46</v>
      </c>
      <c r="D385" s="413">
        <v>740.6</v>
      </c>
      <c r="E385" s="447">
        <v>3.63</v>
      </c>
      <c r="F385" s="383">
        <f t="shared" si="530"/>
        <v>0</v>
      </c>
      <c r="G385" s="383">
        <f t="shared" si="531"/>
        <v>0</v>
      </c>
      <c r="H385" s="447">
        <v>3.63</v>
      </c>
      <c r="I385" s="400"/>
      <c r="J385" s="386">
        <f>I385+'BM05'!G366</f>
        <v>3.63</v>
      </c>
      <c r="K385" s="387">
        <f t="shared" si="523"/>
        <v>2688.38</v>
      </c>
      <c r="L385" s="387">
        <f t="shared" si="532"/>
        <v>0</v>
      </c>
      <c r="M385" s="387">
        <f t="shared" si="533"/>
        <v>0</v>
      </c>
      <c r="N385" s="387">
        <f t="shared" si="526"/>
        <v>2688.38</v>
      </c>
      <c r="O385" s="387">
        <f t="shared" si="527"/>
        <v>0</v>
      </c>
      <c r="P385" s="387">
        <f t="shared" si="528"/>
        <v>2688.38</v>
      </c>
      <c r="Q385" s="388">
        <f t="shared" si="529"/>
        <v>1</v>
      </c>
      <c r="R385" s="66"/>
      <c r="S385" s="4">
        <v>2688.38</v>
      </c>
      <c r="U385" s="39">
        <f t="shared" si="470"/>
        <v>0</v>
      </c>
      <c r="V385" s="39"/>
    </row>
    <row r="386" spans="1:22" ht="37.5" x14ac:dyDescent="0.3">
      <c r="A386" s="452" t="s">
        <v>519</v>
      </c>
      <c r="B386" s="446" t="s">
        <v>129</v>
      </c>
      <c r="C386" s="447" t="s">
        <v>63</v>
      </c>
      <c r="D386" s="413">
        <v>93</v>
      </c>
      <c r="E386" s="447">
        <v>49.39</v>
      </c>
      <c r="F386" s="383">
        <f t="shared" si="530"/>
        <v>0</v>
      </c>
      <c r="G386" s="383">
        <f t="shared" si="531"/>
        <v>0</v>
      </c>
      <c r="H386" s="447">
        <v>49.39</v>
      </c>
      <c r="I386" s="400"/>
      <c r="J386" s="386">
        <f>I386+'BM05'!G367</f>
        <v>31.62</v>
      </c>
      <c r="K386" s="387">
        <f t="shared" si="523"/>
        <v>4593.2700000000004</v>
      </c>
      <c r="L386" s="387">
        <f t="shared" si="532"/>
        <v>0</v>
      </c>
      <c r="M386" s="387">
        <f t="shared" si="533"/>
        <v>0</v>
      </c>
      <c r="N386" s="387">
        <f t="shared" si="526"/>
        <v>4593.2700000000004</v>
      </c>
      <c r="O386" s="387">
        <f t="shared" si="527"/>
        <v>0</v>
      </c>
      <c r="P386" s="387">
        <f t="shared" si="528"/>
        <v>2940.66</v>
      </c>
      <c r="Q386" s="388">
        <f t="shared" si="529"/>
        <v>0.64021056894108108</v>
      </c>
      <c r="R386" s="66"/>
      <c r="S386" s="4">
        <v>4593.2700000000004</v>
      </c>
      <c r="U386" s="39">
        <f t="shared" si="470"/>
        <v>0</v>
      </c>
      <c r="V386" s="39"/>
    </row>
    <row r="387" spans="1:22" ht="37.5" x14ac:dyDescent="0.3">
      <c r="A387" s="452" t="s">
        <v>520</v>
      </c>
      <c r="B387" s="446" t="s">
        <v>76</v>
      </c>
      <c r="C387" s="447" t="s">
        <v>63</v>
      </c>
      <c r="D387" s="413">
        <v>41.75</v>
      </c>
      <c r="E387" s="447">
        <v>8.81</v>
      </c>
      <c r="F387" s="383">
        <f t="shared" si="530"/>
        <v>0</v>
      </c>
      <c r="G387" s="383">
        <f t="shared" si="531"/>
        <v>18.89</v>
      </c>
      <c r="H387" s="447">
        <v>27.7</v>
      </c>
      <c r="I387" s="400"/>
      <c r="J387" s="386">
        <f>I387+'BM05'!G368</f>
        <v>8.81</v>
      </c>
      <c r="K387" s="387">
        <f t="shared" si="523"/>
        <v>367.82</v>
      </c>
      <c r="L387" s="387">
        <f t="shared" si="532"/>
        <v>0</v>
      </c>
      <c r="M387" s="387">
        <f t="shared" si="533"/>
        <v>788.66</v>
      </c>
      <c r="N387" s="387">
        <f t="shared" si="526"/>
        <v>1156.48</v>
      </c>
      <c r="O387" s="387">
        <f t="shared" si="527"/>
        <v>0</v>
      </c>
      <c r="P387" s="387">
        <f t="shared" si="528"/>
        <v>367.82</v>
      </c>
      <c r="Q387" s="388">
        <f t="shared" si="529"/>
        <v>0.31805132816823461</v>
      </c>
      <c r="S387" s="4">
        <v>367.82</v>
      </c>
      <c r="U387" s="39">
        <f t="shared" si="470"/>
        <v>0</v>
      </c>
      <c r="V387" s="39"/>
    </row>
    <row r="388" spans="1:22" ht="14" x14ac:dyDescent="0.3">
      <c r="A388" s="452" t="s">
        <v>521</v>
      </c>
      <c r="B388" s="446" t="s">
        <v>77</v>
      </c>
      <c r="C388" s="447" t="s">
        <v>46</v>
      </c>
      <c r="D388" s="413">
        <v>46.64</v>
      </c>
      <c r="E388" s="447">
        <v>6.35</v>
      </c>
      <c r="F388" s="383">
        <f t="shared" si="530"/>
        <v>0</v>
      </c>
      <c r="G388" s="383">
        <f t="shared" si="531"/>
        <v>2.9800000000000022</v>
      </c>
      <c r="H388" s="447">
        <v>9.3300000000000018</v>
      </c>
      <c r="I388" s="400"/>
      <c r="J388" s="386">
        <f>I388+'BM05'!G369</f>
        <v>6.35</v>
      </c>
      <c r="K388" s="387">
        <f t="shared" si="523"/>
        <v>296.16000000000003</v>
      </c>
      <c r="L388" s="387">
        <f t="shared" si="532"/>
        <v>0</v>
      </c>
      <c r="M388" s="387">
        <f t="shared" si="533"/>
        <v>138.99</v>
      </c>
      <c r="N388" s="387">
        <f t="shared" si="526"/>
        <v>435.15</v>
      </c>
      <c r="O388" s="387">
        <f t="shared" si="527"/>
        <v>0</v>
      </c>
      <c r="P388" s="387">
        <f t="shared" si="528"/>
        <v>296.16000000000003</v>
      </c>
      <c r="Q388" s="388">
        <f t="shared" si="529"/>
        <v>0.68059289900034481</v>
      </c>
      <c r="S388" s="4">
        <v>296.16000000000003</v>
      </c>
      <c r="U388" s="39">
        <f t="shared" si="470"/>
        <v>0</v>
      </c>
      <c r="V388" s="39"/>
    </row>
    <row r="389" spans="1:22" ht="37.5" x14ac:dyDescent="0.3">
      <c r="A389" s="463" t="s">
        <v>1446</v>
      </c>
      <c r="B389" s="489" t="s">
        <v>834</v>
      </c>
      <c r="C389" s="461" t="s">
        <v>1440</v>
      </c>
      <c r="D389" s="464">
        <v>87.10269642974599</v>
      </c>
      <c r="E389" s="461"/>
      <c r="F389" s="428">
        <f t="shared" si="530"/>
        <v>0</v>
      </c>
      <c r="G389" s="428">
        <f t="shared" si="531"/>
        <v>58.13</v>
      </c>
      <c r="H389" s="490">
        <v>58.13</v>
      </c>
      <c r="I389" s="465">
        <f>H389</f>
        <v>58.13</v>
      </c>
      <c r="J389" s="430">
        <f>I389</f>
        <v>58.13</v>
      </c>
      <c r="K389" s="431"/>
      <c r="L389" s="431">
        <f t="shared" si="532"/>
        <v>0</v>
      </c>
      <c r="M389" s="431">
        <f t="shared" si="533"/>
        <v>5063.28</v>
      </c>
      <c r="N389" s="431">
        <f t="shared" si="526"/>
        <v>5063.28</v>
      </c>
      <c r="O389" s="431">
        <f t="shared" si="527"/>
        <v>5063.28</v>
      </c>
      <c r="P389" s="431">
        <f t="shared" si="528"/>
        <v>5063.28</v>
      </c>
      <c r="Q389" s="432">
        <f t="shared" si="529"/>
        <v>1</v>
      </c>
      <c r="U389" s="39"/>
      <c r="V389" s="39"/>
    </row>
    <row r="390" spans="1:22" ht="37.5" x14ac:dyDescent="0.3">
      <c r="A390" s="463" t="s">
        <v>1447</v>
      </c>
      <c r="B390" s="489" t="s">
        <v>890</v>
      </c>
      <c r="C390" s="461" t="s">
        <v>1441</v>
      </c>
      <c r="D390" s="464">
        <v>89.495894644063966</v>
      </c>
      <c r="E390" s="461"/>
      <c r="F390" s="428">
        <f t="shared" si="530"/>
        <v>0</v>
      </c>
      <c r="G390" s="428">
        <f t="shared" si="531"/>
        <v>87.913199999999989</v>
      </c>
      <c r="H390" s="490">
        <v>87.913199999999989</v>
      </c>
      <c r="I390" s="465">
        <f>H390</f>
        <v>87.913199999999989</v>
      </c>
      <c r="J390" s="430">
        <f>I390</f>
        <v>87.913199999999989</v>
      </c>
      <c r="K390" s="431"/>
      <c r="L390" s="431">
        <f t="shared" si="532"/>
        <v>0</v>
      </c>
      <c r="M390" s="431">
        <f t="shared" si="533"/>
        <v>7867.87</v>
      </c>
      <c r="N390" s="431">
        <f t="shared" si="526"/>
        <v>7867.87</v>
      </c>
      <c r="O390" s="431">
        <f t="shared" si="527"/>
        <v>7867.87</v>
      </c>
      <c r="P390" s="431">
        <f t="shared" si="528"/>
        <v>7867.87</v>
      </c>
      <c r="Q390" s="432">
        <f t="shared" si="529"/>
        <v>1</v>
      </c>
      <c r="U390" s="39"/>
      <c r="V390" s="39"/>
    </row>
    <row r="391" spans="1:22" ht="15.5" x14ac:dyDescent="0.3">
      <c r="A391" s="381" t="s">
        <v>522</v>
      </c>
      <c r="B391" s="394" t="s">
        <v>142</v>
      </c>
      <c r="C391" s="395"/>
      <c r="D391" s="409"/>
      <c r="E391" s="395"/>
      <c r="F391" s="395"/>
      <c r="G391" s="395"/>
      <c r="H391" s="395"/>
      <c r="I391" s="644"/>
      <c r="J391" s="644"/>
      <c r="K391" s="644"/>
      <c r="L391" s="644"/>
      <c r="M391" s="644"/>
      <c r="N391" s="644"/>
      <c r="O391" s="644"/>
      <c r="P391" s="644"/>
      <c r="Q391" s="646"/>
      <c r="S391" s="4">
        <v>11614.43</v>
      </c>
      <c r="U391" s="39">
        <f t="shared" ref="U391:U438" si="534">+S391-K391</f>
        <v>11614.43</v>
      </c>
      <c r="V391" s="39"/>
    </row>
    <row r="392" spans="1:22" ht="50" x14ac:dyDescent="0.3">
      <c r="A392" s="452" t="s">
        <v>523</v>
      </c>
      <c r="B392" s="446" t="s">
        <v>90</v>
      </c>
      <c r="C392" s="447" t="s">
        <v>63</v>
      </c>
      <c r="D392" s="413">
        <v>39.71</v>
      </c>
      <c r="E392" s="447">
        <v>64.599999999999994</v>
      </c>
      <c r="F392" s="383">
        <f t="shared" ref="F392:F393" si="535">IF(H392&lt;E392,H392-E392,0)</f>
        <v>0</v>
      </c>
      <c r="G392" s="383">
        <f t="shared" ref="G392:G393" si="536">IF(H392&gt;E392,H392-E392,0)</f>
        <v>0</v>
      </c>
      <c r="H392" s="447">
        <v>64.599999999999994</v>
      </c>
      <c r="I392" s="400"/>
      <c r="J392" s="386">
        <f>I392+'BM05'!G371</f>
        <v>64.599999999999994</v>
      </c>
      <c r="K392" s="387">
        <f t="shared" ref="K392:K398" si="537">ROUND(E392*D392,2)</f>
        <v>2565.27</v>
      </c>
      <c r="L392" s="387">
        <f t="shared" ref="L392:L393" si="538">ROUND(D392*F392,2)</f>
        <v>0</v>
      </c>
      <c r="M392" s="387">
        <f t="shared" ref="M392:M393" si="539">ROUND(D392*G392,2)</f>
        <v>0</v>
      </c>
      <c r="N392" s="387">
        <f t="shared" ref="N392:N398" si="540">ROUND(H392*D392,2)</f>
        <v>2565.27</v>
      </c>
      <c r="O392" s="387">
        <f t="shared" ref="O392:O398" si="541">ROUND(I392*D392,2)</f>
        <v>0</v>
      </c>
      <c r="P392" s="387">
        <f t="shared" ref="P392:P398" si="542">ROUND(J392*D392,2)</f>
        <v>2565.27</v>
      </c>
      <c r="Q392" s="388">
        <f t="shared" si="529"/>
        <v>1</v>
      </c>
      <c r="S392" s="4">
        <v>2565.27</v>
      </c>
      <c r="U392" s="39">
        <f t="shared" si="534"/>
        <v>0</v>
      </c>
      <c r="V392" s="39"/>
    </row>
    <row r="393" spans="1:22" ht="37.5" x14ac:dyDescent="0.3">
      <c r="A393" s="452" t="s">
        <v>524</v>
      </c>
      <c r="B393" s="446" t="s">
        <v>94</v>
      </c>
      <c r="C393" s="447" t="s">
        <v>71</v>
      </c>
      <c r="D393" s="413">
        <v>22.45</v>
      </c>
      <c r="E393" s="447">
        <v>95.5</v>
      </c>
      <c r="F393" s="383">
        <f t="shared" si="535"/>
        <v>0</v>
      </c>
      <c r="G393" s="383">
        <f t="shared" si="536"/>
        <v>0</v>
      </c>
      <c r="H393" s="447">
        <v>95.5</v>
      </c>
      <c r="I393" s="400"/>
      <c r="J393" s="386">
        <f>I393+'BM05'!G372</f>
        <v>95.5</v>
      </c>
      <c r="K393" s="387">
        <f t="shared" si="537"/>
        <v>2143.98</v>
      </c>
      <c r="L393" s="387">
        <f t="shared" si="538"/>
        <v>0</v>
      </c>
      <c r="M393" s="387">
        <f t="shared" si="539"/>
        <v>0</v>
      </c>
      <c r="N393" s="387">
        <f t="shared" si="540"/>
        <v>2143.98</v>
      </c>
      <c r="O393" s="387">
        <f t="shared" si="541"/>
        <v>0</v>
      </c>
      <c r="P393" s="387">
        <f t="shared" si="542"/>
        <v>2143.98</v>
      </c>
      <c r="Q393" s="388">
        <f t="shared" si="529"/>
        <v>1</v>
      </c>
      <c r="S393" s="4">
        <v>2143.98</v>
      </c>
      <c r="U393" s="39">
        <f t="shared" si="534"/>
        <v>0</v>
      </c>
      <c r="V393" s="39"/>
    </row>
    <row r="394" spans="1:22" ht="37.5" x14ac:dyDescent="0.3">
      <c r="A394" s="452" t="s">
        <v>525</v>
      </c>
      <c r="B394" s="446" t="s">
        <v>143</v>
      </c>
      <c r="C394" s="447" t="s">
        <v>71</v>
      </c>
      <c r="D394" s="413">
        <v>18.75</v>
      </c>
      <c r="E394" s="447">
        <v>99.2</v>
      </c>
      <c r="F394" s="383">
        <f t="shared" ref="F394:F398" si="543">IF(H394&lt;E394,H394-E394,0)</f>
        <v>0</v>
      </c>
      <c r="G394" s="383">
        <f t="shared" ref="G394:G398" si="544">IF(H394&gt;E394,H394-E394,0)</f>
        <v>0</v>
      </c>
      <c r="H394" s="447">
        <v>99.2</v>
      </c>
      <c r="I394" s="400"/>
      <c r="J394" s="386">
        <f>I394+'BM05'!G373</f>
        <v>99.2</v>
      </c>
      <c r="K394" s="387">
        <f t="shared" si="537"/>
        <v>1860</v>
      </c>
      <c r="L394" s="387">
        <f t="shared" ref="L394:L398" si="545">ROUND(D394*F394,2)</f>
        <v>0</v>
      </c>
      <c r="M394" s="387">
        <f t="shared" ref="M394:M398" si="546">ROUND(D394*G394,2)</f>
        <v>0</v>
      </c>
      <c r="N394" s="387">
        <f t="shared" si="540"/>
        <v>1860</v>
      </c>
      <c r="O394" s="387">
        <f t="shared" si="541"/>
        <v>0</v>
      </c>
      <c r="P394" s="387">
        <f t="shared" si="542"/>
        <v>1860</v>
      </c>
      <c r="Q394" s="388">
        <f t="shared" si="529"/>
        <v>1</v>
      </c>
      <c r="S394" s="4">
        <v>1860</v>
      </c>
      <c r="U394" s="39">
        <f t="shared" si="534"/>
        <v>0</v>
      </c>
      <c r="V394" s="39"/>
    </row>
    <row r="395" spans="1:22" ht="37.5" x14ac:dyDescent="0.3">
      <c r="A395" s="452" t="s">
        <v>526</v>
      </c>
      <c r="B395" s="446" t="s">
        <v>47</v>
      </c>
      <c r="C395" s="447" t="s">
        <v>71</v>
      </c>
      <c r="D395" s="413">
        <v>18.260000000000002</v>
      </c>
      <c r="E395" s="447">
        <v>87.9</v>
      </c>
      <c r="F395" s="383">
        <f t="shared" si="543"/>
        <v>0</v>
      </c>
      <c r="G395" s="383">
        <f t="shared" si="544"/>
        <v>0</v>
      </c>
      <c r="H395" s="447">
        <v>87.9</v>
      </c>
      <c r="I395" s="400"/>
      <c r="J395" s="386">
        <f>I395+'BM05'!G374</f>
        <v>87.9</v>
      </c>
      <c r="K395" s="387">
        <f t="shared" si="537"/>
        <v>1605.05</v>
      </c>
      <c r="L395" s="387">
        <f t="shared" si="545"/>
        <v>0</v>
      </c>
      <c r="M395" s="387">
        <f t="shared" si="546"/>
        <v>0</v>
      </c>
      <c r="N395" s="387">
        <f t="shared" si="540"/>
        <v>1605.05</v>
      </c>
      <c r="O395" s="387">
        <f t="shared" si="541"/>
        <v>0</v>
      </c>
      <c r="P395" s="387">
        <f t="shared" si="542"/>
        <v>1605.05</v>
      </c>
      <c r="Q395" s="388">
        <f t="shared" si="529"/>
        <v>1</v>
      </c>
      <c r="S395" s="4">
        <v>1605.05</v>
      </c>
      <c r="U395" s="39">
        <f t="shared" si="534"/>
        <v>0</v>
      </c>
      <c r="V395" s="39"/>
    </row>
    <row r="396" spans="1:22" ht="37.5" x14ac:dyDescent="0.3">
      <c r="A396" s="452" t="s">
        <v>527</v>
      </c>
      <c r="B396" s="446" t="s">
        <v>144</v>
      </c>
      <c r="C396" s="447" t="s">
        <v>46</v>
      </c>
      <c r="D396" s="413">
        <v>487.71</v>
      </c>
      <c r="E396" s="447">
        <v>3.38</v>
      </c>
      <c r="F396" s="383">
        <f t="shared" si="543"/>
        <v>0</v>
      </c>
      <c r="G396" s="383">
        <f t="shared" si="544"/>
        <v>0</v>
      </c>
      <c r="H396" s="447">
        <v>3.38</v>
      </c>
      <c r="I396" s="400"/>
      <c r="J396" s="386">
        <f>I396+'BM05'!G375</f>
        <v>3.38</v>
      </c>
      <c r="K396" s="387">
        <f t="shared" si="537"/>
        <v>1648.46</v>
      </c>
      <c r="L396" s="387">
        <f t="shared" si="545"/>
        <v>0</v>
      </c>
      <c r="M396" s="387">
        <f t="shared" si="546"/>
        <v>0</v>
      </c>
      <c r="N396" s="387">
        <f t="shared" si="540"/>
        <v>1648.46</v>
      </c>
      <c r="O396" s="387">
        <f t="shared" si="541"/>
        <v>0</v>
      </c>
      <c r="P396" s="387">
        <f t="shared" si="542"/>
        <v>1648.46</v>
      </c>
      <c r="Q396" s="388">
        <f t="shared" si="529"/>
        <v>1</v>
      </c>
      <c r="S396" s="4">
        <v>1648.46</v>
      </c>
      <c r="U396" s="39">
        <f t="shared" si="534"/>
        <v>0</v>
      </c>
      <c r="V396" s="39"/>
    </row>
    <row r="397" spans="1:22" ht="25" x14ac:dyDescent="0.3">
      <c r="A397" s="452" t="s">
        <v>528</v>
      </c>
      <c r="B397" s="446" t="s">
        <v>145</v>
      </c>
      <c r="C397" s="447" t="s">
        <v>124</v>
      </c>
      <c r="D397" s="413">
        <v>114.79</v>
      </c>
      <c r="E397" s="447">
        <v>10.8</v>
      </c>
      <c r="F397" s="383">
        <f t="shared" si="543"/>
        <v>0</v>
      </c>
      <c r="G397" s="383">
        <f t="shared" si="544"/>
        <v>0</v>
      </c>
      <c r="H397" s="447">
        <v>10.8</v>
      </c>
      <c r="I397" s="400"/>
      <c r="J397" s="386">
        <f>I397+'BM05'!G376</f>
        <v>10.8</v>
      </c>
      <c r="K397" s="387">
        <f t="shared" si="537"/>
        <v>1239.73</v>
      </c>
      <c r="L397" s="387">
        <f t="shared" si="545"/>
        <v>0</v>
      </c>
      <c r="M397" s="387">
        <f t="shared" si="546"/>
        <v>0</v>
      </c>
      <c r="N397" s="387">
        <f t="shared" si="540"/>
        <v>1239.73</v>
      </c>
      <c r="O397" s="387">
        <f t="shared" si="541"/>
        <v>0</v>
      </c>
      <c r="P397" s="387">
        <f t="shared" si="542"/>
        <v>1239.73</v>
      </c>
      <c r="Q397" s="388">
        <f t="shared" si="529"/>
        <v>1</v>
      </c>
      <c r="S397" s="4">
        <v>1239.73</v>
      </c>
      <c r="U397" s="39">
        <f t="shared" si="534"/>
        <v>0</v>
      </c>
      <c r="V397" s="39"/>
    </row>
    <row r="398" spans="1:22" ht="25" x14ac:dyDescent="0.3">
      <c r="A398" s="462" t="s">
        <v>529</v>
      </c>
      <c r="B398" s="457" t="s">
        <v>146</v>
      </c>
      <c r="C398" s="458" t="s">
        <v>124</v>
      </c>
      <c r="D398" s="459">
        <v>62.72</v>
      </c>
      <c r="E398" s="458">
        <v>8.8000000000000007</v>
      </c>
      <c r="F398" s="439">
        <f t="shared" si="543"/>
        <v>-8.8000000000000007</v>
      </c>
      <c r="G398" s="439">
        <f t="shared" si="544"/>
        <v>0</v>
      </c>
      <c r="H398" s="458">
        <v>0</v>
      </c>
      <c r="I398" s="440"/>
      <c r="J398" s="441">
        <f>I398+'BM05'!G377</f>
        <v>8.8000000000000007</v>
      </c>
      <c r="K398" s="442">
        <f t="shared" si="537"/>
        <v>551.94000000000005</v>
      </c>
      <c r="L398" s="442">
        <f t="shared" si="545"/>
        <v>-551.94000000000005</v>
      </c>
      <c r="M398" s="442">
        <f t="shared" si="546"/>
        <v>0</v>
      </c>
      <c r="N398" s="442">
        <f t="shared" si="540"/>
        <v>0</v>
      </c>
      <c r="O398" s="442">
        <f t="shared" si="541"/>
        <v>0</v>
      </c>
      <c r="P398" s="442">
        <f t="shared" si="542"/>
        <v>551.94000000000005</v>
      </c>
      <c r="Q398" s="443">
        <v>0</v>
      </c>
      <c r="S398" s="4">
        <v>551.94000000000005</v>
      </c>
      <c r="U398" s="39">
        <f t="shared" si="534"/>
        <v>0</v>
      </c>
      <c r="V398" s="39"/>
    </row>
    <row r="399" spans="1:22" ht="15.5" customHeight="1" x14ac:dyDescent="0.3">
      <c r="A399" s="381" t="s">
        <v>530</v>
      </c>
      <c r="B399" s="394" t="s">
        <v>276</v>
      </c>
      <c r="C399" s="395"/>
      <c r="D399" s="409"/>
      <c r="E399" s="395"/>
      <c r="F399" s="395"/>
      <c r="G399" s="395"/>
      <c r="H399" s="629"/>
      <c r="I399" s="629"/>
      <c r="J399" s="629"/>
      <c r="K399" s="629"/>
      <c r="L399" s="629"/>
      <c r="M399" s="629"/>
      <c r="N399" s="629"/>
      <c r="O399" s="629"/>
      <c r="P399" s="629"/>
      <c r="Q399" s="647"/>
      <c r="S399" s="4">
        <v>5906.54</v>
      </c>
      <c r="U399" s="39">
        <f t="shared" si="534"/>
        <v>5906.54</v>
      </c>
      <c r="V399" s="39"/>
    </row>
    <row r="400" spans="1:22" ht="37.5" x14ac:dyDescent="0.3">
      <c r="A400" s="452" t="s">
        <v>531</v>
      </c>
      <c r="B400" s="446" t="s">
        <v>105</v>
      </c>
      <c r="C400" s="447" t="s">
        <v>63</v>
      </c>
      <c r="D400" s="413">
        <v>51.88</v>
      </c>
      <c r="E400" s="447">
        <v>113.85</v>
      </c>
      <c r="F400" s="383">
        <f t="shared" ref="F400" si="547">IF(H400&lt;E400,H400-E400,0)</f>
        <v>0</v>
      </c>
      <c r="G400" s="383">
        <f t="shared" ref="G400" si="548">IF(H400&gt;E400,H400-E400,0)</f>
        <v>0</v>
      </c>
      <c r="H400" s="447">
        <v>113.85</v>
      </c>
      <c r="I400" s="400"/>
      <c r="J400" s="386">
        <f>I400+'BM05'!G379</f>
        <v>113.85</v>
      </c>
      <c r="K400" s="387">
        <f>ROUND(E400*D400,2)</f>
        <v>5906.54</v>
      </c>
      <c r="L400" s="387">
        <f t="shared" ref="L400" si="549">ROUND(D400*F400,2)</f>
        <v>0</v>
      </c>
      <c r="M400" s="387">
        <f t="shared" ref="M400" si="550">ROUND(D400*G400,2)</f>
        <v>0</v>
      </c>
      <c r="N400" s="387">
        <f>ROUND(H400*D400,2)</f>
        <v>5906.54</v>
      </c>
      <c r="O400" s="387">
        <f>ROUND(I400*D400,2)</f>
        <v>0</v>
      </c>
      <c r="P400" s="387">
        <f>ROUND(J400*D400,2)</f>
        <v>5906.54</v>
      </c>
      <c r="Q400" s="388">
        <f t="shared" si="529"/>
        <v>1</v>
      </c>
      <c r="S400" s="4">
        <v>5906.54</v>
      </c>
      <c r="U400" s="39">
        <f t="shared" si="534"/>
        <v>0</v>
      </c>
      <c r="V400" s="39"/>
    </row>
    <row r="401" spans="1:22" ht="15.5" x14ac:dyDescent="0.3">
      <c r="A401" s="381" t="s">
        <v>532</v>
      </c>
      <c r="B401" s="394" t="s">
        <v>158</v>
      </c>
      <c r="C401" s="395"/>
      <c r="D401" s="409"/>
      <c r="E401" s="395"/>
      <c r="F401" s="395"/>
      <c r="G401" s="395"/>
      <c r="H401" s="395"/>
      <c r="I401" s="644"/>
      <c r="J401" s="644"/>
      <c r="K401" s="644"/>
      <c r="L401" s="644"/>
      <c r="M401" s="644"/>
      <c r="N401" s="644"/>
      <c r="O401" s="644"/>
      <c r="P401" s="644"/>
      <c r="Q401" s="646"/>
      <c r="S401" s="4">
        <v>13935.75</v>
      </c>
      <c r="U401" s="39">
        <f t="shared" si="534"/>
        <v>13935.75</v>
      </c>
      <c r="V401" s="39"/>
    </row>
    <row r="402" spans="1:22" ht="50" x14ac:dyDescent="0.3">
      <c r="A402" s="452" t="s">
        <v>533</v>
      </c>
      <c r="B402" s="446" t="s">
        <v>159</v>
      </c>
      <c r="C402" s="447" t="s">
        <v>63</v>
      </c>
      <c r="D402" s="413">
        <v>77.12</v>
      </c>
      <c r="E402" s="447">
        <v>101.08</v>
      </c>
      <c r="F402" s="383">
        <f t="shared" ref="F402" si="551">IF(H402&lt;E402,H402-E402,0)</f>
        <v>-5.8345000000000056</v>
      </c>
      <c r="G402" s="383">
        <f t="shared" ref="G402" si="552">IF(H402&gt;E402,H402-E402,0)</f>
        <v>0</v>
      </c>
      <c r="H402" s="447">
        <v>95.245499999999993</v>
      </c>
      <c r="I402" s="400"/>
      <c r="J402" s="386">
        <f>I402+'BM05'!G381</f>
        <v>0</v>
      </c>
      <c r="K402" s="387">
        <f>ROUND(E402*D402,2)</f>
        <v>7795.29</v>
      </c>
      <c r="L402" s="387">
        <f t="shared" ref="L402" si="553">ROUND(D402*F402,2)</f>
        <v>-449.96</v>
      </c>
      <c r="M402" s="387">
        <f t="shared" ref="M402" si="554">ROUND(D402*G402,2)</f>
        <v>0</v>
      </c>
      <c r="N402" s="387">
        <f>ROUND(H402*D402,2)</f>
        <v>7345.33</v>
      </c>
      <c r="O402" s="387">
        <f>ROUND(I402*D402,2)</f>
        <v>0</v>
      </c>
      <c r="P402" s="387">
        <f>ROUND(J402*D402,2)</f>
        <v>0</v>
      </c>
      <c r="Q402" s="388">
        <f t="shared" si="529"/>
        <v>0</v>
      </c>
      <c r="S402" s="4">
        <v>7795.29</v>
      </c>
      <c r="U402" s="39">
        <f t="shared" si="534"/>
        <v>0</v>
      </c>
      <c r="V402" s="39"/>
    </row>
    <row r="403" spans="1:22" ht="25" x14ac:dyDescent="0.3">
      <c r="A403" s="452" t="s">
        <v>534</v>
      </c>
      <c r="B403" s="446" t="s">
        <v>160</v>
      </c>
      <c r="C403" s="447" t="s">
        <v>63</v>
      </c>
      <c r="D403" s="413">
        <v>27.56</v>
      </c>
      <c r="E403" s="447">
        <v>101.08</v>
      </c>
      <c r="F403" s="383">
        <f t="shared" ref="F403:F405" si="555">IF(H403&lt;E403,H403-E403,0)</f>
        <v>-5.8345000000000056</v>
      </c>
      <c r="G403" s="383">
        <f t="shared" ref="G403:G405" si="556">IF(H403&gt;E403,H403-E403,0)</f>
        <v>0</v>
      </c>
      <c r="H403" s="447">
        <v>95.245499999999993</v>
      </c>
      <c r="I403" s="400"/>
      <c r="J403" s="386">
        <f>I403+'BM05'!G382</f>
        <v>0</v>
      </c>
      <c r="K403" s="387">
        <f>ROUND(E403*D403,2)</f>
        <v>2785.76</v>
      </c>
      <c r="L403" s="387">
        <f t="shared" ref="L403:L405" si="557">ROUND(D403*F403,2)</f>
        <v>-160.80000000000001</v>
      </c>
      <c r="M403" s="387">
        <f t="shared" ref="M403:M405" si="558">ROUND(D403*G403,2)</f>
        <v>0</v>
      </c>
      <c r="N403" s="387">
        <f>ROUND(H403*D403,2)</f>
        <v>2624.97</v>
      </c>
      <c r="O403" s="387">
        <f>ROUND(I403*D403,2)</f>
        <v>0</v>
      </c>
      <c r="P403" s="387">
        <f>ROUND(J403*D403,2)</f>
        <v>0</v>
      </c>
      <c r="Q403" s="388">
        <f t="shared" si="529"/>
        <v>0</v>
      </c>
      <c r="S403" s="4">
        <v>2785.76</v>
      </c>
      <c r="U403" s="39">
        <f t="shared" si="534"/>
        <v>0</v>
      </c>
      <c r="V403" s="39"/>
    </row>
    <row r="404" spans="1:22" ht="37.5" x14ac:dyDescent="0.3">
      <c r="A404" s="485" t="s">
        <v>535</v>
      </c>
      <c r="B404" s="486" t="s">
        <v>161</v>
      </c>
      <c r="C404" s="487" t="s">
        <v>124</v>
      </c>
      <c r="D404" s="488">
        <v>27.6</v>
      </c>
      <c r="E404" s="487">
        <v>13.3</v>
      </c>
      <c r="F404" s="383">
        <f t="shared" si="555"/>
        <v>-0.99000000000000021</v>
      </c>
      <c r="G404" s="383">
        <f t="shared" si="556"/>
        <v>0</v>
      </c>
      <c r="H404" s="487">
        <v>12.31</v>
      </c>
      <c r="I404" s="400"/>
      <c r="J404" s="386">
        <f>I404+'BM05'!G383</f>
        <v>0</v>
      </c>
      <c r="K404" s="387">
        <f>ROUND(E404*D404,2)</f>
        <v>367.08</v>
      </c>
      <c r="L404" s="387">
        <f t="shared" si="557"/>
        <v>-27.32</v>
      </c>
      <c r="M404" s="387">
        <f t="shared" si="558"/>
        <v>0</v>
      </c>
      <c r="N404" s="387">
        <f>ROUND(H404*D404,2)</f>
        <v>339.76</v>
      </c>
      <c r="O404" s="387">
        <f>ROUND(I404*D404,2)</f>
        <v>0</v>
      </c>
      <c r="P404" s="387">
        <f>ROUND(J404*D404,2)</f>
        <v>0</v>
      </c>
      <c r="Q404" s="388">
        <f t="shared" si="529"/>
        <v>0</v>
      </c>
      <c r="S404" s="4">
        <v>367.08</v>
      </c>
      <c r="U404" s="39">
        <f t="shared" si="534"/>
        <v>0</v>
      </c>
      <c r="V404" s="39"/>
    </row>
    <row r="405" spans="1:22" ht="37.5" x14ac:dyDescent="0.3">
      <c r="A405" s="452" t="s">
        <v>536</v>
      </c>
      <c r="B405" s="446" t="s">
        <v>164</v>
      </c>
      <c r="C405" s="447" t="s">
        <v>165</v>
      </c>
      <c r="D405" s="413">
        <v>1493.81</v>
      </c>
      <c r="E405" s="447">
        <v>2</v>
      </c>
      <c r="F405" s="383">
        <f t="shared" si="555"/>
        <v>0</v>
      </c>
      <c r="G405" s="383">
        <f t="shared" si="556"/>
        <v>0</v>
      </c>
      <c r="H405" s="447">
        <v>2</v>
      </c>
      <c r="I405" s="400"/>
      <c r="J405" s="386">
        <f>I405+'BM05'!G384</f>
        <v>0</v>
      </c>
      <c r="K405" s="387">
        <f>ROUND(E405*D405,2)</f>
        <v>2987.62</v>
      </c>
      <c r="L405" s="387">
        <f t="shared" si="557"/>
        <v>0</v>
      </c>
      <c r="M405" s="387">
        <f t="shared" si="558"/>
        <v>0</v>
      </c>
      <c r="N405" s="387">
        <f>ROUND(H405*D405,2)</f>
        <v>2987.62</v>
      </c>
      <c r="O405" s="387">
        <f>ROUND(I405*D405,2)</f>
        <v>0</v>
      </c>
      <c r="P405" s="387">
        <f>ROUND(J405*D405,2)</f>
        <v>0</v>
      </c>
      <c r="Q405" s="388">
        <f t="shared" si="529"/>
        <v>0</v>
      </c>
      <c r="S405" s="4">
        <v>2987.62</v>
      </c>
      <c r="U405" s="39">
        <f t="shared" si="534"/>
        <v>0</v>
      </c>
      <c r="V405" s="39"/>
    </row>
    <row r="406" spans="1:22" ht="15.5" customHeight="1" x14ac:dyDescent="0.3">
      <c r="A406" s="381" t="s">
        <v>537</v>
      </c>
      <c r="B406" s="394" t="s">
        <v>292</v>
      </c>
      <c r="C406" s="395"/>
      <c r="D406" s="409"/>
      <c r="E406" s="395"/>
      <c r="F406" s="395"/>
      <c r="G406" s="395"/>
      <c r="H406" s="629"/>
      <c r="I406" s="629"/>
      <c r="J406" s="629"/>
      <c r="K406" s="629"/>
      <c r="L406" s="629"/>
      <c r="M406" s="629"/>
      <c r="N406" s="629"/>
      <c r="O406" s="629"/>
      <c r="P406" s="629"/>
      <c r="Q406" s="647"/>
      <c r="S406" s="4">
        <v>10544.46</v>
      </c>
      <c r="U406" s="39">
        <f t="shared" si="534"/>
        <v>10544.46</v>
      </c>
      <c r="V406" s="39"/>
    </row>
    <row r="407" spans="1:22" ht="37.5" x14ac:dyDescent="0.3">
      <c r="A407" s="452" t="s">
        <v>538</v>
      </c>
      <c r="B407" s="446" t="s">
        <v>539</v>
      </c>
      <c r="C407" s="447" t="s">
        <v>540</v>
      </c>
      <c r="D407" s="413">
        <v>4022.92</v>
      </c>
      <c r="E407" s="447">
        <v>1</v>
      </c>
      <c r="F407" s="383">
        <f t="shared" ref="F407:F408" si="559">IF(H407&lt;E407,H407-E407,0)</f>
        <v>0</v>
      </c>
      <c r="G407" s="383">
        <f t="shared" ref="G407:G408" si="560">IF(H407&gt;E407,H407-E407,0)</f>
        <v>0</v>
      </c>
      <c r="H407" s="447">
        <v>1</v>
      </c>
      <c r="I407" s="400"/>
      <c r="J407" s="386">
        <f>I407+'BM05'!G386</f>
        <v>0</v>
      </c>
      <c r="K407" s="387">
        <f>ROUND(E407*D407,2)</f>
        <v>4022.92</v>
      </c>
      <c r="L407" s="387">
        <f t="shared" ref="L407:L408" si="561">ROUND(D407*F407,2)</f>
        <v>0</v>
      </c>
      <c r="M407" s="387">
        <f t="shared" ref="M407:M408" si="562">ROUND(D407*G407,2)</f>
        <v>0</v>
      </c>
      <c r="N407" s="387">
        <f>ROUND(H407*D407,2)</f>
        <v>4022.92</v>
      </c>
      <c r="O407" s="387">
        <f>ROUND(I407*D407,2)</f>
        <v>0</v>
      </c>
      <c r="P407" s="387">
        <f>ROUND(J407*D407,2)</f>
        <v>0</v>
      </c>
      <c r="Q407" s="388">
        <f t="shared" si="529"/>
        <v>0</v>
      </c>
      <c r="S407" s="4">
        <v>4022.92</v>
      </c>
      <c r="U407" s="39">
        <f t="shared" si="534"/>
        <v>0</v>
      </c>
      <c r="V407" s="39"/>
    </row>
    <row r="408" spans="1:22" ht="50" x14ac:dyDescent="0.3">
      <c r="A408" s="452" t="s">
        <v>541</v>
      </c>
      <c r="B408" s="446" t="s">
        <v>542</v>
      </c>
      <c r="C408" s="447" t="s">
        <v>63</v>
      </c>
      <c r="D408" s="413">
        <v>1018.99</v>
      </c>
      <c r="E408" s="447">
        <v>6.4</v>
      </c>
      <c r="F408" s="383">
        <f t="shared" si="559"/>
        <v>0</v>
      </c>
      <c r="G408" s="383">
        <f t="shared" si="560"/>
        <v>0</v>
      </c>
      <c r="H408" s="447">
        <v>6.4</v>
      </c>
      <c r="I408" s="400"/>
      <c r="J408" s="386">
        <f>I408+'BM05'!G387</f>
        <v>0</v>
      </c>
      <c r="K408" s="387">
        <f>ROUND(E408*D408,2)</f>
        <v>6521.54</v>
      </c>
      <c r="L408" s="387">
        <f t="shared" si="561"/>
        <v>0</v>
      </c>
      <c r="M408" s="387">
        <f t="shared" si="562"/>
        <v>0</v>
      </c>
      <c r="N408" s="387">
        <f>ROUND(H408*D408,2)</f>
        <v>6521.54</v>
      </c>
      <c r="O408" s="387">
        <f>ROUND(I408*D408,2)</f>
        <v>0</v>
      </c>
      <c r="P408" s="387">
        <f>ROUND(J408*D408,2)</f>
        <v>0</v>
      </c>
      <c r="Q408" s="388">
        <f t="shared" si="529"/>
        <v>0</v>
      </c>
      <c r="S408" s="4">
        <v>6521.54</v>
      </c>
      <c r="U408" s="39">
        <f t="shared" si="534"/>
        <v>0</v>
      </c>
      <c r="V408" s="39"/>
    </row>
    <row r="409" spans="1:22" ht="15.5" customHeight="1" x14ac:dyDescent="0.3">
      <c r="A409" s="381" t="s">
        <v>543</v>
      </c>
      <c r="B409" s="394" t="s">
        <v>181</v>
      </c>
      <c r="C409" s="395"/>
      <c r="D409" s="409"/>
      <c r="E409" s="395"/>
      <c r="F409" s="395"/>
      <c r="G409" s="395"/>
      <c r="H409" s="629"/>
      <c r="I409" s="629"/>
      <c r="J409" s="629"/>
      <c r="K409" s="629"/>
      <c r="L409" s="629"/>
      <c r="M409" s="629"/>
      <c r="N409" s="629"/>
      <c r="O409" s="629"/>
      <c r="P409" s="629"/>
      <c r="Q409" s="647"/>
      <c r="S409" s="4">
        <v>17525.580000000002</v>
      </c>
      <c r="U409" s="39">
        <f t="shared" si="534"/>
        <v>17525.580000000002</v>
      </c>
      <c r="V409" s="39"/>
    </row>
    <row r="410" spans="1:22" ht="25" x14ac:dyDescent="0.3">
      <c r="A410" s="452" t="s">
        <v>544</v>
      </c>
      <c r="B410" s="446" t="s">
        <v>182</v>
      </c>
      <c r="C410" s="447" t="s">
        <v>46</v>
      </c>
      <c r="D410" s="413">
        <v>434.36</v>
      </c>
      <c r="E410" s="447">
        <v>5.25</v>
      </c>
      <c r="F410" s="383">
        <f t="shared" ref="F410:F411" si="563">IF(H410&lt;E410,H410-E410,0)</f>
        <v>-1.6286849999999999</v>
      </c>
      <c r="G410" s="383">
        <f t="shared" ref="G410:G411" si="564">IF(H410&gt;E410,H410-E410,0)</f>
        <v>0</v>
      </c>
      <c r="H410" s="447">
        <v>3.6213150000000001</v>
      </c>
      <c r="I410" s="400"/>
      <c r="J410" s="386">
        <f>I410+'BM05'!G389</f>
        <v>5.25</v>
      </c>
      <c r="K410" s="387">
        <f>ROUND(E410*D410,2)</f>
        <v>2280.39</v>
      </c>
      <c r="L410" s="387">
        <f t="shared" ref="L410:L411" si="565">ROUND(D410*F410,2)</f>
        <v>-707.44</v>
      </c>
      <c r="M410" s="387">
        <f t="shared" ref="M410:M411" si="566">ROUND(D410*G410,2)</f>
        <v>0</v>
      </c>
      <c r="N410" s="387">
        <f>ROUND(H410*D410,2)</f>
        <v>1572.95</v>
      </c>
      <c r="O410" s="387">
        <f>ROUND(I410*D410,2)</f>
        <v>0</v>
      </c>
      <c r="P410" s="387">
        <f>ROUND(J410*D410,2)</f>
        <v>2280.39</v>
      </c>
      <c r="Q410" s="388">
        <f t="shared" si="529"/>
        <v>1.449753647604819</v>
      </c>
      <c r="S410" s="4">
        <v>2280.39</v>
      </c>
      <c r="U410" s="39">
        <f t="shared" si="534"/>
        <v>0</v>
      </c>
      <c r="V410" s="39"/>
    </row>
    <row r="411" spans="1:22" ht="62.5" x14ac:dyDescent="0.3">
      <c r="A411" s="452" t="s">
        <v>545</v>
      </c>
      <c r="B411" s="446" t="s">
        <v>183</v>
      </c>
      <c r="C411" s="447" t="s">
        <v>63</v>
      </c>
      <c r="D411" s="413">
        <v>40.81</v>
      </c>
      <c r="E411" s="447">
        <v>75</v>
      </c>
      <c r="F411" s="383">
        <f t="shared" si="563"/>
        <v>0</v>
      </c>
      <c r="G411" s="383">
        <f t="shared" si="564"/>
        <v>0</v>
      </c>
      <c r="H411" s="447">
        <v>75</v>
      </c>
      <c r="I411" s="400"/>
      <c r="J411" s="386">
        <f>I411+'BM05'!G390</f>
        <v>0</v>
      </c>
      <c r="K411" s="387">
        <f>ROUND(E411*D411,2)</f>
        <v>3060.75</v>
      </c>
      <c r="L411" s="387">
        <f t="shared" si="565"/>
        <v>0</v>
      </c>
      <c r="M411" s="387">
        <f t="shared" si="566"/>
        <v>0</v>
      </c>
      <c r="N411" s="387">
        <f>ROUND(H411*D411,2)</f>
        <v>3060.75</v>
      </c>
      <c r="O411" s="387">
        <f>ROUND(I411*D411,2)</f>
        <v>0</v>
      </c>
      <c r="P411" s="387">
        <f>ROUND(J411*D411,2)</f>
        <v>0</v>
      </c>
      <c r="Q411" s="388">
        <f t="shared" si="529"/>
        <v>0</v>
      </c>
      <c r="S411" s="4">
        <v>3060.75</v>
      </c>
      <c r="U411" s="39">
        <f t="shared" si="534"/>
        <v>0</v>
      </c>
      <c r="V411" s="39"/>
    </row>
    <row r="412" spans="1:22" ht="37.5" x14ac:dyDescent="0.3">
      <c r="A412" s="452" t="s">
        <v>546</v>
      </c>
      <c r="B412" s="446" t="s">
        <v>184</v>
      </c>
      <c r="C412" s="447" t="s">
        <v>63</v>
      </c>
      <c r="D412" s="413">
        <v>126.75</v>
      </c>
      <c r="E412" s="447">
        <v>75</v>
      </c>
      <c r="F412" s="383">
        <f t="shared" ref="F412:F414" si="567">IF(H412&lt;E412,H412-E412,0)</f>
        <v>0</v>
      </c>
      <c r="G412" s="383">
        <f t="shared" ref="G412:G414" si="568">IF(H412&gt;E412,H412-E412,0)</f>
        <v>0</v>
      </c>
      <c r="H412" s="447">
        <v>75</v>
      </c>
      <c r="I412" s="400"/>
      <c r="J412" s="386">
        <f>I412+'BM05'!G391</f>
        <v>0</v>
      </c>
      <c r="K412" s="387">
        <f>ROUND(E412*D412,2)</f>
        <v>9506.25</v>
      </c>
      <c r="L412" s="387">
        <f t="shared" ref="L412:L414" si="569">ROUND(D412*F412,2)</f>
        <v>0</v>
      </c>
      <c r="M412" s="387">
        <f t="shared" ref="M412:M414" si="570">ROUND(D412*G412,2)</f>
        <v>0</v>
      </c>
      <c r="N412" s="387">
        <f>ROUND(H412*D412,2)</f>
        <v>9506.25</v>
      </c>
      <c r="O412" s="387">
        <f>ROUND(I412*D412,2)</f>
        <v>0</v>
      </c>
      <c r="P412" s="387">
        <f>ROUND(J412*D412,2)</f>
        <v>0</v>
      </c>
      <c r="Q412" s="388">
        <f t="shared" si="529"/>
        <v>0</v>
      </c>
      <c r="S412" s="4">
        <v>9506.25</v>
      </c>
      <c r="U412" s="39">
        <f t="shared" si="534"/>
        <v>0</v>
      </c>
      <c r="V412" s="39"/>
    </row>
    <row r="413" spans="1:22" ht="25" x14ac:dyDescent="0.3">
      <c r="A413" s="452" t="s">
        <v>547</v>
      </c>
      <c r="B413" s="446" t="s">
        <v>185</v>
      </c>
      <c r="C413" s="447" t="s">
        <v>124</v>
      </c>
      <c r="D413" s="413">
        <v>21</v>
      </c>
      <c r="E413" s="447">
        <v>36.5</v>
      </c>
      <c r="F413" s="383">
        <f t="shared" si="567"/>
        <v>-4.2800000000000011</v>
      </c>
      <c r="G413" s="383">
        <f t="shared" si="568"/>
        <v>0</v>
      </c>
      <c r="H413" s="447">
        <v>32.22</v>
      </c>
      <c r="I413" s="400"/>
      <c r="J413" s="386">
        <f>I413+'BM05'!G392</f>
        <v>0</v>
      </c>
      <c r="K413" s="387">
        <f>ROUND(E413*D413,2)</f>
        <v>766.5</v>
      </c>
      <c r="L413" s="387">
        <f t="shared" si="569"/>
        <v>-89.88</v>
      </c>
      <c r="M413" s="387">
        <f t="shared" si="570"/>
        <v>0</v>
      </c>
      <c r="N413" s="387">
        <f>ROUND(H413*D413,2)</f>
        <v>676.62</v>
      </c>
      <c r="O413" s="387">
        <f>ROUND(I413*D413,2)</f>
        <v>0</v>
      </c>
      <c r="P413" s="387">
        <f>ROUND(J413*D413,2)</f>
        <v>0</v>
      </c>
      <c r="Q413" s="388">
        <f t="shared" si="529"/>
        <v>0</v>
      </c>
      <c r="S413" s="4">
        <v>766.5</v>
      </c>
      <c r="U413" s="39">
        <f t="shared" si="534"/>
        <v>0</v>
      </c>
      <c r="V413" s="39"/>
    </row>
    <row r="414" spans="1:22" ht="37.5" x14ac:dyDescent="0.3">
      <c r="A414" s="452" t="s">
        <v>548</v>
      </c>
      <c r="B414" s="446" t="s">
        <v>549</v>
      </c>
      <c r="C414" s="447" t="s">
        <v>63</v>
      </c>
      <c r="D414" s="413">
        <v>104.75</v>
      </c>
      <c r="E414" s="447">
        <v>18.25</v>
      </c>
      <c r="F414" s="383">
        <f t="shared" si="567"/>
        <v>0</v>
      </c>
      <c r="G414" s="383">
        <f t="shared" si="568"/>
        <v>21.630000000000003</v>
      </c>
      <c r="H414" s="447">
        <v>39.880000000000003</v>
      </c>
      <c r="I414" s="400"/>
      <c r="J414" s="386">
        <f>I414+'BM05'!G393</f>
        <v>0</v>
      </c>
      <c r="K414" s="387">
        <f>ROUND(E414*D414,2)</f>
        <v>1911.69</v>
      </c>
      <c r="L414" s="387">
        <f t="shared" si="569"/>
        <v>0</v>
      </c>
      <c r="M414" s="387">
        <f t="shared" si="570"/>
        <v>2265.7399999999998</v>
      </c>
      <c r="N414" s="387">
        <f>ROUND(H414*D414,2)</f>
        <v>4177.43</v>
      </c>
      <c r="O414" s="387">
        <f>ROUND(I414*D414,2)</f>
        <v>0</v>
      </c>
      <c r="P414" s="387">
        <f>ROUND(J414*D414,2)</f>
        <v>0</v>
      </c>
      <c r="Q414" s="388">
        <f t="shared" si="529"/>
        <v>0</v>
      </c>
      <c r="S414" s="4">
        <v>1911.69</v>
      </c>
      <c r="U414" s="39">
        <f t="shared" si="534"/>
        <v>0</v>
      </c>
      <c r="V414" s="39"/>
    </row>
    <row r="415" spans="1:22" ht="15.5" x14ac:dyDescent="0.3">
      <c r="A415" s="381" t="s">
        <v>550</v>
      </c>
      <c r="B415" s="394" t="s">
        <v>41</v>
      </c>
      <c r="C415" s="395"/>
      <c r="D415" s="409"/>
      <c r="E415" s="395"/>
      <c r="F415" s="395"/>
      <c r="G415" s="395"/>
      <c r="H415" s="395"/>
      <c r="I415" s="455"/>
      <c r="J415" s="386"/>
      <c r="K415" s="395"/>
      <c r="L415" s="395"/>
      <c r="M415" s="395"/>
      <c r="N415" s="484"/>
      <c r="O415" s="395"/>
      <c r="P415" s="395"/>
      <c r="Q415" s="450"/>
      <c r="S415" s="4">
        <v>27486.86</v>
      </c>
      <c r="U415" s="39">
        <f t="shared" si="534"/>
        <v>27486.86</v>
      </c>
      <c r="V415" s="39"/>
    </row>
    <row r="416" spans="1:22" ht="37.5" x14ac:dyDescent="0.3">
      <c r="A416" s="452" t="s">
        <v>551</v>
      </c>
      <c r="B416" s="446" t="s">
        <v>109</v>
      </c>
      <c r="C416" s="447" t="s">
        <v>63</v>
      </c>
      <c r="D416" s="413">
        <v>4.37</v>
      </c>
      <c r="E416" s="447">
        <v>236.18</v>
      </c>
      <c r="F416" s="383">
        <f t="shared" ref="F416:F418" si="571">IF(H416&lt;E416,H416-E416,0)</f>
        <v>0</v>
      </c>
      <c r="G416" s="383">
        <f t="shared" ref="G416:G418" si="572">IF(H416&gt;E416,H416-E416,0)</f>
        <v>0</v>
      </c>
      <c r="H416" s="447">
        <v>236.18</v>
      </c>
      <c r="I416" s="400"/>
      <c r="J416" s="386">
        <f>I416+'BM05'!G395</f>
        <v>236.18</v>
      </c>
      <c r="K416" s="387">
        <f>ROUND(E416*D416,2)</f>
        <v>1032.1099999999999</v>
      </c>
      <c r="L416" s="387">
        <f t="shared" ref="L416:L419" si="573">ROUND(D416*F416,2)</f>
        <v>0</v>
      </c>
      <c r="M416" s="387">
        <f t="shared" ref="M416:M419" si="574">ROUND(D416*G416,2)</f>
        <v>0</v>
      </c>
      <c r="N416" s="387">
        <f>ROUND(H416*D416,2)</f>
        <v>1032.1099999999999</v>
      </c>
      <c r="O416" s="387">
        <f>ROUND(I416*D416,2)</f>
        <v>0</v>
      </c>
      <c r="P416" s="387">
        <f>ROUND(J416*D416,2)</f>
        <v>1032.1099999999999</v>
      </c>
      <c r="Q416" s="388">
        <f t="shared" si="529"/>
        <v>1</v>
      </c>
      <c r="S416" s="4">
        <v>1032.1099999999999</v>
      </c>
      <c r="U416" s="39">
        <f t="shared" si="534"/>
        <v>0</v>
      </c>
      <c r="V416" s="39"/>
    </row>
    <row r="417" spans="1:22" ht="50" x14ac:dyDescent="0.3">
      <c r="A417" s="452" t="s">
        <v>552</v>
      </c>
      <c r="B417" s="446" t="s">
        <v>110</v>
      </c>
      <c r="C417" s="447" t="s">
        <v>63</v>
      </c>
      <c r="D417" s="413">
        <v>24.13</v>
      </c>
      <c r="E417" s="447">
        <v>113.85</v>
      </c>
      <c r="F417" s="383">
        <f t="shared" si="571"/>
        <v>0</v>
      </c>
      <c r="G417" s="383">
        <f t="shared" si="572"/>
        <v>0</v>
      </c>
      <c r="H417" s="447">
        <v>113.85</v>
      </c>
      <c r="I417" s="400"/>
      <c r="J417" s="386">
        <f>I417+'BM05'!G396</f>
        <v>113.85</v>
      </c>
      <c r="K417" s="387">
        <f>ROUND(E417*D417,2)</f>
        <v>2747.2</v>
      </c>
      <c r="L417" s="387">
        <f t="shared" si="573"/>
        <v>0</v>
      </c>
      <c r="M417" s="387">
        <f t="shared" si="574"/>
        <v>0</v>
      </c>
      <c r="N417" s="387">
        <f>ROUND(H417*D417,2)</f>
        <v>2747.2</v>
      </c>
      <c r="O417" s="387">
        <f>ROUND(I417*D417,2)</f>
        <v>0</v>
      </c>
      <c r="P417" s="387">
        <f>ROUND(J417*D417,2)</f>
        <v>2747.2</v>
      </c>
      <c r="Q417" s="388">
        <f t="shared" si="529"/>
        <v>1</v>
      </c>
      <c r="S417" s="4">
        <v>2747.2</v>
      </c>
      <c r="U417" s="39">
        <f t="shared" si="534"/>
        <v>0</v>
      </c>
      <c r="V417" s="39"/>
    </row>
    <row r="418" spans="1:22" ht="50" x14ac:dyDescent="0.3">
      <c r="A418" s="452" t="s">
        <v>553</v>
      </c>
      <c r="B418" s="446" t="s">
        <v>110</v>
      </c>
      <c r="C418" s="447" t="s">
        <v>63</v>
      </c>
      <c r="D418" s="413">
        <v>24.13</v>
      </c>
      <c r="E418" s="447">
        <v>122.33</v>
      </c>
      <c r="F418" s="383">
        <f t="shared" si="571"/>
        <v>0</v>
      </c>
      <c r="G418" s="383">
        <f t="shared" si="572"/>
        <v>0</v>
      </c>
      <c r="H418" s="447">
        <v>122.33</v>
      </c>
      <c r="I418" s="400"/>
      <c r="J418" s="386">
        <f>I418+'BM05'!G397</f>
        <v>122.33</v>
      </c>
      <c r="K418" s="387">
        <f>ROUND(E418*D418,2)</f>
        <v>2951.82</v>
      </c>
      <c r="L418" s="387">
        <f t="shared" si="573"/>
        <v>0</v>
      </c>
      <c r="M418" s="387">
        <f t="shared" si="574"/>
        <v>0</v>
      </c>
      <c r="N418" s="387">
        <f>ROUND(H418*D418,2)</f>
        <v>2951.82</v>
      </c>
      <c r="O418" s="387">
        <f>ROUND(I418*D418,2)</f>
        <v>0</v>
      </c>
      <c r="P418" s="387">
        <f>ROUND(J418*D418,2)</f>
        <v>2951.82</v>
      </c>
      <c r="Q418" s="388">
        <f t="shared" si="529"/>
        <v>1</v>
      </c>
      <c r="S418" s="4">
        <v>2951.82</v>
      </c>
      <c r="U418" s="39">
        <f t="shared" si="534"/>
        <v>0</v>
      </c>
      <c r="V418" s="39"/>
    </row>
    <row r="419" spans="1:22" ht="25" x14ac:dyDescent="0.3">
      <c r="A419" s="452" t="s">
        <v>554</v>
      </c>
      <c r="B419" s="446" t="s">
        <v>114</v>
      </c>
      <c r="C419" s="447" t="s">
        <v>61</v>
      </c>
      <c r="D419" s="413">
        <v>169.67</v>
      </c>
      <c r="E419" s="447">
        <v>122.33</v>
      </c>
      <c r="F419" s="383">
        <f t="shared" ref="F419" si="575">IF(H419&lt;E419,H419-E419,0)</f>
        <v>0</v>
      </c>
      <c r="G419" s="383">
        <f t="shared" ref="G419" si="576">IF(H419&gt;E419,H419-E419,0)</f>
        <v>0</v>
      </c>
      <c r="H419" s="447">
        <v>122.33</v>
      </c>
      <c r="I419" s="400"/>
      <c r="J419" s="386">
        <f>I419+'BM05'!G398</f>
        <v>0</v>
      </c>
      <c r="K419" s="387">
        <f>ROUND(E419*D419,2)</f>
        <v>20755.73</v>
      </c>
      <c r="L419" s="387">
        <f t="shared" si="573"/>
        <v>0</v>
      </c>
      <c r="M419" s="387">
        <f t="shared" si="574"/>
        <v>0</v>
      </c>
      <c r="N419" s="387">
        <f>ROUND(H419*D419,2)</f>
        <v>20755.73</v>
      </c>
      <c r="O419" s="387">
        <f>ROUND(I419*D419,2)</f>
        <v>0</v>
      </c>
      <c r="P419" s="387">
        <f>ROUND(J419*D419,2)</f>
        <v>0</v>
      </c>
      <c r="Q419" s="388">
        <f t="shared" si="529"/>
        <v>0</v>
      </c>
      <c r="S419" s="4">
        <v>20755.73</v>
      </c>
      <c r="U419" s="39">
        <f t="shared" si="534"/>
        <v>0</v>
      </c>
      <c r="V419" s="39"/>
    </row>
    <row r="420" spans="1:22" ht="15.5" x14ac:dyDescent="0.3">
      <c r="A420" s="381" t="s">
        <v>555</v>
      </c>
      <c r="B420" s="394" t="s">
        <v>198</v>
      </c>
      <c r="C420" s="395"/>
      <c r="D420" s="409"/>
      <c r="E420" s="395"/>
      <c r="F420" s="395"/>
      <c r="G420" s="395"/>
      <c r="H420" s="395"/>
      <c r="I420" s="455"/>
      <c r="J420" s="386"/>
      <c r="K420" s="395"/>
      <c r="L420" s="484"/>
      <c r="M420" s="484"/>
      <c r="N420" s="484"/>
      <c r="O420" s="395"/>
      <c r="P420" s="395"/>
      <c r="Q420" s="450"/>
      <c r="S420" s="4">
        <v>4302.3900000000003</v>
      </c>
      <c r="U420" s="39">
        <f t="shared" si="534"/>
        <v>4302.3900000000003</v>
      </c>
      <c r="V420" s="39"/>
    </row>
    <row r="421" spans="1:22" ht="25" x14ac:dyDescent="0.3">
      <c r="A421" s="452" t="s">
        <v>556</v>
      </c>
      <c r="B421" s="446" t="s">
        <v>199</v>
      </c>
      <c r="C421" s="447" t="s">
        <v>63</v>
      </c>
      <c r="D421" s="413">
        <v>3.18</v>
      </c>
      <c r="E421" s="447">
        <v>113.85</v>
      </c>
      <c r="F421" s="383">
        <f t="shared" ref="F421:F423" si="577">IF(H421&lt;E421,H421-E421,0)</f>
        <v>0</v>
      </c>
      <c r="G421" s="383">
        <f t="shared" ref="G421:G423" si="578">IF(H421&gt;E421,H421-E421,0)</f>
        <v>0</v>
      </c>
      <c r="H421" s="447">
        <v>113.85</v>
      </c>
      <c r="I421" s="400"/>
      <c r="J421" s="386">
        <f>I421+'BM05'!G400</f>
        <v>0</v>
      </c>
      <c r="K421" s="387">
        <f>ROUND(E421*D421,2)</f>
        <v>362.04</v>
      </c>
      <c r="L421" s="387">
        <f t="shared" ref="L421:L423" si="579">ROUND(D421*F421,2)</f>
        <v>0</v>
      </c>
      <c r="M421" s="387">
        <f t="shared" ref="M421:M423" si="580">ROUND(D421*G421,2)</f>
        <v>0</v>
      </c>
      <c r="N421" s="387">
        <f>ROUND(H421*D421,2)</f>
        <v>362.04</v>
      </c>
      <c r="O421" s="387">
        <f>ROUND(I421*D421,2)</f>
        <v>0</v>
      </c>
      <c r="P421" s="387">
        <f>ROUND(J421*D421,2)</f>
        <v>0</v>
      </c>
      <c r="Q421" s="388">
        <f t="shared" si="529"/>
        <v>0</v>
      </c>
      <c r="S421" s="4">
        <v>362.04</v>
      </c>
      <c r="U421" s="39">
        <f t="shared" si="534"/>
        <v>0</v>
      </c>
      <c r="V421" s="39"/>
    </row>
    <row r="422" spans="1:22" ht="25" x14ac:dyDescent="0.3">
      <c r="A422" s="452" t="s">
        <v>557</v>
      </c>
      <c r="B422" s="446" t="s">
        <v>112</v>
      </c>
      <c r="C422" s="447" t="s">
        <v>63</v>
      </c>
      <c r="D422" s="413">
        <v>19.41</v>
      </c>
      <c r="E422" s="447">
        <v>113.85</v>
      </c>
      <c r="F422" s="383">
        <f t="shared" si="577"/>
        <v>0</v>
      </c>
      <c r="G422" s="383">
        <f t="shared" si="578"/>
        <v>0</v>
      </c>
      <c r="H422" s="447">
        <v>113.85</v>
      </c>
      <c r="I422" s="400"/>
      <c r="J422" s="386">
        <f>I422+'BM05'!G401</f>
        <v>0</v>
      </c>
      <c r="K422" s="387">
        <f>ROUND(E422*D422,2)</f>
        <v>2209.83</v>
      </c>
      <c r="L422" s="387">
        <f t="shared" si="579"/>
        <v>0</v>
      </c>
      <c r="M422" s="387">
        <f t="shared" si="580"/>
        <v>0</v>
      </c>
      <c r="N422" s="387">
        <f>ROUND(H422*D422,2)</f>
        <v>2209.83</v>
      </c>
      <c r="O422" s="387">
        <f>ROUND(I422*D422,2)</f>
        <v>0</v>
      </c>
      <c r="P422" s="387">
        <f>ROUND(J422*D422,2)</f>
        <v>0</v>
      </c>
      <c r="Q422" s="388">
        <f t="shared" si="529"/>
        <v>0</v>
      </c>
      <c r="S422" s="4">
        <v>2209.83</v>
      </c>
      <c r="U422" s="39">
        <f t="shared" si="534"/>
        <v>0</v>
      </c>
      <c r="V422" s="39"/>
    </row>
    <row r="423" spans="1:22" ht="25" x14ac:dyDescent="0.3">
      <c r="A423" s="452" t="s">
        <v>558</v>
      </c>
      <c r="B423" s="446" t="s">
        <v>113</v>
      </c>
      <c r="C423" s="447" t="s">
        <v>63</v>
      </c>
      <c r="D423" s="413">
        <v>15.2</v>
      </c>
      <c r="E423" s="447">
        <v>113.85</v>
      </c>
      <c r="F423" s="383">
        <f t="shared" si="577"/>
        <v>0</v>
      </c>
      <c r="G423" s="383">
        <f t="shared" si="578"/>
        <v>0</v>
      </c>
      <c r="H423" s="447">
        <v>113.85</v>
      </c>
      <c r="I423" s="400"/>
      <c r="J423" s="386">
        <f>I423+'BM05'!G402</f>
        <v>0</v>
      </c>
      <c r="K423" s="387">
        <f>ROUND(E423*D423,2)</f>
        <v>1730.52</v>
      </c>
      <c r="L423" s="387">
        <f t="shared" si="579"/>
        <v>0</v>
      </c>
      <c r="M423" s="387">
        <f t="shared" si="580"/>
        <v>0</v>
      </c>
      <c r="N423" s="387">
        <f>ROUND(H423*D423,2)</f>
        <v>1730.52</v>
      </c>
      <c r="O423" s="387">
        <f>ROUND(I423*D423,2)</f>
        <v>0</v>
      </c>
      <c r="P423" s="387">
        <f>ROUND(J423*D423,2)</f>
        <v>0</v>
      </c>
      <c r="Q423" s="388">
        <f t="shared" si="529"/>
        <v>0</v>
      </c>
      <c r="S423" s="4">
        <v>1730.52</v>
      </c>
      <c r="U423" s="39">
        <f t="shared" si="534"/>
        <v>0</v>
      </c>
      <c r="V423" s="39"/>
    </row>
    <row r="424" spans="1:22" ht="15.5" x14ac:dyDescent="0.3">
      <c r="A424" s="376">
        <v>9</v>
      </c>
      <c r="B424" s="414" t="s">
        <v>559</v>
      </c>
      <c r="C424" s="415"/>
      <c r="D424" s="448"/>
      <c r="E424" s="415"/>
      <c r="F424" s="415"/>
      <c r="G424" s="415"/>
      <c r="H424" s="415"/>
      <c r="I424" s="451"/>
      <c r="J424" s="451"/>
      <c r="K424" s="449">
        <f t="shared" ref="K424:P424" si="581">SUM(K426:K475)</f>
        <v>87845.91</v>
      </c>
      <c r="L424" s="449">
        <f t="shared" si="581"/>
        <v>-2148.1</v>
      </c>
      <c r="M424" s="449">
        <f t="shared" si="581"/>
        <v>13477.030000000002</v>
      </c>
      <c r="N424" s="449">
        <f t="shared" si="581"/>
        <v>99174.84</v>
      </c>
      <c r="O424" s="449">
        <f t="shared" si="581"/>
        <v>10538.380000000001</v>
      </c>
      <c r="P424" s="449">
        <f t="shared" si="581"/>
        <v>45262.770000000004</v>
      </c>
      <c r="Q424" s="380">
        <f>P424/N424</f>
        <v>0.45639367807399545</v>
      </c>
      <c r="S424" s="4">
        <v>87845.91</v>
      </c>
      <c r="U424" s="39">
        <f t="shared" si="534"/>
        <v>0</v>
      </c>
      <c r="V424" s="39"/>
    </row>
    <row r="425" spans="1:22" ht="15.5" x14ac:dyDescent="0.3">
      <c r="A425" s="381" t="s">
        <v>34</v>
      </c>
      <c r="B425" s="394" t="s">
        <v>59</v>
      </c>
      <c r="C425" s="395"/>
      <c r="D425" s="409"/>
      <c r="E425" s="395"/>
      <c r="F425" s="395"/>
      <c r="G425" s="395"/>
      <c r="H425" s="395"/>
      <c r="I425" s="644"/>
      <c r="J425" s="644"/>
      <c r="K425" s="644"/>
      <c r="L425" s="644"/>
      <c r="M425" s="644"/>
      <c r="N425" s="644"/>
      <c r="O425" s="644"/>
      <c r="P425" s="395"/>
      <c r="Q425" s="450"/>
      <c r="S425" s="4">
        <v>2518.4</v>
      </c>
      <c r="U425" s="39">
        <f t="shared" si="534"/>
        <v>2518.4</v>
      </c>
      <c r="V425" s="39"/>
    </row>
    <row r="426" spans="1:22" ht="37.5" x14ac:dyDescent="0.3">
      <c r="A426" s="452" t="s">
        <v>560</v>
      </c>
      <c r="B426" s="446" t="s">
        <v>123</v>
      </c>
      <c r="C426" s="447" t="s">
        <v>124</v>
      </c>
      <c r="D426" s="413">
        <v>60.22</v>
      </c>
      <c r="E426" s="447">
        <v>41.82</v>
      </c>
      <c r="F426" s="383">
        <f t="shared" ref="F426" si="582">IF(H426&lt;E426,H426-E426,0)</f>
        <v>0</v>
      </c>
      <c r="G426" s="383">
        <f t="shared" ref="G426" si="583">IF(H426&gt;E426,H426-E426,0)</f>
        <v>0</v>
      </c>
      <c r="H426" s="447">
        <v>41.82</v>
      </c>
      <c r="I426" s="400"/>
      <c r="J426" s="386">
        <f>I426+'BM05'!G405</f>
        <v>41.82</v>
      </c>
      <c r="K426" s="387">
        <f>ROUND(E426*D426,2)</f>
        <v>2518.4</v>
      </c>
      <c r="L426" s="387">
        <f t="shared" ref="L426" si="584">ROUND(D426*F426,2)</f>
        <v>0</v>
      </c>
      <c r="M426" s="387">
        <f t="shared" ref="M426" si="585">ROUND(D426*G426,2)</f>
        <v>0</v>
      </c>
      <c r="N426" s="387">
        <f>ROUND(H426*D426,2)</f>
        <v>2518.4</v>
      </c>
      <c r="O426" s="387">
        <f>ROUND(I426*D426,2)</f>
        <v>0</v>
      </c>
      <c r="P426" s="387">
        <f>ROUND(J426*D426,2)</f>
        <v>2518.4</v>
      </c>
      <c r="Q426" s="388">
        <f t="shared" ref="Q426" si="586">P426/N426</f>
        <v>1</v>
      </c>
      <c r="S426" s="4">
        <v>2518.4</v>
      </c>
      <c r="U426" s="39">
        <f t="shared" si="534"/>
        <v>0</v>
      </c>
      <c r="V426" s="39"/>
    </row>
    <row r="427" spans="1:22" ht="15.5" customHeight="1" x14ac:dyDescent="0.3">
      <c r="A427" s="381" t="s">
        <v>33</v>
      </c>
      <c r="B427" s="394" t="s">
        <v>127</v>
      </c>
      <c r="C427" s="395"/>
      <c r="D427" s="409"/>
      <c r="E427" s="395"/>
      <c r="F427" s="395"/>
      <c r="G427" s="395"/>
      <c r="H427" s="629"/>
      <c r="I427" s="629"/>
      <c r="J427" s="629"/>
      <c r="K427" s="629"/>
      <c r="L427" s="629"/>
      <c r="M427" s="629"/>
      <c r="N427" s="629"/>
      <c r="O427" s="629"/>
      <c r="P427" s="629"/>
      <c r="Q427" s="647"/>
      <c r="S427" s="4">
        <v>14821.6</v>
      </c>
      <c r="U427" s="39">
        <f t="shared" si="534"/>
        <v>14821.6</v>
      </c>
      <c r="V427" s="39"/>
    </row>
    <row r="428" spans="1:22" ht="25" x14ac:dyDescent="0.3">
      <c r="A428" s="452" t="s">
        <v>561</v>
      </c>
      <c r="B428" s="446" t="s">
        <v>67</v>
      </c>
      <c r="C428" s="447" t="s">
        <v>46</v>
      </c>
      <c r="D428" s="413">
        <v>76.92</v>
      </c>
      <c r="E428" s="447">
        <v>7.49</v>
      </c>
      <c r="F428" s="383">
        <f t="shared" ref="F428" si="587">IF(H428&lt;E428,H428-E428,0)</f>
        <v>-0.38899999999999935</v>
      </c>
      <c r="G428" s="383">
        <f t="shared" ref="G428" si="588">IF(H428&gt;E428,H428-E428,0)</f>
        <v>0</v>
      </c>
      <c r="H428" s="447">
        <v>7.1010000000000009</v>
      </c>
      <c r="I428" s="400"/>
      <c r="J428" s="386">
        <f>I428+'BM05'!G407</f>
        <v>7.49</v>
      </c>
      <c r="K428" s="387">
        <f t="shared" ref="K428:K438" si="589">ROUND(E428*D428,2)</f>
        <v>576.13</v>
      </c>
      <c r="L428" s="387">
        <f t="shared" ref="L428" si="590">ROUND(D428*F428,2)</f>
        <v>-29.92</v>
      </c>
      <c r="M428" s="387">
        <f t="shared" ref="M428" si="591">ROUND(D428*G428,2)</f>
        <v>0</v>
      </c>
      <c r="N428" s="387">
        <f t="shared" ref="N428:N440" si="592">ROUND(H428*D428,2)</f>
        <v>546.21</v>
      </c>
      <c r="O428" s="387">
        <f t="shared" ref="O428:O440" si="593">ROUND(I428*D428,2)</f>
        <v>0</v>
      </c>
      <c r="P428" s="484">
        <f t="shared" ref="P428:P440" si="594">ROUND(J428*D428,2)</f>
        <v>576.13</v>
      </c>
      <c r="Q428" s="388">
        <f t="shared" ref="Q428:Q475" si="595">P428/N428</f>
        <v>1.0547774665421723</v>
      </c>
      <c r="S428" s="4">
        <v>576.13</v>
      </c>
      <c r="U428" s="39">
        <f t="shared" si="534"/>
        <v>0</v>
      </c>
      <c r="V428" s="39"/>
    </row>
    <row r="429" spans="1:22" ht="25" x14ac:dyDescent="0.3">
      <c r="A429" s="452" t="s">
        <v>562</v>
      </c>
      <c r="B429" s="446" t="s">
        <v>68</v>
      </c>
      <c r="C429" s="447" t="s">
        <v>63</v>
      </c>
      <c r="D429" s="413">
        <v>5.65</v>
      </c>
      <c r="E429" s="447">
        <v>14.54</v>
      </c>
      <c r="F429" s="383">
        <f t="shared" ref="F429:F440" si="596">IF(H429&lt;E429,H429-E429,0)</f>
        <v>-9.2799999999999976</v>
      </c>
      <c r="G429" s="383">
        <f t="shared" ref="G429:G440" si="597">IF(H429&gt;E429,H429-E429,0)</f>
        <v>0</v>
      </c>
      <c r="H429" s="447">
        <v>5.2600000000000007</v>
      </c>
      <c r="I429" s="400"/>
      <c r="J429" s="386">
        <f>I429+'BM05'!G408</f>
        <v>14.54</v>
      </c>
      <c r="K429" s="387">
        <f t="shared" si="589"/>
        <v>82.15</v>
      </c>
      <c r="L429" s="387">
        <f t="shared" ref="L429:L440" si="598">ROUND(D429*F429,2)</f>
        <v>-52.43</v>
      </c>
      <c r="M429" s="387">
        <f t="shared" ref="M429:M440" si="599">ROUND(D429*G429,2)</f>
        <v>0</v>
      </c>
      <c r="N429" s="387">
        <f t="shared" si="592"/>
        <v>29.72</v>
      </c>
      <c r="O429" s="387">
        <f t="shared" si="593"/>
        <v>0</v>
      </c>
      <c r="P429" s="484">
        <f t="shared" si="594"/>
        <v>82.15</v>
      </c>
      <c r="Q429" s="388">
        <f t="shared" si="595"/>
        <v>2.7641318977119789</v>
      </c>
      <c r="S429" s="4">
        <v>82.15</v>
      </c>
      <c r="U429" s="39">
        <f t="shared" si="534"/>
        <v>0</v>
      </c>
      <c r="V429" s="39"/>
    </row>
    <row r="430" spans="1:22" ht="25" x14ac:dyDescent="0.3">
      <c r="A430" s="452" t="s">
        <v>563</v>
      </c>
      <c r="B430" s="446" t="s">
        <v>128</v>
      </c>
      <c r="C430" s="447" t="s">
        <v>46</v>
      </c>
      <c r="D430" s="413">
        <v>610.86</v>
      </c>
      <c r="E430" s="447">
        <v>1.17</v>
      </c>
      <c r="F430" s="383">
        <f t="shared" si="596"/>
        <v>-1.0089999999999999</v>
      </c>
      <c r="G430" s="383">
        <f t="shared" si="597"/>
        <v>0</v>
      </c>
      <c r="H430" s="447">
        <v>0.16100000000000003</v>
      </c>
      <c r="I430" s="400"/>
      <c r="J430" s="386">
        <f>I430+'BM05'!G409</f>
        <v>1.17</v>
      </c>
      <c r="K430" s="387">
        <f t="shared" si="589"/>
        <v>714.71</v>
      </c>
      <c r="L430" s="387">
        <f t="shared" si="598"/>
        <v>-616.36</v>
      </c>
      <c r="M430" s="387">
        <f t="shared" si="599"/>
        <v>0</v>
      </c>
      <c r="N430" s="387">
        <f t="shared" si="592"/>
        <v>98.35</v>
      </c>
      <c r="O430" s="387">
        <f t="shared" si="593"/>
        <v>0</v>
      </c>
      <c r="P430" s="484">
        <f t="shared" si="594"/>
        <v>714.71</v>
      </c>
      <c r="Q430" s="388">
        <f t="shared" si="595"/>
        <v>7.267005592272497</v>
      </c>
      <c r="S430" s="4">
        <v>714.71</v>
      </c>
      <c r="U430" s="39">
        <f t="shared" si="534"/>
        <v>0</v>
      </c>
      <c r="V430" s="39"/>
    </row>
    <row r="431" spans="1:22" ht="25" x14ac:dyDescent="0.3">
      <c r="A431" s="452" t="s">
        <v>564</v>
      </c>
      <c r="B431" s="446" t="s">
        <v>70</v>
      </c>
      <c r="C431" s="447" t="s">
        <v>71</v>
      </c>
      <c r="D431" s="413">
        <v>21.44</v>
      </c>
      <c r="E431" s="447">
        <v>28.9</v>
      </c>
      <c r="F431" s="383">
        <f t="shared" si="596"/>
        <v>0</v>
      </c>
      <c r="G431" s="383">
        <f t="shared" si="597"/>
        <v>0</v>
      </c>
      <c r="H431" s="447">
        <v>28.9</v>
      </c>
      <c r="I431" s="400"/>
      <c r="J431" s="386">
        <f>I431+'BM05'!G410</f>
        <v>6.67</v>
      </c>
      <c r="K431" s="387">
        <f t="shared" si="589"/>
        <v>619.62</v>
      </c>
      <c r="L431" s="387">
        <f t="shared" si="598"/>
        <v>0</v>
      </c>
      <c r="M431" s="387">
        <f t="shared" si="599"/>
        <v>0</v>
      </c>
      <c r="N431" s="387">
        <f t="shared" si="592"/>
        <v>619.62</v>
      </c>
      <c r="O431" s="387">
        <f t="shared" si="593"/>
        <v>0</v>
      </c>
      <c r="P431" s="484">
        <f t="shared" si="594"/>
        <v>143</v>
      </c>
      <c r="Q431" s="388">
        <f t="shared" si="595"/>
        <v>0.23078661114876861</v>
      </c>
      <c r="S431" s="4">
        <v>619.62</v>
      </c>
      <c r="U431" s="39">
        <f t="shared" si="534"/>
        <v>0</v>
      </c>
      <c r="V431" s="39"/>
    </row>
    <row r="432" spans="1:22" ht="25" x14ac:dyDescent="0.3">
      <c r="A432" s="452" t="s">
        <v>565</v>
      </c>
      <c r="B432" s="446" t="s">
        <v>72</v>
      </c>
      <c r="C432" s="447" t="s">
        <v>71</v>
      </c>
      <c r="D432" s="413">
        <v>20.350000000000001</v>
      </c>
      <c r="E432" s="447">
        <v>84.1</v>
      </c>
      <c r="F432" s="383">
        <f t="shared" si="596"/>
        <v>0</v>
      </c>
      <c r="G432" s="383">
        <f t="shared" si="597"/>
        <v>0</v>
      </c>
      <c r="H432" s="447">
        <v>84.1</v>
      </c>
      <c r="I432" s="400"/>
      <c r="J432" s="386">
        <f>I432+'BM05'!G411</f>
        <v>84.1</v>
      </c>
      <c r="K432" s="387">
        <f t="shared" si="589"/>
        <v>1711.44</v>
      </c>
      <c r="L432" s="387">
        <f t="shared" si="598"/>
        <v>0</v>
      </c>
      <c r="M432" s="387">
        <f t="shared" si="599"/>
        <v>0</v>
      </c>
      <c r="N432" s="387">
        <f t="shared" si="592"/>
        <v>1711.44</v>
      </c>
      <c r="O432" s="387">
        <f t="shared" si="593"/>
        <v>0</v>
      </c>
      <c r="P432" s="484">
        <f t="shared" si="594"/>
        <v>1711.44</v>
      </c>
      <c r="Q432" s="388">
        <f t="shared" si="595"/>
        <v>1</v>
      </c>
      <c r="S432" s="4">
        <v>1711.44</v>
      </c>
      <c r="U432" s="39">
        <f t="shared" si="534"/>
        <v>0</v>
      </c>
      <c r="V432" s="39"/>
    </row>
    <row r="433" spans="1:22" ht="25" x14ac:dyDescent="0.3">
      <c r="A433" s="452" t="s">
        <v>566</v>
      </c>
      <c r="B433" s="446" t="s">
        <v>45</v>
      </c>
      <c r="C433" s="447" t="s">
        <v>71</v>
      </c>
      <c r="D433" s="413">
        <v>18.329999999999998</v>
      </c>
      <c r="E433" s="447">
        <v>28.6</v>
      </c>
      <c r="F433" s="383">
        <f t="shared" si="596"/>
        <v>0</v>
      </c>
      <c r="G433" s="383">
        <f t="shared" si="597"/>
        <v>0</v>
      </c>
      <c r="H433" s="447">
        <v>28.6</v>
      </c>
      <c r="I433" s="400"/>
      <c r="J433" s="386">
        <f>I433+'BM05'!G412</f>
        <v>28.6</v>
      </c>
      <c r="K433" s="387">
        <f t="shared" si="589"/>
        <v>524.24</v>
      </c>
      <c r="L433" s="387">
        <f t="shared" si="598"/>
        <v>0</v>
      </c>
      <c r="M433" s="387">
        <f t="shared" si="599"/>
        <v>0</v>
      </c>
      <c r="N433" s="387">
        <f t="shared" si="592"/>
        <v>524.24</v>
      </c>
      <c r="O433" s="387">
        <f t="shared" si="593"/>
        <v>0</v>
      </c>
      <c r="P433" s="484">
        <f t="shared" si="594"/>
        <v>524.24</v>
      </c>
      <c r="Q433" s="388">
        <f t="shared" si="595"/>
        <v>1</v>
      </c>
      <c r="S433" s="4">
        <v>524.24</v>
      </c>
      <c r="U433" s="39">
        <f t="shared" si="534"/>
        <v>0</v>
      </c>
      <c r="V433" s="39"/>
    </row>
    <row r="434" spans="1:22" ht="25" x14ac:dyDescent="0.3">
      <c r="A434" s="452" t="s">
        <v>567</v>
      </c>
      <c r="B434" s="446" t="s">
        <v>73</v>
      </c>
      <c r="C434" s="447" t="s">
        <v>71</v>
      </c>
      <c r="D434" s="413">
        <v>22.45</v>
      </c>
      <c r="E434" s="447">
        <v>53.1</v>
      </c>
      <c r="F434" s="383">
        <f t="shared" si="596"/>
        <v>0</v>
      </c>
      <c r="G434" s="383">
        <f t="shared" si="597"/>
        <v>0</v>
      </c>
      <c r="H434" s="447">
        <v>53.1</v>
      </c>
      <c r="I434" s="400"/>
      <c r="J434" s="386">
        <f>I434+'BM05'!G413</f>
        <v>53.1</v>
      </c>
      <c r="K434" s="387">
        <f t="shared" si="589"/>
        <v>1192.0999999999999</v>
      </c>
      <c r="L434" s="387">
        <f t="shared" si="598"/>
        <v>0</v>
      </c>
      <c r="M434" s="387">
        <f t="shared" si="599"/>
        <v>0</v>
      </c>
      <c r="N434" s="387">
        <f t="shared" si="592"/>
        <v>1192.0999999999999</v>
      </c>
      <c r="O434" s="387">
        <f t="shared" si="593"/>
        <v>0</v>
      </c>
      <c r="P434" s="484">
        <f t="shared" si="594"/>
        <v>1192.0999999999999</v>
      </c>
      <c r="Q434" s="388">
        <f t="shared" si="595"/>
        <v>1</v>
      </c>
      <c r="S434" s="4">
        <v>1192.0999999999999</v>
      </c>
      <c r="U434" s="39">
        <f t="shared" si="534"/>
        <v>0</v>
      </c>
      <c r="V434" s="39"/>
    </row>
    <row r="435" spans="1:22" ht="25" x14ac:dyDescent="0.3">
      <c r="A435" s="452" t="s">
        <v>568</v>
      </c>
      <c r="B435" s="446" t="s">
        <v>75</v>
      </c>
      <c r="C435" s="447" t="s">
        <v>46</v>
      </c>
      <c r="D435" s="413">
        <v>740.6</v>
      </c>
      <c r="E435" s="447">
        <v>3.91</v>
      </c>
      <c r="F435" s="383">
        <f t="shared" si="596"/>
        <v>0</v>
      </c>
      <c r="G435" s="383">
        <f t="shared" si="597"/>
        <v>0</v>
      </c>
      <c r="H435" s="447">
        <v>3.91</v>
      </c>
      <c r="I435" s="400"/>
      <c r="J435" s="386">
        <f>I435+'BM05'!G414</f>
        <v>3.91</v>
      </c>
      <c r="K435" s="387">
        <f t="shared" si="589"/>
        <v>2895.75</v>
      </c>
      <c r="L435" s="387">
        <f t="shared" si="598"/>
        <v>0</v>
      </c>
      <c r="M435" s="387">
        <f t="shared" si="599"/>
        <v>0</v>
      </c>
      <c r="N435" s="387">
        <f t="shared" si="592"/>
        <v>2895.75</v>
      </c>
      <c r="O435" s="387">
        <f t="shared" si="593"/>
        <v>0</v>
      </c>
      <c r="P435" s="484">
        <f t="shared" si="594"/>
        <v>2895.75</v>
      </c>
      <c r="Q435" s="388">
        <f t="shared" si="595"/>
        <v>1</v>
      </c>
      <c r="S435" s="4">
        <v>2895.75</v>
      </c>
      <c r="U435" s="39">
        <f t="shared" si="534"/>
        <v>0</v>
      </c>
      <c r="V435" s="39"/>
    </row>
    <row r="436" spans="1:22" ht="37.5" x14ac:dyDescent="0.3">
      <c r="A436" s="452" t="s">
        <v>569</v>
      </c>
      <c r="B436" s="446" t="s">
        <v>129</v>
      </c>
      <c r="C436" s="447" t="s">
        <v>63</v>
      </c>
      <c r="D436" s="413">
        <v>93</v>
      </c>
      <c r="E436" s="447">
        <v>53.88</v>
      </c>
      <c r="F436" s="383">
        <f t="shared" si="596"/>
        <v>0</v>
      </c>
      <c r="G436" s="383">
        <f t="shared" si="597"/>
        <v>0</v>
      </c>
      <c r="H436" s="447">
        <v>53.88</v>
      </c>
      <c r="I436" s="400"/>
      <c r="J436" s="386">
        <f>I436+'BM05'!G415</f>
        <v>53.88</v>
      </c>
      <c r="K436" s="387">
        <f t="shared" si="589"/>
        <v>5010.84</v>
      </c>
      <c r="L436" s="387">
        <f t="shared" si="598"/>
        <v>0</v>
      </c>
      <c r="M436" s="387">
        <f t="shared" si="599"/>
        <v>0</v>
      </c>
      <c r="N436" s="387">
        <f t="shared" si="592"/>
        <v>5010.84</v>
      </c>
      <c r="O436" s="387">
        <f t="shared" si="593"/>
        <v>0</v>
      </c>
      <c r="P436" s="484">
        <f t="shared" si="594"/>
        <v>5010.84</v>
      </c>
      <c r="Q436" s="388">
        <f t="shared" si="595"/>
        <v>1</v>
      </c>
      <c r="S436" s="4">
        <v>5010.84</v>
      </c>
      <c r="U436" s="39">
        <f t="shared" si="534"/>
        <v>0</v>
      </c>
      <c r="V436" s="39"/>
    </row>
    <row r="437" spans="1:22" ht="37.5" x14ac:dyDescent="0.3">
      <c r="A437" s="452" t="s">
        <v>570</v>
      </c>
      <c r="B437" s="446" t="s">
        <v>76</v>
      </c>
      <c r="C437" s="447" t="s">
        <v>63</v>
      </c>
      <c r="D437" s="413">
        <v>41.75</v>
      </c>
      <c r="E437" s="447">
        <v>31.8</v>
      </c>
      <c r="F437" s="383">
        <f t="shared" si="596"/>
        <v>0</v>
      </c>
      <c r="G437" s="383">
        <f t="shared" si="597"/>
        <v>0</v>
      </c>
      <c r="H437" s="447">
        <v>31.8</v>
      </c>
      <c r="I437" s="400"/>
      <c r="J437" s="386">
        <f>I437+'BM05'!G416</f>
        <v>31.8</v>
      </c>
      <c r="K437" s="387">
        <f t="shared" si="589"/>
        <v>1327.65</v>
      </c>
      <c r="L437" s="387">
        <f t="shared" si="598"/>
        <v>0</v>
      </c>
      <c r="M437" s="387">
        <f t="shared" si="599"/>
        <v>0</v>
      </c>
      <c r="N437" s="387">
        <f t="shared" si="592"/>
        <v>1327.65</v>
      </c>
      <c r="O437" s="387">
        <f t="shared" si="593"/>
        <v>0</v>
      </c>
      <c r="P437" s="484">
        <f t="shared" si="594"/>
        <v>1327.65</v>
      </c>
      <c r="Q437" s="388">
        <f t="shared" si="595"/>
        <v>1</v>
      </c>
      <c r="S437" s="4">
        <v>1327.65</v>
      </c>
      <c r="U437" s="39">
        <f t="shared" si="534"/>
        <v>0</v>
      </c>
      <c r="V437" s="39"/>
    </row>
    <row r="438" spans="1:22" ht="14" x14ac:dyDescent="0.3">
      <c r="A438" s="452" t="s">
        <v>571</v>
      </c>
      <c r="B438" s="446" t="s">
        <v>77</v>
      </c>
      <c r="C438" s="447" t="s">
        <v>46</v>
      </c>
      <c r="D438" s="413">
        <v>46.64</v>
      </c>
      <c r="E438" s="447">
        <v>3.58</v>
      </c>
      <c r="F438" s="383">
        <f t="shared" si="596"/>
        <v>-0.38899999999999935</v>
      </c>
      <c r="G438" s="383">
        <f t="shared" si="597"/>
        <v>0</v>
      </c>
      <c r="H438" s="447">
        <v>3.1910000000000007</v>
      </c>
      <c r="I438" s="400"/>
      <c r="J438" s="386">
        <f>I438+'BM05'!G417</f>
        <v>3.58</v>
      </c>
      <c r="K438" s="387">
        <f t="shared" si="589"/>
        <v>166.97</v>
      </c>
      <c r="L438" s="387">
        <f t="shared" si="598"/>
        <v>-18.14</v>
      </c>
      <c r="M438" s="387">
        <f t="shared" si="599"/>
        <v>0</v>
      </c>
      <c r="N438" s="387">
        <f t="shared" si="592"/>
        <v>148.83000000000001</v>
      </c>
      <c r="O438" s="387">
        <f t="shared" si="593"/>
        <v>0</v>
      </c>
      <c r="P438" s="484">
        <f t="shared" si="594"/>
        <v>166.97</v>
      </c>
      <c r="Q438" s="388">
        <f t="shared" si="595"/>
        <v>1.1218840287576428</v>
      </c>
      <c r="S438" s="4">
        <v>166.97</v>
      </c>
      <c r="U438" s="39">
        <f t="shared" si="534"/>
        <v>0</v>
      </c>
      <c r="V438" s="39"/>
    </row>
    <row r="439" spans="1:22" ht="37.5" x14ac:dyDescent="0.3">
      <c r="A439" s="463" t="s">
        <v>1442</v>
      </c>
      <c r="B439" s="489" t="s">
        <v>834</v>
      </c>
      <c r="C439" s="461" t="s">
        <v>1440</v>
      </c>
      <c r="D439" s="464">
        <v>87.10269642974599</v>
      </c>
      <c r="E439" s="461"/>
      <c r="F439" s="428">
        <f t="shared" si="596"/>
        <v>0</v>
      </c>
      <c r="G439" s="428">
        <f t="shared" si="597"/>
        <v>47.493000000000002</v>
      </c>
      <c r="H439" s="490">
        <v>47.493000000000002</v>
      </c>
      <c r="I439" s="465">
        <f>H439</f>
        <v>47.493000000000002</v>
      </c>
      <c r="J439" s="430">
        <f>I439</f>
        <v>47.493000000000002</v>
      </c>
      <c r="K439" s="431"/>
      <c r="L439" s="431">
        <f t="shared" si="598"/>
        <v>0</v>
      </c>
      <c r="M439" s="431">
        <f t="shared" si="599"/>
        <v>4136.7700000000004</v>
      </c>
      <c r="N439" s="431">
        <f t="shared" si="592"/>
        <v>4136.7700000000004</v>
      </c>
      <c r="O439" s="431">
        <f t="shared" si="593"/>
        <v>4136.7700000000004</v>
      </c>
      <c r="P439" s="491">
        <f t="shared" si="594"/>
        <v>4136.7700000000004</v>
      </c>
      <c r="Q439" s="432">
        <f t="shared" si="595"/>
        <v>1</v>
      </c>
      <c r="U439" s="39"/>
      <c r="V439" s="39"/>
    </row>
    <row r="440" spans="1:22" ht="37.5" x14ac:dyDescent="0.3">
      <c r="A440" s="463" t="s">
        <v>1443</v>
      </c>
      <c r="B440" s="489" t="s">
        <v>890</v>
      </c>
      <c r="C440" s="461" t="s">
        <v>1441</v>
      </c>
      <c r="D440" s="464">
        <v>89.495894644063966</v>
      </c>
      <c r="E440" s="461"/>
      <c r="F440" s="428">
        <f t="shared" si="596"/>
        <v>0</v>
      </c>
      <c r="G440" s="428">
        <f t="shared" si="597"/>
        <v>71.529700000000005</v>
      </c>
      <c r="H440" s="490">
        <v>71.529700000000005</v>
      </c>
      <c r="I440" s="465">
        <f>H440</f>
        <v>71.529700000000005</v>
      </c>
      <c r="J440" s="430">
        <f>I440</f>
        <v>71.529700000000005</v>
      </c>
      <c r="K440" s="431"/>
      <c r="L440" s="431">
        <f t="shared" si="598"/>
        <v>0</v>
      </c>
      <c r="M440" s="431">
        <f t="shared" si="599"/>
        <v>6401.61</v>
      </c>
      <c r="N440" s="431">
        <f t="shared" si="592"/>
        <v>6401.61</v>
      </c>
      <c r="O440" s="431">
        <f t="shared" si="593"/>
        <v>6401.61</v>
      </c>
      <c r="P440" s="491">
        <f t="shared" si="594"/>
        <v>6401.61</v>
      </c>
      <c r="Q440" s="432">
        <f t="shared" si="595"/>
        <v>1</v>
      </c>
      <c r="U440" s="39"/>
      <c r="V440" s="39"/>
    </row>
    <row r="441" spans="1:22" ht="15.5" customHeight="1" x14ac:dyDescent="0.3">
      <c r="A441" s="381" t="s">
        <v>35</v>
      </c>
      <c r="B441" s="394" t="s">
        <v>142</v>
      </c>
      <c r="C441" s="395"/>
      <c r="D441" s="629"/>
      <c r="E441" s="629"/>
      <c r="F441" s="629"/>
      <c r="G441" s="629"/>
      <c r="H441" s="629"/>
      <c r="I441" s="629"/>
      <c r="J441" s="629"/>
      <c r="K441" s="629"/>
      <c r="L441" s="629"/>
      <c r="M441" s="629"/>
      <c r="N441" s="629"/>
      <c r="O441" s="629"/>
      <c r="P441" s="629"/>
      <c r="Q441" s="647"/>
      <c r="S441" s="4">
        <v>9642.52</v>
      </c>
      <c r="U441" s="39">
        <f t="shared" ref="U441:U472" si="600">+S441-K441</f>
        <v>9642.52</v>
      </c>
      <c r="V441" s="39"/>
    </row>
    <row r="442" spans="1:22" ht="50" x14ac:dyDescent="0.3">
      <c r="A442" s="452" t="s">
        <v>572</v>
      </c>
      <c r="B442" s="446" t="s">
        <v>90</v>
      </c>
      <c r="C442" s="447" t="s">
        <v>63</v>
      </c>
      <c r="D442" s="413">
        <v>39.71</v>
      </c>
      <c r="E442" s="447">
        <v>60.21</v>
      </c>
      <c r="F442" s="383">
        <f t="shared" ref="F442:F444" si="601">IF(H442&lt;E442,H442-E442,0)</f>
        <v>0</v>
      </c>
      <c r="G442" s="383">
        <f t="shared" ref="G442:G444" si="602">IF(H442&gt;E442,H442-E442,0)</f>
        <v>0</v>
      </c>
      <c r="H442" s="447">
        <v>60.21</v>
      </c>
      <c r="I442" s="400"/>
      <c r="J442" s="386">
        <f>I442+'BM05'!G419</f>
        <v>60.21</v>
      </c>
      <c r="K442" s="387">
        <f t="shared" ref="K442:K448" si="603">ROUND(E442*D442,2)</f>
        <v>2390.94</v>
      </c>
      <c r="L442" s="387">
        <f t="shared" ref="L442:L443" si="604">ROUND(D442*F442,2)</f>
        <v>0</v>
      </c>
      <c r="M442" s="387">
        <f t="shared" ref="M442:M443" si="605">ROUND(D442*G442,2)</f>
        <v>0</v>
      </c>
      <c r="N442" s="387">
        <f t="shared" ref="N442:N448" si="606">ROUND(H442*D442,2)</f>
        <v>2390.94</v>
      </c>
      <c r="O442" s="387">
        <f t="shared" ref="O442:O448" si="607">ROUND(I442*D442,2)</f>
        <v>0</v>
      </c>
      <c r="P442" s="387">
        <f t="shared" ref="P442:P448" si="608">ROUND(J442*D442,2)</f>
        <v>2390.94</v>
      </c>
      <c r="Q442" s="388">
        <f t="shared" si="595"/>
        <v>1</v>
      </c>
      <c r="S442" s="4">
        <v>2390.94</v>
      </c>
      <c r="U442" s="39">
        <f t="shared" si="600"/>
        <v>0</v>
      </c>
      <c r="V442" s="39"/>
    </row>
    <row r="443" spans="1:22" ht="37.5" x14ac:dyDescent="0.3">
      <c r="A443" s="452" t="s">
        <v>573</v>
      </c>
      <c r="B443" s="446" t="s">
        <v>94</v>
      </c>
      <c r="C443" s="447" t="s">
        <v>71</v>
      </c>
      <c r="D443" s="413">
        <v>22.45</v>
      </c>
      <c r="E443" s="447">
        <v>65.599999999999994</v>
      </c>
      <c r="F443" s="383">
        <f t="shared" si="601"/>
        <v>0</v>
      </c>
      <c r="G443" s="383">
        <f t="shared" si="602"/>
        <v>0</v>
      </c>
      <c r="H443" s="447">
        <v>65.599999999999994</v>
      </c>
      <c r="I443" s="400"/>
      <c r="J443" s="386">
        <f>I443+'BM05'!G420</f>
        <v>65.599999999999994</v>
      </c>
      <c r="K443" s="387">
        <f t="shared" si="603"/>
        <v>1472.72</v>
      </c>
      <c r="L443" s="387">
        <f t="shared" si="604"/>
        <v>0</v>
      </c>
      <c r="M443" s="387">
        <f t="shared" si="605"/>
        <v>0</v>
      </c>
      <c r="N443" s="387">
        <f t="shared" si="606"/>
        <v>1472.72</v>
      </c>
      <c r="O443" s="387">
        <f t="shared" si="607"/>
        <v>0</v>
      </c>
      <c r="P443" s="387">
        <f t="shared" si="608"/>
        <v>1472.72</v>
      </c>
      <c r="Q443" s="388">
        <f t="shared" si="595"/>
        <v>1</v>
      </c>
      <c r="S443" s="4">
        <v>1472.72</v>
      </c>
      <c r="U443" s="39">
        <f t="shared" si="600"/>
        <v>0</v>
      </c>
      <c r="V443" s="39"/>
    </row>
    <row r="444" spans="1:22" ht="37.5" x14ac:dyDescent="0.3">
      <c r="A444" s="452" t="s">
        <v>574</v>
      </c>
      <c r="B444" s="446" t="s">
        <v>143</v>
      </c>
      <c r="C444" s="447" t="s">
        <v>71</v>
      </c>
      <c r="D444" s="413">
        <v>18.75</v>
      </c>
      <c r="E444" s="447">
        <v>83.4</v>
      </c>
      <c r="F444" s="383">
        <f t="shared" si="601"/>
        <v>0</v>
      </c>
      <c r="G444" s="383">
        <f t="shared" si="602"/>
        <v>0</v>
      </c>
      <c r="H444" s="447">
        <v>83.4</v>
      </c>
      <c r="I444" s="400"/>
      <c r="J444" s="386">
        <f>I444+'BM05'!G421</f>
        <v>83.4</v>
      </c>
      <c r="K444" s="387">
        <f t="shared" si="603"/>
        <v>1563.75</v>
      </c>
      <c r="L444" s="387">
        <f t="shared" ref="L444:L448" si="609">ROUND(D444*F444,2)</f>
        <v>0</v>
      </c>
      <c r="M444" s="387">
        <f t="shared" ref="M444:M448" si="610">ROUND(D444*G444,2)</f>
        <v>0</v>
      </c>
      <c r="N444" s="387">
        <f t="shared" si="606"/>
        <v>1563.75</v>
      </c>
      <c r="O444" s="387">
        <f t="shared" si="607"/>
        <v>0</v>
      </c>
      <c r="P444" s="387">
        <f t="shared" si="608"/>
        <v>1563.75</v>
      </c>
      <c r="Q444" s="388">
        <f t="shared" si="595"/>
        <v>1</v>
      </c>
      <c r="S444" s="4">
        <v>1563.75</v>
      </c>
      <c r="U444" s="39">
        <f t="shared" si="600"/>
        <v>0</v>
      </c>
      <c r="V444" s="39"/>
    </row>
    <row r="445" spans="1:22" ht="37.5" x14ac:dyDescent="0.3">
      <c r="A445" s="452" t="s">
        <v>575</v>
      </c>
      <c r="B445" s="446" t="s">
        <v>47</v>
      </c>
      <c r="C445" s="447" t="s">
        <v>71</v>
      </c>
      <c r="D445" s="413">
        <v>18.260000000000002</v>
      </c>
      <c r="E445" s="447">
        <v>51.7</v>
      </c>
      <c r="F445" s="383">
        <f t="shared" ref="F445:F448" si="611">IF(H445&lt;E445,H445-E445,0)</f>
        <v>0</v>
      </c>
      <c r="G445" s="383">
        <f t="shared" ref="G445:G448" si="612">IF(H445&gt;E445,H445-E445,0)</f>
        <v>0</v>
      </c>
      <c r="H445" s="447">
        <v>51.7</v>
      </c>
      <c r="I445" s="400"/>
      <c r="J445" s="386">
        <f>I445+'BM05'!G422</f>
        <v>51.7</v>
      </c>
      <c r="K445" s="387">
        <f t="shared" si="603"/>
        <v>944.04</v>
      </c>
      <c r="L445" s="387">
        <f t="shared" si="609"/>
        <v>0</v>
      </c>
      <c r="M445" s="387">
        <f t="shared" si="610"/>
        <v>0</v>
      </c>
      <c r="N445" s="387">
        <f t="shared" si="606"/>
        <v>944.04</v>
      </c>
      <c r="O445" s="387">
        <f t="shared" si="607"/>
        <v>0</v>
      </c>
      <c r="P445" s="387">
        <f t="shared" si="608"/>
        <v>944.04</v>
      </c>
      <c r="Q445" s="388">
        <f t="shared" si="595"/>
        <v>1</v>
      </c>
      <c r="S445" s="4">
        <v>944.04</v>
      </c>
      <c r="U445" s="39">
        <f t="shared" si="600"/>
        <v>0</v>
      </c>
      <c r="V445" s="39"/>
    </row>
    <row r="446" spans="1:22" ht="37.5" x14ac:dyDescent="0.3">
      <c r="A446" s="452" t="s">
        <v>576</v>
      </c>
      <c r="B446" s="446" t="s">
        <v>144</v>
      </c>
      <c r="C446" s="447" t="s">
        <v>46</v>
      </c>
      <c r="D446" s="413">
        <v>487.71</v>
      </c>
      <c r="E446" s="447">
        <v>3.73</v>
      </c>
      <c r="F446" s="383">
        <f t="shared" si="611"/>
        <v>0</v>
      </c>
      <c r="G446" s="383">
        <f t="shared" si="612"/>
        <v>0</v>
      </c>
      <c r="H446" s="447">
        <v>3.73</v>
      </c>
      <c r="I446" s="400"/>
      <c r="J446" s="386">
        <f>I446+'BM05'!G423</f>
        <v>3.73</v>
      </c>
      <c r="K446" s="387">
        <f t="shared" si="603"/>
        <v>1819.16</v>
      </c>
      <c r="L446" s="387">
        <f t="shared" si="609"/>
        <v>0</v>
      </c>
      <c r="M446" s="387">
        <f t="shared" si="610"/>
        <v>0</v>
      </c>
      <c r="N446" s="387">
        <f t="shared" si="606"/>
        <v>1819.16</v>
      </c>
      <c r="O446" s="387">
        <f t="shared" si="607"/>
        <v>0</v>
      </c>
      <c r="P446" s="387">
        <f t="shared" si="608"/>
        <v>1819.16</v>
      </c>
      <c r="Q446" s="388">
        <f t="shared" si="595"/>
        <v>1</v>
      </c>
      <c r="S446" s="4">
        <v>1819.16</v>
      </c>
      <c r="U446" s="39">
        <f t="shared" si="600"/>
        <v>0</v>
      </c>
      <c r="V446" s="39"/>
    </row>
    <row r="447" spans="1:22" ht="25" x14ac:dyDescent="0.3">
      <c r="A447" s="452" t="s">
        <v>577</v>
      </c>
      <c r="B447" s="446" t="s">
        <v>145</v>
      </c>
      <c r="C447" s="447" t="s">
        <v>124</v>
      </c>
      <c r="D447" s="413">
        <v>114.79</v>
      </c>
      <c r="E447" s="447">
        <v>10.9</v>
      </c>
      <c r="F447" s="383">
        <f t="shared" si="611"/>
        <v>0</v>
      </c>
      <c r="G447" s="383">
        <f t="shared" si="612"/>
        <v>0</v>
      </c>
      <c r="H447" s="447">
        <v>10.9</v>
      </c>
      <c r="I447" s="400"/>
      <c r="J447" s="386">
        <f>I447+'BM05'!G424</f>
        <v>10.9</v>
      </c>
      <c r="K447" s="387">
        <f t="shared" si="603"/>
        <v>1251.21</v>
      </c>
      <c r="L447" s="387">
        <f t="shared" si="609"/>
        <v>0</v>
      </c>
      <c r="M447" s="387">
        <f t="shared" si="610"/>
        <v>0</v>
      </c>
      <c r="N447" s="387">
        <f t="shared" si="606"/>
        <v>1251.21</v>
      </c>
      <c r="O447" s="387">
        <f t="shared" si="607"/>
        <v>0</v>
      </c>
      <c r="P447" s="387">
        <f t="shared" si="608"/>
        <v>1251.21</v>
      </c>
      <c r="Q447" s="388">
        <f t="shared" si="595"/>
        <v>1</v>
      </c>
      <c r="S447" s="4">
        <v>1251.21</v>
      </c>
      <c r="U447" s="39">
        <f t="shared" si="600"/>
        <v>0</v>
      </c>
      <c r="V447" s="39"/>
    </row>
    <row r="448" spans="1:22" ht="25" x14ac:dyDescent="0.3">
      <c r="A448" s="462" t="s">
        <v>578</v>
      </c>
      <c r="B448" s="457" t="s">
        <v>146</v>
      </c>
      <c r="C448" s="458" t="s">
        <v>124</v>
      </c>
      <c r="D448" s="459">
        <v>62.72</v>
      </c>
      <c r="E448" s="458">
        <v>3.2</v>
      </c>
      <c r="F448" s="439">
        <f t="shared" si="611"/>
        <v>-3.2</v>
      </c>
      <c r="G448" s="439">
        <f t="shared" si="612"/>
        <v>0</v>
      </c>
      <c r="H448" s="458">
        <v>0</v>
      </c>
      <c r="I448" s="440"/>
      <c r="J448" s="441">
        <f>I448+'BM05'!G425</f>
        <v>3.2</v>
      </c>
      <c r="K448" s="442">
        <f t="shared" si="603"/>
        <v>200.7</v>
      </c>
      <c r="L448" s="442">
        <f t="shared" si="609"/>
        <v>-200.7</v>
      </c>
      <c r="M448" s="442">
        <f t="shared" si="610"/>
        <v>0</v>
      </c>
      <c r="N448" s="442">
        <f t="shared" si="606"/>
        <v>0</v>
      </c>
      <c r="O448" s="442">
        <f t="shared" si="607"/>
        <v>0</v>
      </c>
      <c r="P448" s="442">
        <f t="shared" si="608"/>
        <v>200.7</v>
      </c>
      <c r="Q448" s="492">
        <v>0</v>
      </c>
      <c r="S448" s="4">
        <v>200.7</v>
      </c>
      <c r="U448" s="39">
        <f t="shared" si="600"/>
        <v>0</v>
      </c>
      <c r="V448" s="39"/>
    </row>
    <row r="449" spans="1:22" ht="15.5" customHeight="1" x14ac:dyDescent="0.3">
      <c r="A449" s="381" t="s">
        <v>579</v>
      </c>
      <c r="B449" s="394" t="s">
        <v>276</v>
      </c>
      <c r="C449" s="395"/>
      <c r="D449" s="409"/>
      <c r="E449" s="395"/>
      <c r="F449" s="395"/>
      <c r="G449" s="395"/>
      <c r="H449" s="629"/>
      <c r="I449" s="629"/>
      <c r="J449" s="629"/>
      <c r="K449" s="629"/>
      <c r="L449" s="629"/>
      <c r="M449" s="629"/>
      <c r="N449" s="629"/>
      <c r="O449" s="629"/>
      <c r="P449" s="629"/>
      <c r="Q449" s="647"/>
      <c r="S449" s="4">
        <v>4544.6899999999996</v>
      </c>
      <c r="U449" s="39">
        <f t="shared" si="600"/>
        <v>4544.6899999999996</v>
      </c>
      <c r="V449" s="39"/>
    </row>
    <row r="450" spans="1:22" ht="37.5" x14ac:dyDescent="0.3">
      <c r="A450" s="452" t="s">
        <v>580</v>
      </c>
      <c r="B450" s="446" t="s">
        <v>105</v>
      </c>
      <c r="C450" s="447" t="s">
        <v>63</v>
      </c>
      <c r="D450" s="413">
        <v>51.88</v>
      </c>
      <c r="E450" s="447">
        <v>87.6</v>
      </c>
      <c r="F450" s="383">
        <f t="shared" ref="F450" si="613">IF(H450&lt;E450,H450-E450,0)</f>
        <v>0</v>
      </c>
      <c r="G450" s="383">
        <f t="shared" ref="G450" si="614">IF(H450&gt;E450,H450-E450,0)</f>
        <v>0</v>
      </c>
      <c r="H450" s="447">
        <v>87.6</v>
      </c>
      <c r="I450" s="400"/>
      <c r="J450" s="386">
        <f>I450+'BM05'!G427</f>
        <v>87.6</v>
      </c>
      <c r="K450" s="387">
        <f>ROUND(E450*D450,2)</f>
        <v>4544.6899999999996</v>
      </c>
      <c r="L450" s="387">
        <f t="shared" ref="L450" si="615">ROUND(D450*F450,2)</f>
        <v>0</v>
      </c>
      <c r="M450" s="387">
        <f t="shared" ref="M450" si="616">ROUND(D450*G450,2)</f>
        <v>0</v>
      </c>
      <c r="N450" s="387">
        <f>ROUND(H450*D450,2)</f>
        <v>4544.6899999999996</v>
      </c>
      <c r="O450" s="387">
        <f>ROUND(I450*D450,2)</f>
        <v>0</v>
      </c>
      <c r="P450" s="387">
        <f>ROUND(J450*D450,2)</f>
        <v>4544.6899999999996</v>
      </c>
      <c r="Q450" s="388">
        <f t="shared" si="595"/>
        <v>1</v>
      </c>
      <c r="S450" s="4">
        <v>4544.6899999999996</v>
      </c>
      <c r="U450" s="39">
        <f t="shared" si="600"/>
        <v>0</v>
      </c>
      <c r="V450" s="39"/>
    </row>
    <row r="451" spans="1:22" ht="15.5" customHeight="1" x14ac:dyDescent="0.3">
      <c r="A451" s="381" t="s">
        <v>581</v>
      </c>
      <c r="B451" s="394" t="s">
        <v>158</v>
      </c>
      <c r="C451" s="395"/>
      <c r="D451" s="409"/>
      <c r="E451" s="395"/>
      <c r="F451" s="395"/>
      <c r="G451" s="395"/>
      <c r="H451" s="629"/>
      <c r="I451" s="629"/>
      <c r="J451" s="629"/>
      <c r="K451" s="629"/>
      <c r="L451" s="629"/>
      <c r="M451" s="629"/>
      <c r="N451" s="629"/>
      <c r="O451" s="629"/>
      <c r="P451" s="629"/>
      <c r="Q451" s="647"/>
      <c r="S451" s="4">
        <v>10721.65</v>
      </c>
      <c r="U451" s="39">
        <f t="shared" si="600"/>
        <v>10721.65</v>
      </c>
      <c r="V451" s="39"/>
    </row>
    <row r="452" spans="1:22" ht="50" x14ac:dyDescent="0.3">
      <c r="A452" s="452" t="s">
        <v>582</v>
      </c>
      <c r="B452" s="446" t="s">
        <v>159</v>
      </c>
      <c r="C452" s="447" t="s">
        <v>63</v>
      </c>
      <c r="D452" s="413">
        <v>77.12</v>
      </c>
      <c r="E452" s="447">
        <v>98.6</v>
      </c>
      <c r="F452" s="383">
        <f t="shared" ref="F452" si="617">IF(H452&lt;E452,H452-E452,0)</f>
        <v>0</v>
      </c>
      <c r="G452" s="383">
        <f t="shared" ref="G452" si="618">IF(H452&gt;E452,H452-E452,0)</f>
        <v>0</v>
      </c>
      <c r="H452" s="447">
        <v>98.6</v>
      </c>
      <c r="I452" s="400"/>
      <c r="J452" s="386">
        <f>I452+'BM05'!G429</f>
        <v>0</v>
      </c>
      <c r="K452" s="387">
        <f>ROUND(E452*D452,2)</f>
        <v>7604.03</v>
      </c>
      <c r="L452" s="387">
        <f t="shared" ref="L452" si="619">ROUND(D452*F452,2)</f>
        <v>0</v>
      </c>
      <c r="M452" s="387">
        <f t="shared" ref="M452" si="620">ROUND(D452*G452,2)</f>
        <v>0</v>
      </c>
      <c r="N452" s="387">
        <f>ROUND(H452*D452,2)</f>
        <v>7604.03</v>
      </c>
      <c r="O452" s="387">
        <f>ROUND(I452*D452,2)</f>
        <v>0</v>
      </c>
      <c r="P452" s="387">
        <f>ROUND(J452*D452,2)</f>
        <v>0</v>
      </c>
      <c r="Q452" s="388">
        <f t="shared" si="595"/>
        <v>0</v>
      </c>
      <c r="S452" s="4">
        <v>7604.03</v>
      </c>
      <c r="U452" s="39">
        <f t="shared" si="600"/>
        <v>0</v>
      </c>
      <c r="V452" s="39"/>
    </row>
    <row r="453" spans="1:22" ht="25" x14ac:dyDescent="0.3">
      <c r="A453" s="452" t="s">
        <v>583</v>
      </c>
      <c r="B453" s="446" t="s">
        <v>160</v>
      </c>
      <c r="C453" s="447" t="s">
        <v>63</v>
      </c>
      <c r="D453" s="413">
        <v>27.56</v>
      </c>
      <c r="E453" s="447">
        <v>98.6</v>
      </c>
      <c r="F453" s="383">
        <f t="shared" ref="F453:F454" si="621">IF(H453&lt;E453,H453-E453,0)</f>
        <v>0</v>
      </c>
      <c r="G453" s="383">
        <f t="shared" ref="G453:G454" si="622">IF(H453&gt;E453,H453-E453,0)</f>
        <v>0</v>
      </c>
      <c r="H453" s="447">
        <v>98.6</v>
      </c>
      <c r="I453" s="400"/>
      <c r="J453" s="386">
        <f>I453+'BM05'!G430</f>
        <v>0</v>
      </c>
      <c r="K453" s="387">
        <f>ROUND(E453*D453,2)</f>
        <v>2717.42</v>
      </c>
      <c r="L453" s="387">
        <f t="shared" ref="L453:L454" si="623">ROUND(D453*F453,2)</f>
        <v>0</v>
      </c>
      <c r="M453" s="387">
        <f t="shared" ref="M453:M454" si="624">ROUND(D453*G453,2)</f>
        <v>0</v>
      </c>
      <c r="N453" s="387">
        <f>ROUND(H453*D453,2)</f>
        <v>2717.42</v>
      </c>
      <c r="O453" s="387">
        <f>ROUND(I453*D453,2)</f>
        <v>0</v>
      </c>
      <c r="P453" s="387">
        <f>ROUND(J453*D453,2)</f>
        <v>0</v>
      </c>
      <c r="Q453" s="388">
        <f t="shared" si="595"/>
        <v>0</v>
      </c>
      <c r="S453" s="4">
        <v>2717.42</v>
      </c>
      <c r="U453" s="39">
        <f t="shared" si="600"/>
        <v>0</v>
      </c>
      <c r="V453" s="39"/>
    </row>
    <row r="454" spans="1:22" ht="37.5" x14ac:dyDescent="0.3">
      <c r="A454" s="452" t="s">
        <v>584</v>
      </c>
      <c r="B454" s="446" t="s">
        <v>161</v>
      </c>
      <c r="C454" s="447" t="s">
        <v>124</v>
      </c>
      <c r="D454" s="413">
        <v>27.6</v>
      </c>
      <c r="E454" s="447">
        <v>14.5</v>
      </c>
      <c r="F454" s="383">
        <f t="shared" si="621"/>
        <v>-7.7</v>
      </c>
      <c r="G454" s="383">
        <f t="shared" si="622"/>
        <v>0</v>
      </c>
      <c r="H454" s="447">
        <v>6.8</v>
      </c>
      <c r="I454" s="400"/>
      <c r="J454" s="386">
        <f>I454+'BM05'!G431</f>
        <v>0</v>
      </c>
      <c r="K454" s="387">
        <f>ROUND(E454*D454,2)</f>
        <v>400.2</v>
      </c>
      <c r="L454" s="387">
        <f t="shared" si="623"/>
        <v>-212.52</v>
      </c>
      <c r="M454" s="387">
        <f t="shared" si="624"/>
        <v>0</v>
      </c>
      <c r="N454" s="387">
        <f>ROUND(H454*D454,2)</f>
        <v>187.68</v>
      </c>
      <c r="O454" s="387">
        <f>ROUND(I454*D454,2)</f>
        <v>0</v>
      </c>
      <c r="P454" s="387">
        <f>ROUND(J454*D454,2)</f>
        <v>0</v>
      </c>
      <c r="Q454" s="388">
        <f t="shared" si="595"/>
        <v>0</v>
      </c>
      <c r="S454" s="4">
        <v>400.2</v>
      </c>
      <c r="U454" s="39">
        <f t="shared" si="600"/>
        <v>0</v>
      </c>
      <c r="V454" s="39"/>
    </row>
    <row r="455" spans="1:22" ht="15.5" customHeight="1" x14ac:dyDescent="0.3">
      <c r="A455" s="381" t="s">
        <v>585</v>
      </c>
      <c r="B455" s="394" t="s">
        <v>173</v>
      </c>
      <c r="C455" s="395"/>
      <c r="D455" s="409"/>
      <c r="E455" s="395"/>
      <c r="F455" s="395"/>
      <c r="G455" s="395"/>
      <c r="H455" s="629"/>
      <c r="I455" s="629"/>
      <c r="J455" s="629"/>
      <c r="K455" s="629"/>
      <c r="L455" s="629"/>
      <c r="M455" s="629"/>
      <c r="N455" s="629"/>
      <c r="O455" s="629"/>
      <c r="P455" s="629"/>
      <c r="Q455" s="450"/>
      <c r="S455" s="4">
        <v>8151.07</v>
      </c>
      <c r="U455" s="39">
        <f t="shared" si="600"/>
        <v>8151.07</v>
      </c>
      <c r="V455" s="39"/>
    </row>
    <row r="456" spans="1:22" ht="25" x14ac:dyDescent="0.3">
      <c r="A456" s="452" t="s">
        <v>586</v>
      </c>
      <c r="B456" s="446" t="s">
        <v>587</v>
      </c>
      <c r="C456" s="447" t="s">
        <v>61</v>
      </c>
      <c r="D456" s="413">
        <v>780.87</v>
      </c>
      <c r="E456" s="447">
        <v>9.24</v>
      </c>
      <c r="F456" s="383">
        <f t="shared" ref="F456:F457" si="625">IF(H456&lt;E456,H456-E456,0)</f>
        <v>0</v>
      </c>
      <c r="G456" s="383">
        <f t="shared" ref="G456:G457" si="626">IF(H456&gt;E456,H456-E456,0)</f>
        <v>0</v>
      </c>
      <c r="H456" s="447">
        <v>9.24</v>
      </c>
      <c r="I456" s="400"/>
      <c r="J456" s="386">
        <f>I456+'BM05'!G433</f>
        <v>0</v>
      </c>
      <c r="K456" s="387">
        <f>ROUND(E456*D456,2)</f>
        <v>7215.24</v>
      </c>
      <c r="L456" s="387">
        <f t="shared" ref="L456:L457" si="627">ROUND(D456*F456,2)</f>
        <v>0</v>
      </c>
      <c r="M456" s="387">
        <f t="shared" ref="M456:M457" si="628">ROUND(D456*G456,2)</f>
        <v>0</v>
      </c>
      <c r="N456" s="387">
        <f>ROUND(H456*D456,2)</f>
        <v>7215.24</v>
      </c>
      <c r="O456" s="387">
        <f>ROUND(I456*D456,2)</f>
        <v>0</v>
      </c>
      <c r="P456" s="387">
        <f>ROUND(J456*D456,2)</f>
        <v>0</v>
      </c>
      <c r="Q456" s="388">
        <f t="shared" si="595"/>
        <v>0</v>
      </c>
      <c r="S456" s="4">
        <v>7215.24</v>
      </c>
      <c r="U456" s="39">
        <f t="shared" si="600"/>
        <v>0</v>
      </c>
      <c r="V456" s="39"/>
    </row>
    <row r="457" spans="1:22" ht="25" x14ac:dyDescent="0.3">
      <c r="A457" s="452" t="s">
        <v>588</v>
      </c>
      <c r="B457" s="446" t="s">
        <v>492</v>
      </c>
      <c r="C457" s="447" t="s">
        <v>63</v>
      </c>
      <c r="D457" s="413">
        <v>698.38</v>
      </c>
      <c r="E457" s="447">
        <v>1.34</v>
      </c>
      <c r="F457" s="383">
        <f t="shared" si="625"/>
        <v>0</v>
      </c>
      <c r="G457" s="383">
        <f t="shared" si="626"/>
        <v>0</v>
      </c>
      <c r="H457" s="447">
        <v>1.34</v>
      </c>
      <c r="I457" s="400"/>
      <c r="J457" s="386">
        <f>I457+'BM05'!G434</f>
        <v>0</v>
      </c>
      <c r="K457" s="387">
        <f>ROUND(E457*D457,2)</f>
        <v>935.83</v>
      </c>
      <c r="L457" s="387">
        <f t="shared" si="627"/>
        <v>0</v>
      </c>
      <c r="M457" s="387">
        <f t="shared" si="628"/>
        <v>0</v>
      </c>
      <c r="N457" s="387">
        <f>ROUND(H457*D457,2)</f>
        <v>935.83</v>
      </c>
      <c r="O457" s="387">
        <f>ROUND(I457*D457,2)</f>
        <v>0</v>
      </c>
      <c r="P457" s="387">
        <f>ROUND(J457*D457,2)</f>
        <v>0</v>
      </c>
      <c r="Q457" s="388">
        <f t="shared" si="595"/>
        <v>0</v>
      </c>
      <c r="S457" s="4">
        <v>935.83</v>
      </c>
      <c r="U457" s="39">
        <f t="shared" si="600"/>
        <v>0</v>
      </c>
      <c r="V457" s="39"/>
    </row>
    <row r="458" spans="1:22" ht="15.5" customHeight="1" x14ac:dyDescent="0.3">
      <c r="A458" s="381" t="s">
        <v>589</v>
      </c>
      <c r="B458" s="394" t="s">
        <v>181</v>
      </c>
      <c r="C458" s="395"/>
      <c r="D458" s="409"/>
      <c r="E458" s="395"/>
      <c r="F458" s="444"/>
      <c r="G458" s="444"/>
      <c r="H458" s="493"/>
      <c r="I458" s="493"/>
      <c r="J458" s="493"/>
      <c r="K458" s="493"/>
      <c r="L458" s="493"/>
      <c r="M458" s="493"/>
      <c r="N458" s="493"/>
      <c r="O458" s="493"/>
      <c r="P458" s="493"/>
      <c r="Q458" s="494"/>
      <c r="S458" s="4">
        <v>16229.02</v>
      </c>
      <c r="U458" s="39">
        <f t="shared" si="600"/>
        <v>16229.02</v>
      </c>
      <c r="V458" s="39"/>
    </row>
    <row r="459" spans="1:22" ht="25" x14ac:dyDescent="0.3">
      <c r="A459" s="452" t="s">
        <v>590</v>
      </c>
      <c r="B459" s="446" t="s">
        <v>182</v>
      </c>
      <c r="C459" s="447" t="s">
        <v>46</v>
      </c>
      <c r="D459" s="413">
        <v>434.36</v>
      </c>
      <c r="E459" s="447">
        <v>6.61</v>
      </c>
      <c r="F459" s="383">
        <f t="shared" ref="F459:F460" si="629">IF(H459&lt;E459,H459-E459,0)</f>
        <v>-2.34375</v>
      </c>
      <c r="G459" s="383">
        <f t="shared" ref="G459:G460" si="630">IF(H459&gt;E459,H459-E459,0)</f>
        <v>0</v>
      </c>
      <c r="H459" s="447">
        <v>4.2662500000000003</v>
      </c>
      <c r="I459" s="400"/>
      <c r="J459" s="386">
        <f>I459+'BM05'!G436</f>
        <v>6.61</v>
      </c>
      <c r="K459" s="387">
        <f>ROUND(E459*D459,2)</f>
        <v>2871.12</v>
      </c>
      <c r="L459" s="387">
        <f t="shared" ref="L459:L460" si="631">ROUND(D459*F459,2)</f>
        <v>-1018.03</v>
      </c>
      <c r="M459" s="387">
        <f t="shared" ref="M459:M460" si="632">ROUND(D459*G459,2)</f>
        <v>0</v>
      </c>
      <c r="N459" s="387">
        <f>ROUND(H459*D459,2)</f>
        <v>1853.09</v>
      </c>
      <c r="O459" s="387">
        <f>ROUND(I459*D459,2)</f>
        <v>0</v>
      </c>
      <c r="P459" s="387">
        <f>ROUND(J459*D459,2)</f>
        <v>2871.12</v>
      </c>
      <c r="Q459" s="388">
        <f t="shared" si="595"/>
        <v>1.5493688919588364</v>
      </c>
      <c r="S459" s="4">
        <v>2871.12</v>
      </c>
      <c r="U459" s="39">
        <f t="shared" si="600"/>
        <v>0</v>
      </c>
      <c r="V459" s="39"/>
    </row>
    <row r="460" spans="1:22" ht="62.5" x14ac:dyDescent="0.3">
      <c r="A460" s="452" t="s">
        <v>591</v>
      </c>
      <c r="B460" s="446" t="s">
        <v>183</v>
      </c>
      <c r="C460" s="447" t="s">
        <v>63</v>
      </c>
      <c r="D460" s="413">
        <v>40.81</v>
      </c>
      <c r="E460" s="447">
        <v>94.38</v>
      </c>
      <c r="F460" s="383">
        <f t="shared" si="629"/>
        <v>0</v>
      </c>
      <c r="G460" s="383">
        <f t="shared" si="630"/>
        <v>3.6700000000000017</v>
      </c>
      <c r="H460" s="447">
        <v>98.05</v>
      </c>
      <c r="I460" s="400"/>
      <c r="J460" s="386">
        <f>I460+'BM05'!G437</f>
        <v>0</v>
      </c>
      <c r="K460" s="387">
        <f>ROUND(E460*D460,2)</f>
        <v>3851.65</v>
      </c>
      <c r="L460" s="387">
        <f t="shared" si="631"/>
        <v>0</v>
      </c>
      <c r="M460" s="387">
        <f t="shared" si="632"/>
        <v>149.77000000000001</v>
      </c>
      <c r="N460" s="387">
        <f>ROUND(H460*D460,2)</f>
        <v>4001.42</v>
      </c>
      <c r="O460" s="387">
        <f>ROUND(I460*D460,2)</f>
        <v>0</v>
      </c>
      <c r="P460" s="387">
        <f>ROUND(J460*D460,2)</f>
        <v>0</v>
      </c>
      <c r="Q460" s="388">
        <f t="shared" si="595"/>
        <v>0</v>
      </c>
      <c r="S460" s="4">
        <v>3851.65</v>
      </c>
      <c r="U460" s="39">
        <f t="shared" si="600"/>
        <v>0</v>
      </c>
      <c r="V460" s="39"/>
    </row>
    <row r="461" spans="1:22" ht="37.5" x14ac:dyDescent="0.3">
      <c r="A461" s="452" t="s">
        <v>592</v>
      </c>
      <c r="B461" s="446" t="s">
        <v>184</v>
      </c>
      <c r="C461" s="447" t="s">
        <v>63</v>
      </c>
      <c r="D461" s="413">
        <v>126.75</v>
      </c>
      <c r="E461" s="447">
        <v>75</v>
      </c>
      <c r="F461" s="383">
        <f t="shared" ref="F461" si="633">IF(H461&lt;E461,H461-E461,0)</f>
        <v>0</v>
      </c>
      <c r="G461" s="383">
        <f t="shared" ref="G461" si="634">IF(H461&gt;E461,H461-E461,0)</f>
        <v>3.1400000000000006</v>
      </c>
      <c r="H461" s="447">
        <v>78.14</v>
      </c>
      <c r="I461" s="400"/>
      <c r="J461" s="386">
        <f>I461+'BM05'!G438</f>
        <v>0</v>
      </c>
      <c r="K461" s="387">
        <f>ROUND(E461*D461,2)</f>
        <v>9506.25</v>
      </c>
      <c r="L461" s="387">
        <f t="shared" ref="L461" si="635">ROUND(D461*F461,2)</f>
        <v>0</v>
      </c>
      <c r="M461" s="387">
        <f t="shared" ref="M461" si="636">ROUND(D461*G461,2)</f>
        <v>398</v>
      </c>
      <c r="N461" s="387">
        <f>ROUND(H461*D461,2)</f>
        <v>9904.25</v>
      </c>
      <c r="O461" s="387">
        <f>ROUND(I461*D461,2)</f>
        <v>0</v>
      </c>
      <c r="P461" s="387">
        <f>ROUND(J461*D461,2)</f>
        <v>0</v>
      </c>
      <c r="Q461" s="388">
        <f t="shared" si="595"/>
        <v>0</v>
      </c>
      <c r="S461" s="4">
        <v>9506.25</v>
      </c>
      <c r="U461" s="39">
        <f t="shared" si="600"/>
        <v>0</v>
      </c>
      <c r="V461" s="39"/>
    </row>
    <row r="462" spans="1:22" ht="15.5" customHeight="1" x14ac:dyDescent="0.3">
      <c r="A462" s="381" t="s">
        <v>593</v>
      </c>
      <c r="B462" s="394" t="s">
        <v>108</v>
      </c>
      <c r="C462" s="395"/>
      <c r="D462" s="409"/>
      <c r="E462" s="395"/>
      <c r="F462" s="395"/>
      <c r="G462" s="395"/>
      <c r="H462" s="629"/>
      <c r="I462" s="629"/>
      <c r="J462" s="629"/>
      <c r="K462" s="629"/>
      <c r="L462" s="629"/>
      <c r="M462" s="629"/>
      <c r="N462" s="629"/>
      <c r="O462" s="629"/>
      <c r="P462" s="629"/>
      <c r="Q462" s="647"/>
      <c r="S462" s="4">
        <v>15319.44</v>
      </c>
      <c r="U462" s="39">
        <f t="shared" si="600"/>
        <v>15319.44</v>
      </c>
      <c r="V462" s="39"/>
    </row>
    <row r="463" spans="1:22" ht="37.5" x14ac:dyDescent="0.3">
      <c r="A463" s="452" t="s">
        <v>594</v>
      </c>
      <c r="B463" s="446" t="s">
        <v>109</v>
      </c>
      <c r="C463" s="447" t="s">
        <v>63</v>
      </c>
      <c r="D463" s="413">
        <v>4.37</v>
      </c>
      <c r="E463" s="447">
        <v>183.68</v>
      </c>
      <c r="F463" s="383">
        <f t="shared" ref="F463:F465" si="637">IF(H463&lt;E463,H463-E463,0)</f>
        <v>0</v>
      </c>
      <c r="G463" s="383">
        <f t="shared" ref="G463:G465" si="638">IF(H463&gt;E463,H463-E463,0)</f>
        <v>0</v>
      </c>
      <c r="H463" s="447">
        <v>183.68</v>
      </c>
      <c r="I463" s="400"/>
      <c r="J463" s="386">
        <f>I463+'BM05'!G440</f>
        <v>183.68</v>
      </c>
      <c r="K463" s="387">
        <f>ROUND(E463*D463,2)</f>
        <v>802.68</v>
      </c>
      <c r="L463" s="387">
        <f t="shared" ref="L463:L465" si="639">ROUND(D463*F463,2)</f>
        <v>0</v>
      </c>
      <c r="M463" s="387">
        <f t="shared" ref="M463:M465" si="640">ROUND(D463*G463,2)</f>
        <v>0</v>
      </c>
      <c r="N463" s="387">
        <f>ROUND(H463*D463,2)</f>
        <v>802.68</v>
      </c>
      <c r="O463" s="387">
        <f>ROUND(I463*D463,2)</f>
        <v>0</v>
      </c>
      <c r="P463" s="387">
        <f>ROUND(J463*D463,2)</f>
        <v>802.68</v>
      </c>
      <c r="Q463" s="388">
        <f t="shared" si="595"/>
        <v>1</v>
      </c>
      <c r="S463" s="4">
        <v>802.68</v>
      </c>
      <c r="U463" s="39">
        <f t="shared" si="600"/>
        <v>0</v>
      </c>
      <c r="V463" s="39"/>
    </row>
    <row r="464" spans="1:22" ht="50" x14ac:dyDescent="0.3">
      <c r="A464" s="452" t="s">
        <v>595</v>
      </c>
      <c r="B464" s="446" t="s">
        <v>110</v>
      </c>
      <c r="C464" s="447" t="s">
        <v>63</v>
      </c>
      <c r="D464" s="413">
        <v>24.13</v>
      </c>
      <c r="E464" s="447">
        <v>110.92</v>
      </c>
      <c r="F464" s="383">
        <f t="shared" si="637"/>
        <v>0</v>
      </c>
      <c r="G464" s="383">
        <f t="shared" si="638"/>
        <v>0</v>
      </c>
      <c r="H464" s="447">
        <v>110.92</v>
      </c>
      <c r="I464" s="400"/>
      <c r="J464" s="386">
        <f>I464+'BM05'!G441</f>
        <v>0</v>
      </c>
      <c r="K464" s="387">
        <f>ROUND(E464*D464,2)</f>
        <v>2676.5</v>
      </c>
      <c r="L464" s="387">
        <f t="shared" si="639"/>
        <v>0</v>
      </c>
      <c r="M464" s="387">
        <f t="shared" si="640"/>
        <v>0</v>
      </c>
      <c r="N464" s="387">
        <f>ROUND(H464*D464,2)</f>
        <v>2676.5</v>
      </c>
      <c r="O464" s="387">
        <f>ROUND(I464*D464,2)</f>
        <v>0</v>
      </c>
      <c r="P464" s="387">
        <f>ROUND(J464*D464,2)</f>
        <v>0</v>
      </c>
      <c r="Q464" s="388">
        <f t="shared" si="595"/>
        <v>0</v>
      </c>
      <c r="S464" s="4">
        <v>2676.5</v>
      </c>
      <c r="U464" s="39">
        <f t="shared" si="600"/>
        <v>0</v>
      </c>
      <c r="V464" s="39"/>
    </row>
    <row r="465" spans="1:22" ht="50" x14ac:dyDescent="0.3">
      <c r="A465" s="452" t="s">
        <v>596</v>
      </c>
      <c r="B465" s="446" t="s">
        <v>110</v>
      </c>
      <c r="C465" s="447" t="s">
        <v>63</v>
      </c>
      <c r="D465" s="413">
        <v>24.13</v>
      </c>
      <c r="E465" s="447">
        <v>72.760000000000005</v>
      </c>
      <c r="F465" s="383">
        <f t="shared" si="637"/>
        <v>0</v>
      </c>
      <c r="G465" s="383">
        <f t="shared" si="638"/>
        <v>0</v>
      </c>
      <c r="H465" s="447">
        <v>72.760000000000005</v>
      </c>
      <c r="I465" s="400"/>
      <c r="J465" s="386">
        <f>I465+'BM05'!G442</f>
        <v>0</v>
      </c>
      <c r="K465" s="387">
        <f>ROUND(E465*D465,2)</f>
        <v>1755.7</v>
      </c>
      <c r="L465" s="387">
        <f t="shared" si="639"/>
        <v>0</v>
      </c>
      <c r="M465" s="387">
        <f t="shared" si="640"/>
        <v>0</v>
      </c>
      <c r="N465" s="387">
        <f>ROUND(H465*D465,2)</f>
        <v>1755.7</v>
      </c>
      <c r="O465" s="387">
        <f>ROUND(I465*D465,2)</f>
        <v>0</v>
      </c>
      <c r="P465" s="387">
        <f>ROUND(J465*D465,2)</f>
        <v>0</v>
      </c>
      <c r="Q465" s="388">
        <f t="shared" si="595"/>
        <v>0</v>
      </c>
      <c r="S465" s="4">
        <v>1755.7</v>
      </c>
      <c r="U465" s="39">
        <f t="shared" si="600"/>
        <v>0</v>
      </c>
      <c r="V465" s="39"/>
    </row>
    <row r="466" spans="1:22" ht="25" x14ac:dyDescent="0.3">
      <c r="A466" s="452" t="s">
        <v>597</v>
      </c>
      <c r="B466" s="446" t="s">
        <v>114</v>
      </c>
      <c r="C466" s="447" t="s">
        <v>61</v>
      </c>
      <c r="D466" s="413">
        <v>169.67</v>
      </c>
      <c r="E466" s="447">
        <v>20.48</v>
      </c>
      <c r="F466" s="383">
        <f t="shared" ref="F466:F467" si="641">IF(H466&lt;E466,H466-E466,0)</f>
        <v>0</v>
      </c>
      <c r="G466" s="383">
        <f t="shared" ref="G466:G467" si="642">IF(H466&gt;E466,H466-E466,0)</f>
        <v>0</v>
      </c>
      <c r="H466" s="447">
        <v>20.48</v>
      </c>
      <c r="I466" s="400"/>
      <c r="J466" s="386">
        <f>I466+'BM05'!G443</f>
        <v>0</v>
      </c>
      <c r="K466" s="387">
        <f>ROUND(E466*D466,2)</f>
        <v>3474.84</v>
      </c>
      <c r="L466" s="387">
        <f t="shared" ref="L466:L467" si="643">ROUND(D466*F466,2)</f>
        <v>0</v>
      </c>
      <c r="M466" s="387">
        <f t="shared" ref="M466:M467" si="644">ROUND(D466*G466,2)</f>
        <v>0</v>
      </c>
      <c r="N466" s="387">
        <f>ROUND(H466*D466,2)</f>
        <v>3474.84</v>
      </c>
      <c r="O466" s="387">
        <f>ROUND(I466*D466,2)</f>
        <v>0</v>
      </c>
      <c r="P466" s="387">
        <f>ROUND(J466*D466,2)</f>
        <v>0</v>
      </c>
      <c r="Q466" s="388">
        <f t="shared" si="595"/>
        <v>0</v>
      </c>
      <c r="S466" s="4">
        <v>3474.84</v>
      </c>
      <c r="U466" s="39">
        <f t="shared" si="600"/>
        <v>0</v>
      </c>
      <c r="V466" s="39"/>
    </row>
    <row r="467" spans="1:22" ht="50" x14ac:dyDescent="0.3">
      <c r="A467" s="452" t="s">
        <v>598</v>
      </c>
      <c r="B467" s="446" t="s">
        <v>304</v>
      </c>
      <c r="C467" s="447" t="s">
        <v>63</v>
      </c>
      <c r="D467" s="413">
        <v>59.59</v>
      </c>
      <c r="E467" s="447">
        <v>110.92</v>
      </c>
      <c r="F467" s="383">
        <f t="shared" si="641"/>
        <v>0</v>
      </c>
      <c r="G467" s="383">
        <f t="shared" si="642"/>
        <v>0</v>
      </c>
      <c r="H467" s="447">
        <v>110.92</v>
      </c>
      <c r="I467" s="400"/>
      <c r="J467" s="386">
        <f>I467+'BM05'!G444</f>
        <v>0</v>
      </c>
      <c r="K467" s="387">
        <f>ROUND(E467*D467,2)</f>
        <v>6609.72</v>
      </c>
      <c r="L467" s="387">
        <f t="shared" si="643"/>
        <v>0</v>
      </c>
      <c r="M467" s="387">
        <f t="shared" si="644"/>
        <v>0</v>
      </c>
      <c r="N467" s="387">
        <f>ROUND(H467*D467,2)</f>
        <v>6609.72</v>
      </c>
      <c r="O467" s="387">
        <f>ROUND(I467*D467,2)</f>
        <v>0</v>
      </c>
      <c r="P467" s="387">
        <f>ROUND(J467*D467,2)</f>
        <v>0</v>
      </c>
      <c r="Q467" s="388">
        <f t="shared" si="595"/>
        <v>0</v>
      </c>
      <c r="S467" s="4">
        <v>6609.72</v>
      </c>
      <c r="U467" s="39">
        <f t="shared" si="600"/>
        <v>0</v>
      </c>
      <c r="V467" s="39"/>
    </row>
    <row r="468" spans="1:22" ht="15.5" customHeight="1" x14ac:dyDescent="0.3">
      <c r="A468" s="381" t="s">
        <v>599</v>
      </c>
      <c r="B468" s="394" t="s">
        <v>42</v>
      </c>
      <c r="C468" s="395"/>
      <c r="D468" s="409"/>
      <c r="E468" s="395"/>
      <c r="F468" s="395"/>
      <c r="G468" s="395"/>
      <c r="H468" s="629"/>
      <c r="I468" s="629"/>
      <c r="J468" s="629"/>
      <c r="K468" s="629"/>
      <c r="L468" s="629"/>
      <c r="M468" s="629"/>
      <c r="N468" s="629"/>
      <c r="O468" s="629"/>
      <c r="P468" s="629"/>
      <c r="Q468" s="647"/>
      <c r="S468" s="4">
        <v>1975.66</v>
      </c>
      <c r="U468" s="39">
        <f t="shared" si="600"/>
        <v>1975.66</v>
      </c>
      <c r="V468" s="39"/>
    </row>
    <row r="469" spans="1:22" ht="25" x14ac:dyDescent="0.3">
      <c r="A469" s="452" t="s">
        <v>600</v>
      </c>
      <c r="B469" s="446" t="s">
        <v>199</v>
      </c>
      <c r="C469" s="447" t="s">
        <v>63</v>
      </c>
      <c r="D469" s="413">
        <v>3.18</v>
      </c>
      <c r="E469" s="447">
        <v>52.28</v>
      </c>
      <c r="F469" s="383">
        <f t="shared" ref="F469" si="645">IF(H469&lt;E469,H469-E469,0)</f>
        <v>0</v>
      </c>
      <c r="G469" s="383">
        <f t="shared" ref="G469" si="646">IF(H469&gt;E469,H469-E469,0)</f>
        <v>0</v>
      </c>
      <c r="H469" s="447">
        <v>52.28</v>
      </c>
      <c r="I469" s="400"/>
      <c r="J469" s="386">
        <f>I469+'BM05'!G446</f>
        <v>0</v>
      </c>
      <c r="K469" s="387">
        <f>ROUND(E469*D469,2)</f>
        <v>166.25</v>
      </c>
      <c r="L469" s="387">
        <f t="shared" ref="L469:L471" si="647">ROUND(D469*F469,2)</f>
        <v>0</v>
      </c>
      <c r="M469" s="387">
        <f t="shared" ref="M469:M471" si="648">ROUND(D469*G469,2)</f>
        <v>0</v>
      </c>
      <c r="N469" s="387">
        <f>ROUND(H469*D469,2)</f>
        <v>166.25</v>
      </c>
      <c r="O469" s="387">
        <f>ROUND(I469*D469,2)</f>
        <v>0</v>
      </c>
      <c r="P469" s="387">
        <f>ROUND(J469*D469,2)</f>
        <v>0</v>
      </c>
      <c r="Q469" s="388">
        <f t="shared" si="595"/>
        <v>0</v>
      </c>
      <c r="S469" s="4">
        <v>166.25</v>
      </c>
      <c r="U469" s="39">
        <f t="shared" si="600"/>
        <v>0</v>
      </c>
      <c r="V469" s="39"/>
    </row>
    <row r="470" spans="1:22" ht="25" x14ac:dyDescent="0.3">
      <c r="A470" s="452" t="s">
        <v>601</v>
      </c>
      <c r="B470" s="446" t="s">
        <v>112</v>
      </c>
      <c r="C470" s="447" t="s">
        <v>63</v>
      </c>
      <c r="D470" s="413">
        <v>19.41</v>
      </c>
      <c r="E470" s="447">
        <v>52.28</v>
      </c>
      <c r="F470" s="383">
        <f t="shared" ref="F470:F471" si="649">IF(H470&lt;E470,H470-E470,0)</f>
        <v>0</v>
      </c>
      <c r="G470" s="383">
        <f t="shared" ref="G470:G471" si="650">IF(H470&gt;E470,H470-E470,0)</f>
        <v>0</v>
      </c>
      <c r="H470" s="447">
        <v>52.28</v>
      </c>
      <c r="I470" s="400"/>
      <c r="J470" s="386">
        <f>I470+'BM05'!G447</f>
        <v>0</v>
      </c>
      <c r="K470" s="387">
        <f>ROUND(E470*D470,2)</f>
        <v>1014.75</v>
      </c>
      <c r="L470" s="387">
        <f t="shared" si="647"/>
        <v>0</v>
      </c>
      <c r="M470" s="387">
        <f t="shared" si="648"/>
        <v>0</v>
      </c>
      <c r="N470" s="387">
        <f>ROUND(H470*D470,2)</f>
        <v>1014.75</v>
      </c>
      <c r="O470" s="387">
        <f>ROUND(I470*D470,2)</f>
        <v>0</v>
      </c>
      <c r="P470" s="387">
        <f>ROUND(J470*D470,2)</f>
        <v>0</v>
      </c>
      <c r="Q470" s="388">
        <f t="shared" si="595"/>
        <v>0</v>
      </c>
      <c r="S470" s="4">
        <v>1014.75</v>
      </c>
      <c r="U470" s="39">
        <f t="shared" si="600"/>
        <v>0</v>
      </c>
      <c r="V470" s="39"/>
    </row>
    <row r="471" spans="1:22" ht="25" x14ac:dyDescent="0.3">
      <c r="A471" s="452" t="s">
        <v>602</v>
      </c>
      <c r="B471" s="446" t="s">
        <v>113</v>
      </c>
      <c r="C471" s="447" t="s">
        <v>63</v>
      </c>
      <c r="D471" s="413">
        <v>15.2</v>
      </c>
      <c r="E471" s="447">
        <v>52.28</v>
      </c>
      <c r="F471" s="383">
        <f t="shared" si="649"/>
        <v>0</v>
      </c>
      <c r="G471" s="383">
        <f t="shared" si="650"/>
        <v>0</v>
      </c>
      <c r="H471" s="447">
        <v>52.28</v>
      </c>
      <c r="I471" s="400"/>
      <c r="J471" s="386">
        <f>I471+'BM05'!G448</f>
        <v>0</v>
      </c>
      <c r="K471" s="387">
        <f>ROUND(E471*D471,2)</f>
        <v>794.66</v>
      </c>
      <c r="L471" s="387">
        <f t="shared" si="647"/>
        <v>0</v>
      </c>
      <c r="M471" s="387">
        <f t="shared" si="648"/>
        <v>0</v>
      </c>
      <c r="N471" s="387">
        <f>ROUND(H471*D471,2)</f>
        <v>794.66</v>
      </c>
      <c r="O471" s="387">
        <f>ROUND(I471*D471,2)</f>
        <v>0</v>
      </c>
      <c r="P471" s="387">
        <f>ROUND(J471*D471,2)</f>
        <v>0</v>
      </c>
      <c r="Q471" s="388">
        <f t="shared" si="595"/>
        <v>0</v>
      </c>
      <c r="S471" s="4">
        <v>794.66</v>
      </c>
      <c r="U471" s="39">
        <f t="shared" si="600"/>
        <v>0</v>
      </c>
      <c r="V471" s="39"/>
    </row>
    <row r="472" spans="1:22" ht="15.5" x14ac:dyDescent="0.3">
      <c r="A472" s="381" t="s">
        <v>603</v>
      </c>
      <c r="B472" s="394" t="s">
        <v>385</v>
      </c>
      <c r="C472" s="395"/>
      <c r="D472" s="409"/>
      <c r="E472" s="395"/>
      <c r="F472" s="395"/>
      <c r="G472" s="395"/>
      <c r="H472" s="395"/>
      <c r="I472" s="644"/>
      <c r="J472" s="644"/>
      <c r="K472" s="644"/>
      <c r="L472" s="644"/>
      <c r="M472" s="644"/>
      <c r="N472" s="644"/>
      <c r="O472" s="644"/>
      <c r="P472" s="644"/>
      <c r="Q472" s="646"/>
      <c r="S472" s="4">
        <v>3921.86</v>
      </c>
      <c r="U472" s="39">
        <f t="shared" si="600"/>
        <v>3921.86</v>
      </c>
      <c r="V472" s="39"/>
    </row>
    <row r="473" spans="1:22" ht="25" x14ac:dyDescent="0.3">
      <c r="A473" s="452" t="s">
        <v>604</v>
      </c>
      <c r="B473" s="446" t="s">
        <v>317</v>
      </c>
      <c r="C473" s="447" t="s">
        <v>61</v>
      </c>
      <c r="D473" s="413">
        <v>672.73</v>
      </c>
      <c r="E473" s="447">
        <v>4.05</v>
      </c>
      <c r="F473" s="383">
        <f t="shared" ref="F473:F475" si="651">IF(H473&lt;E473,H473-E473,0)</f>
        <v>0</v>
      </c>
      <c r="G473" s="383">
        <f t="shared" ref="G473:G475" si="652">IF(H473&gt;E473,H473-E473,0)</f>
        <v>3.5540000000000012</v>
      </c>
      <c r="H473" s="447">
        <v>7.604000000000001</v>
      </c>
      <c r="I473" s="400"/>
      <c r="J473" s="386">
        <f>I473+'BM05'!G450</f>
        <v>0</v>
      </c>
      <c r="K473" s="387">
        <f>ROUND(E473*D473,2)</f>
        <v>2724.56</v>
      </c>
      <c r="L473" s="387">
        <f t="shared" ref="L473:L475" si="653">ROUND(D473*F473,2)</f>
        <v>0</v>
      </c>
      <c r="M473" s="387">
        <f t="shared" ref="M473:M475" si="654">ROUND(D473*G473,2)</f>
        <v>2390.88</v>
      </c>
      <c r="N473" s="387">
        <f>ROUND(H473*D473,2)</f>
        <v>5115.4399999999996</v>
      </c>
      <c r="O473" s="387">
        <f>ROUND(I473*D473,2)</f>
        <v>0</v>
      </c>
      <c r="P473" s="387">
        <f>ROUND(J473*D473,2)</f>
        <v>0</v>
      </c>
      <c r="Q473" s="388">
        <f t="shared" si="595"/>
        <v>0</v>
      </c>
      <c r="S473" s="4">
        <v>2724.56</v>
      </c>
      <c r="U473" s="39">
        <f t="shared" ref="U473:U504" si="655">+S473-K473</f>
        <v>0</v>
      </c>
      <c r="V473" s="39"/>
    </row>
    <row r="474" spans="1:22" ht="37.5" x14ac:dyDescent="0.3">
      <c r="A474" s="452" t="s">
        <v>605</v>
      </c>
      <c r="B474" s="446" t="s">
        <v>606</v>
      </c>
      <c r="C474" s="447" t="s">
        <v>165</v>
      </c>
      <c r="D474" s="413">
        <v>502.66</v>
      </c>
      <c r="E474" s="447">
        <v>2</v>
      </c>
      <c r="F474" s="383">
        <f t="shared" si="651"/>
        <v>0</v>
      </c>
      <c r="G474" s="383">
        <f t="shared" si="652"/>
        <v>0</v>
      </c>
      <c r="H474" s="447">
        <v>2</v>
      </c>
      <c r="I474" s="400"/>
      <c r="J474" s="386">
        <f>I474+'BM05'!G451</f>
        <v>0</v>
      </c>
      <c r="K474" s="387">
        <f>ROUND(E474*D474,2)</f>
        <v>1005.32</v>
      </c>
      <c r="L474" s="387">
        <f t="shared" si="653"/>
        <v>0</v>
      </c>
      <c r="M474" s="387">
        <f t="shared" si="654"/>
        <v>0</v>
      </c>
      <c r="N474" s="387">
        <f>ROUND(H474*D474,2)</f>
        <v>1005.32</v>
      </c>
      <c r="O474" s="387">
        <f>ROUND(I474*D474,2)</f>
        <v>0</v>
      </c>
      <c r="P474" s="387">
        <f>ROUND(J474*D474,2)</f>
        <v>0</v>
      </c>
      <c r="Q474" s="388">
        <f t="shared" si="595"/>
        <v>0</v>
      </c>
      <c r="S474" s="4">
        <v>1005.32</v>
      </c>
      <c r="U474" s="39">
        <f t="shared" si="655"/>
        <v>0</v>
      </c>
      <c r="V474" s="39"/>
    </row>
    <row r="475" spans="1:22" ht="25" x14ac:dyDescent="0.3">
      <c r="A475" s="452" t="s">
        <v>607</v>
      </c>
      <c r="B475" s="446" t="s">
        <v>608</v>
      </c>
      <c r="C475" s="447" t="s">
        <v>165</v>
      </c>
      <c r="D475" s="413">
        <v>95.99</v>
      </c>
      <c r="E475" s="447">
        <v>2</v>
      </c>
      <c r="F475" s="383">
        <f t="shared" si="651"/>
        <v>0</v>
      </c>
      <c r="G475" s="383">
        <f t="shared" si="652"/>
        <v>0</v>
      </c>
      <c r="H475" s="447">
        <v>2</v>
      </c>
      <c r="I475" s="400"/>
      <c r="J475" s="386">
        <f>I475+'BM05'!G452</f>
        <v>0</v>
      </c>
      <c r="K475" s="387">
        <f>ROUND(E475*D475,2)</f>
        <v>191.98</v>
      </c>
      <c r="L475" s="387">
        <f t="shared" si="653"/>
        <v>0</v>
      </c>
      <c r="M475" s="387">
        <f t="shared" si="654"/>
        <v>0</v>
      </c>
      <c r="N475" s="387">
        <f>ROUND(H475*D475,2)</f>
        <v>191.98</v>
      </c>
      <c r="O475" s="387">
        <f>ROUND(I475*D475,2)</f>
        <v>0</v>
      </c>
      <c r="P475" s="387">
        <f>ROUND(J475*D475,2)</f>
        <v>0</v>
      </c>
      <c r="Q475" s="388">
        <f t="shared" si="595"/>
        <v>0</v>
      </c>
      <c r="S475" s="4">
        <v>191.98</v>
      </c>
      <c r="U475" s="39">
        <f t="shared" si="655"/>
        <v>0</v>
      </c>
      <c r="V475" s="39"/>
    </row>
    <row r="476" spans="1:22" ht="15.5" customHeight="1" x14ac:dyDescent="0.3">
      <c r="A476" s="376">
        <v>10</v>
      </c>
      <c r="B476" s="414" t="s">
        <v>609</v>
      </c>
      <c r="C476" s="415"/>
      <c r="D476" s="448"/>
      <c r="E476" s="415"/>
      <c r="F476" s="415"/>
      <c r="G476" s="415"/>
      <c r="H476" s="416"/>
      <c r="I476" s="416"/>
      <c r="J476" s="416"/>
      <c r="K476" s="449">
        <f t="shared" ref="K476:P476" si="656">SUM(K478:K482)</f>
        <v>167355.75</v>
      </c>
      <c r="L476" s="449">
        <f t="shared" si="656"/>
        <v>-167355.75</v>
      </c>
      <c r="M476" s="449">
        <f t="shared" si="656"/>
        <v>0</v>
      </c>
      <c r="N476" s="449">
        <f t="shared" si="656"/>
        <v>0</v>
      </c>
      <c r="O476" s="449">
        <f t="shared" si="656"/>
        <v>0</v>
      </c>
      <c r="P476" s="449">
        <f t="shared" si="656"/>
        <v>0</v>
      </c>
      <c r="Q476" s="380">
        <v>0</v>
      </c>
      <c r="S476" s="4">
        <v>167355.75</v>
      </c>
      <c r="U476" s="39">
        <f t="shared" si="655"/>
        <v>0</v>
      </c>
      <c r="V476" s="39"/>
    </row>
    <row r="477" spans="1:22" ht="15.5" customHeight="1" x14ac:dyDescent="0.3">
      <c r="A477" s="381" t="s">
        <v>610</v>
      </c>
      <c r="B477" s="394" t="s">
        <v>611</v>
      </c>
      <c r="C477" s="395"/>
      <c r="D477" s="409"/>
      <c r="E477" s="395"/>
      <c r="F477" s="395"/>
      <c r="G477" s="395"/>
      <c r="H477" s="629"/>
      <c r="I477" s="629"/>
      <c r="J477" s="629"/>
      <c r="K477" s="629"/>
      <c r="L477" s="629"/>
      <c r="M477" s="629"/>
      <c r="N477" s="629"/>
      <c r="O477" s="629"/>
      <c r="P477" s="629"/>
      <c r="Q477" s="450"/>
      <c r="S477" s="4">
        <v>167355.75</v>
      </c>
      <c r="U477" s="39">
        <f t="shared" si="655"/>
        <v>167355.75</v>
      </c>
      <c r="V477" s="39"/>
    </row>
    <row r="478" spans="1:22" ht="37.5" x14ac:dyDescent="0.3">
      <c r="A478" s="462" t="s">
        <v>612</v>
      </c>
      <c r="B478" s="457" t="s">
        <v>613</v>
      </c>
      <c r="C478" s="458" t="s">
        <v>165</v>
      </c>
      <c r="D478" s="459">
        <v>245.99</v>
      </c>
      <c r="E478" s="458">
        <v>330</v>
      </c>
      <c r="F478" s="439">
        <f t="shared" ref="F478:F480" si="657">IF(H478&lt;E478,H478-E478,0)</f>
        <v>-330</v>
      </c>
      <c r="G478" s="439">
        <f t="shared" ref="G478:G480" si="658">IF(H478&gt;E478,H478-E478,0)</f>
        <v>0</v>
      </c>
      <c r="H478" s="458">
        <v>0</v>
      </c>
      <c r="I478" s="440"/>
      <c r="J478" s="441">
        <f>I478+'BM05'!G455</f>
        <v>0</v>
      </c>
      <c r="K478" s="442">
        <f>ROUND(E478*D478,2)</f>
        <v>81176.7</v>
      </c>
      <c r="L478" s="442">
        <f t="shared" ref="L478:L480" si="659">ROUND(D478*F478,2)</f>
        <v>-81176.7</v>
      </c>
      <c r="M478" s="442">
        <f t="shared" ref="M478:M480" si="660">ROUND(D478*G478,2)</f>
        <v>0</v>
      </c>
      <c r="N478" s="442">
        <f>ROUND(H478*D478,2)</f>
        <v>0</v>
      </c>
      <c r="O478" s="442">
        <f>ROUND(I478*D478,2)</f>
        <v>0</v>
      </c>
      <c r="P478" s="442">
        <f>ROUND(J478*D478,2)</f>
        <v>0</v>
      </c>
      <c r="Q478" s="443">
        <v>0</v>
      </c>
      <c r="S478" s="4">
        <v>81176.7</v>
      </c>
      <c r="U478" s="39">
        <f t="shared" si="655"/>
        <v>0</v>
      </c>
      <c r="V478" s="39"/>
    </row>
    <row r="479" spans="1:22" ht="37.5" x14ac:dyDescent="0.3">
      <c r="A479" s="462" t="s">
        <v>614</v>
      </c>
      <c r="B479" s="457" t="s">
        <v>615</v>
      </c>
      <c r="C479" s="458" t="s">
        <v>165</v>
      </c>
      <c r="D479" s="459">
        <v>376.16</v>
      </c>
      <c r="E479" s="458">
        <v>5</v>
      </c>
      <c r="F479" s="439">
        <f t="shared" si="657"/>
        <v>-5</v>
      </c>
      <c r="G479" s="439">
        <f t="shared" si="658"/>
        <v>0</v>
      </c>
      <c r="H479" s="458">
        <v>0</v>
      </c>
      <c r="I479" s="440"/>
      <c r="J479" s="441">
        <f>I479+'BM05'!G456</f>
        <v>0</v>
      </c>
      <c r="K479" s="442">
        <f>ROUND(E479*D479,2)</f>
        <v>1880.8</v>
      </c>
      <c r="L479" s="442">
        <f t="shared" si="659"/>
        <v>-1880.8</v>
      </c>
      <c r="M479" s="442">
        <f t="shared" si="660"/>
        <v>0</v>
      </c>
      <c r="N479" s="442">
        <f>ROUND(H479*D479,2)</f>
        <v>0</v>
      </c>
      <c r="O479" s="442">
        <f>ROUND(I479*D479,2)</f>
        <v>0</v>
      </c>
      <c r="P479" s="442">
        <f>ROUND(J479*D479,2)</f>
        <v>0</v>
      </c>
      <c r="Q479" s="443">
        <v>0</v>
      </c>
      <c r="S479" s="4">
        <v>1880.8</v>
      </c>
      <c r="U479" s="39">
        <f t="shared" si="655"/>
        <v>0</v>
      </c>
      <c r="V479" s="39"/>
    </row>
    <row r="480" spans="1:22" ht="62.5" x14ac:dyDescent="0.3">
      <c r="A480" s="462" t="s">
        <v>616</v>
      </c>
      <c r="B480" s="457" t="s">
        <v>617</v>
      </c>
      <c r="C480" s="458" t="s">
        <v>124</v>
      </c>
      <c r="D480" s="459">
        <v>90.12</v>
      </c>
      <c r="E480" s="458">
        <v>330</v>
      </c>
      <c r="F480" s="439">
        <f t="shared" si="657"/>
        <v>-330</v>
      </c>
      <c r="G480" s="439">
        <f t="shared" si="658"/>
        <v>0</v>
      </c>
      <c r="H480" s="458">
        <v>0</v>
      </c>
      <c r="I480" s="440"/>
      <c r="J480" s="441">
        <f>I480+'BM05'!G457</f>
        <v>0</v>
      </c>
      <c r="K480" s="442">
        <f>ROUND(E480*D480,2)</f>
        <v>29739.599999999999</v>
      </c>
      <c r="L480" s="442">
        <f t="shared" si="659"/>
        <v>-29739.599999999999</v>
      </c>
      <c r="M480" s="442">
        <f t="shared" si="660"/>
        <v>0</v>
      </c>
      <c r="N480" s="442">
        <f>ROUND(H480*D480,2)</f>
        <v>0</v>
      </c>
      <c r="O480" s="442">
        <f>ROUND(I480*D480,2)</f>
        <v>0</v>
      </c>
      <c r="P480" s="442">
        <f>ROUND(J480*D480,2)</f>
        <v>0</v>
      </c>
      <c r="Q480" s="443">
        <v>0</v>
      </c>
      <c r="S480" s="4">
        <v>29739.599999999999</v>
      </c>
      <c r="U480" s="39">
        <f t="shared" si="655"/>
        <v>0</v>
      </c>
      <c r="V480" s="39"/>
    </row>
    <row r="481" spans="1:22" ht="62.5" x14ac:dyDescent="0.3">
      <c r="A481" s="462" t="s">
        <v>618</v>
      </c>
      <c r="B481" s="457" t="s">
        <v>619</v>
      </c>
      <c r="C481" s="458" t="s">
        <v>124</v>
      </c>
      <c r="D481" s="459">
        <v>75.81</v>
      </c>
      <c r="E481" s="458">
        <v>291.95</v>
      </c>
      <c r="F481" s="439">
        <f t="shared" ref="F481:F482" si="661">IF(H481&lt;E481,H481-E481,0)</f>
        <v>-291.95</v>
      </c>
      <c r="G481" s="439">
        <f t="shared" ref="G481:G482" si="662">IF(H481&gt;E481,H481-E481,0)</f>
        <v>0</v>
      </c>
      <c r="H481" s="458">
        <v>0</v>
      </c>
      <c r="I481" s="440"/>
      <c r="J481" s="441">
        <f>I481+'BM05'!G458</f>
        <v>0</v>
      </c>
      <c r="K481" s="442">
        <f>ROUND(E481*D481,2)</f>
        <v>22132.73</v>
      </c>
      <c r="L481" s="442">
        <f t="shared" ref="L481:L482" si="663">ROUND(D481*F481,2)</f>
        <v>-22132.73</v>
      </c>
      <c r="M481" s="442">
        <f t="shared" ref="M481:M482" si="664">ROUND(D481*G481,2)</f>
        <v>0</v>
      </c>
      <c r="N481" s="442">
        <f>ROUND(H481*D481,2)</f>
        <v>0</v>
      </c>
      <c r="O481" s="442">
        <f>ROUND(I481*D481,2)</f>
        <v>0</v>
      </c>
      <c r="P481" s="442">
        <f>ROUND(J481*D481,2)</f>
        <v>0</v>
      </c>
      <c r="Q481" s="443">
        <v>0</v>
      </c>
      <c r="S481" s="4">
        <v>22132.73</v>
      </c>
      <c r="U481" s="39">
        <f t="shared" si="655"/>
        <v>0</v>
      </c>
      <c r="V481" s="39"/>
    </row>
    <row r="482" spans="1:22" ht="50" x14ac:dyDescent="0.3">
      <c r="A482" s="462" t="s">
        <v>620</v>
      </c>
      <c r="B482" s="457" t="s">
        <v>621</v>
      </c>
      <c r="C482" s="458" t="s">
        <v>124</v>
      </c>
      <c r="D482" s="459">
        <v>75.06</v>
      </c>
      <c r="E482" s="458">
        <v>432</v>
      </c>
      <c r="F482" s="439">
        <f t="shared" si="661"/>
        <v>-432</v>
      </c>
      <c r="G482" s="439">
        <f t="shared" si="662"/>
        <v>0</v>
      </c>
      <c r="H482" s="458">
        <v>0</v>
      </c>
      <c r="I482" s="440"/>
      <c r="J482" s="441">
        <f>I482+'BM05'!G459</f>
        <v>0</v>
      </c>
      <c r="K482" s="442">
        <f>ROUND(E482*D482,2)</f>
        <v>32425.919999999998</v>
      </c>
      <c r="L482" s="442">
        <f t="shared" si="663"/>
        <v>-32425.919999999998</v>
      </c>
      <c r="M482" s="442">
        <f t="shared" si="664"/>
        <v>0</v>
      </c>
      <c r="N482" s="442">
        <f>ROUND(H482*D482,2)</f>
        <v>0</v>
      </c>
      <c r="O482" s="442">
        <f>ROUND(I482*D482,2)</f>
        <v>0</v>
      </c>
      <c r="P482" s="442">
        <f>ROUND(J482*D482,2)</f>
        <v>0</v>
      </c>
      <c r="Q482" s="443">
        <v>0</v>
      </c>
      <c r="S482" s="4">
        <v>32425.919999999998</v>
      </c>
      <c r="U482" s="39">
        <f t="shared" si="655"/>
        <v>0</v>
      </c>
      <c r="V482" s="39"/>
    </row>
    <row r="483" spans="1:22" ht="15.5" customHeight="1" x14ac:dyDescent="0.3">
      <c r="A483" s="376">
        <v>11</v>
      </c>
      <c r="B483" s="414" t="s">
        <v>622</v>
      </c>
      <c r="C483" s="415"/>
      <c r="D483" s="448"/>
      <c r="E483" s="415"/>
      <c r="F483" s="415"/>
      <c r="G483" s="415"/>
      <c r="H483" s="416"/>
      <c r="I483" s="416"/>
      <c r="J483" s="416"/>
      <c r="K483" s="449">
        <f t="shared" ref="K483:P483" si="665">SUM(K485:K488)</f>
        <v>123300.99</v>
      </c>
      <c r="L483" s="449">
        <f t="shared" si="665"/>
        <v>0</v>
      </c>
      <c r="M483" s="449">
        <f t="shared" si="665"/>
        <v>0</v>
      </c>
      <c r="N483" s="449">
        <f t="shared" si="665"/>
        <v>123300.99</v>
      </c>
      <c r="O483" s="449">
        <f t="shared" si="665"/>
        <v>0</v>
      </c>
      <c r="P483" s="449">
        <f t="shared" si="665"/>
        <v>0</v>
      </c>
      <c r="Q483" s="380">
        <f>P483/N483</f>
        <v>0</v>
      </c>
      <c r="S483" s="4">
        <v>123300.99</v>
      </c>
      <c r="U483" s="39">
        <f t="shared" si="655"/>
        <v>0</v>
      </c>
      <c r="V483" s="39"/>
    </row>
    <row r="484" spans="1:22" ht="15.5" customHeight="1" x14ac:dyDescent="0.3">
      <c r="A484" s="381" t="s">
        <v>623</v>
      </c>
      <c r="B484" s="394" t="s">
        <v>611</v>
      </c>
      <c r="C484" s="395"/>
      <c r="D484" s="409"/>
      <c r="E484" s="395"/>
      <c r="F484" s="395"/>
      <c r="G484" s="395"/>
      <c r="H484" s="629"/>
      <c r="I484" s="629"/>
      <c r="J484" s="629"/>
      <c r="K484" s="629"/>
      <c r="L484" s="629"/>
      <c r="M484" s="629"/>
      <c r="N484" s="629"/>
      <c r="O484" s="629"/>
      <c r="P484" s="395"/>
      <c r="Q484" s="450"/>
      <c r="S484" s="4">
        <v>123300.99</v>
      </c>
      <c r="U484" s="39">
        <f t="shared" si="655"/>
        <v>123300.99</v>
      </c>
      <c r="V484" s="39"/>
    </row>
    <row r="485" spans="1:22" ht="25" x14ac:dyDescent="0.3">
      <c r="A485" s="452" t="s">
        <v>624</v>
      </c>
      <c r="B485" s="446" t="s">
        <v>625</v>
      </c>
      <c r="C485" s="447" t="s">
        <v>63</v>
      </c>
      <c r="D485" s="413">
        <v>72.89</v>
      </c>
      <c r="E485" s="447">
        <v>853.55</v>
      </c>
      <c r="F485" s="383">
        <f t="shared" ref="F485:F486" si="666">IF(H485&lt;E485,H485-E485,0)</f>
        <v>0</v>
      </c>
      <c r="G485" s="383">
        <f t="shared" ref="G485:G486" si="667">IF(H485&gt;E485,H485-E485,0)</f>
        <v>0</v>
      </c>
      <c r="H485" s="447">
        <f>E485</f>
        <v>853.55</v>
      </c>
      <c r="I485" s="400"/>
      <c r="J485" s="386">
        <f>I485+'BM05'!G462</f>
        <v>0</v>
      </c>
      <c r="K485" s="387">
        <f>ROUND(E485*D485,2)</f>
        <v>62215.26</v>
      </c>
      <c r="L485" s="387">
        <f t="shared" ref="L485:L487" si="668">ROUND(D485*F485,2)</f>
        <v>0</v>
      </c>
      <c r="M485" s="387">
        <f t="shared" ref="M485:M487" si="669">ROUND(D485*G485,2)</f>
        <v>0</v>
      </c>
      <c r="N485" s="387">
        <f>ROUND(H485*D485,2)</f>
        <v>62215.26</v>
      </c>
      <c r="O485" s="387">
        <f>ROUND(I485*D485,2)</f>
        <v>0</v>
      </c>
      <c r="P485" s="387">
        <f>ROUND(J485*D485,2)</f>
        <v>0</v>
      </c>
      <c r="Q485" s="388">
        <f t="shared" ref="Q485:Q488" si="670">P485/N485</f>
        <v>0</v>
      </c>
      <c r="S485" s="4">
        <v>62215.26</v>
      </c>
      <c r="U485" s="39">
        <f t="shared" si="655"/>
        <v>0</v>
      </c>
      <c r="V485" s="39"/>
    </row>
    <row r="486" spans="1:22" ht="37.5" x14ac:dyDescent="0.3">
      <c r="A486" s="452" t="s">
        <v>626</v>
      </c>
      <c r="B486" s="446" t="s">
        <v>233</v>
      </c>
      <c r="C486" s="447" t="s">
        <v>63</v>
      </c>
      <c r="D486" s="413">
        <v>67.06</v>
      </c>
      <c r="E486" s="447">
        <v>751.33</v>
      </c>
      <c r="F486" s="383">
        <f t="shared" si="666"/>
        <v>0</v>
      </c>
      <c r="G486" s="383">
        <f t="shared" si="667"/>
        <v>0</v>
      </c>
      <c r="H486" s="447">
        <f t="shared" ref="H486:H488" si="671">E486</f>
        <v>751.33</v>
      </c>
      <c r="I486" s="400"/>
      <c r="J486" s="386">
        <f>I486+'BM05'!G463</f>
        <v>0</v>
      </c>
      <c r="K486" s="387">
        <f>ROUND(E486*D486,2)</f>
        <v>50384.19</v>
      </c>
      <c r="L486" s="387">
        <f t="shared" si="668"/>
        <v>0</v>
      </c>
      <c r="M486" s="387">
        <f t="shared" si="669"/>
        <v>0</v>
      </c>
      <c r="N486" s="387">
        <f>ROUND(H486*D486,2)</f>
        <v>50384.19</v>
      </c>
      <c r="O486" s="387">
        <f>ROUND(I486*D486,2)</f>
        <v>0</v>
      </c>
      <c r="P486" s="387">
        <f>ROUND(J486*D486,2)</f>
        <v>0</v>
      </c>
      <c r="Q486" s="388">
        <f t="shared" si="670"/>
        <v>0</v>
      </c>
      <c r="S486" s="4">
        <v>50384.19</v>
      </c>
      <c r="U486" s="39">
        <f t="shared" si="655"/>
        <v>0</v>
      </c>
      <c r="V486" s="39"/>
    </row>
    <row r="487" spans="1:22" ht="25" x14ac:dyDescent="0.3">
      <c r="A487" s="452" t="s">
        <v>627</v>
      </c>
      <c r="B487" s="446" t="s">
        <v>628</v>
      </c>
      <c r="C487" s="447" t="s">
        <v>124</v>
      </c>
      <c r="D487" s="413">
        <v>34.369999999999997</v>
      </c>
      <c r="E487" s="447">
        <v>310.88</v>
      </c>
      <c r="F487" s="383">
        <f t="shared" ref="F487:F488" si="672">IF(H487&lt;E487,H487-E487,0)</f>
        <v>0</v>
      </c>
      <c r="G487" s="383">
        <f t="shared" ref="G487:G488" si="673">IF(H487&gt;E487,H487-E487,0)</f>
        <v>0</v>
      </c>
      <c r="H487" s="447">
        <f t="shared" si="671"/>
        <v>310.88</v>
      </c>
      <c r="I487" s="400"/>
      <c r="J487" s="386">
        <f>I487+'BM05'!G464</f>
        <v>0</v>
      </c>
      <c r="K487" s="387">
        <f>ROUND(E487*D487,2)</f>
        <v>10684.95</v>
      </c>
      <c r="L487" s="387">
        <f t="shared" si="668"/>
        <v>0</v>
      </c>
      <c r="M487" s="387">
        <f t="shared" si="669"/>
        <v>0</v>
      </c>
      <c r="N487" s="387">
        <f>ROUND(H487*D487,2)</f>
        <v>10684.95</v>
      </c>
      <c r="O487" s="387">
        <f>ROUND(I487*D487,2)</f>
        <v>0</v>
      </c>
      <c r="P487" s="387">
        <f>ROUND(J487*D487,2)</f>
        <v>0</v>
      </c>
      <c r="Q487" s="388">
        <f t="shared" si="670"/>
        <v>0</v>
      </c>
      <c r="S487" s="4">
        <v>10684.95</v>
      </c>
      <c r="U487" s="39">
        <f t="shared" si="655"/>
        <v>0</v>
      </c>
      <c r="V487" s="39"/>
    </row>
    <row r="488" spans="1:22" ht="14" x14ac:dyDescent="0.3">
      <c r="A488" s="452" t="s">
        <v>629</v>
      </c>
      <c r="B488" s="446" t="s">
        <v>630</v>
      </c>
      <c r="C488" s="447" t="s">
        <v>63</v>
      </c>
      <c r="D488" s="413">
        <v>16.59</v>
      </c>
      <c r="E488" s="447">
        <v>1</v>
      </c>
      <c r="F488" s="383">
        <f t="shared" si="672"/>
        <v>0</v>
      </c>
      <c r="G488" s="383">
        <f t="shared" si="673"/>
        <v>0</v>
      </c>
      <c r="H488" s="447">
        <f t="shared" si="671"/>
        <v>1</v>
      </c>
      <c r="I488" s="400"/>
      <c r="J488" s="386">
        <f>I488+'BM05'!G465</f>
        <v>0</v>
      </c>
      <c r="K488" s="387">
        <f>ROUND(E488*D488,2)</f>
        <v>16.59</v>
      </c>
      <c r="L488" s="387">
        <f t="shared" ref="L488" si="674">ROUND(D488*F488,2)</f>
        <v>0</v>
      </c>
      <c r="M488" s="387">
        <f t="shared" ref="M488" si="675">ROUND(D488*G488,2)</f>
        <v>0</v>
      </c>
      <c r="N488" s="387">
        <f>ROUND(H488*D488,2)</f>
        <v>16.59</v>
      </c>
      <c r="O488" s="387">
        <f>ROUND(I488*D488,2)</f>
        <v>0</v>
      </c>
      <c r="P488" s="387">
        <f>ROUND(J488*D488,2)</f>
        <v>0</v>
      </c>
      <c r="Q488" s="388">
        <f t="shared" si="670"/>
        <v>0</v>
      </c>
      <c r="S488" s="4">
        <v>16.59</v>
      </c>
      <c r="U488" s="39">
        <f t="shared" si="655"/>
        <v>0</v>
      </c>
      <c r="V488" s="39"/>
    </row>
    <row r="489" spans="1:22" ht="15.5" x14ac:dyDescent="0.3">
      <c r="A489" s="376">
        <v>12</v>
      </c>
      <c r="B489" s="414" t="s">
        <v>631</v>
      </c>
      <c r="C489" s="415"/>
      <c r="D489" s="448"/>
      <c r="E489" s="415"/>
      <c r="F489" s="415"/>
      <c r="G489" s="415"/>
      <c r="H489" s="415"/>
      <c r="I489" s="451"/>
      <c r="J489" s="451"/>
      <c r="K489" s="449">
        <f t="shared" ref="K489:P489" si="676">SUM(K491:K496)</f>
        <v>25952.620000000003</v>
      </c>
      <c r="L489" s="449">
        <f t="shared" si="676"/>
        <v>0</v>
      </c>
      <c r="M489" s="449">
        <f t="shared" si="676"/>
        <v>0</v>
      </c>
      <c r="N489" s="449">
        <f t="shared" si="676"/>
        <v>25952.620000000003</v>
      </c>
      <c r="O489" s="449">
        <f t="shared" si="676"/>
        <v>0</v>
      </c>
      <c r="P489" s="449">
        <f t="shared" si="676"/>
        <v>9577.26</v>
      </c>
      <c r="Q489" s="380">
        <f>P489/N489</f>
        <v>0.36902863757108145</v>
      </c>
      <c r="S489" s="4">
        <v>25952.62</v>
      </c>
      <c r="U489" s="39">
        <f t="shared" si="655"/>
        <v>0</v>
      </c>
      <c r="V489" s="39"/>
    </row>
    <row r="490" spans="1:22" ht="15.5" x14ac:dyDescent="0.3">
      <c r="A490" s="381" t="s">
        <v>632</v>
      </c>
      <c r="B490" s="394" t="s">
        <v>633</v>
      </c>
      <c r="C490" s="395"/>
      <c r="D490" s="409"/>
      <c r="E490" s="395"/>
      <c r="F490" s="395"/>
      <c r="G490" s="395"/>
      <c r="H490" s="395"/>
      <c r="I490" s="644"/>
      <c r="J490" s="644"/>
      <c r="K490" s="644"/>
      <c r="L490" s="644"/>
      <c r="M490" s="644"/>
      <c r="N490" s="644"/>
      <c r="O490" s="644"/>
      <c r="P490" s="395"/>
      <c r="Q490" s="450"/>
      <c r="S490" s="4">
        <v>25952.62</v>
      </c>
      <c r="U490" s="39">
        <f t="shared" si="655"/>
        <v>25952.62</v>
      </c>
      <c r="V490" s="39"/>
    </row>
    <row r="491" spans="1:22" ht="37.5" x14ac:dyDescent="0.3">
      <c r="A491" s="452" t="s">
        <v>634</v>
      </c>
      <c r="B491" s="446" t="s">
        <v>635</v>
      </c>
      <c r="C491" s="447" t="s">
        <v>165</v>
      </c>
      <c r="D491" s="413">
        <v>39.33</v>
      </c>
      <c r="E491" s="447">
        <v>10</v>
      </c>
      <c r="F491" s="383">
        <f t="shared" ref="F491:F494" si="677">IF(H491&lt;E491,H491-E491,0)</f>
        <v>0</v>
      </c>
      <c r="G491" s="383">
        <f t="shared" ref="G491:G494" si="678">IF(H491&gt;E491,H491-E491,0)</f>
        <v>0</v>
      </c>
      <c r="H491" s="447">
        <v>10</v>
      </c>
      <c r="I491" s="400"/>
      <c r="J491" s="386">
        <f>I491+'BM05'!G468</f>
        <v>0</v>
      </c>
      <c r="K491" s="387">
        <f t="shared" ref="K491:K496" si="679">ROUND(E491*D491,2)</f>
        <v>393.3</v>
      </c>
      <c r="L491" s="387">
        <f t="shared" ref="L491:L494" si="680">ROUND(D491*F491,2)</f>
        <v>0</v>
      </c>
      <c r="M491" s="387">
        <f t="shared" ref="M491:M494" si="681">ROUND(D491*G491,2)</f>
        <v>0</v>
      </c>
      <c r="N491" s="387">
        <f t="shared" ref="N491:N496" si="682">ROUND(H491*D491,2)</f>
        <v>393.3</v>
      </c>
      <c r="O491" s="387">
        <f t="shared" ref="O491:O496" si="683">ROUND(I491*D491,2)</f>
        <v>0</v>
      </c>
      <c r="P491" s="387">
        <f t="shared" ref="P491:P496" si="684">ROUND(J491*D491,2)</f>
        <v>0</v>
      </c>
      <c r="Q491" s="388">
        <f t="shared" ref="Q491:Q496" si="685">P491/N491</f>
        <v>0</v>
      </c>
      <c r="S491" s="4">
        <v>393.3</v>
      </c>
      <c r="U491" s="39">
        <f t="shared" si="655"/>
        <v>0</v>
      </c>
      <c r="V491" s="39"/>
    </row>
    <row r="492" spans="1:22" ht="62.5" x14ac:dyDescent="0.3">
      <c r="A492" s="452" t="s">
        <v>636</v>
      </c>
      <c r="B492" s="446" t="s">
        <v>619</v>
      </c>
      <c r="C492" s="447" t="s">
        <v>124</v>
      </c>
      <c r="D492" s="413">
        <v>75.81</v>
      </c>
      <c r="E492" s="447">
        <v>68.63</v>
      </c>
      <c r="F492" s="383">
        <f t="shared" si="677"/>
        <v>0</v>
      </c>
      <c r="G492" s="383">
        <f t="shared" si="678"/>
        <v>0</v>
      </c>
      <c r="H492" s="447">
        <v>68.63</v>
      </c>
      <c r="I492" s="400"/>
      <c r="J492" s="386">
        <f>I492+'BM05'!G469</f>
        <v>68.63</v>
      </c>
      <c r="K492" s="387">
        <f t="shared" si="679"/>
        <v>5202.84</v>
      </c>
      <c r="L492" s="387">
        <f t="shared" si="680"/>
        <v>0</v>
      </c>
      <c r="M492" s="387">
        <f t="shared" si="681"/>
        <v>0</v>
      </c>
      <c r="N492" s="387">
        <f t="shared" si="682"/>
        <v>5202.84</v>
      </c>
      <c r="O492" s="387">
        <f t="shared" si="683"/>
        <v>0</v>
      </c>
      <c r="P492" s="387">
        <f t="shared" si="684"/>
        <v>5202.84</v>
      </c>
      <c r="Q492" s="388">
        <f t="shared" si="685"/>
        <v>1</v>
      </c>
      <c r="S492" s="4">
        <v>5202.84</v>
      </c>
      <c r="U492" s="39">
        <f t="shared" si="655"/>
        <v>0</v>
      </c>
      <c r="V492" s="39"/>
    </row>
    <row r="493" spans="1:22" ht="62.5" x14ac:dyDescent="0.3">
      <c r="A493" s="452" t="s">
        <v>637</v>
      </c>
      <c r="B493" s="446" t="s">
        <v>617</v>
      </c>
      <c r="C493" s="447" t="s">
        <v>124</v>
      </c>
      <c r="D493" s="413">
        <v>90.12</v>
      </c>
      <c r="E493" s="447">
        <v>48.54</v>
      </c>
      <c r="F493" s="383">
        <f t="shared" si="677"/>
        <v>0</v>
      </c>
      <c r="G493" s="383">
        <f t="shared" si="678"/>
        <v>0</v>
      </c>
      <c r="H493" s="447">
        <v>48.54</v>
      </c>
      <c r="I493" s="400"/>
      <c r="J493" s="386">
        <f>I493+'BM05'!G470</f>
        <v>48.54</v>
      </c>
      <c r="K493" s="387">
        <f t="shared" si="679"/>
        <v>4374.42</v>
      </c>
      <c r="L493" s="387">
        <f t="shared" si="680"/>
        <v>0</v>
      </c>
      <c r="M493" s="387">
        <f t="shared" si="681"/>
        <v>0</v>
      </c>
      <c r="N493" s="387">
        <f t="shared" si="682"/>
        <v>4374.42</v>
      </c>
      <c r="O493" s="387">
        <f t="shared" si="683"/>
        <v>0</v>
      </c>
      <c r="P493" s="387">
        <f t="shared" si="684"/>
        <v>4374.42</v>
      </c>
      <c r="Q493" s="388">
        <f t="shared" si="685"/>
        <v>1</v>
      </c>
      <c r="S493" s="4">
        <v>4374.42</v>
      </c>
      <c r="U493" s="39">
        <f t="shared" si="655"/>
        <v>0</v>
      </c>
      <c r="V493" s="39"/>
    </row>
    <row r="494" spans="1:22" ht="62.5" x14ac:dyDescent="0.3">
      <c r="A494" s="452" t="s">
        <v>638</v>
      </c>
      <c r="B494" s="446" t="s">
        <v>639</v>
      </c>
      <c r="C494" s="447" t="s">
        <v>124</v>
      </c>
      <c r="D494" s="413">
        <v>58.29</v>
      </c>
      <c r="E494" s="447">
        <v>12.89</v>
      </c>
      <c r="F494" s="383">
        <f t="shared" si="677"/>
        <v>0</v>
      </c>
      <c r="G494" s="383">
        <f t="shared" si="678"/>
        <v>0</v>
      </c>
      <c r="H494" s="447">
        <v>12.89</v>
      </c>
      <c r="I494" s="400"/>
      <c r="J494" s="386">
        <f>I494+'BM05'!G471</f>
        <v>0</v>
      </c>
      <c r="K494" s="387">
        <f t="shared" si="679"/>
        <v>751.36</v>
      </c>
      <c r="L494" s="387">
        <f t="shared" si="680"/>
        <v>0</v>
      </c>
      <c r="M494" s="387">
        <f t="shared" si="681"/>
        <v>0</v>
      </c>
      <c r="N494" s="387">
        <f t="shared" si="682"/>
        <v>751.36</v>
      </c>
      <c r="O494" s="387">
        <f t="shared" si="683"/>
        <v>0</v>
      </c>
      <c r="P494" s="387">
        <f t="shared" si="684"/>
        <v>0</v>
      </c>
      <c r="Q494" s="388">
        <f t="shared" si="685"/>
        <v>0</v>
      </c>
      <c r="S494" s="4">
        <v>751.36</v>
      </c>
      <c r="U494" s="39">
        <f t="shared" si="655"/>
        <v>0</v>
      </c>
      <c r="V494" s="39"/>
    </row>
    <row r="495" spans="1:22" ht="37.5" x14ac:dyDescent="0.3">
      <c r="A495" s="452" t="s">
        <v>640</v>
      </c>
      <c r="B495" s="446" t="s">
        <v>641</v>
      </c>
      <c r="C495" s="447" t="s">
        <v>165</v>
      </c>
      <c r="D495" s="413">
        <v>3044.75</v>
      </c>
      <c r="E495" s="447">
        <v>3</v>
      </c>
      <c r="F495" s="383">
        <f t="shared" ref="F495:F496" si="686">IF(H495&lt;E495,H495-E495,0)</f>
        <v>0</v>
      </c>
      <c r="G495" s="383">
        <f t="shared" ref="G495:G496" si="687">IF(H495&gt;E495,H495-E495,0)</f>
        <v>0</v>
      </c>
      <c r="H495" s="447">
        <v>3</v>
      </c>
      <c r="I495" s="400"/>
      <c r="J495" s="386">
        <f>I495+'BM05'!G472</f>
        <v>0</v>
      </c>
      <c r="K495" s="387">
        <f t="shared" si="679"/>
        <v>9134.25</v>
      </c>
      <c r="L495" s="387">
        <f t="shared" ref="L495:L496" si="688">ROUND(D495*F495,2)</f>
        <v>0</v>
      </c>
      <c r="M495" s="387">
        <f t="shared" ref="M495:M496" si="689">ROUND(D495*G495,2)</f>
        <v>0</v>
      </c>
      <c r="N495" s="387">
        <f t="shared" si="682"/>
        <v>9134.25</v>
      </c>
      <c r="O495" s="387">
        <f t="shared" si="683"/>
        <v>0</v>
      </c>
      <c r="P495" s="387">
        <f t="shared" si="684"/>
        <v>0</v>
      </c>
      <c r="Q495" s="388">
        <f t="shared" si="685"/>
        <v>0</v>
      </c>
      <c r="S495" s="4">
        <v>9134.25</v>
      </c>
      <c r="U495" s="39">
        <f t="shared" si="655"/>
        <v>0</v>
      </c>
      <c r="V495" s="39"/>
    </row>
    <row r="496" spans="1:22" ht="37.5" x14ac:dyDescent="0.3">
      <c r="A496" s="452" t="s">
        <v>642</v>
      </c>
      <c r="B496" s="446" t="s">
        <v>643</v>
      </c>
      <c r="C496" s="447" t="s">
        <v>165</v>
      </c>
      <c r="D496" s="413">
        <v>2032.15</v>
      </c>
      <c r="E496" s="447">
        <v>3</v>
      </c>
      <c r="F496" s="383">
        <f t="shared" si="686"/>
        <v>0</v>
      </c>
      <c r="G496" s="383">
        <f t="shared" si="687"/>
        <v>0</v>
      </c>
      <c r="H496" s="447">
        <v>3</v>
      </c>
      <c r="I496" s="400"/>
      <c r="J496" s="386">
        <f>I496+'BM05'!G473</f>
        <v>0</v>
      </c>
      <c r="K496" s="387">
        <f t="shared" si="679"/>
        <v>6096.45</v>
      </c>
      <c r="L496" s="387">
        <f t="shared" si="688"/>
        <v>0</v>
      </c>
      <c r="M496" s="387">
        <f t="shared" si="689"/>
        <v>0</v>
      </c>
      <c r="N496" s="387">
        <f t="shared" si="682"/>
        <v>6096.45</v>
      </c>
      <c r="O496" s="387">
        <f t="shared" si="683"/>
        <v>0</v>
      </c>
      <c r="P496" s="387">
        <f t="shared" si="684"/>
        <v>0</v>
      </c>
      <c r="Q496" s="388">
        <f t="shared" si="685"/>
        <v>0</v>
      </c>
      <c r="S496" s="4">
        <v>6096.45</v>
      </c>
      <c r="U496" s="39">
        <f t="shared" si="655"/>
        <v>0</v>
      </c>
      <c r="V496" s="39"/>
    </row>
    <row r="497" spans="1:22" ht="15.5" customHeight="1" x14ac:dyDescent="0.3">
      <c r="A497" s="376">
        <v>13</v>
      </c>
      <c r="B497" s="414" t="s">
        <v>43</v>
      </c>
      <c r="C497" s="415"/>
      <c r="D497" s="448"/>
      <c r="E497" s="415"/>
      <c r="F497" s="415"/>
      <c r="G497" s="415"/>
      <c r="H497" s="416"/>
      <c r="I497" s="416"/>
      <c r="J497" s="416"/>
      <c r="K497" s="449">
        <f t="shared" ref="K497:P497" si="690">SUM(K499:K536)</f>
        <v>121749.64</v>
      </c>
      <c r="L497" s="449">
        <f t="shared" si="690"/>
        <v>0</v>
      </c>
      <c r="M497" s="449">
        <f t="shared" si="690"/>
        <v>0</v>
      </c>
      <c r="N497" s="449">
        <f t="shared" si="690"/>
        <v>121749.64</v>
      </c>
      <c r="O497" s="449">
        <f t="shared" si="690"/>
        <v>0</v>
      </c>
      <c r="P497" s="449">
        <f t="shared" si="690"/>
        <v>664</v>
      </c>
      <c r="Q497" s="380">
        <f>P497/N497</f>
        <v>5.4538148942370589E-3</v>
      </c>
      <c r="S497" s="4">
        <v>121749.64</v>
      </c>
      <c r="U497" s="39">
        <f t="shared" si="655"/>
        <v>0</v>
      </c>
      <c r="V497" s="39"/>
    </row>
    <row r="498" spans="1:22" ht="15.5" customHeight="1" x14ac:dyDescent="0.3">
      <c r="A498" s="381" t="s">
        <v>644</v>
      </c>
      <c r="B498" s="394" t="s">
        <v>633</v>
      </c>
      <c r="C498" s="395"/>
      <c r="D498" s="409"/>
      <c r="E498" s="395"/>
      <c r="F498" s="395"/>
      <c r="G498" s="395"/>
      <c r="H498" s="629"/>
      <c r="I498" s="629"/>
      <c r="J498" s="629"/>
      <c r="K498" s="629"/>
      <c r="L498" s="629"/>
      <c r="M498" s="629"/>
      <c r="N498" s="629"/>
      <c r="O498" s="629"/>
      <c r="P498" s="629"/>
      <c r="Q498" s="450"/>
      <c r="S498" s="4">
        <v>121749.64</v>
      </c>
      <c r="U498" s="39">
        <f t="shared" si="655"/>
        <v>121749.64</v>
      </c>
      <c r="V498" s="39"/>
    </row>
    <row r="499" spans="1:22" ht="25" x14ac:dyDescent="0.3">
      <c r="A499" s="452" t="s">
        <v>645</v>
      </c>
      <c r="B499" s="446" t="s">
        <v>646</v>
      </c>
      <c r="C499" s="447" t="s">
        <v>165</v>
      </c>
      <c r="D499" s="413">
        <v>27.24</v>
      </c>
      <c r="E499" s="447">
        <v>4</v>
      </c>
      <c r="F499" s="383">
        <f t="shared" ref="F499:F504" si="691">IF(H499&lt;E499,H499-E499,0)</f>
        <v>0</v>
      </c>
      <c r="G499" s="383">
        <f t="shared" ref="G499:G504" si="692">IF(H499&gt;E499,H499-E499,0)</f>
        <v>0</v>
      </c>
      <c r="H499" s="447">
        <v>4</v>
      </c>
      <c r="I499" s="400"/>
      <c r="J499" s="386">
        <f>I499+'BM05'!G476</f>
        <v>0</v>
      </c>
      <c r="K499" s="387">
        <f t="shared" ref="K499:K536" si="693">ROUND(E499*D499,2)</f>
        <v>108.96</v>
      </c>
      <c r="L499" s="387">
        <f t="shared" ref="L499:L504" si="694">ROUND(D499*F499,2)</f>
        <v>0</v>
      </c>
      <c r="M499" s="387">
        <f t="shared" ref="M499:M504" si="695">ROUND(D499*G499,2)</f>
        <v>0</v>
      </c>
      <c r="N499" s="387">
        <f t="shared" ref="N499:N536" si="696">ROUND(H499*D499,2)</f>
        <v>108.96</v>
      </c>
      <c r="O499" s="387">
        <f t="shared" ref="O499:O536" si="697">ROUND(I499*D499,2)</f>
        <v>0</v>
      </c>
      <c r="P499" s="387">
        <f t="shared" ref="P499:P536" si="698">ROUND(J499*D499,2)</f>
        <v>0</v>
      </c>
      <c r="Q499" s="388">
        <f>P499/N499</f>
        <v>0</v>
      </c>
      <c r="S499" s="4">
        <v>108.96</v>
      </c>
      <c r="U499" s="39">
        <f t="shared" si="655"/>
        <v>0</v>
      </c>
      <c r="V499" s="39"/>
    </row>
    <row r="500" spans="1:22" ht="25" x14ac:dyDescent="0.3">
      <c r="A500" s="452" t="s">
        <v>647</v>
      </c>
      <c r="B500" s="446" t="s">
        <v>648</v>
      </c>
      <c r="C500" s="447" t="s">
        <v>165</v>
      </c>
      <c r="D500" s="413">
        <v>29.68</v>
      </c>
      <c r="E500" s="447">
        <v>6</v>
      </c>
      <c r="F500" s="383">
        <f t="shared" si="691"/>
        <v>0</v>
      </c>
      <c r="G500" s="383">
        <f t="shared" si="692"/>
        <v>0</v>
      </c>
      <c r="H500" s="447">
        <v>6</v>
      </c>
      <c r="I500" s="400"/>
      <c r="J500" s="386">
        <f>I500+'BM05'!G477</f>
        <v>0</v>
      </c>
      <c r="K500" s="387">
        <f t="shared" si="693"/>
        <v>178.08</v>
      </c>
      <c r="L500" s="387">
        <f t="shared" si="694"/>
        <v>0</v>
      </c>
      <c r="M500" s="387">
        <f t="shared" si="695"/>
        <v>0</v>
      </c>
      <c r="N500" s="387">
        <f t="shared" si="696"/>
        <v>178.08</v>
      </c>
      <c r="O500" s="387">
        <f t="shared" si="697"/>
        <v>0</v>
      </c>
      <c r="P500" s="387">
        <f t="shared" si="698"/>
        <v>0</v>
      </c>
      <c r="Q500" s="388">
        <f t="shared" ref="Q500:Q536" si="699">P500/N500</f>
        <v>0</v>
      </c>
      <c r="S500" s="4">
        <v>178.08</v>
      </c>
      <c r="U500" s="39">
        <f t="shared" si="655"/>
        <v>0</v>
      </c>
      <c r="V500" s="39"/>
    </row>
    <row r="501" spans="1:22" ht="25" x14ac:dyDescent="0.3">
      <c r="A501" s="452" t="s">
        <v>649</v>
      </c>
      <c r="B501" s="446" t="s">
        <v>650</v>
      </c>
      <c r="C501" s="447" t="s">
        <v>165</v>
      </c>
      <c r="D501" s="413">
        <v>50.24</v>
      </c>
      <c r="E501" s="447">
        <v>14</v>
      </c>
      <c r="F501" s="383">
        <f t="shared" si="691"/>
        <v>0</v>
      </c>
      <c r="G501" s="383">
        <f t="shared" si="692"/>
        <v>0</v>
      </c>
      <c r="H501" s="447">
        <v>14</v>
      </c>
      <c r="I501" s="400"/>
      <c r="J501" s="386">
        <f>I501+'BM05'!G478</f>
        <v>0</v>
      </c>
      <c r="K501" s="387">
        <f t="shared" si="693"/>
        <v>703.36</v>
      </c>
      <c r="L501" s="387">
        <f t="shared" si="694"/>
        <v>0</v>
      </c>
      <c r="M501" s="387">
        <f t="shared" si="695"/>
        <v>0</v>
      </c>
      <c r="N501" s="387">
        <f t="shared" si="696"/>
        <v>703.36</v>
      </c>
      <c r="O501" s="387">
        <f t="shared" si="697"/>
        <v>0</v>
      </c>
      <c r="P501" s="387">
        <f t="shared" si="698"/>
        <v>0</v>
      </c>
      <c r="Q501" s="388">
        <f t="shared" si="699"/>
        <v>0</v>
      </c>
      <c r="S501" s="4">
        <v>703.36</v>
      </c>
      <c r="U501" s="39">
        <f t="shared" si="655"/>
        <v>0</v>
      </c>
      <c r="V501" s="39"/>
    </row>
    <row r="502" spans="1:22" ht="25" x14ac:dyDescent="0.3">
      <c r="A502" s="452" t="s">
        <v>651</v>
      </c>
      <c r="B502" s="446" t="s">
        <v>652</v>
      </c>
      <c r="C502" s="447" t="s">
        <v>165</v>
      </c>
      <c r="D502" s="413">
        <v>55.12</v>
      </c>
      <c r="E502" s="447">
        <v>16</v>
      </c>
      <c r="F502" s="383">
        <f t="shared" si="691"/>
        <v>0</v>
      </c>
      <c r="G502" s="383">
        <f t="shared" si="692"/>
        <v>0</v>
      </c>
      <c r="H502" s="447">
        <v>16</v>
      </c>
      <c r="I502" s="400"/>
      <c r="J502" s="386">
        <f>I502+'BM05'!G479</f>
        <v>0</v>
      </c>
      <c r="K502" s="387">
        <f t="shared" si="693"/>
        <v>881.92</v>
      </c>
      <c r="L502" s="387">
        <f t="shared" si="694"/>
        <v>0</v>
      </c>
      <c r="M502" s="387">
        <f t="shared" si="695"/>
        <v>0</v>
      </c>
      <c r="N502" s="387">
        <f t="shared" si="696"/>
        <v>881.92</v>
      </c>
      <c r="O502" s="387">
        <f t="shared" si="697"/>
        <v>0</v>
      </c>
      <c r="P502" s="387">
        <f t="shared" si="698"/>
        <v>0</v>
      </c>
      <c r="Q502" s="388">
        <f t="shared" si="699"/>
        <v>0</v>
      </c>
      <c r="S502" s="4">
        <v>881.92</v>
      </c>
      <c r="U502" s="39">
        <f t="shared" si="655"/>
        <v>0</v>
      </c>
      <c r="V502" s="39"/>
    </row>
    <row r="503" spans="1:22" ht="25" x14ac:dyDescent="0.3">
      <c r="A503" s="452" t="s">
        <v>653</v>
      </c>
      <c r="B503" s="446" t="s">
        <v>654</v>
      </c>
      <c r="C503" s="447" t="s">
        <v>165</v>
      </c>
      <c r="D503" s="413">
        <v>25.72</v>
      </c>
      <c r="E503" s="447">
        <v>7</v>
      </c>
      <c r="F503" s="383">
        <f t="shared" si="691"/>
        <v>0</v>
      </c>
      <c r="G503" s="383">
        <f t="shared" si="692"/>
        <v>0</v>
      </c>
      <c r="H503" s="447">
        <v>7</v>
      </c>
      <c r="I503" s="400"/>
      <c r="J503" s="386">
        <f>I503+'BM05'!G480</f>
        <v>0</v>
      </c>
      <c r="K503" s="387">
        <f t="shared" si="693"/>
        <v>180.04</v>
      </c>
      <c r="L503" s="387">
        <f t="shared" si="694"/>
        <v>0</v>
      </c>
      <c r="M503" s="387">
        <f t="shared" si="695"/>
        <v>0</v>
      </c>
      <c r="N503" s="387">
        <f t="shared" si="696"/>
        <v>180.04</v>
      </c>
      <c r="O503" s="387">
        <f t="shared" si="697"/>
        <v>0</v>
      </c>
      <c r="P503" s="387">
        <f t="shared" si="698"/>
        <v>0</v>
      </c>
      <c r="Q503" s="388">
        <f t="shared" si="699"/>
        <v>0</v>
      </c>
      <c r="S503" s="4">
        <v>180.04</v>
      </c>
      <c r="U503" s="39">
        <f t="shared" si="655"/>
        <v>0</v>
      </c>
      <c r="V503" s="39"/>
    </row>
    <row r="504" spans="1:22" ht="25" x14ac:dyDescent="0.3">
      <c r="A504" s="452" t="s">
        <v>655</v>
      </c>
      <c r="B504" s="446" t="s">
        <v>656</v>
      </c>
      <c r="C504" s="447" t="s">
        <v>165</v>
      </c>
      <c r="D504" s="413">
        <v>52.77</v>
      </c>
      <c r="E504" s="447">
        <v>5</v>
      </c>
      <c r="F504" s="383">
        <f t="shared" si="691"/>
        <v>0</v>
      </c>
      <c r="G504" s="383">
        <f t="shared" si="692"/>
        <v>0</v>
      </c>
      <c r="H504" s="447">
        <v>5</v>
      </c>
      <c r="I504" s="400"/>
      <c r="J504" s="386">
        <f>I504+'BM05'!G481</f>
        <v>0</v>
      </c>
      <c r="K504" s="387">
        <f t="shared" si="693"/>
        <v>263.85000000000002</v>
      </c>
      <c r="L504" s="387">
        <f t="shared" si="694"/>
        <v>0</v>
      </c>
      <c r="M504" s="387">
        <f t="shared" si="695"/>
        <v>0</v>
      </c>
      <c r="N504" s="387">
        <f t="shared" si="696"/>
        <v>263.85000000000002</v>
      </c>
      <c r="O504" s="387">
        <f t="shared" si="697"/>
        <v>0</v>
      </c>
      <c r="P504" s="387">
        <f t="shared" si="698"/>
        <v>0</v>
      </c>
      <c r="Q504" s="388">
        <f t="shared" si="699"/>
        <v>0</v>
      </c>
      <c r="S504" s="4">
        <v>263.85000000000002</v>
      </c>
      <c r="U504" s="39">
        <f t="shared" si="655"/>
        <v>0</v>
      </c>
      <c r="V504" s="39"/>
    </row>
    <row r="505" spans="1:22" ht="25" x14ac:dyDescent="0.3">
      <c r="A505" s="452" t="s">
        <v>657</v>
      </c>
      <c r="B505" s="446" t="s">
        <v>658</v>
      </c>
      <c r="C505" s="447" t="s">
        <v>165</v>
      </c>
      <c r="D505" s="413">
        <v>55.8</v>
      </c>
      <c r="E505" s="447">
        <v>5</v>
      </c>
      <c r="F505" s="383">
        <f t="shared" ref="F505:F536" si="700">IF(H505&lt;E505,H505-E505,0)</f>
        <v>0</v>
      </c>
      <c r="G505" s="383">
        <f t="shared" ref="G505:G536" si="701">IF(H505&gt;E505,H505-E505,0)</f>
        <v>0</v>
      </c>
      <c r="H505" s="447">
        <v>5</v>
      </c>
      <c r="I505" s="400"/>
      <c r="J505" s="386">
        <f>I505+'BM05'!G482</f>
        <v>0</v>
      </c>
      <c r="K505" s="387">
        <f t="shared" si="693"/>
        <v>279</v>
      </c>
      <c r="L505" s="387">
        <f t="shared" ref="L505:L536" si="702">ROUND(D505*F505,2)</f>
        <v>0</v>
      </c>
      <c r="M505" s="387">
        <f t="shared" ref="M505:M536" si="703">ROUND(D505*G505,2)</f>
        <v>0</v>
      </c>
      <c r="N505" s="387">
        <f t="shared" si="696"/>
        <v>279</v>
      </c>
      <c r="O505" s="387">
        <f t="shared" si="697"/>
        <v>0</v>
      </c>
      <c r="P505" s="387">
        <f t="shared" si="698"/>
        <v>0</v>
      </c>
      <c r="Q505" s="388">
        <f t="shared" si="699"/>
        <v>0</v>
      </c>
      <c r="S505" s="4">
        <v>279</v>
      </c>
      <c r="U505" s="39">
        <f t="shared" ref="U505:U536" si="704">+S505-K505</f>
        <v>0</v>
      </c>
      <c r="V505" s="39"/>
    </row>
    <row r="506" spans="1:22" ht="25" x14ac:dyDescent="0.3">
      <c r="A506" s="452" t="s">
        <v>659</v>
      </c>
      <c r="B506" s="446" t="s">
        <v>660</v>
      </c>
      <c r="C506" s="447" t="s">
        <v>165</v>
      </c>
      <c r="D506" s="413">
        <v>73.790000000000006</v>
      </c>
      <c r="E506" s="447">
        <v>4</v>
      </c>
      <c r="F506" s="383">
        <f t="shared" si="700"/>
        <v>0</v>
      </c>
      <c r="G506" s="383">
        <f t="shared" si="701"/>
        <v>0</v>
      </c>
      <c r="H506" s="447">
        <v>4</v>
      </c>
      <c r="I506" s="400"/>
      <c r="J506" s="386">
        <f>I506+'BM05'!G483</f>
        <v>0</v>
      </c>
      <c r="K506" s="387">
        <f t="shared" si="693"/>
        <v>295.16000000000003</v>
      </c>
      <c r="L506" s="387">
        <f t="shared" si="702"/>
        <v>0</v>
      </c>
      <c r="M506" s="387">
        <f t="shared" si="703"/>
        <v>0</v>
      </c>
      <c r="N506" s="387">
        <f t="shared" si="696"/>
        <v>295.16000000000003</v>
      </c>
      <c r="O506" s="387">
        <f t="shared" si="697"/>
        <v>0</v>
      </c>
      <c r="P506" s="387">
        <f t="shared" si="698"/>
        <v>0</v>
      </c>
      <c r="Q506" s="388">
        <f t="shared" si="699"/>
        <v>0</v>
      </c>
      <c r="S506" s="4">
        <v>295.16000000000003</v>
      </c>
      <c r="U506" s="39">
        <f t="shared" si="704"/>
        <v>0</v>
      </c>
      <c r="V506" s="39"/>
    </row>
    <row r="507" spans="1:22" ht="37.5" x14ac:dyDescent="0.3">
      <c r="A507" s="452" t="s">
        <v>661</v>
      </c>
      <c r="B507" s="446" t="s">
        <v>662</v>
      </c>
      <c r="C507" s="447" t="s">
        <v>124</v>
      </c>
      <c r="D507" s="413">
        <v>4.5</v>
      </c>
      <c r="E507" s="447">
        <v>1255.9000000000001</v>
      </c>
      <c r="F507" s="383">
        <f t="shared" si="700"/>
        <v>0</v>
      </c>
      <c r="G507" s="383">
        <f t="shared" si="701"/>
        <v>0</v>
      </c>
      <c r="H507" s="447">
        <v>1255.9000000000001</v>
      </c>
      <c r="I507" s="400"/>
      <c r="J507" s="386">
        <f>I507+'BM05'!G484</f>
        <v>0</v>
      </c>
      <c r="K507" s="387">
        <f t="shared" si="693"/>
        <v>5651.55</v>
      </c>
      <c r="L507" s="387">
        <f t="shared" si="702"/>
        <v>0</v>
      </c>
      <c r="M507" s="387">
        <f t="shared" si="703"/>
        <v>0</v>
      </c>
      <c r="N507" s="387">
        <f t="shared" si="696"/>
        <v>5651.55</v>
      </c>
      <c r="O507" s="387">
        <f t="shared" si="697"/>
        <v>0</v>
      </c>
      <c r="P507" s="387">
        <f t="shared" si="698"/>
        <v>0</v>
      </c>
      <c r="Q507" s="388">
        <f t="shared" si="699"/>
        <v>0</v>
      </c>
      <c r="S507" s="4">
        <v>5651.55</v>
      </c>
      <c r="U507" s="39">
        <f t="shared" si="704"/>
        <v>0</v>
      </c>
      <c r="V507" s="39"/>
    </row>
    <row r="508" spans="1:22" ht="37.5" x14ac:dyDescent="0.3">
      <c r="A508" s="452" t="s">
        <v>663</v>
      </c>
      <c r="B508" s="446" t="s">
        <v>664</v>
      </c>
      <c r="C508" s="447" t="s">
        <v>124</v>
      </c>
      <c r="D508" s="413">
        <v>6.09</v>
      </c>
      <c r="E508" s="447">
        <v>3350.2</v>
      </c>
      <c r="F508" s="383">
        <f t="shared" si="700"/>
        <v>0</v>
      </c>
      <c r="G508" s="383">
        <f t="shared" si="701"/>
        <v>0</v>
      </c>
      <c r="H508" s="447">
        <v>3350.2</v>
      </c>
      <c r="I508" s="400"/>
      <c r="J508" s="386">
        <f>I508+'BM05'!G485</f>
        <v>0</v>
      </c>
      <c r="K508" s="387">
        <f t="shared" si="693"/>
        <v>20402.72</v>
      </c>
      <c r="L508" s="387">
        <f t="shared" si="702"/>
        <v>0</v>
      </c>
      <c r="M508" s="387">
        <f t="shared" si="703"/>
        <v>0</v>
      </c>
      <c r="N508" s="387">
        <f t="shared" si="696"/>
        <v>20402.72</v>
      </c>
      <c r="O508" s="387">
        <f t="shared" si="697"/>
        <v>0</v>
      </c>
      <c r="P508" s="387">
        <f t="shared" si="698"/>
        <v>0</v>
      </c>
      <c r="Q508" s="388">
        <f t="shared" si="699"/>
        <v>0</v>
      </c>
      <c r="S508" s="4">
        <v>20402.72</v>
      </c>
      <c r="U508" s="39">
        <f t="shared" si="704"/>
        <v>0</v>
      </c>
      <c r="V508" s="39"/>
    </row>
    <row r="509" spans="1:22" ht="37.5" x14ac:dyDescent="0.3">
      <c r="A509" s="452" t="s">
        <v>665</v>
      </c>
      <c r="B509" s="446" t="s">
        <v>666</v>
      </c>
      <c r="C509" s="447" t="s">
        <v>124</v>
      </c>
      <c r="D509" s="413">
        <v>8.59</v>
      </c>
      <c r="E509" s="447">
        <v>421.5</v>
      </c>
      <c r="F509" s="383">
        <f t="shared" si="700"/>
        <v>0</v>
      </c>
      <c r="G509" s="383">
        <f t="shared" si="701"/>
        <v>0</v>
      </c>
      <c r="H509" s="447">
        <v>421.5</v>
      </c>
      <c r="I509" s="400"/>
      <c r="J509" s="386">
        <f>I509+'BM05'!G486</f>
        <v>0</v>
      </c>
      <c r="K509" s="387">
        <f t="shared" si="693"/>
        <v>3620.69</v>
      </c>
      <c r="L509" s="387">
        <f t="shared" si="702"/>
        <v>0</v>
      </c>
      <c r="M509" s="387">
        <f t="shared" si="703"/>
        <v>0</v>
      </c>
      <c r="N509" s="387">
        <f t="shared" si="696"/>
        <v>3620.69</v>
      </c>
      <c r="O509" s="387">
        <f t="shared" si="697"/>
        <v>0</v>
      </c>
      <c r="P509" s="387">
        <f t="shared" si="698"/>
        <v>0</v>
      </c>
      <c r="Q509" s="388">
        <f t="shared" si="699"/>
        <v>0</v>
      </c>
      <c r="S509" s="4">
        <v>3620.69</v>
      </c>
      <c r="U509" s="39">
        <f t="shared" si="704"/>
        <v>0</v>
      </c>
      <c r="V509" s="39"/>
    </row>
    <row r="510" spans="1:22" ht="37.5" x14ac:dyDescent="0.3">
      <c r="A510" s="452" t="s">
        <v>667</v>
      </c>
      <c r="B510" s="446" t="s">
        <v>668</v>
      </c>
      <c r="C510" s="447" t="s">
        <v>124</v>
      </c>
      <c r="D510" s="413">
        <v>11.62</v>
      </c>
      <c r="E510" s="447">
        <v>471.5</v>
      </c>
      <c r="F510" s="383">
        <f t="shared" si="700"/>
        <v>0</v>
      </c>
      <c r="G510" s="383">
        <f t="shared" si="701"/>
        <v>0</v>
      </c>
      <c r="H510" s="447">
        <v>471.5</v>
      </c>
      <c r="I510" s="400"/>
      <c r="J510" s="386">
        <f>I510+'BM05'!G487</f>
        <v>0</v>
      </c>
      <c r="K510" s="387">
        <f t="shared" si="693"/>
        <v>5478.83</v>
      </c>
      <c r="L510" s="387">
        <f t="shared" si="702"/>
        <v>0</v>
      </c>
      <c r="M510" s="387">
        <f t="shared" si="703"/>
        <v>0</v>
      </c>
      <c r="N510" s="387">
        <f t="shared" si="696"/>
        <v>5478.83</v>
      </c>
      <c r="O510" s="387">
        <f t="shared" si="697"/>
        <v>0</v>
      </c>
      <c r="P510" s="387">
        <f t="shared" si="698"/>
        <v>0</v>
      </c>
      <c r="Q510" s="388">
        <f t="shared" si="699"/>
        <v>0</v>
      </c>
      <c r="S510" s="4">
        <v>5478.83</v>
      </c>
      <c r="U510" s="39">
        <f t="shared" si="704"/>
        <v>0</v>
      </c>
      <c r="V510" s="39"/>
    </row>
    <row r="511" spans="1:22" ht="37.5" x14ac:dyDescent="0.3">
      <c r="A511" s="452" t="s">
        <v>669</v>
      </c>
      <c r="B511" s="446" t="s">
        <v>670</v>
      </c>
      <c r="C511" s="447" t="s">
        <v>124</v>
      </c>
      <c r="D511" s="413">
        <v>18.32</v>
      </c>
      <c r="E511" s="447">
        <v>12</v>
      </c>
      <c r="F511" s="383">
        <f t="shared" si="700"/>
        <v>0</v>
      </c>
      <c r="G511" s="383">
        <f t="shared" si="701"/>
        <v>0</v>
      </c>
      <c r="H511" s="447">
        <v>12</v>
      </c>
      <c r="I511" s="400"/>
      <c r="J511" s="386">
        <f>I511+'BM05'!G488</f>
        <v>0</v>
      </c>
      <c r="K511" s="387">
        <f t="shared" si="693"/>
        <v>219.84</v>
      </c>
      <c r="L511" s="387">
        <f t="shared" si="702"/>
        <v>0</v>
      </c>
      <c r="M511" s="387">
        <f t="shared" si="703"/>
        <v>0</v>
      </c>
      <c r="N511" s="387">
        <f t="shared" si="696"/>
        <v>219.84</v>
      </c>
      <c r="O511" s="387">
        <f t="shared" si="697"/>
        <v>0</v>
      </c>
      <c r="P511" s="387">
        <f t="shared" si="698"/>
        <v>0</v>
      </c>
      <c r="Q511" s="388">
        <f t="shared" si="699"/>
        <v>0</v>
      </c>
      <c r="S511" s="4">
        <v>219.84</v>
      </c>
      <c r="U511" s="39">
        <f t="shared" si="704"/>
        <v>0</v>
      </c>
      <c r="V511" s="39"/>
    </row>
    <row r="512" spans="1:22" ht="25" x14ac:dyDescent="0.3">
      <c r="A512" s="452" t="s">
        <v>671</v>
      </c>
      <c r="B512" s="446" t="s">
        <v>672</v>
      </c>
      <c r="C512" s="447" t="s">
        <v>165</v>
      </c>
      <c r="D512" s="413">
        <v>135.22999999999999</v>
      </c>
      <c r="E512" s="447">
        <v>26</v>
      </c>
      <c r="F512" s="383">
        <f t="shared" si="700"/>
        <v>0</v>
      </c>
      <c r="G512" s="383">
        <f t="shared" si="701"/>
        <v>0</v>
      </c>
      <c r="H512" s="447">
        <v>26</v>
      </c>
      <c r="I512" s="400"/>
      <c r="J512" s="386">
        <f>I512+'BM05'!G489</f>
        <v>0</v>
      </c>
      <c r="K512" s="387">
        <f t="shared" si="693"/>
        <v>3515.98</v>
      </c>
      <c r="L512" s="387">
        <f t="shared" si="702"/>
        <v>0</v>
      </c>
      <c r="M512" s="387">
        <f t="shared" si="703"/>
        <v>0</v>
      </c>
      <c r="N512" s="387">
        <f t="shared" si="696"/>
        <v>3515.98</v>
      </c>
      <c r="O512" s="387">
        <f t="shared" si="697"/>
        <v>0</v>
      </c>
      <c r="P512" s="387">
        <f t="shared" si="698"/>
        <v>0</v>
      </c>
      <c r="Q512" s="388">
        <f t="shared" si="699"/>
        <v>0</v>
      </c>
      <c r="S512" s="4">
        <v>3515.98</v>
      </c>
      <c r="U512" s="39">
        <f t="shared" si="704"/>
        <v>0</v>
      </c>
      <c r="V512" s="39"/>
    </row>
    <row r="513" spans="1:22" ht="25" x14ac:dyDescent="0.3">
      <c r="A513" s="452" t="s">
        <v>673</v>
      </c>
      <c r="B513" s="446" t="s">
        <v>674</v>
      </c>
      <c r="C513" s="447" t="s">
        <v>165</v>
      </c>
      <c r="D513" s="413">
        <v>81.680000000000007</v>
      </c>
      <c r="E513" s="447">
        <v>7</v>
      </c>
      <c r="F513" s="383">
        <f t="shared" si="700"/>
        <v>0</v>
      </c>
      <c r="G513" s="383">
        <f t="shared" si="701"/>
        <v>0</v>
      </c>
      <c r="H513" s="447">
        <v>7</v>
      </c>
      <c r="I513" s="400"/>
      <c r="J513" s="386">
        <f>I513+'BM05'!G490</f>
        <v>0</v>
      </c>
      <c r="K513" s="387">
        <f t="shared" si="693"/>
        <v>571.76</v>
      </c>
      <c r="L513" s="387">
        <f t="shared" si="702"/>
        <v>0</v>
      </c>
      <c r="M513" s="387">
        <f t="shared" si="703"/>
        <v>0</v>
      </c>
      <c r="N513" s="387">
        <f t="shared" si="696"/>
        <v>571.76</v>
      </c>
      <c r="O513" s="387">
        <f t="shared" si="697"/>
        <v>0</v>
      </c>
      <c r="P513" s="387">
        <f t="shared" si="698"/>
        <v>0</v>
      </c>
      <c r="Q513" s="388">
        <f t="shared" si="699"/>
        <v>0</v>
      </c>
      <c r="S513" s="4">
        <v>571.76</v>
      </c>
      <c r="U513" s="39">
        <f t="shared" si="704"/>
        <v>0</v>
      </c>
      <c r="V513" s="39"/>
    </row>
    <row r="514" spans="1:22" ht="25" x14ac:dyDescent="0.3">
      <c r="A514" s="452" t="s">
        <v>675</v>
      </c>
      <c r="B514" s="446" t="s">
        <v>676</v>
      </c>
      <c r="C514" s="447" t="s">
        <v>165</v>
      </c>
      <c r="D514" s="413">
        <v>83.35</v>
      </c>
      <c r="E514" s="447">
        <v>1</v>
      </c>
      <c r="F514" s="383">
        <f t="shared" si="700"/>
        <v>0</v>
      </c>
      <c r="G514" s="383">
        <f t="shared" si="701"/>
        <v>0</v>
      </c>
      <c r="H514" s="447">
        <v>1</v>
      </c>
      <c r="I514" s="400"/>
      <c r="J514" s="386">
        <f>I514+'BM05'!G491</f>
        <v>0</v>
      </c>
      <c r="K514" s="387">
        <f t="shared" si="693"/>
        <v>83.35</v>
      </c>
      <c r="L514" s="387">
        <f t="shared" si="702"/>
        <v>0</v>
      </c>
      <c r="M514" s="387">
        <f t="shared" si="703"/>
        <v>0</v>
      </c>
      <c r="N514" s="387">
        <f t="shared" si="696"/>
        <v>83.35</v>
      </c>
      <c r="O514" s="387">
        <f t="shared" si="697"/>
        <v>0</v>
      </c>
      <c r="P514" s="387">
        <f t="shared" si="698"/>
        <v>0</v>
      </c>
      <c r="Q514" s="388">
        <f t="shared" si="699"/>
        <v>0</v>
      </c>
      <c r="S514" s="4">
        <v>83.35</v>
      </c>
      <c r="U514" s="39">
        <f t="shared" si="704"/>
        <v>0</v>
      </c>
      <c r="V514" s="39"/>
    </row>
    <row r="515" spans="1:22" ht="25" x14ac:dyDescent="0.3">
      <c r="A515" s="452" t="s">
        <v>677</v>
      </c>
      <c r="B515" s="446" t="s">
        <v>678</v>
      </c>
      <c r="C515" s="447" t="s">
        <v>165</v>
      </c>
      <c r="D515" s="413">
        <v>96.63</v>
      </c>
      <c r="E515" s="447">
        <v>1</v>
      </c>
      <c r="F515" s="383">
        <f t="shared" si="700"/>
        <v>0</v>
      </c>
      <c r="G515" s="383">
        <f t="shared" si="701"/>
        <v>0</v>
      </c>
      <c r="H515" s="447">
        <v>1</v>
      </c>
      <c r="I515" s="400"/>
      <c r="J515" s="386">
        <f>I515+'BM05'!G492</f>
        <v>0</v>
      </c>
      <c r="K515" s="387">
        <f t="shared" si="693"/>
        <v>96.63</v>
      </c>
      <c r="L515" s="387">
        <f t="shared" si="702"/>
        <v>0</v>
      </c>
      <c r="M515" s="387">
        <f t="shared" si="703"/>
        <v>0</v>
      </c>
      <c r="N515" s="387">
        <f t="shared" si="696"/>
        <v>96.63</v>
      </c>
      <c r="O515" s="387">
        <f t="shared" si="697"/>
        <v>0</v>
      </c>
      <c r="P515" s="387">
        <f t="shared" si="698"/>
        <v>0</v>
      </c>
      <c r="Q515" s="388">
        <f t="shared" si="699"/>
        <v>0</v>
      </c>
      <c r="S515" s="4">
        <v>96.63</v>
      </c>
      <c r="U515" s="39">
        <f t="shared" si="704"/>
        <v>0</v>
      </c>
      <c r="V515" s="39"/>
    </row>
    <row r="516" spans="1:22" ht="25" x14ac:dyDescent="0.3">
      <c r="A516" s="452" t="s">
        <v>679</v>
      </c>
      <c r="B516" s="446" t="s">
        <v>680</v>
      </c>
      <c r="C516" s="447" t="s">
        <v>165</v>
      </c>
      <c r="D516" s="413">
        <v>12.96</v>
      </c>
      <c r="E516" s="447">
        <v>20</v>
      </c>
      <c r="F516" s="383">
        <f t="shared" si="700"/>
        <v>0</v>
      </c>
      <c r="G516" s="383">
        <f t="shared" si="701"/>
        <v>0</v>
      </c>
      <c r="H516" s="447">
        <v>20</v>
      </c>
      <c r="I516" s="400"/>
      <c r="J516" s="386">
        <f>I516+'BM05'!G493</f>
        <v>0</v>
      </c>
      <c r="K516" s="387">
        <f t="shared" si="693"/>
        <v>259.2</v>
      </c>
      <c r="L516" s="387">
        <f t="shared" si="702"/>
        <v>0</v>
      </c>
      <c r="M516" s="387">
        <f t="shared" si="703"/>
        <v>0</v>
      </c>
      <c r="N516" s="387">
        <f t="shared" si="696"/>
        <v>259.2</v>
      </c>
      <c r="O516" s="387">
        <f t="shared" si="697"/>
        <v>0</v>
      </c>
      <c r="P516" s="387">
        <f t="shared" si="698"/>
        <v>0</v>
      </c>
      <c r="Q516" s="388">
        <f t="shared" si="699"/>
        <v>0</v>
      </c>
      <c r="S516" s="4">
        <v>259.2</v>
      </c>
      <c r="U516" s="39">
        <f t="shared" si="704"/>
        <v>0</v>
      </c>
      <c r="V516" s="39"/>
    </row>
    <row r="517" spans="1:22" ht="25" x14ac:dyDescent="0.3">
      <c r="A517" s="452" t="s">
        <v>681</v>
      </c>
      <c r="B517" s="446" t="s">
        <v>682</v>
      </c>
      <c r="C517" s="447" t="s">
        <v>165</v>
      </c>
      <c r="D517" s="413">
        <v>13.52</v>
      </c>
      <c r="E517" s="447">
        <v>1</v>
      </c>
      <c r="F517" s="383">
        <f t="shared" si="700"/>
        <v>0</v>
      </c>
      <c r="G517" s="383">
        <f t="shared" si="701"/>
        <v>0</v>
      </c>
      <c r="H517" s="447">
        <v>1</v>
      </c>
      <c r="I517" s="400"/>
      <c r="J517" s="386">
        <f>I517+'BM05'!G494</f>
        <v>0</v>
      </c>
      <c r="K517" s="387">
        <f t="shared" si="693"/>
        <v>13.52</v>
      </c>
      <c r="L517" s="387">
        <f t="shared" si="702"/>
        <v>0</v>
      </c>
      <c r="M517" s="387">
        <f t="shared" si="703"/>
        <v>0</v>
      </c>
      <c r="N517" s="387">
        <f t="shared" si="696"/>
        <v>13.52</v>
      </c>
      <c r="O517" s="387">
        <f t="shared" si="697"/>
        <v>0</v>
      </c>
      <c r="P517" s="387">
        <f t="shared" si="698"/>
        <v>0</v>
      </c>
      <c r="Q517" s="388">
        <f t="shared" si="699"/>
        <v>0</v>
      </c>
      <c r="S517" s="4">
        <v>13.52</v>
      </c>
      <c r="U517" s="39">
        <f t="shared" si="704"/>
        <v>0</v>
      </c>
      <c r="V517" s="39"/>
    </row>
    <row r="518" spans="1:22" ht="37.5" x14ac:dyDescent="0.3">
      <c r="A518" s="452" t="s">
        <v>683</v>
      </c>
      <c r="B518" s="446" t="s">
        <v>684</v>
      </c>
      <c r="C518" s="447" t="s">
        <v>124</v>
      </c>
      <c r="D518" s="413">
        <v>9.4700000000000006</v>
      </c>
      <c r="E518" s="447">
        <v>134.69999999999999</v>
      </c>
      <c r="F518" s="383">
        <f t="shared" si="700"/>
        <v>0</v>
      </c>
      <c r="G518" s="383">
        <f t="shared" si="701"/>
        <v>0</v>
      </c>
      <c r="H518" s="447">
        <v>134.69999999999999</v>
      </c>
      <c r="I518" s="400"/>
      <c r="J518" s="386">
        <f>I518+'BM05'!G495</f>
        <v>0</v>
      </c>
      <c r="K518" s="387">
        <f t="shared" si="693"/>
        <v>1275.6099999999999</v>
      </c>
      <c r="L518" s="387">
        <f t="shared" si="702"/>
        <v>0</v>
      </c>
      <c r="M518" s="387">
        <f t="shared" si="703"/>
        <v>0</v>
      </c>
      <c r="N518" s="387">
        <f t="shared" si="696"/>
        <v>1275.6099999999999</v>
      </c>
      <c r="O518" s="387">
        <f t="shared" si="697"/>
        <v>0</v>
      </c>
      <c r="P518" s="387">
        <f t="shared" si="698"/>
        <v>0</v>
      </c>
      <c r="Q518" s="388">
        <f t="shared" si="699"/>
        <v>0</v>
      </c>
      <c r="S518" s="4">
        <v>1275.6099999999999</v>
      </c>
      <c r="U518" s="39">
        <f t="shared" si="704"/>
        <v>0</v>
      </c>
      <c r="V518" s="39"/>
    </row>
    <row r="519" spans="1:22" ht="37.5" x14ac:dyDescent="0.3">
      <c r="A519" s="452" t="s">
        <v>685</v>
      </c>
      <c r="B519" s="446" t="s">
        <v>686</v>
      </c>
      <c r="C519" s="447" t="s">
        <v>124</v>
      </c>
      <c r="D519" s="413">
        <v>6.64</v>
      </c>
      <c r="E519" s="447">
        <v>696.75</v>
      </c>
      <c r="F519" s="383">
        <f t="shared" si="700"/>
        <v>0</v>
      </c>
      <c r="G519" s="383">
        <f t="shared" si="701"/>
        <v>0</v>
      </c>
      <c r="H519" s="447">
        <v>696.75</v>
      </c>
      <c r="I519" s="400"/>
      <c r="J519" s="386">
        <f>I519+'BM05'!G496</f>
        <v>100</v>
      </c>
      <c r="K519" s="387">
        <f t="shared" si="693"/>
        <v>4626.42</v>
      </c>
      <c r="L519" s="387">
        <f t="shared" si="702"/>
        <v>0</v>
      </c>
      <c r="M519" s="387">
        <f t="shared" si="703"/>
        <v>0</v>
      </c>
      <c r="N519" s="387">
        <f t="shared" si="696"/>
        <v>4626.42</v>
      </c>
      <c r="O519" s="387">
        <f t="shared" si="697"/>
        <v>0</v>
      </c>
      <c r="P519" s="387">
        <f t="shared" si="698"/>
        <v>664</v>
      </c>
      <c r="Q519" s="388">
        <f t="shared" si="699"/>
        <v>0.14352350197344815</v>
      </c>
      <c r="S519" s="4">
        <v>4626.42</v>
      </c>
      <c r="U519" s="39">
        <f t="shared" si="704"/>
        <v>0</v>
      </c>
      <c r="V519" s="39"/>
    </row>
    <row r="520" spans="1:22" ht="37.5" x14ac:dyDescent="0.3">
      <c r="A520" s="452" t="s">
        <v>687</v>
      </c>
      <c r="B520" s="446" t="s">
        <v>688</v>
      </c>
      <c r="C520" s="447" t="s">
        <v>124</v>
      </c>
      <c r="D520" s="413">
        <v>16.88</v>
      </c>
      <c r="E520" s="447">
        <v>91.5</v>
      </c>
      <c r="F520" s="383">
        <f t="shared" si="700"/>
        <v>0</v>
      </c>
      <c r="G520" s="383">
        <f t="shared" si="701"/>
        <v>0</v>
      </c>
      <c r="H520" s="447">
        <v>91.5</v>
      </c>
      <c r="I520" s="400"/>
      <c r="J520" s="386">
        <f>I520+'BM05'!G497</f>
        <v>0</v>
      </c>
      <c r="K520" s="387">
        <f t="shared" si="693"/>
        <v>1544.52</v>
      </c>
      <c r="L520" s="387">
        <f t="shared" si="702"/>
        <v>0</v>
      </c>
      <c r="M520" s="387">
        <f t="shared" si="703"/>
        <v>0</v>
      </c>
      <c r="N520" s="387">
        <f t="shared" si="696"/>
        <v>1544.52</v>
      </c>
      <c r="O520" s="387">
        <f t="shared" si="697"/>
        <v>0</v>
      </c>
      <c r="P520" s="387">
        <f t="shared" si="698"/>
        <v>0</v>
      </c>
      <c r="Q520" s="388">
        <f t="shared" si="699"/>
        <v>0</v>
      </c>
      <c r="S520" s="4">
        <v>1544.52</v>
      </c>
      <c r="U520" s="39">
        <f t="shared" si="704"/>
        <v>0</v>
      </c>
      <c r="V520" s="39"/>
    </row>
    <row r="521" spans="1:22" ht="37.5" x14ac:dyDescent="0.3">
      <c r="A521" s="452" t="s">
        <v>689</v>
      </c>
      <c r="B521" s="446" t="s">
        <v>690</v>
      </c>
      <c r="C521" s="447" t="s">
        <v>124</v>
      </c>
      <c r="D521" s="413">
        <v>43.16</v>
      </c>
      <c r="E521" s="447">
        <v>65.2</v>
      </c>
      <c r="F521" s="383">
        <f t="shared" si="700"/>
        <v>0</v>
      </c>
      <c r="G521" s="383">
        <f t="shared" si="701"/>
        <v>0</v>
      </c>
      <c r="H521" s="447">
        <v>65.2</v>
      </c>
      <c r="I521" s="400"/>
      <c r="J521" s="386">
        <f>I521+'BM05'!G498</f>
        <v>0</v>
      </c>
      <c r="K521" s="387">
        <f t="shared" si="693"/>
        <v>2814.03</v>
      </c>
      <c r="L521" s="387">
        <f t="shared" si="702"/>
        <v>0</v>
      </c>
      <c r="M521" s="387">
        <f t="shared" si="703"/>
        <v>0</v>
      </c>
      <c r="N521" s="387">
        <f t="shared" si="696"/>
        <v>2814.03</v>
      </c>
      <c r="O521" s="387">
        <f t="shared" si="697"/>
        <v>0</v>
      </c>
      <c r="P521" s="387">
        <f t="shared" si="698"/>
        <v>0</v>
      </c>
      <c r="Q521" s="388">
        <f t="shared" si="699"/>
        <v>0</v>
      </c>
      <c r="S521" s="4">
        <v>2814.03</v>
      </c>
      <c r="U521" s="39">
        <f t="shared" si="704"/>
        <v>0</v>
      </c>
      <c r="V521" s="39"/>
    </row>
    <row r="522" spans="1:22" ht="37.5" x14ac:dyDescent="0.3">
      <c r="A522" s="452" t="s">
        <v>691</v>
      </c>
      <c r="B522" s="446" t="s">
        <v>692</v>
      </c>
      <c r="C522" s="447" t="s">
        <v>124</v>
      </c>
      <c r="D522" s="413">
        <v>65.48</v>
      </c>
      <c r="E522" s="447">
        <v>182.1</v>
      </c>
      <c r="F522" s="383">
        <f t="shared" si="700"/>
        <v>0</v>
      </c>
      <c r="G522" s="383">
        <f t="shared" si="701"/>
        <v>0</v>
      </c>
      <c r="H522" s="447">
        <v>182.1</v>
      </c>
      <c r="I522" s="400"/>
      <c r="J522" s="386">
        <f>I522+'BM05'!G499</f>
        <v>0</v>
      </c>
      <c r="K522" s="387">
        <f t="shared" si="693"/>
        <v>11923.91</v>
      </c>
      <c r="L522" s="387">
        <f t="shared" si="702"/>
        <v>0</v>
      </c>
      <c r="M522" s="387">
        <f t="shared" si="703"/>
        <v>0</v>
      </c>
      <c r="N522" s="387">
        <f t="shared" si="696"/>
        <v>11923.91</v>
      </c>
      <c r="O522" s="387">
        <f t="shared" si="697"/>
        <v>0</v>
      </c>
      <c r="P522" s="387">
        <f t="shared" si="698"/>
        <v>0</v>
      </c>
      <c r="Q522" s="388">
        <f t="shared" si="699"/>
        <v>0</v>
      </c>
      <c r="S522" s="4">
        <v>11923.91</v>
      </c>
      <c r="U522" s="39">
        <f t="shared" si="704"/>
        <v>0</v>
      </c>
      <c r="V522" s="39"/>
    </row>
    <row r="523" spans="1:22" ht="37.5" x14ac:dyDescent="0.3">
      <c r="A523" s="452" t="s">
        <v>693</v>
      </c>
      <c r="B523" s="446" t="s">
        <v>688</v>
      </c>
      <c r="C523" s="447" t="s">
        <v>124</v>
      </c>
      <c r="D523" s="413">
        <v>16.88</v>
      </c>
      <c r="E523" s="447">
        <v>2</v>
      </c>
      <c r="F523" s="383">
        <f t="shared" si="700"/>
        <v>0</v>
      </c>
      <c r="G523" s="383">
        <f t="shared" si="701"/>
        <v>0</v>
      </c>
      <c r="H523" s="447">
        <v>2</v>
      </c>
      <c r="I523" s="400"/>
      <c r="J523" s="386">
        <f>I523+'BM05'!G500</f>
        <v>0</v>
      </c>
      <c r="K523" s="387">
        <f t="shared" si="693"/>
        <v>33.76</v>
      </c>
      <c r="L523" s="387">
        <f t="shared" si="702"/>
        <v>0</v>
      </c>
      <c r="M523" s="387">
        <f t="shared" si="703"/>
        <v>0</v>
      </c>
      <c r="N523" s="387">
        <f t="shared" si="696"/>
        <v>33.76</v>
      </c>
      <c r="O523" s="387">
        <f t="shared" si="697"/>
        <v>0</v>
      </c>
      <c r="P523" s="387">
        <f t="shared" si="698"/>
        <v>0</v>
      </c>
      <c r="Q523" s="388">
        <f t="shared" si="699"/>
        <v>0</v>
      </c>
      <c r="S523" s="4">
        <v>33.76</v>
      </c>
      <c r="U523" s="39">
        <f t="shared" si="704"/>
        <v>0</v>
      </c>
      <c r="V523" s="39"/>
    </row>
    <row r="524" spans="1:22" ht="37.5" x14ac:dyDescent="0.3">
      <c r="A524" s="452" t="s">
        <v>694</v>
      </c>
      <c r="B524" s="446" t="s">
        <v>695</v>
      </c>
      <c r="C524" s="447" t="s">
        <v>124</v>
      </c>
      <c r="D524" s="413">
        <v>10.18</v>
      </c>
      <c r="E524" s="447">
        <v>2</v>
      </c>
      <c r="F524" s="383">
        <f t="shared" si="700"/>
        <v>0</v>
      </c>
      <c r="G524" s="383">
        <f t="shared" si="701"/>
        <v>0</v>
      </c>
      <c r="H524" s="447">
        <v>2</v>
      </c>
      <c r="I524" s="400"/>
      <c r="J524" s="386">
        <f>I524+'BM05'!G501</f>
        <v>0</v>
      </c>
      <c r="K524" s="387">
        <f t="shared" si="693"/>
        <v>20.36</v>
      </c>
      <c r="L524" s="387">
        <f t="shared" si="702"/>
        <v>0</v>
      </c>
      <c r="M524" s="387">
        <f t="shared" si="703"/>
        <v>0</v>
      </c>
      <c r="N524" s="387">
        <f t="shared" si="696"/>
        <v>20.36</v>
      </c>
      <c r="O524" s="387">
        <f t="shared" si="697"/>
        <v>0</v>
      </c>
      <c r="P524" s="387">
        <f t="shared" si="698"/>
        <v>0</v>
      </c>
      <c r="Q524" s="388">
        <f t="shared" si="699"/>
        <v>0</v>
      </c>
      <c r="S524" s="4">
        <v>20.36</v>
      </c>
      <c r="U524" s="39">
        <f t="shared" si="704"/>
        <v>0</v>
      </c>
      <c r="V524" s="39"/>
    </row>
    <row r="525" spans="1:22" ht="37.5" x14ac:dyDescent="0.3">
      <c r="A525" s="452" t="s">
        <v>696</v>
      </c>
      <c r="B525" s="446" t="s">
        <v>697</v>
      </c>
      <c r="C525" s="447" t="s">
        <v>165</v>
      </c>
      <c r="D525" s="413">
        <v>2124.52</v>
      </c>
      <c r="E525" s="447">
        <v>1</v>
      </c>
      <c r="F525" s="383">
        <f t="shared" si="700"/>
        <v>0</v>
      </c>
      <c r="G525" s="383">
        <f t="shared" si="701"/>
        <v>0</v>
      </c>
      <c r="H525" s="447">
        <v>1</v>
      </c>
      <c r="I525" s="400"/>
      <c r="J525" s="386">
        <f>I525+'BM05'!G502</f>
        <v>0</v>
      </c>
      <c r="K525" s="387">
        <f t="shared" si="693"/>
        <v>2124.52</v>
      </c>
      <c r="L525" s="387">
        <f t="shared" si="702"/>
        <v>0</v>
      </c>
      <c r="M525" s="387">
        <f t="shared" si="703"/>
        <v>0</v>
      </c>
      <c r="N525" s="387">
        <f t="shared" si="696"/>
        <v>2124.52</v>
      </c>
      <c r="O525" s="387">
        <f t="shared" si="697"/>
        <v>0</v>
      </c>
      <c r="P525" s="387">
        <f t="shared" si="698"/>
        <v>0</v>
      </c>
      <c r="Q525" s="388">
        <f t="shared" si="699"/>
        <v>0</v>
      </c>
      <c r="S525" s="4">
        <v>2124.52</v>
      </c>
      <c r="U525" s="39">
        <f t="shared" si="704"/>
        <v>0</v>
      </c>
      <c r="V525" s="39"/>
    </row>
    <row r="526" spans="1:22" ht="25" x14ac:dyDescent="0.3">
      <c r="A526" s="452" t="s">
        <v>698</v>
      </c>
      <c r="B526" s="446" t="s">
        <v>699</v>
      </c>
      <c r="C526" s="447" t="s">
        <v>165</v>
      </c>
      <c r="D526" s="413">
        <v>1222.5899999999999</v>
      </c>
      <c r="E526" s="447">
        <v>1</v>
      </c>
      <c r="F526" s="383">
        <f t="shared" si="700"/>
        <v>0</v>
      </c>
      <c r="G526" s="383">
        <f t="shared" si="701"/>
        <v>0</v>
      </c>
      <c r="H526" s="447">
        <v>1</v>
      </c>
      <c r="I526" s="400"/>
      <c r="J526" s="386">
        <f>I526+'BM05'!G503</f>
        <v>0</v>
      </c>
      <c r="K526" s="387">
        <f t="shared" si="693"/>
        <v>1222.5899999999999</v>
      </c>
      <c r="L526" s="387">
        <f t="shared" si="702"/>
        <v>0</v>
      </c>
      <c r="M526" s="387">
        <f t="shared" si="703"/>
        <v>0</v>
      </c>
      <c r="N526" s="387">
        <f t="shared" si="696"/>
        <v>1222.5899999999999</v>
      </c>
      <c r="O526" s="387">
        <f t="shared" si="697"/>
        <v>0</v>
      </c>
      <c r="P526" s="387">
        <f t="shared" si="698"/>
        <v>0</v>
      </c>
      <c r="Q526" s="388">
        <f t="shared" si="699"/>
        <v>0</v>
      </c>
      <c r="S526" s="4">
        <v>1222.5899999999999</v>
      </c>
      <c r="U526" s="39">
        <f t="shared" si="704"/>
        <v>0</v>
      </c>
      <c r="V526" s="39"/>
    </row>
    <row r="527" spans="1:22" ht="25" x14ac:dyDescent="0.3">
      <c r="A527" s="452" t="s">
        <v>700</v>
      </c>
      <c r="B527" s="446" t="s">
        <v>701</v>
      </c>
      <c r="C527" s="447" t="s">
        <v>165</v>
      </c>
      <c r="D527" s="413">
        <v>127.07</v>
      </c>
      <c r="E527" s="447">
        <v>1</v>
      </c>
      <c r="F527" s="383">
        <f t="shared" si="700"/>
        <v>0</v>
      </c>
      <c r="G527" s="383">
        <f t="shared" si="701"/>
        <v>0</v>
      </c>
      <c r="H527" s="447">
        <v>1</v>
      </c>
      <c r="I527" s="400"/>
      <c r="J527" s="386">
        <f>I527+'BM05'!G504</f>
        <v>0</v>
      </c>
      <c r="K527" s="387">
        <f t="shared" si="693"/>
        <v>127.07</v>
      </c>
      <c r="L527" s="387">
        <f t="shared" si="702"/>
        <v>0</v>
      </c>
      <c r="M527" s="387">
        <f t="shared" si="703"/>
        <v>0</v>
      </c>
      <c r="N527" s="387">
        <f t="shared" si="696"/>
        <v>127.07</v>
      </c>
      <c r="O527" s="387">
        <f t="shared" si="697"/>
        <v>0</v>
      </c>
      <c r="P527" s="387">
        <f t="shared" si="698"/>
        <v>0</v>
      </c>
      <c r="Q527" s="388">
        <f t="shared" si="699"/>
        <v>0</v>
      </c>
      <c r="S527" s="4">
        <v>127.07</v>
      </c>
      <c r="U527" s="39">
        <f t="shared" si="704"/>
        <v>0</v>
      </c>
      <c r="V527" s="39"/>
    </row>
    <row r="528" spans="1:22" ht="25" x14ac:dyDescent="0.3">
      <c r="A528" s="452" t="s">
        <v>702</v>
      </c>
      <c r="B528" s="446" t="s">
        <v>703</v>
      </c>
      <c r="C528" s="447" t="s">
        <v>165</v>
      </c>
      <c r="D528" s="413">
        <v>51.75</v>
      </c>
      <c r="E528" s="447">
        <v>3</v>
      </c>
      <c r="F528" s="383">
        <f t="shared" si="700"/>
        <v>0</v>
      </c>
      <c r="G528" s="383">
        <f t="shared" si="701"/>
        <v>0</v>
      </c>
      <c r="H528" s="447">
        <v>3</v>
      </c>
      <c r="I528" s="400"/>
      <c r="J528" s="386">
        <f>I528+'BM05'!G505</f>
        <v>0</v>
      </c>
      <c r="K528" s="387">
        <f t="shared" si="693"/>
        <v>155.25</v>
      </c>
      <c r="L528" s="387">
        <f t="shared" si="702"/>
        <v>0</v>
      </c>
      <c r="M528" s="387">
        <f t="shared" si="703"/>
        <v>0</v>
      </c>
      <c r="N528" s="387">
        <f t="shared" si="696"/>
        <v>155.25</v>
      </c>
      <c r="O528" s="387">
        <f t="shared" si="697"/>
        <v>0</v>
      </c>
      <c r="P528" s="387">
        <f t="shared" si="698"/>
        <v>0</v>
      </c>
      <c r="Q528" s="388">
        <f t="shared" si="699"/>
        <v>0</v>
      </c>
      <c r="S528" s="4">
        <v>155.25</v>
      </c>
      <c r="U528" s="39">
        <f t="shared" si="704"/>
        <v>0</v>
      </c>
      <c r="V528" s="39"/>
    </row>
    <row r="529" spans="1:22" ht="37.5" x14ac:dyDescent="0.3">
      <c r="A529" s="452" t="s">
        <v>704</v>
      </c>
      <c r="B529" s="446" t="s">
        <v>705</v>
      </c>
      <c r="C529" s="447" t="s">
        <v>165</v>
      </c>
      <c r="D529" s="413">
        <v>506</v>
      </c>
      <c r="E529" s="447">
        <v>8</v>
      </c>
      <c r="F529" s="383">
        <f t="shared" si="700"/>
        <v>0</v>
      </c>
      <c r="G529" s="383">
        <f t="shared" si="701"/>
        <v>0</v>
      </c>
      <c r="H529" s="447">
        <v>8</v>
      </c>
      <c r="I529" s="400"/>
      <c r="J529" s="386">
        <f>I529+'BM05'!G506</f>
        <v>0</v>
      </c>
      <c r="K529" s="387">
        <f t="shared" si="693"/>
        <v>4048</v>
      </c>
      <c r="L529" s="387">
        <f t="shared" si="702"/>
        <v>0</v>
      </c>
      <c r="M529" s="387">
        <f t="shared" si="703"/>
        <v>0</v>
      </c>
      <c r="N529" s="387">
        <f t="shared" si="696"/>
        <v>4048</v>
      </c>
      <c r="O529" s="387">
        <f t="shared" si="697"/>
        <v>0</v>
      </c>
      <c r="P529" s="387">
        <f t="shared" si="698"/>
        <v>0</v>
      </c>
      <c r="Q529" s="388">
        <f t="shared" si="699"/>
        <v>0</v>
      </c>
      <c r="S529" s="4">
        <v>4048</v>
      </c>
      <c r="U529" s="39">
        <f t="shared" si="704"/>
        <v>0</v>
      </c>
      <c r="V529" s="39"/>
    </row>
    <row r="530" spans="1:22" ht="25" x14ac:dyDescent="0.3">
      <c r="A530" s="452" t="s">
        <v>706</v>
      </c>
      <c r="B530" s="446" t="s">
        <v>707</v>
      </c>
      <c r="C530" s="447" t="s">
        <v>165</v>
      </c>
      <c r="D530" s="413">
        <v>13.95</v>
      </c>
      <c r="E530" s="447">
        <v>56</v>
      </c>
      <c r="F530" s="383">
        <f t="shared" si="700"/>
        <v>0</v>
      </c>
      <c r="G530" s="383">
        <f t="shared" si="701"/>
        <v>0</v>
      </c>
      <c r="H530" s="447">
        <v>56</v>
      </c>
      <c r="I530" s="400"/>
      <c r="J530" s="386">
        <f>I530+'BM05'!G507</f>
        <v>0</v>
      </c>
      <c r="K530" s="387">
        <f t="shared" si="693"/>
        <v>781.2</v>
      </c>
      <c r="L530" s="387">
        <f t="shared" si="702"/>
        <v>0</v>
      </c>
      <c r="M530" s="387">
        <f t="shared" si="703"/>
        <v>0</v>
      </c>
      <c r="N530" s="387">
        <f t="shared" si="696"/>
        <v>781.2</v>
      </c>
      <c r="O530" s="387">
        <f t="shared" si="697"/>
        <v>0</v>
      </c>
      <c r="P530" s="387">
        <f t="shared" si="698"/>
        <v>0</v>
      </c>
      <c r="Q530" s="388">
        <f t="shared" si="699"/>
        <v>0</v>
      </c>
      <c r="S530" s="4">
        <v>781.2</v>
      </c>
      <c r="U530" s="39">
        <f t="shared" si="704"/>
        <v>0</v>
      </c>
      <c r="V530" s="39"/>
    </row>
    <row r="531" spans="1:22" ht="25" x14ac:dyDescent="0.3">
      <c r="A531" s="452" t="s">
        <v>708</v>
      </c>
      <c r="B531" s="446" t="s">
        <v>709</v>
      </c>
      <c r="C531" s="447" t="s">
        <v>165</v>
      </c>
      <c r="D531" s="413">
        <v>12.9</v>
      </c>
      <c r="E531" s="447">
        <v>4</v>
      </c>
      <c r="F531" s="383">
        <f t="shared" si="700"/>
        <v>0</v>
      </c>
      <c r="G531" s="383">
        <f t="shared" si="701"/>
        <v>0</v>
      </c>
      <c r="H531" s="447">
        <v>4</v>
      </c>
      <c r="I531" s="400"/>
      <c r="J531" s="386">
        <f>I531+'BM05'!G508</f>
        <v>0</v>
      </c>
      <c r="K531" s="387">
        <f t="shared" si="693"/>
        <v>51.6</v>
      </c>
      <c r="L531" s="387">
        <f t="shared" si="702"/>
        <v>0</v>
      </c>
      <c r="M531" s="387">
        <f t="shared" si="703"/>
        <v>0</v>
      </c>
      <c r="N531" s="387">
        <f t="shared" si="696"/>
        <v>51.6</v>
      </c>
      <c r="O531" s="387">
        <f t="shared" si="697"/>
        <v>0</v>
      </c>
      <c r="P531" s="387">
        <f t="shared" si="698"/>
        <v>0</v>
      </c>
      <c r="Q531" s="388">
        <f t="shared" si="699"/>
        <v>0</v>
      </c>
      <c r="S531" s="4">
        <v>51.6</v>
      </c>
      <c r="U531" s="39">
        <f t="shared" si="704"/>
        <v>0</v>
      </c>
      <c r="V531" s="39"/>
    </row>
    <row r="532" spans="1:22" ht="50" x14ac:dyDescent="0.3">
      <c r="A532" s="452" t="s">
        <v>710</v>
      </c>
      <c r="B532" s="446" t="s">
        <v>711</v>
      </c>
      <c r="C532" s="447" t="s">
        <v>165</v>
      </c>
      <c r="D532" s="413">
        <v>516.14</v>
      </c>
      <c r="E532" s="447">
        <v>16</v>
      </c>
      <c r="F532" s="383">
        <f t="shared" si="700"/>
        <v>0</v>
      </c>
      <c r="G532" s="383">
        <f t="shared" si="701"/>
        <v>0</v>
      </c>
      <c r="H532" s="447">
        <v>16</v>
      </c>
      <c r="I532" s="400"/>
      <c r="J532" s="386">
        <f>I532+'BM05'!G509</f>
        <v>0</v>
      </c>
      <c r="K532" s="387">
        <f t="shared" si="693"/>
        <v>8258.24</v>
      </c>
      <c r="L532" s="387">
        <f t="shared" si="702"/>
        <v>0</v>
      </c>
      <c r="M532" s="387">
        <f t="shared" si="703"/>
        <v>0</v>
      </c>
      <c r="N532" s="387">
        <f t="shared" si="696"/>
        <v>8258.24</v>
      </c>
      <c r="O532" s="387">
        <f t="shared" si="697"/>
        <v>0</v>
      </c>
      <c r="P532" s="387">
        <f t="shared" si="698"/>
        <v>0</v>
      </c>
      <c r="Q532" s="388">
        <f t="shared" si="699"/>
        <v>0</v>
      </c>
      <c r="S532" s="4">
        <v>8258.24</v>
      </c>
      <c r="U532" s="39">
        <f t="shared" si="704"/>
        <v>0</v>
      </c>
      <c r="V532" s="39"/>
    </row>
    <row r="533" spans="1:22" ht="25" x14ac:dyDescent="0.3">
      <c r="A533" s="452" t="s">
        <v>712</v>
      </c>
      <c r="B533" s="446" t="s">
        <v>699</v>
      </c>
      <c r="C533" s="447" t="s">
        <v>165</v>
      </c>
      <c r="D533" s="413">
        <v>1222.5899999999999</v>
      </c>
      <c r="E533" s="447">
        <v>16</v>
      </c>
      <c r="F533" s="383">
        <f t="shared" si="700"/>
        <v>0</v>
      </c>
      <c r="G533" s="383">
        <f t="shared" si="701"/>
        <v>0</v>
      </c>
      <c r="H533" s="447">
        <v>16</v>
      </c>
      <c r="I533" s="400"/>
      <c r="J533" s="386">
        <f>I533+'BM05'!G510</f>
        <v>0</v>
      </c>
      <c r="K533" s="387">
        <f t="shared" si="693"/>
        <v>19561.439999999999</v>
      </c>
      <c r="L533" s="387">
        <f t="shared" si="702"/>
        <v>0</v>
      </c>
      <c r="M533" s="387">
        <f t="shared" si="703"/>
        <v>0</v>
      </c>
      <c r="N533" s="387">
        <f t="shared" si="696"/>
        <v>19561.439999999999</v>
      </c>
      <c r="O533" s="387">
        <f t="shared" si="697"/>
        <v>0</v>
      </c>
      <c r="P533" s="387">
        <f t="shared" si="698"/>
        <v>0</v>
      </c>
      <c r="Q533" s="388">
        <f t="shared" si="699"/>
        <v>0</v>
      </c>
      <c r="S533" s="4">
        <v>19561.439999999999</v>
      </c>
      <c r="U533" s="39">
        <f t="shared" si="704"/>
        <v>0</v>
      </c>
      <c r="V533" s="39"/>
    </row>
    <row r="534" spans="1:22" ht="37.5" x14ac:dyDescent="0.3">
      <c r="A534" s="452" t="s">
        <v>713</v>
      </c>
      <c r="B534" s="446" t="s">
        <v>714</v>
      </c>
      <c r="C534" s="447" t="s">
        <v>165</v>
      </c>
      <c r="D534" s="413">
        <v>446.48</v>
      </c>
      <c r="E534" s="447">
        <v>32</v>
      </c>
      <c r="F534" s="383">
        <f t="shared" si="700"/>
        <v>0</v>
      </c>
      <c r="G534" s="383">
        <f t="shared" si="701"/>
        <v>0</v>
      </c>
      <c r="H534" s="447">
        <v>32</v>
      </c>
      <c r="I534" s="400"/>
      <c r="J534" s="386">
        <f>I534+'BM05'!G511</f>
        <v>0</v>
      </c>
      <c r="K534" s="387">
        <f t="shared" si="693"/>
        <v>14287.36</v>
      </c>
      <c r="L534" s="387">
        <f t="shared" si="702"/>
        <v>0</v>
      </c>
      <c r="M534" s="387">
        <f t="shared" si="703"/>
        <v>0</v>
      </c>
      <c r="N534" s="387">
        <f t="shared" si="696"/>
        <v>14287.36</v>
      </c>
      <c r="O534" s="387">
        <f t="shared" si="697"/>
        <v>0</v>
      </c>
      <c r="P534" s="387">
        <f t="shared" si="698"/>
        <v>0</v>
      </c>
      <c r="Q534" s="388">
        <f t="shared" si="699"/>
        <v>0</v>
      </c>
      <c r="S534" s="4">
        <v>14287.36</v>
      </c>
      <c r="U534" s="39">
        <f t="shared" si="704"/>
        <v>0</v>
      </c>
      <c r="V534" s="39"/>
    </row>
    <row r="535" spans="1:22" ht="37.5" x14ac:dyDescent="0.3">
      <c r="A535" s="452" t="s">
        <v>715</v>
      </c>
      <c r="B535" s="446" t="s">
        <v>716</v>
      </c>
      <c r="C535" s="447" t="s">
        <v>165</v>
      </c>
      <c r="D535" s="413">
        <v>135.44</v>
      </c>
      <c r="E535" s="447">
        <v>44</v>
      </c>
      <c r="F535" s="383">
        <f t="shared" si="700"/>
        <v>0</v>
      </c>
      <c r="G535" s="383">
        <f t="shared" si="701"/>
        <v>0</v>
      </c>
      <c r="H535" s="447">
        <v>44</v>
      </c>
      <c r="I535" s="400"/>
      <c r="J535" s="386">
        <f>I535+'BM05'!G512</f>
        <v>0</v>
      </c>
      <c r="K535" s="387">
        <f t="shared" si="693"/>
        <v>5959.36</v>
      </c>
      <c r="L535" s="387">
        <f t="shared" si="702"/>
        <v>0</v>
      </c>
      <c r="M535" s="387">
        <f t="shared" si="703"/>
        <v>0</v>
      </c>
      <c r="N535" s="387">
        <f t="shared" si="696"/>
        <v>5959.36</v>
      </c>
      <c r="O535" s="387">
        <f t="shared" si="697"/>
        <v>0</v>
      </c>
      <c r="P535" s="387">
        <f t="shared" si="698"/>
        <v>0</v>
      </c>
      <c r="Q535" s="388">
        <f t="shared" si="699"/>
        <v>0</v>
      </c>
      <c r="S535" s="4">
        <v>5959.36</v>
      </c>
      <c r="U535" s="39">
        <f t="shared" si="704"/>
        <v>0</v>
      </c>
      <c r="V535" s="39"/>
    </row>
    <row r="536" spans="1:22" ht="25" x14ac:dyDescent="0.3">
      <c r="A536" s="452" t="s">
        <v>717</v>
      </c>
      <c r="B536" s="446" t="s">
        <v>718</v>
      </c>
      <c r="C536" s="447" t="s">
        <v>165</v>
      </c>
      <c r="D536" s="413">
        <v>14.44</v>
      </c>
      <c r="E536" s="447">
        <v>9</v>
      </c>
      <c r="F536" s="383">
        <f t="shared" si="700"/>
        <v>0</v>
      </c>
      <c r="G536" s="383">
        <f t="shared" si="701"/>
        <v>0</v>
      </c>
      <c r="H536" s="447">
        <v>9</v>
      </c>
      <c r="I536" s="400"/>
      <c r="J536" s="386">
        <f>I536+'BM05'!G513</f>
        <v>0</v>
      </c>
      <c r="K536" s="387">
        <f t="shared" si="693"/>
        <v>129.96</v>
      </c>
      <c r="L536" s="387">
        <f t="shared" si="702"/>
        <v>0</v>
      </c>
      <c r="M536" s="387">
        <f t="shared" si="703"/>
        <v>0</v>
      </c>
      <c r="N536" s="387">
        <f t="shared" si="696"/>
        <v>129.96</v>
      </c>
      <c r="O536" s="387">
        <f t="shared" si="697"/>
        <v>0</v>
      </c>
      <c r="P536" s="387">
        <f t="shared" si="698"/>
        <v>0</v>
      </c>
      <c r="Q536" s="388">
        <f t="shared" si="699"/>
        <v>0</v>
      </c>
      <c r="S536" s="4">
        <v>129.96</v>
      </c>
      <c r="U536" s="39">
        <f t="shared" si="704"/>
        <v>0</v>
      </c>
      <c r="V536" s="39"/>
    </row>
    <row r="537" spans="1:22" ht="15.5" x14ac:dyDescent="0.3">
      <c r="A537" s="376">
        <v>14</v>
      </c>
      <c r="B537" s="414" t="s">
        <v>719</v>
      </c>
      <c r="C537" s="415"/>
      <c r="D537" s="448"/>
      <c r="E537" s="415"/>
      <c r="F537" s="415"/>
      <c r="G537" s="415"/>
      <c r="H537" s="415"/>
      <c r="I537" s="451"/>
      <c r="J537" s="451"/>
      <c r="K537" s="449">
        <f t="shared" ref="K537:P537" si="705">SUM(K539:K548)</f>
        <v>16444.47</v>
      </c>
      <c r="L537" s="449">
        <f t="shared" si="705"/>
        <v>0</v>
      </c>
      <c r="M537" s="449">
        <f t="shared" si="705"/>
        <v>0</v>
      </c>
      <c r="N537" s="449">
        <f t="shared" si="705"/>
        <v>16444.47</v>
      </c>
      <c r="O537" s="449">
        <f t="shared" si="705"/>
        <v>0</v>
      </c>
      <c r="P537" s="449">
        <f t="shared" si="705"/>
        <v>3089.8</v>
      </c>
      <c r="Q537" s="380">
        <f>P537/N537</f>
        <v>0.18789295124744063</v>
      </c>
      <c r="S537" s="4">
        <v>16444.47</v>
      </c>
      <c r="U537" s="39">
        <f t="shared" ref="U537:U565" si="706">+S537-K537</f>
        <v>0</v>
      </c>
      <c r="V537" s="39"/>
    </row>
    <row r="538" spans="1:22" ht="15.5" x14ac:dyDescent="0.3">
      <c r="A538" s="381" t="s">
        <v>720</v>
      </c>
      <c r="B538" s="394" t="s">
        <v>633</v>
      </c>
      <c r="C538" s="395"/>
      <c r="D538" s="409"/>
      <c r="E538" s="395"/>
      <c r="F538" s="395"/>
      <c r="G538" s="395"/>
      <c r="H538" s="395"/>
      <c r="I538" s="644"/>
      <c r="J538" s="644"/>
      <c r="K538" s="644"/>
      <c r="L538" s="644"/>
      <c r="M538" s="644"/>
      <c r="N538" s="644"/>
      <c r="O538" s="644"/>
      <c r="P538" s="395"/>
      <c r="Q538" s="450"/>
      <c r="S538" s="4">
        <v>16444.47</v>
      </c>
      <c r="U538" s="39">
        <f t="shared" si="706"/>
        <v>16444.47</v>
      </c>
      <c r="V538" s="39"/>
    </row>
    <row r="539" spans="1:22" ht="25" x14ac:dyDescent="0.3">
      <c r="A539" s="452" t="s">
        <v>721</v>
      </c>
      <c r="B539" s="446" t="s">
        <v>722</v>
      </c>
      <c r="C539" s="447" t="s">
        <v>165</v>
      </c>
      <c r="D539" s="413">
        <v>46.61</v>
      </c>
      <c r="E539" s="447">
        <v>1</v>
      </c>
      <c r="F539" s="383">
        <f t="shared" ref="F539:F546" si="707">IF(H539&lt;E539,H539-E539,0)</f>
        <v>0</v>
      </c>
      <c r="G539" s="383">
        <f t="shared" ref="G539:G546" si="708">IF(H539&gt;E539,H539-E539,0)</f>
        <v>0</v>
      </c>
      <c r="H539" s="447">
        <v>1</v>
      </c>
      <c r="I539" s="400"/>
      <c r="J539" s="386">
        <f>I539+'BM05'!G516</f>
        <v>0</v>
      </c>
      <c r="K539" s="387">
        <f t="shared" ref="K539:K548" si="709">ROUND(E539*D539,2)</f>
        <v>46.61</v>
      </c>
      <c r="L539" s="387">
        <f t="shared" ref="L539:L544" si="710">ROUND(D539*F539,2)</f>
        <v>0</v>
      </c>
      <c r="M539" s="387">
        <f t="shared" ref="M539:M544" si="711">ROUND(D539*G539,2)</f>
        <v>0</v>
      </c>
      <c r="N539" s="387">
        <f t="shared" ref="N539:N548" si="712">ROUND(H539*D539,2)</f>
        <v>46.61</v>
      </c>
      <c r="O539" s="387">
        <f t="shared" ref="O539:O548" si="713">ROUND(I539*D539,2)</f>
        <v>0</v>
      </c>
      <c r="P539" s="387">
        <f t="shared" ref="P539:P548" si="714">ROUND(J539*D539,2)</f>
        <v>0</v>
      </c>
      <c r="Q539" s="388">
        <f t="shared" ref="Q539:Q548" si="715">P539/N539</f>
        <v>0</v>
      </c>
      <c r="S539" s="4">
        <v>46.61</v>
      </c>
      <c r="U539" s="39">
        <f t="shared" si="706"/>
        <v>0</v>
      </c>
      <c r="V539" s="39"/>
    </row>
    <row r="540" spans="1:22" ht="25" x14ac:dyDescent="0.3">
      <c r="A540" s="452" t="s">
        <v>723</v>
      </c>
      <c r="B540" s="446" t="s">
        <v>724</v>
      </c>
      <c r="C540" s="447" t="s">
        <v>165</v>
      </c>
      <c r="D540" s="413">
        <v>20.170000000000002</v>
      </c>
      <c r="E540" s="447">
        <v>1</v>
      </c>
      <c r="F540" s="383">
        <f t="shared" si="707"/>
        <v>0</v>
      </c>
      <c r="G540" s="383">
        <f t="shared" si="708"/>
        <v>0</v>
      </c>
      <c r="H540" s="447">
        <v>1</v>
      </c>
      <c r="I540" s="400"/>
      <c r="J540" s="386">
        <f>I540+'BM05'!G517</f>
        <v>0</v>
      </c>
      <c r="K540" s="387">
        <f t="shared" si="709"/>
        <v>20.170000000000002</v>
      </c>
      <c r="L540" s="387">
        <f t="shared" si="710"/>
        <v>0</v>
      </c>
      <c r="M540" s="387">
        <f t="shared" si="711"/>
        <v>0</v>
      </c>
      <c r="N540" s="387">
        <f t="shared" si="712"/>
        <v>20.170000000000002</v>
      </c>
      <c r="O540" s="387">
        <f t="shared" si="713"/>
        <v>0</v>
      </c>
      <c r="P540" s="387">
        <f t="shared" si="714"/>
        <v>0</v>
      </c>
      <c r="Q540" s="388">
        <f t="shared" si="715"/>
        <v>0</v>
      </c>
      <c r="S540" s="4">
        <v>20.170000000000002</v>
      </c>
      <c r="U540" s="39">
        <f t="shared" si="706"/>
        <v>0</v>
      </c>
      <c r="V540" s="39"/>
    </row>
    <row r="541" spans="1:22" ht="37.5" x14ac:dyDescent="0.3">
      <c r="A541" s="452" t="s">
        <v>725</v>
      </c>
      <c r="B541" s="446" t="s">
        <v>726</v>
      </c>
      <c r="C541" s="447" t="s">
        <v>165</v>
      </c>
      <c r="D541" s="413">
        <v>138.72999999999999</v>
      </c>
      <c r="E541" s="447">
        <v>3</v>
      </c>
      <c r="F541" s="383">
        <f t="shared" si="707"/>
        <v>0</v>
      </c>
      <c r="G541" s="383">
        <f t="shared" si="708"/>
        <v>0</v>
      </c>
      <c r="H541" s="447">
        <v>3</v>
      </c>
      <c r="I541" s="400"/>
      <c r="J541" s="386">
        <f>I541+'BM05'!G518</f>
        <v>0</v>
      </c>
      <c r="K541" s="387">
        <f t="shared" si="709"/>
        <v>416.19</v>
      </c>
      <c r="L541" s="387">
        <f t="shared" si="710"/>
        <v>0</v>
      </c>
      <c r="M541" s="387">
        <f t="shared" si="711"/>
        <v>0</v>
      </c>
      <c r="N541" s="387">
        <f t="shared" si="712"/>
        <v>416.19</v>
      </c>
      <c r="O541" s="387">
        <f t="shared" si="713"/>
        <v>0</v>
      </c>
      <c r="P541" s="387">
        <f t="shared" si="714"/>
        <v>0</v>
      </c>
      <c r="Q541" s="388">
        <f t="shared" si="715"/>
        <v>0</v>
      </c>
      <c r="S541" s="4">
        <v>416.19</v>
      </c>
      <c r="U541" s="39">
        <f t="shared" si="706"/>
        <v>0</v>
      </c>
      <c r="V541" s="39"/>
    </row>
    <row r="542" spans="1:22" ht="37.5" x14ac:dyDescent="0.3">
      <c r="A542" s="452" t="s">
        <v>727</v>
      </c>
      <c r="B542" s="446" t="s">
        <v>728</v>
      </c>
      <c r="C542" s="447" t="s">
        <v>165</v>
      </c>
      <c r="D542" s="413">
        <v>113.71</v>
      </c>
      <c r="E542" s="447">
        <v>7</v>
      </c>
      <c r="F542" s="383">
        <f t="shared" si="707"/>
        <v>0</v>
      </c>
      <c r="G542" s="383">
        <f t="shared" si="708"/>
        <v>0</v>
      </c>
      <c r="H542" s="447">
        <v>7</v>
      </c>
      <c r="I542" s="400"/>
      <c r="J542" s="386">
        <f>I542+'BM05'!G519</f>
        <v>0</v>
      </c>
      <c r="K542" s="387">
        <f t="shared" si="709"/>
        <v>795.97</v>
      </c>
      <c r="L542" s="387">
        <f t="shared" si="710"/>
        <v>0</v>
      </c>
      <c r="M542" s="387">
        <f t="shared" si="711"/>
        <v>0</v>
      </c>
      <c r="N542" s="387">
        <f t="shared" si="712"/>
        <v>795.97</v>
      </c>
      <c r="O542" s="387">
        <f t="shared" si="713"/>
        <v>0</v>
      </c>
      <c r="P542" s="387">
        <f t="shared" si="714"/>
        <v>0</v>
      </c>
      <c r="Q542" s="388">
        <f t="shared" si="715"/>
        <v>0</v>
      </c>
      <c r="S542" s="4">
        <v>795.97</v>
      </c>
      <c r="U542" s="39">
        <f t="shared" si="706"/>
        <v>0</v>
      </c>
      <c r="V542" s="39"/>
    </row>
    <row r="543" spans="1:22" ht="25" x14ac:dyDescent="0.3">
      <c r="A543" s="452" t="s">
        <v>729</v>
      </c>
      <c r="B543" s="446" t="s">
        <v>730</v>
      </c>
      <c r="C543" s="447" t="s">
        <v>165</v>
      </c>
      <c r="D543" s="413">
        <v>2444.8200000000002</v>
      </c>
      <c r="E543" s="447">
        <v>1</v>
      </c>
      <c r="F543" s="383">
        <f t="shared" si="707"/>
        <v>0</v>
      </c>
      <c r="G543" s="383">
        <f t="shared" si="708"/>
        <v>0</v>
      </c>
      <c r="H543" s="447">
        <v>1</v>
      </c>
      <c r="I543" s="400"/>
      <c r="J543" s="386">
        <f>I543+'BM05'!G520</f>
        <v>0</v>
      </c>
      <c r="K543" s="387">
        <f t="shared" si="709"/>
        <v>2444.8200000000002</v>
      </c>
      <c r="L543" s="387">
        <f t="shared" si="710"/>
        <v>0</v>
      </c>
      <c r="M543" s="387">
        <f t="shared" si="711"/>
        <v>0</v>
      </c>
      <c r="N543" s="387">
        <f t="shared" si="712"/>
        <v>2444.8200000000002</v>
      </c>
      <c r="O543" s="387">
        <f t="shared" si="713"/>
        <v>0</v>
      </c>
      <c r="P543" s="387">
        <f t="shared" si="714"/>
        <v>0</v>
      </c>
      <c r="Q543" s="388">
        <f t="shared" si="715"/>
        <v>0</v>
      </c>
      <c r="S543" s="4">
        <v>2444.8200000000002</v>
      </c>
      <c r="U543" s="39">
        <f t="shared" si="706"/>
        <v>0</v>
      </c>
      <c r="V543" s="39"/>
    </row>
    <row r="544" spans="1:22" ht="37.5" x14ac:dyDescent="0.3">
      <c r="A544" s="452" t="s">
        <v>731</v>
      </c>
      <c r="B544" s="446" t="s">
        <v>732</v>
      </c>
      <c r="C544" s="447" t="s">
        <v>165</v>
      </c>
      <c r="D544" s="413">
        <v>107.78</v>
      </c>
      <c r="E544" s="447">
        <v>4</v>
      </c>
      <c r="F544" s="383">
        <f t="shared" si="707"/>
        <v>0</v>
      </c>
      <c r="G544" s="383">
        <f t="shared" si="708"/>
        <v>0</v>
      </c>
      <c r="H544" s="447">
        <v>4</v>
      </c>
      <c r="I544" s="400"/>
      <c r="J544" s="386">
        <f>I544+'BM05'!G521</f>
        <v>0</v>
      </c>
      <c r="K544" s="387">
        <f t="shared" si="709"/>
        <v>431.12</v>
      </c>
      <c r="L544" s="387">
        <f t="shared" si="710"/>
        <v>0</v>
      </c>
      <c r="M544" s="387">
        <f t="shared" si="711"/>
        <v>0</v>
      </c>
      <c r="N544" s="387">
        <f t="shared" si="712"/>
        <v>431.12</v>
      </c>
      <c r="O544" s="387">
        <f t="shared" si="713"/>
        <v>0</v>
      </c>
      <c r="P544" s="387">
        <f t="shared" si="714"/>
        <v>0</v>
      </c>
      <c r="Q544" s="388">
        <f t="shared" si="715"/>
        <v>0</v>
      </c>
      <c r="S544" s="4">
        <v>431.12</v>
      </c>
      <c r="U544" s="39">
        <f t="shared" si="706"/>
        <v>0</v>
      </c>
      <c r="V544" s="39"/>
    </row>
    <row r="545" spans="1:22" ht="62.5" x14ac:dyDescent="0.3">
      <c r="A545" s="452" t="s">
        <v>733</v>
      </c>
      <c r="B545" s="446" t="s">
        <v>734</v>
      </c>
      <c r="C545" s="447" t="s">
        <v>124</v>
      </c>
      <c r="D545" s="413">
        <v>44.14</v>
      </c>
      <c r="E545" s="447">
        <v>168.21</v>
      </c>
      <c r="F545" s="383">
        <f t="shared" si="707"/>
        <v>0</v>
      </c>
      <c r="G545" s="383">
        <f t="shared" si="708"/>
        <v>0</v>
      </c>
      <c r="H545" s="447">
        <v>168.21</v>
      </c>
      <c r="I545" s="400"/>
      <c r="J545" s="386">
        <f>I545+'BM05'!G522</f>
        <v>70</v>
      </c>
      <c r="K545" s="387">
        <f t="shared" si="709"/>
        <v>7424.79</v>
      </c>
      <c r="L545" s="387">
        <f t="shared" ref="L545:L548" si="716">ROUND(D545*F545,2)</f>
        <v>0</v>
      </c>
      <c r="M545" s="387">
        <f t="shared" ref="M545:M548" si="717">ROUND(D545*G545,2)</f>
        <v>0</v>
      </c>
      <c r="N545" s="387">
        <f t="shared" si="712"/>
        <v>7424.79</v>
      </c>
      <c r="O545" s="387">
        <f t="shared" si="713"/>
        <v>0</v>
      </c>
      <c r="P545" s="387">
        <f t="shared" si="714"/>
        <v>3089.8</v>
      </c>
      <c r="Q545" s="388">
        <f t="shared" si="715"/>
        <v>0.41614644993326411</v>
      </c>
      <c r="S545" s="4">
        <v>7424.79</v>
      </c>
      <c r="U545" s="39">
        <f t="shared" si="706"/>
        <v>0</v>
      </c>
      <c r="V545" s="39"/>
    </row>
    <row r="546" spans="1:22" ht="62.5" x14ac:dyDescent="0.3">
      <c r="A546" s="452" t="s">
        <v>735</v>
      </c>
      <c r="B546" s="446" t="s">
        <v>736</v>
      </c>
      <c r="C546" s="447" t="s">
        <v>124</v>
      </c>
      <c r="D546" s="413">
        <v>35.049999999999997</v>
      </c>
      <c r="E546" s="447">
        <v>36.94</v>
      </c>
      <c r="F546" s="383">
        <f t="shared" si="707"/>
        <v>0</v>
      </c>
      <c r="G546" s="383">
        <f t="shared" si="708"/>
        <v>0</v>
      </c>
      <c r="H546" s="447">
        <v>36.94</v>
      </c>
      <c r="I546" s="400"/>
      <c r="J546" s="386">
        <f>I546+'BM05'!G523</f>
        <v>0</v>
      </c>
      <c r="K546" s="387">
        <f t="shared" si="709"/>
        <v>1294.75</v>
      </c>
      <c r="L546" s="387">
        <f t="shared" si="716"/>
        <v>0</v>
      </c>
      <c r="M546" s="387">
        <f t="shared" si="717"/>
        <v>0</v>
      </c>
      <c r="N546" s="387">
        <f t="shared" si="712"/>
        <v>1294.75</v>
      </c>
      <c r="O546" s="387">
        <f t="shared" si="713"/>
        <v>0</v>
      </c>
      <c r="P546" s="387">
        <f t="shared" si="714"/>
        <v>0</v>
      </c>
      <c r="Q546" s="388">
        <f t="shared" si="715"/>
        <v>0</v>
      </c>
      <c r="S546" s="4">
        <v>1294.75</v>
      </c>
      <c r="U546" s="39">
        <f t="shared" si="706"/>
        <v>0</v>
      </c>
      <c r="V546" s="39"/>
    </row>
    <row r="547" spans="1:22" ht="62.5" x14ac:dyDescent="0.3">
      <c r="A547" s="452" t="s">
        <v>737</v>
      </c>
      <c r="B547" s="446" t="s">
        <v>736</v>
      </c>
      <c r="C547" s="447" t="s">
        <v>124</v>
      </c>
      <c r="D547" s="413">
        <v>35.049999999999997</v>
      </c>
      <c r="E547" s="447">
        <v>14.05</v>
      </c>
      <c r="F547" s="383">
        <f t="shared" ref="F547:F548" si="718">IF(H547&lt;E547,H547-E547,0)</f>
        <v>0</v>
      </c>
      <c r="G547" s="383">
        <f t="shared" ref="G547:G548" si="719">IF(H547&gt;E547,H547-E547,0)</f>
        <v>0</v>
      </c>
      <c r="H547" s="447">
        <v>14.05</v>
      </c>
      <c r="I547" s="400"/>
      <c r="J547" s="386">
        <f>I547+'BM05'!G524</f>
        <v>0</v>
      </c>
      <c r="K547" s="387">
        <f t="shared" si="709"/>
        <v>492.45</v>
      </c>
      <c r="L547" s="387">
        <f t="shared" si="716"/>
        <v>0</v>
      </c>
      <c r="M547" s="387">
        <f t="shared" si="717"/>
        <v>0</v>
      </c>
      <c r="N547" s="387">
        <f t="shared" si="712"/>
        <v>492.45</v>
      </c>
      <c r="O547" s="387">
        <f t="shared" si="713"/>
        <v>0</v>
      </c>
      <c r="P547" s="387">
        <f t="shared" si="714"/>
        <v>0</v>
      </c>
      <c r="Q547" s="388">
        <f t="shared" si="715"/>
        <v>0</v>
      </c>
      <c r="S547" s="4">
        <v>492.45</v>
      </c>
      <c r="U547" s="39">
        <f t="shared" si="706"/>
        <v>0</v>
      </c>
      <c r="V547" s="39"/>
    </row>
    <row r="548" spans="1:22" ht="25" x14ac:dyDescent="0.3">
      <c r="A548" s="452" t="s">
        <v>738</v>
      </c>
      <c r="B548" s="446" t="s">
        <v>739</v>
      </c>
      <c r="C548" s="447" t="s">
        <v>165</v>
      </c>
      <c r="D548" s="413">
        <v>1538.8</v>
      </c>
      <c r="E548" s="447">
        <v>2</v>
      </c>
      <c r="F548" s="383">
        <f t="shared" si="718"/>
        <v>0</v>
      </c>
      <c r="G548" s="383">
        <f t="shared" si="719"/>
        <v>0</v>
      </c>
      <c r="H548" s="447">
        <v>2</v>
      </c>
      <c r="I548" s="400"/>
      <c r="J548" s="386">
        <f>I548+'BM05'!G525</f>
        <v>0</v>
      </c>
      <c r="K548" s="387">
        <f t="shared" si="709"/>
        <v>3077.6</v>
      </c>
      <c r="L548" s="387">
        <f t="shared" si="716"/>
        <v>0</v>
      </c>
      <c r="M548" s="387">
        <f t="shared" si="717"/>
        <v>0</v>
      </c>
      <c r="N548" s="387">
        <f t="shared" si="712"/>
        <v>3077.6</v>
      </c>
      <c r="O548" s="387">
        <f t="shared" si="713"/>
        <v>0</v>
      </c>
      <c r="P548" s="387">
        <f t="shared" si="714"/>
        <v>0</v>
      </c>
      <c r="Q548" s="388">
        <f t="shared" si="715"/>
        <v>0</v>
      </c>
      <c r="S548" s="4">
        <v>3077.6</v>
      </c>
      <c r="U548" s="39">
        <f t="shared" si="706"/>
        <v>0</v>
      </c>
      <c r="V548" s="39"/>
    </row>
    <row r="549" spans="1:22" ht="15.5" x14ac:dyDescent="0.3">
      <c r="A549" s="376">
        <v>15</v>
      </c>
      <c r="B549" s="414" t="s">
        <v>740</v>
      </c>
      <c r="C549" s="415"/>
      <c r="D549" s="448"/>
      <c r="E549" s="415"/>
      <c r="F549" s="415"/>
      <c r="G549" s="415"/>
      <c r="H549" s="415"/>
      <c r="I549" s="451"/>
      <c r="J549" s="451"/>
      <c r="K549" s="449">
        <f t="shared" ref="K549:P549" si="720">SUM(K551:K565)</f>
        <v>80691.670000000013</v>
      </c>
      <c r="L549" s="449">
        <f t="shared" si="720"/>
        <v>0</v>
      </c>
      <c r="M549" s="449">
        <f t="shared" si="720"/>
        <v>3628.64</v>
      </c>
      <c r="N549" s="449">
        <f t="shared" si="720"/>
        <v>84320.31</v>
      </c>
      <c r="O549" s="449">
        <f t="shared" si="720"/>
        <v>0</v>
      </c>
      <c r="P549" s="449">
        <f t="shared" si="720"/>
        <v>53644.35</v>
      </c>
      <c r="Q549" s="380">
        <f>P549/N549</f>
        <v>0.63619725781368686</v>
      </c>
      <c r="S549" s="4">
        <v>80691.67</v>
      </c>
      <c r="U549" s="39">
        <f t="shared" si="706"/>
        <v>0</v>
      </c>
      <c r="V549" s="39"/>
    </row>
    <row r="550" spans="1:22" ht="15.5" x14ac:dyDescent="0.3">
      <c r="A550" s="381" t="s">
        <v>741</v>
      </c>
      <c r="B550" s="394" t="s">
        <v>59</v>
      </c>
      <c r="C550" s="395"/>
      <c r="D550" s="409"/>
      <c r="E550" s="395"/>
      <c r="F550" s="395"/>
      <c r="G550" s="395"/>
      <c r="H550" s="395"/>
      <c r="I550" s="644"/>
      <c r="J550" s="644"/>
      <c r="K550" s="644"/>
      <c r="L550" s="644"/>
      <c r="M550" s="644"/>
      <c r="N550" s="644"/>
      <c r="O550" s="644"/>
      <c r="P550" s="395"/>
      <c r="Q550" s="450"/>
      <c r="S550" s="4">
        <v>5281.9</v>
      </c>
      <c r="U550" s="39">
        <f t="shared" si="706"/>
        <v>5281.9</v>
      </c>
      <c r="V550" s="39"/>
    </row>
    <row r="551" spans="1:22" ht="37.5" x14ac:dyDescent="0.3">
      <c r="A551" s="452" t="s">
        <v>742</v>
      </c>
      <c r="B551" s="446" t="s">
        <v>123</v>
      </c>
      <c r="C551" s="447" t="s">
        <v>124</v>
      </c>
      <c r="D551" s="413">
        <v>60.22</v>
      </c>
      <c r="E551" s="447">
        <v>87.71</v>
      </c>
      <c r="F551" s="383">
        <f t="shared" ref="F551" si="721">IF(H551&lt;E551,H551-E551,0)</f>
        <v>0</v>
      </c>
      <c r="G551" s="383">
        <f t="shared" ref="G551" si="722">IF(H551&gt;E551,H551-E551,0)</f>
        <v>0</v>
      </c>
      <c r="H551" s="447">
        <v>87.71</v>
      </c>
      <c r="I551" s="400"/>
      <c r="J551" s="386">
        <f>I551+'BM05'!G528</f>
        <v>87.71</v>
      </c>
      <c r="K551" s="387">
        <f>ROUND(E551*D551,2)</f>
        <v>5281.9</v>
      </c>
      <c r="L551" s="387">
        <f t="shared" ref="L551" si="723">ROUND(D551*F551,2)</f>
        <v>0</v>
      </c>
      <c r="M551" s="387">
        <f t="shared" ref="M551" si="724">ROUND(D551*G551,2)</f>
        <v>0</v>
      </c>
      <c r="N551" s="387">
        <f>ROUND(H551*D551,2)</f>
        <v>5281.9</v>
      </c>
      <c r="O551" s="387">
        <f>ROUND(I551*D551,2)</f>
        <v>0</v>
      </c>
      <c r="P551" s="387">
        <f>ROUND(J551*D551,2)</f>
        <v>5281.9</v>
      </c>
      <c r="Q551" s="388">
        <f t="shared" ref="Q551" si="725">P551/N551</f>
        <v>1</v>
      </c>
      <c r="S551" s="4">
        <v>5281.9</v>
      </c>
      <c r="U551" s="39">
        <f t="shared" si="706"/>
        <v>0</v>
      </c>
      <c r="V551" s="39"/>
    </row>
    <row r="552" spans="1:22" ht="14" customHeight="1" x14ac:dyDescent="0.3">
      <c r="A552" s="381" t="s">
        <v>743</v>
      </c>
      <c r="B552" s="394" t="s">
        <v>744</v>
      </c>
      <c r="C552" s="395"/>
      <c r="D552" s="409"/>
      <c r="E552" s="395"/>
      <c r="F552" s="395"/>
      <c r="G552" s="395"/>
      <c r="H552" s="395"/>
      <c r="I552" s="645"/>
      <c r="J552" s="645"/>
      <c r="K552" s="645"/>
      <c r="L552" s="645"/>
      <c r="M552" s="645"/>
      <c r="N552" s="645"/>
      <c r="O552" s="645"/>
      <c r="P552" s="645"/>
      <c r="Q552" s="450"/>
      <c r="S552" s="4">
        <v>14860.51</v>
      </c>
      <c r="U552" s="39">
        <f t="shared" si="706"/>
        <v>14860.51</v>
      </c>
      <c r="V552" s="39"/>
    </row>
    <row r="553" spans="1:22" ht="25" x14ac:dyDescent="0.3">
      <c r="A553" s="452" t="s">
        <v>745</v>
      </c>
      <c r="B553" s="446" t="s">
        <v>67</v>
      </c>
      <c r="C553" s="447" t="s">
        <v>46</v>
      </c>
      <c r="D553" s="413">
        <v>76.92</v>
      </c>
      <c r="E553" s="447">
        <v>21.05</v>
      </c>
      <c r="F553" s="383">
        <f t="shared" ref="F553" si="726">IF(H553&lt;E553,H553-E553,0)</f>
        <v>0</v>
      </c>
      <c r="G553" s="383">
        <f t="shared" ref="G553" si="727">IF(H553&gt;E553,H553-E553,0)</f>
        <v>0</v>
      </c>
      <c r="H553" s="447">
        <v>21.05</v>
      </c>
      <c r="I553" s="400"/>
      <c r="J553" s="386">
        <f>I553+'BM05'!G530</f>
        <v>21.05</v>
      </c>
      <c r="K553" s="387">
        <f>ROUND(E553*D553,2)</f>
        <v>1619.17</v>
      </c>
      <c r="L553" s="387">
        <f t="shared" ref="L553" si="728">ROUND(D553*F553,2)</f>
        <v>0</v>
      </c>
      <c r="M553" s="387">
        <f t="shared" ref="M553" si="729">ROUND(D553*G553,2)</f>
        <v>0</v>
      </c>
      <c r="N553" s="387">
        <f>ROUND(H553*D553,2)</f>
        <v>1619.17</v>
      </c>
      <c r="O553" s="387">
        <f>ROUND(I553*D553,2)</f>
        <v>0</v>
      </c>
      <c r="P553" s="387">
        <f>ROUND(J553*D553,2)</f>
        <v>1619.17</v>
      </c>
      <c r="Q553" s="388">
        <f t="shared" ref="Q553:Q565" si="730">P553/N553</f>
        <v>1</v>
      </c>
      <c r="S553" s="4">
        <v>1619.17</v>
      </c>
      <c r="U553" s="39">
        <f t="shared" si="706"/>
        <v>0</v>
      </c>
      <c r="V553" s="39"/>
    </row>
    <row r="554" spans="1:22" ht="25" x14ac:dyDescent="0.3">
      <c r="A554" s="452" t="s">
        <v>746</v>
      </c>
      <c r="B554" s="446" t="s">
        <v>253</v>
      </c>
      <c r="C554" s="447" t="s">
        <v>235</v>
      </c>
      <c r="D554" s="413">
        <v>516.9</v>
      </c>
      <c r="E554" s="447">
        <v>14.03</v>
      </c>
      <c r="F554" s="383">
        <f t="shared" ref="F554:F556" si="731">IF(H554&lt;E554,H554-E554,0)</f>
        <v>0</v>
      </c>
      <c r="G554" s="383">
        <f t="shared" ref="G554:G556" si="732">IF(H554&gt;E554,H554-E554,0)</f>
        <v>7.0200000000000014</v>
      </c>
      <c r="H554" s="447">
        <v>21.05</v>
      </c>
      <c r="I554" s="400"/>
      <c r="J554" s="386">
        <f>I554+'BM05'!G531</f>
        <v>14.03</v>
      </c>
      <c r="K554" s="387">
        <f>ROUND(E554*D554,2)</f>
        <v>7252.11</v>
      </c>
      <c r="L554" s="387">
        <f t="shared" ref="L554:L556" si="733">ROUND(D554*F554,2)</f>
        <v>0</v>
      </c>
      <c r="M554" s="387">
        <f t="shared" ref="M554:M556" si="734">ROUND(D554*G554,2)</f>
        <v>3628.64</v>
      </c>
      <c r="N554" s="387">
        <f>ROUND(H554*D554,2)</f>
        <v>10880.75</v>
      </c>
      <c r="O554" s="387">
        <f>ROUND(I554*D554,2)</f>
        <v>0</v>
      </c>
      <c r="P554" s="387">
        <f>ROUND(J554*D554,2)</f>
        <v>7252.11</v>
      </c>
      <c r="Q554" s="388">
        <f t="shared" si="730"/>
        <v>0.66650828297681686</v>
      </c>
      <c r="S554" s="4">
        <v>7252.11</v>
      </c>
      <c r="U554" s="39">
        <f t="shared" si="706"/>
        <v>0</v>
      </c>
      <c r="V554" s="39"/>
    </row>
    <row r="555" spans="1:22" ht="25" x14ac:dyDescent="0.3">
      <c r="A555" s="452" t="s">
        <v>747</v>
      </c>
      <c r="B555" s="446" t="s">
        <v>251</v>
      </c>
      <c r="C555" s="447" t="s">
        <v>124</v>
      </c>
      <c r="D555" s="413">
        <v>43.6</v>
      </c>
      <c r="E555" s="447">
        <v>87.71</v>
      </c>
      <c r="F555" s="383">
        <f t="shared" si="731"/>
        <v>0</v>
      </c>
      <c r="G555" s="383">
        <f t="shared" si="732"/>
        <v>0</v>
      </c>
      <c r="H555" s="447">
        <v>87.71</v>
      </c>
      <c r="I555" s="400"/>
      <c r="J555" s="386">
        <f>I555+'BM05'!G532</f>
        <v>87.71</v>
      </c>
      <c r="K555" s="387">
        <f>ROUND(E555*D555,2)</f>
        <v>3824.16</v>
      </c>
      <c r="L555" s="387">
        <f t="shared" si="733"/>
        <v>0</v>
      </c>
      <c r="M555" s="387">
        <f t="shared" si="734"/>
        <v>0</v>
      </c>
      <c r="N555" s="387">
        <f>ROUND(H555*D555,2)</f>
        <v>3824.16</v>
      </c>
      <c r="O555" s="387">
        <f>ROUND(I555*D555,2)</f>
        <v>0</v>
      </c>
      <c r="P555" s="387">
        <f>ROUND(J555*D555,2)</f>
        <v>3824.16</v>
      </c>
      <c r="Q555" s="388">
        <f t="shared" si="730"/>
        <v>1</v>
      </c>
      <c r="S555" s="4">
        <v>3824.16</v>
      </c>
      <c r="U555" s="39">
        <f t="shared" si="706"/>
        <v>0</v>
      </c>
      <c r="V555" s="39"/>
    </row>
    <row r="556" spans="1:22" ht="37.5" x14ac:dyDescent="0.3">
      <c r="A556" s="452" t="s">
        <v>748</v>
      </c>
      <c r="B556" s="446" t="s">
        <v>252</v>
      </c>
      <c r="C556" s="447" t="s">
        <v>46</v>
      </c>
      <c r="D556" s="413">
        <v>616.83000000000004</v>
      </c>
      <c r="E556" s="447">
        <v>3.51</v>
      </c>
      <c r="F556" s="383">
        <f t="shared" si="731"/>
        <v>0</v>
      </c>
      <c r="G556" s="383">
        <f t="shared" si="732"/>
        <v>0</v>
      </c>
      <c r="H556" s="447">
        <v>3.51</v>
      </c>
      <c r="I556" s="400"/>
      <c r="J556" s="386">
        <f>I556+'BM05'!G533</f>
        <v>3.51</v>
      </c>
      <c r="K556" s="387">
        <f>ROUND(E556*D556,2)</f>
        <v>2165.0700000000002</v>
      </c>
      <c r="L556" s="387">
        <f t="shared" si="733"/>
        <v>0</v>
      </c>
      <c r="M556" s="387">
        <f t="shared" si="734"/>
        <v>0</v>
      </c>
      <c r="N556" s="387">
        <f>ROUND(H556*D556,2)</f>
        <v>2165.0700000000002</v>
      </c>
      <c r="O556" s="387">
        <f>ROUND(I556*D556,2)</f>
        <v>0</v>
      </c>
      <c r="P556" s="387">
        <f>ROUND(J556*D556,2)</f>
        <v>2165.0700000000002</v>
      </c>
      <c r="Q556" s="388">
        <f t="shared" si="730"/>
        <v>1</v>
      </c>
      <c r="S556" s="4">
        <v>2165.0700000000002</v>
      </c>
      <c r="U556" s="39">
        <f t="shared" si="706"/>
        <v>0</v>
      </c>
      <c r="V556" s="39"/>
    </row>
    <row r="557" spans="1:22" ht="15.5" x14ac:dyDescent="0.3">
      <c r="A557" s="381" t="s">
        <v>749</v>
      </c>
      <c r="B557" s="394" t="s">
        <v>142</v>
      </c>
      <c r="C557" s="395"/>
      <c r="D557" s="409"/>
      <c r="E557" s="395"/>
      <c r="F557" s="395"/>
      <c r="G557" s="395"/>
      <c r="H557" s="395"/>
      <c r="I557" s="644"/>
      <c r="J557" s="644"/>
      <c r="K557" s="644"/>
      <c r="L557" s="644"/>
      <c r="M557" s="644"/>
      <c r="N557" s="644"/>
      <c r="O557" s="644"/>
      <c r="P557" s="644"/>
      <c r="Q557" s="450"/>
      <c r="S557" s="4">
        <v>12025.94</v>
      </c>
      <c r="U557" s="39">
        <f t="shared" si="706"/>
        <v>12025.94</v>
      </c>
      <c r="V557" s="39"/>
    </row>
    <row r="558" spans="1:22" ht="26.25" customHeight="1" x14ac:dyDescent="0.3">
      <c r="A558" s="452" t="s">
        <v>750</v>
      </c>
      <c r="B558" s="446" t="s">
        <v>751</v>
      </c>
      <c r="C558" s="447" t="s">
        <v>124</v>
      </c>
      <c r="D558" s="413">
        <v>69.23</v>
      </c>
      <c r="E558" s="447">
        <v>173.71</v>
      </c>
      <c r="F558" s="383">
        <f t="shared" ref="F558" si="735">IF(H558&lt;E558,H558-E558,0)</f>
        <v>0</v>
      </c>
      <c r="G558" s="383">
        <f t="shared" ref="G558" si="736">IF(H558&gt;E558,H558-E558,0)</f>
        <v>0</v>
      </c>
      <c r="H558" s="447">
        <v>173.71</v>
      </c>
      <c r="I558" s="400"/>
      <c r="J558" s="386">
        <f>I558+'BM05'!G535</f>
        <v>117</v>
      </c>
      <c r="K558" s="387">
        <f>ROUND(E558*D558,2)</f>
        <v>12025.94</v>
      </c>
      <c r="L558" s="387">
        <f t="shared" ref="L558" si="737">ROUND(D558*F558,2)</f>
        <v>0</v>
      </c>
      <c r="M558" s="387">
        <f t="shared" ref="M558" si="738">ROUND(D558*G558,2)</f>
        <v>0</v>
      </c>
      <c r="N558" s="387">
        <f>ROUND(H558*D558,2)</f>
        <v>12025.94</v>
      </c>
      <c r="O558" s="387">
        <f>ROUND(I558*D558,2)</f>
        <v>0</v>
      </c>
      <c r="P558" s="387">
        <f>ROUND(J558*D558,2)</f>
        <v>8099.91</v>
      </c>
      <c r="Q558" s="388">
        <f t="shared" si="730"/>
        <v>0.67353653851590811</v>
      </c>
      <c r="S558" s="4">
        <v>12025.94</v>
      </c>
      <c r="U558" s="39">
        <f t="shared" si="706"/>
        <v>0</v>
      </c>
      <c r="V558" s="39"/>
    </row>
    <row r="559" spans="1:22" ht="15.5" x14ac:dyDescent="0.3">
      <c r="A559" s="381" t="s">
        <v>752</v>
      </c>
      <c r="B559" s="394" t="s">
        <v>753</v>
      </c>
      <c r="C559" s="395"/>
      <c r="D559" s="409"/>
      <c r="E559" s="395"/>
      <c r="F559" s="395"/>
      <c r="G559" s="395"/>
      <c r="H559" s="395"/>
      <c r="I559" s="644"/>
      <c r="J559" s="644"/>
      <c r="K559" s="644"/>
      <c r="L559" s="644"/>
      <c r="M559" s="644"/>
      <c r="N559" s="644"/>
      <c r="O559" s="644"/>
      <c r="P559" s="644"/>
      <c r="Q559" s="450"/>
      <c r="S559" s="4">
        <v>33745.94</v>
      </c>
      <c r="U559" s="39">
        <f t="shared" si="706"/>
        <v>33745.94</v>
      </c>
      <c r="V559" s="39"/>
    </row>
    <row r="560" spans="1:22" ht="50" x14ac:dyDescent="0.3">
      <c r="A560" s="452" t="s">
        <v>754</v>
      </c>
      <c r="B560" s="446" t="s">
        <v>755</v>
      </c>
      <c r="C560" s="447" t="s">
        <v>63</v>
      </c>
      <c r="D560" s="413">
        <v>132.66999999999999</v>
      </c>
      <c r="E560" s="447">
        <v>254.36</v>
      </c>
      <c r="F560" s="383">
        <f t="shared" ref="F560" si="739">IF(H560&lt;E560,H560-E560,0)</f>
        <v>0</v>
      </c>
      <c r="G560" s="383">
        <f t="shared" ref="G560" si="740">IF(H560&gt;E560,H560-E560,0)</f>
        <v>0</v>
      </c>
      <c r="H560" s="447">
        <v>254.36</v>
      </c>
      <c r="I560" s="400"/>
      <c r="J560" s="386">
        <f>I560+'BM05'!G537</f>
        <v>129.6</v>
      </c>
      <c r="K560" s="387">
        <f>ROUND(E560*D560,2)</f>
        <v>33745.94</v>
      </c>
      <c r="L560" s="387">
        <f t="shared" ref="L560" si="741">ROUND(D560*F560,2)</f>
        <v>0</v>
      </c>
      <c r="M560" s="387">
        <f t="shared" ref="M560" si="742">ROUND(D560*G560,2)</f>
        <v>0</v>
      </c>
      <c r="N560" s="387">
        <f>ROUND(H560*D560,2)</f>
        <v>33745.94</v>
      </c>
      <c r="O560" s="387">
        <f>ROUND(I560*D560,2)</f>
        <v>0</v>
      </c>
      <c r="P560" s="387">
        <f>ROUND(J560*D560,2)</f>
        <v>17194.03</v>
      </c>
      <c r="Q560" s="388">
        <f t="shared" si="730"/>
        <v>0.50951403339186874</v>
      </c>
      <c r="S560" s="4">
        <v>33745.94</v>
      </c>
      <c r="U560" s="39">
        <f t="shared" si="706"/>
        <v>0</v>
      </c>
      <c r="V560" s="39"/>
    </row>
    <row r="561" spans="1:22" ht="15.5" x14ac:dyDescent="0.3">
      <c r="A561" s="381" t="s">
        <v>756</v>
      </c>
      <c r="B561" s="394" t="s">
        <v>108</v>
      </c>
      <c r="C561" s="395"/>
      <c r="D561" s="409"/>
      <c r="E561" s="395"/>
      <c r="F561" s="395"/>
      <c r="G561" s="395"/>
      <c r="H561" s="395"/>
      <c r="I561" s="644"/>
      <c r="J561" s="644"/>
      <c r="K561" s="644"/>
      <c r="L561" s="644"/>
      <c r="M561" s="644"/>
      <c r="N561" s="644"/>
      <c r="O561" s="644"/>
      <c r="P561" s="395"/>
      <c r="Q561" s="450"/>
      <c r="S561" s="4">
        <v>9998.94</v>
      </c>
      <c r="U561" s="39">
        <f t="shared" si="706"/>
        <v>9998.94</v>
      </c>
      <c r="V561" s="39"/>
    </row>
    <row r="562" spans="1:22" ht="37.5" x14ac:dyDescent="0.3">
      <c r="A562" s="452" t="s">
        <v>757</v>
      </c>
      <c r="B562" s="446" t="s">
        <v>109</v>
      </c>
      <c r="C562" s="447" t="s">
        <v>63</v>
      </c>
      <c r="D562" s="413">
        <v>4.37</v>
      </c>
      <c r="E562" s="447">
        <v>350.84</v>
      </c>
      <c r="F562" s="383">
        <f t="shared" ref="F562" si="743">IF(H562&lt;E562,H562-E562,0)</f>
        <v>0</v>
      </c>
      <c r="G562" s="383">
        <f t="shared" ref="G562" si="744">IF(H562&gt;E562,H562-E562,0)</f>
        <v>0</v>
      </c>
      <c r="H562" s="447">
        <v>350.84</v>
      </c>
      <c r="I562" s="400"/>
      <c r="J562" s="386">
        <f>I562+'BM05'!G539</f>
        <v>288</v>
      </c>
      <c r="K562" s="387">
        <f>ROUND(E562*D562,2)</f>
        <v>1533.17</v>
      </c>
      <c r="L562" s="387">
        <f t="shared" ref="L562" si="745">ROUND(D562*F562,2)</f>
        <v>0</v>
      </c>
      <c r="M562" s="387">
        <f t="shared" ref="M562" si="746">ROUND(D562*G562,2)</f>
        <v>0</v>
      </c>
      <c r="N562" s="387">
        <f>ROUND(H562*D562,2)</f>
        <v>1533.17</v>
      </c>
      <c r="O562" s="387">
        <f>ROUND(I562*D562,2)</f>
        <v>0</v>
      </c>
      <c r="P562" s="387">
        <f>ROUND(J562*D562,2)</f>
        <v>1258.56</v>
      </c>
      <c r="Q562" s="388">
        <f t="shared" si="730"/>
        <v>0.82088744235799027</v>
      </c>
      <c r="S562" s="4">
        <v>1533.17</v>
      </c>
      <c r="U562" s="39">
        <f t="shared" si="706"/>
        <v>0</v>
      </c>
      <c r="V562" s="39"/>
    </row>
    <row r="563" spans="1:22" ht="50" x14ac:dyDescent="0.3">
      <c r="A563" s="452" t="s">
        <v>758</v>
      </c>
      <c r="B563" s="446" t="s">
        <v>110</v>
      </c>
      <c r="C563" s="447" t="s">
        <v>63</v>
      </c>
      <c r="D563" s="413">
        <v>24.13</v>
      </c>
      <c r="E563" s="447">
        <v>350.84</v>
      </c>
      <c r="F563" s="383">
        <f t="shared" ref="F563" si="747">IF(H563&lt;E563,H563-E563,0)</f>
        <v>0</v>
      </c>
      <c r="G563" s="383">
        <f t="shared" ref="G563" si="748">IF(H563&gt;E563,H563-E563,0)</f>
        <v>0</v>
      </c>
      <c r="H563" s="447">
        <v>350.84</v>
      </c>
      <c r="I563" s="400"/>
      <c r="J563" s="386">
        <f>I563+'BM05'!G540</f>
        <v>288</v>
      </c>
      <c r="K563" s="387">
        <f>ROUND(E563*D563,2)</f>
        <v>8465.77</v>
      </c>
      <c r="L563" s="387">
        <f t="shared" ref="L563" si="749">ROUND(D563*F563,2)</f>
        <v>0</v>
      </c>
      <c r="M563" s="387">
        <f t="shared" ref="M563" si="750">ROUND(D563*G563,2)</f>
        <v>0</v>
      </c>
      <c r="N563" s="387">
        <f>ROUND(H563*D563,2)</f>
        <v>8465.77</v>
      </c>
      <c r="O563" s="387">
        <f>ROUND(I563*D563,2)</f>
        <v>0</v>
      </c>
      <c r="P563" s="387">
        <f>ROUND(J563*D563,2)</f>
        <v>6949.44</v>
      </c>
      <c r="Q563" s="388">
        <f t="shared" si="730"/>
        <v>0.82088693645114374</v>
      </c>
      <c r="S563" s="4">
        <v>8465.77</v>
      </c>
      <c r="U563" s="39">
        <f t="shared" si="706"/>
        <v>0</v>
      </c>
      <c r="V563" s="39"/>
    </row>
    <row r="564" spans="1:22" ht="15.5" x14ac:dyDescent="0.3">
      <c r="A564" s="381" t="s">
        <v>759</v>
      </c>
      <c r="B564" s="394" t="s">
        <v>42</v>
      </c>
      <c r="C564" s="395"/>
      <c r="D564" s="409"/>
      <c r="E564" s="395"/>
      <c r="F564" s="395"/>
      <c r="G564" s="395"/>
      <c r="H564" s="395"/>
      <c r="I564" s="644"/>
      <c r="J564" s="644"/>
      <c r="K564" s="644"/>
      <c r="L564" s="644"/>
      <c r="M564" s="644"/>
      <c r="N564" s="644"/>
      <c r="O564" s="644"/>
      <c r="P564" s="395"/>
      <c r="Q564" s="450"/>
      <c r="S564" s="4">
        <v>4778.4399999999996</v>
      </c>
      <c r="U564" s="39">
        <f t="shared" si="706"/>
        <v>4778.4399999999996</v>
      </c>
      <c r="V564" s="39"/>
    </row>
    <row r="565" spans="1:22" ht="26.25" customHeight="1" x14ac:dyDescent="0.3">
      <c r="A565" s="452" t="s">
        <v>760</v>
      </c>
      <c r="B565" s="446" t="s">
        <v>417</v>
      </c>
      <c r="C565" s="447" t="s">
        <v>63</v>
      </c>
      <c r="D565" s="413">
        <v>13.62</v>
      </c>
      <c r="E565" s="447">
        <v>350.84</v>
      </c>
      <c r="F565" s="383">
        <f t="shared" ref="F565" si="751">IF(H565&lt;E565,H565-E565,0)</f>
        <v>0</v>
      </c>
      <c r="G565" s="383">
        <f t="shared" ref="G565" si="752">IF(H565&gt;E565,H565-E565,0)</f>
        <v>0</v>
      </c>
      <c r="H565" s="447">
        <v>350.84</v>
      </c>
      <c r="I565" s="400"/>
      <c r="J565" s="386">
        <f>I565+'BM05'!G542</f>
        <v>0</v>
      </c>
      <c r="K565" s="387">
        <f>ROUND(E565*D565,2)</f>
        <v>4778.4399999999996</v>
      </c>
      <c r="L565" s="387">
        <f t="shared" ref="L565" si="753">ROUND(D565*F565,2)</f>
        <v>0</v>
      </c>
      <c r="M565" s="387">
        <f t="shared" ref="M565" si="754">ROUND(D565*G565,2)</f>
        <v>0</v>
      </c>
      <c r="N565" s="387">
        <f>ROUND(H565*D565,2)</f>
        <v>4778.4399999999996</v>
      </c>
      <c r="O565" s="387">
        <f>ROUND(I565*D565,2)</f>
        <v>0</v>
      </c>
      <c r="P565" s="387">
        <f>ROUND(J565*D565,2)</f>
        <v>0</v>
      </c>
      <c r="Q565" s="388">
        <f t="shared" si="730"/>
        <v>0</v>
      </c>
      <c r="S565" s="4">
        <v>4778.4399999999996</v>
      </c>
      <c r="U565" s="39">
        <f t="shared" si="706"/>
        <v>0</v>
      </c>
      <c r="V565" s="39"/>
    </row>
    <row r="566" spans="1:22" s="10" customFormat="1" x14ac:dyDescent="0.3">
      <c r="A566" s="680"/>
      <c r="B566" s="681"/>
      <c r="C566" s="681"/>
      <c r="D566" s="681"/>
      <c r="E566" s="681"/>
      <c r="F566" s="681"/>
      <c r="G566" s="681"/>
      <c r="H566" s="681"/>
      <c r="I566" s="681"/>
      <c r="J566" s="681"/>
      <c r="K566" s="681"/>
      <c r="L566" s="681"/>
      <c r="M566" s="681"/>
      <c r="N566" s="681"/>
      <c r="O566" s="681"/>
      <c r="P566" s="681"/>
      <c r="Q566" s="682"/>
      <c r="R566" s="9"/>
      <c r="S566" s="9"/>
      <c r="T566" s="9"/>
      <c r="U566" s="9"/>
      <c r="V566" s="9"/>
    </row>
    <row r="567" spans="1:22" s="10" customFormat="1" ht="16.5" customHeight="1" x14ac:dyDescent="0.3">
      <c r="A567" s="683" t="s">
        <v>1524</v>
      </c>
      <c r="B567" s="684"/>
      <c r="C567" s="684"/>
      <c r="D567" s="684"/>
      <c r="E567" s="684"/>
      <c r="F567" s="684"/>
      <c r="G567" s="684"/>
      <c r="H567" s="684"/>
      <c r="I567" s="684"/>
      <c r="J567" s="684"/>
      <c r="K567" s="495">
        <f t="shared" ref="K567:P567" si="755">K18+K53+K108+K120+K134+K197+K257+K291+K325+K374+K424+K476+K483+K489+K497+K537+K549</f>
        <v>2233696.41</v>
      </c>
      <c r="L567" s="495">
        <f t="shared" si="755"/>
        <v>-256673.36</v>
      </c>
      <c r="M567" s="495">
        <f t="shared" si="755"/>
        <v>406023.72000000009</v>
      </c>
      <c r="N567" s="495">
        <f t="shared" si="755"/>
        <v>2383046.7800000007</v>
      </c>
      <c r="O567" s="495">
        <f t="shared" si="755"/>
        <v>96634.98000000001</v>
      </c>
      <c r="P567" s="495">
        <f t="shared" si="755"/>
        <v>571980.12</v>
      </c>
      <c r="Q567" s="496">
        <f>P567/N567</f>
        <v>0.24002051692833315</v>
      </c>
      <c r="R567" s="9"/>
      <c r="S567" s="9"/>
      <c r="T567" s="9"/>
      <c r="U567" s="9"/>
      <c r="V567" s="9"/>
    </row>
    <row r="568" spans="1:22" x14ac:dyDescent="0.3">
      <c r="A568" s="618"/>
      <c r="B568" s="619"/>
      <c r="C568" s="619"/>
      <c r="D568" s="619"/>
      <c r="E568" s="619"/>
      <c r="F568" s="619"/>
      <c r="G568" s="619"/>
      <c r="H568" s="619"/>
      <c r="I568" s="619"/>
      <c r="J568" s="619"/>
      <c r="K568" s="619"/>
      <c r="L568" s="619"/>
      <c r="M568" s="619"/>
      <c r="N568" s="619"/>
      <c r="O568" s="619"/>
      <c r="P568" s="619"/>
      <c r="Q568" s="620"/>
    </row>
    <row r="569" spans="1:22" x14ac:dyDescent="0.3">
      <c r="A569" s="95"/>
      <c r="B569" s="96"/>
      <c r="C569" s="97"/>
      <c r="D569" s="98"/>
      <c r="E569" s="98"/>
      <c r="F569" s="98"/>
      <c r="G569" s="98"/>
      <c r="H569" s="98"/>
      <c r="I569" s="99"/>
      <c r="J569" s="99"/>
      <c r="K569" s="100"/>
      <c r="L569" s="100"/>
      <c r="M569" s="100"/>
      <c r="N569" s="100"/>
      <c r="O569" s="100"/>
      <c r="P569" s="100"/>
      <c r="Q569" s="101"/>
    </row>
    <row r="570" spans="1:22" x14ac:dyDescent="0.3">
      <c r="A570" s="95"/>
      <c r="B570" s="102"/>
      <c r="C570" s="97"/>
      <c r="D570" s="98"/>
      <c r="E570" s="98"/>
      <c r="F570" s="98"/>
      <c r="G570" s="98"/>
      <c r="H570" s="98"/>
      <c r="I570" s="99"/>
      <c r="J570" s="99"/>
      <c r="K570" s="103"/>
      <c r="L570" s="103"/>
      <c r="M570" s="103"/>
      <c r="N570" s="103"/>
      <c r="O570" s="100"/>
      <c r="P570" s="100"/>
      <c r="Q570" s="101"/>
    </row>
    <row r="571" spans="1:22" x14ac:dyDescent="0.3">
      <c r="A571" s="95"/>
      <c r="B571" s="96"/>
      <c r="C571" s="97"/>
      <c r="D571" s="98"/>
      <c r="E571" s="98"/>
      <c r="F571" s="98"/>
      <c r="G571" s="98"/>
      <c r="H571" s="98"/>
      <c r="I571" s="99"/>
      <c r="J571" s="99"/>
      <c r="K571" s="103"/>
      <c r="L571" s="103"/>
      <c r="M571" s="103"/>
      <c r="N571" s="103"/>
      <c r="O571" s="100"/>
      <c r="P571" s="100"/>
      <c r="Q571" s="101"/>
    </row>
    <row r="572" spans="1:22" x14ac:dyDescent="0.3">
      <c r="A572" s="95"/>
      <c r="B572" s="96"/>
      <c r="C572" s="97"/>
      <c r="D572" s="98"/>
      <c r="E572" s="98"/>
      <c r="F572" s="98"/>
      <c r="G572" s="98"/>
      <c r="H572" s="98"/>
      <c r="I572" s="99"/>
      <c r="J572" s="99"/>
      <c r="K572" s="100"/>
      <c r="L572" s="100"/>
      <c r="M572" s="100"/>
      <c r="N572" s="100"/>
      <c r="O572" s="100"/>
      <c r="P572" s="100"/>
      <c r="Q572" s="101"/>
    </row>
    <row r="573" spans="1:22" x14ac:dyDescent="0.3">
      <c r="A573" s="104"/>
      <c r="B573" s="105"/>
      <c r="C573" s="106"/>
      <c r="D573" s="107"/>
      <c r="E573" s="107"/>
      <c r="F573" s="107"/>
      <c r="G573" s="107"/>
      <c r="H573" s="107"/>
      <c r="I573" s="108"/>
      <c r="J573" s="108"/>
      <c r="K573" s="109"/>
      <c r="L573" s="109"/>
      <c r="M573" s="109"/>
      <c r="N573" s="109"/>
      <c r="O573" s="109"/>
      <c r="P573" s="109"/>
      <c r="Q573" s="110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42">
        <f>N567-K567</f>
        <v>149350.37000000058</v>
      </c>
      <c r="O581" s="643"/>
    </row>
    <row r="582" spans="14:18" ht="20" x14ac:dyDescent="0.3">
      <c r="N582" s="643"/>
      <c r="O582" s="643"/>
      <c r="P582" s="350">
        <f>N581/K567</f>
        <v>6.6862430064970446E-2</v>
      </c>
      <c r="R582" s="358">
        <f>O567+'BM05'!J544</f>
        <v>571980.12</v>
      </c>
    </row>
  </sheetData>
  <mergeCells count="123">
    <mergeCell ref="T17:U17"/>
    <mergeCell ref="A566:Q566"/>
    <mergeCell ref="A567:J567"/>
    <mergeCell ref="A568:Q568"/>
    <mergeCell ref="S14:S16"/>
    <mergeCell ref="A15:Q15"/>
    <mergeCell ref="A16:A17"/>
    <mergeCell ref="B16:B17"/>
    <mergeCell ref="C16:C17"/>
    <mergeCell ref="E16:J16"/>
    <mergeCell ref="K16:P16"/>
    <mergeCell ref="Q16:Q17"/>
    <mergeCell ref="A13:B14"/>
    <mergeCell ref="I13:J14"/>
    <mergeCell ref="H78:O78"/>
    <mergeCell ref="H80:P80"/>
    <mergeCell ref="D87:N87"/>
    <mergeCell ref="E91:O91"/>
    <mergeCell ref="H97:O97"/>
    <mergeCell ref="E101:N101"/>
    <mergeCell ref="I109:P109"/>
    <mergeCell ref="I129:Q129"/>
    <mergeCell ref="H131:Q131"/>
    <mergeCell ref="H137:Q137"/>
    <mergeCell ref="C1:Q5"/>
    <mergeCell ref="A6:E6"/>
    <mergeCell ref="I6:O6"/>
    <mergeCell ref="A7:E8"/>
    <mergeCell ref="I7:O8"/>
    <mergeCell ref="P7:P8"/>
    <mergeCell ref="Q7:Q8"/>
    <mergeCell ref="P13:Q14"/>
    <mergeCell ref="A9:E9"/>
    <mergeCell ref="I9:O9"/>
    <mergeCell ref="A10:E11"/>
    <mergeCell ref="I10:O11"/>
    <mergeCell ref="P10:P11"/>
    <mergeCell ref="Q10:Q11"/>
    <mergeCell ref="A12:B12"/>
    <mergeCell ref="I12:J12"/>
    <mergeCell ref="P12:Q12"/>
    <mergeCell ref="L13:L14"/>
    <mergeCell ref="M13:M14"/>
    <mergeCell ref="H150:Q150"/>
    <mergeCell ref="H157:Q157"/>
    <mergeCell ref="I133:O133"/>
    <mergeCell ref="H113:Q113"/>
    <mergeCell ref="E121:Q121"/>
    <mergeCell ref="H123:Q123"/>
    <mergeCell ref="I125:Q125"/>
    <mergeCell ref="D215:Q215"/>
    <mergeCell ref="E221:Q221"/>
    <mergeCell ref="D226:Q226"/>
    <mergeCell ref="D230:Q230"/>
    <mergeCell ref="D236:Q236"/>
    <mergeCell ref="C188:Q188"/>
    <mergeCell ref="E198:P198"/>
    <mergeCell ref="D200:Q200"/>
    <mergeCell ref="H163:Q163"/>
    <mergeCell ref="H167:Q167"/>
    <mergeCell ref="E171:Q171"/>
    <mergeCell ref="H177:Q177"/>
    <mergeCell ref="D181:Q181"/>
    <mergeCell ref="H260:Q260"/>
    <mergeCell ref="E274:Q274"/>
    <mergeCell ref="H276:Q276"/>
    <mergeCell ref="H279:Q279"/>
    <mergeCell ref="I287:Q287"/>
    <mergeCell ref="I282:Q282"/>
    <mergeCell ref="D240:Q240"/>
    <mergeCell ref="D247:Q247"/>
    <mergeCell ref="C256:P256"/>
    <mergeCell ref="H258:Q258"/>
    <mergeCell ref="I326:Q326"/>
    <mergeCell ref="I328:Q328"/>
    <mergeCell ref="H341:Q341"/>
    <mergeCell ref="I292:P292"/>
    <mergeCell ref="I321:Q321"/>
    <mergeCell ref="I316:Q316"/>
    <mergeCell ref="I313:Q313"/>
    <mergeCell ref="I310:Q310"/>
    <mergeCell ref="I308:Q308"/>
    <mergeCell ref="I294:Q294"/>
    <mergeCell ref="H409:Q409"/>
    <mergeCell ref="H406:Q406"/>
    <mergeCell ref="I425:O425"/>
    <mergeCell ref="H427:Q427"/>
    <mergeCell ref="I375:P375"/>
    <mergeCell ref="I377:P377"/>
    <mergeCell ref="I391:Q391"/>
    <mergeCell ref="I401:Q401"/>
    <mergeCell ref="H399:Q399"/>
    <mergeCell ref="I490:O490"/>
    <mergeCell ref="I472:Q472"/>
    <mergeCell ref="H477:P477"/>
    <mergeCell ref="H484:O484"/>
    <mergeCell ref="D441:Q441"/>
    <mergeCell ref="H455:P455"/>
    <mergeCell ref="H451:Q451"/>
    <mergeCell ref="H449:Q449"/>
    <mergeCell ref="H468:Q468"/>
    <mergeCell ref="H462:Q462"/>
    <mergeCell ref="N581:O582"/>
    <mergeCell ref="I564:O564"/>
    <mergeCell ref="I561:O561"/>
    <mergeCell ref="I559:P559"/>
    <mergeCell ref="I557:P557"/>
    <mergeCell ref="I552:P552"/>
    <mergeCell ref="I550:O550"/>
    <mergeCell ref="I538:O538"/>
    <mergeCell ref="H498:P498"/>
    <mergeCell ref="B24:Q24"/>
    <mergeCell ref="B19:Q19"/>
    <mergeCell ref="I36:P36"/>
    <mergeCell ref="I44:N44"/>
    <mergeCell ref="J54:N54"/>
    <mergeCell ref="J56:N56"/>
    <mergeCell ref="C12:D12"/>
    <mergeCell ref="C13:D14"/>
    <mergeCell ref="E12:H12"/>
    <mergeCell ref="E13:H14"/>
    <mergeCell ref="N13:O14"/>
    <mergeCell ref="K13:K14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2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82"/>
  <sheetViews>
    <sheetView view="pageBreakPreview" topLeftCell="C558" zoomScaleNormal="85" zoomScaleSheetLayoutView="100" workbookViewId="0">
      <selection activeCell="R582" sqref="R58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7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8"/>
      <c r="B1" s="89"/>
      <c r="C1" s="650" t="s">
        <v>1533</v>
      </c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90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3"/>
      <c r="R2" s="5"/>
      <c r="S2" s="5"/>
      <c r="T2" s="5"/>
      <c r="U2" s="5"/>
      <c r="V2" s="5"/>
    </row>
    <row r="3" spans="1:22" s="6" customFormat="1" ht="12.75" customHeight="1" x14ac:dyDescent="0.3">
      <c r="A3" s="19"/>
      <c r="B3" s="91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92" t="s">
        <v>24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92" t="s">
        <v>6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5"/>
      <c r="R5" s="5"/>
      <c r="S5" s="5"/>
      <c r="T5" s="5"/>
      <c r="U5" s="5"/>
      <c r="V5" s="5"/>
    </row>
    <row r="6" spans="1:22" s="6" customFormat="1" x14ac:dyDescent="0.3">
      <c r="A6" s="631" t="s">
        <v>2</v>
      </c>
      <c r="B6" s="656"/>
      <c r="C6" s="656"/>
      <c r="D6" s="656"/>
      <c r="E6" s="632"/>
      <c r="F6" s="501"/>
      <c r="G6" s="501"/>
      <c r="H6" s="501"/>
      <c r="I6" s="657" t="s">
        <v>3</v>
      </c>
      <c r="J6" s="658"/>
      <c r="K6" s="658"/>
      <c r="L6" s="658"/>
      <c r="M6" s="658"/>
      <c r="N6" s="658"/>
      <c r="O6" s="659"/>
      <c r="P6" s="362" t="s">
        <v>4</v>
      </c>
      <c r="Q6" s="362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0" t="s">
        <v>56</v>
      </c>
      <c r="B7" s="661"/>
      <c r="C7" s="661"/>
      <c r="D7" s="661"/>
      <c r="E7" s="662"/>
      <c r="F7" s="502"/>
      <c r="G7" s="502"/>
      <c r="H7" s="502"/>
      <c r="I7" s="660" t="s">
        <v>6</v>
      </c>
      <c r="J7" s="661"/>
      <c r="K7" s="661"/>
      <c r="L7" s="661"/>
      <c r="M7" s="661"/>
      <c r="N7" s="661"/>
      <c r="O7" s="662"/>
      <c r="P7" s="666">
        <v>45239</v>
      </c>
      <c r="Q7" s="667" t="s">
        <v>1541</v>
      </c>
      <c r="R7" s="5"/>
      <c r="S7" s="5"/>
      <c r="T7" s="5"/>
      <c r="U7" s="5"/>
      <c r="V7" s="5"/>
    </row>
    <row r="8" spans="1:22" s="6" customFormat="1" x14ac:dyDescent="0.3">
      <c r="A8" s="663"/>
      <c r="B8" s="664"/>
      <c r="C8" s="664"/>
      <c r="D8" s="664"/>
      <c r="E8" s="665"/>
      <c r="F8" s="503"/>
      <c r="G8" s="503"/>
      <c r="H8" s="503"/>
      <c r="I8" s="663"/>
      <c r="J8" s="664"/>
      <c r="K8" s="664"/>
      <c r="L8" s="664"/>
      <c r="M8" s="664"/>
      <c r="N8" s="664"/>
      <c r="O8" s="665"/>
      <c r="P8" s="666"/>
      <c r="Q8" s="668"/>
      <c r="R8" s="5"/>
      <c r="S8" s="5"/>
      <c r="T8" s="5"/>
      <c r="U8" s="5"/>
      <c r="V8" s="5"/>
    </row>
    <row r="9" spans="1:22" s="6" customFormat="1" ht="33" customHeight="1" x14ac:dyDescent="0.3">
      <c r="A9" s="631" t="s">
        <v>7</v>
      </c>
      <c r="B9" s="656"/>
      <c r="C9" s="656"/>
      <c r="D9" s="656"/>
      <c r="E9" s="632"/>
      <c r="F9" s="499"/>
      <c r="G9" s="499"/>
      <c r="H9" s="499"/>
      <c r="I9" s="637" t="s">
        <v>8</v>
      </c>
      <c r="J9" s="637"/>
      <c r="K9" s="637"/>
      <c r="L9" s="637"/>
      <c r="M9" s="637"/>
      <c r="N9" s="637"/>
      <c r="O9" s="637"/>
      <c r="P9" s="506" t="s">
        <v>9</v>
      </c>
      <c r="Q9" s="367" t="s">
        <v>10</v>
      </c>
      <c r="R9" s="5"/>
      <c r="S9" s="5"/>
      <c r="T9" s="356"/>
      <c r="U9" s="5"/>
      <c r="V9" s="5"/>
    </row>
    <row r="10" spans="1:22" s="6" customFormat="1" ht="12.75" customHeight="1" x14ac:dyDescent="0.3">
      <c r="A10" s="670" t="s">
        <v>801</v>
      </c>
      <c r="B10" s="671"/>
      <c r="C10" s="671"/>
      <c r="D10" s="671"/>
      <c r="E10" s="672"/>
      <c r="F10" s="504"/>
      <c r="G10" s="504"/>
      <c r="H10" s="504"/>
      <c r="I10" s="669" t="s">
        <v>804</v>
      </c>
      <c r="J10" s="669"/>
      <c r="K10" s="669"/>
      <c r="L10" s="669"/>
      <c r="M10" s="669"/>
      <c r="N10" s="669"/>
      <c r="O10" s="669"/>
      <c r="P10" s="666">
        <v>44957</v>
      </c>
      <c r="Q10" s="666">
        <v>45322</v>
      </c>
      <c r="R10" s="5"/>
      <c r="S10" s="5"/>
      <c r="T10" s="5"/>
      <c r="U10" s="5"/>
      <c r="V10" s="5"/>
    </row>
    <row r="11" spans="1:22" s="6" customFormat="1" x14ac:dyDescent="0.3">
      <c r="A11" s="673"/>
      <c r="B11" s="674"/>
      <c r="C11" s="674"/>
      <c r="D11" s="674"/>
      <c r="E11" s="675"/>
      <c r="F11" s="505"/>
      <c r="G11" s="505"/>
      <c r="H11" s="505"/>
      <c r="I11" s="669"/>
      <c r="J11" s="669"/>
      <c r="K11" s="669"/>
      <c r="L11" s="669"/>
      <c r="M11" s="669"/>
      <c r="N11" s="669"/>
      <c r="O11" s="669"/>
      <c r="P11" s="666"/>
      <c r="Q11" s="666"/>
      <c r="R11" s="5"/>
      <c r="S11" s="5"/>
      <c r="T11" s="5"/>
      <c r="U11" s="5"/>
      <c r="V11" s="5"/>
    </row>
    <row r="12" spans="1:22" s="6" customFormat="1" ht="13" customHeight="1" x14ac:dyDescent="0.3">
      <c r="A12" s="637" t="s">
        <v>12</v>
      </c>
      <c r="B12" s="637"/>
      <c r="C12" s="631" t="s">
        <v>13</v>
      </c>
      <c r="D12" s="632"/>
      <c r="E12" s="637" t="s">
        <v>1512</v>
      </c>
      <c r="F12" s="637"/>
      <c r="G12" s="637"/>
      <c r="H12" s="637"/>
      <c r="I12" s="637" t="s">
        <v>1513</v>
      </c>
      <c r="J12" s="637"/>
      <c r="K12" s="370" t="s">
        <v>1519</v>
      </c>
      <c r="L12" s="371" t="s">
        <v>1523</v>
      </c>
      <c r="M12" s="372" t="s">
        <v>1522</v>
      </c>
      <c r="N12" s="370" t="s">
        <v>14</v>
      </c>
      <c r="O12" s="373"/>
      <c r="P12" s="676" t="s">
        <v>15</v>
      </c>
      <c r="Q12" s="676"/>
      <c r="R12" s="5"/>
      <c r="S12" s="5"/>
      <c r="T12" s="5"/>
      <c r="U12" s="5"/>
      <c r="V12" s="5"/>
    </row>
    <row r="13" spans="1:22" s="6" customFormat="1" ht="15" customHeight="1" x14ac:dyDescent="0.3">
      <c r="A13" s="670" t="s">
        <v>803</v>
      </c>
      <c r="B13" s="672"/>
      <c r="C13" s="633">
        <v>2233696.41</v>
      </c>
      <c r="D13" s="634"/>
      <c r="E13" s="633">
        <f>N567</f>
        <v>2383046.7800000007</v>
      </c>
      <c r="F13" s="638"/>
      <c r="G13" s="638"/>
      <c r="H13" s="634"/>
      <c r="I13" s="633">
        <f>E13-C13</f>
        <v>149350.37000000058</v>
      </c>
      <c r="J13" s="634"/>
      <c r="K13" s="640">
        <f>I13/C13</f>
        <v>6.6862430064970446E-2</v>
      </c>
      <c r="L13" s="677">
        <f>L567</f>
        <v>-256673.36</v>
      </c>
      <c r="M13" s="677">
        <f>M567</f>
        <v>406023.72000000009</v>
      </c>
      <c r="N13" s="633">
        <f>O567</f>
        <v>105786.97</v>
      </c>
      <c r="O13" s="634"/>
      <c r="P13" s="669" t="s">
        <v>1540</v>
      </c>
      <c r="Q13" s="669"/>
      <c r="R13" s="5"/>
      <c r="S13" s="5"/>
      <c r="T13" s="5"/>
      <c r="U13" s="5"/>
      <c r="V13" s="5"/>
    </row>
    <row r="14" spans="1:22" s="6" customFormat="1" x14ac:dyDescent="0.3">
      <c r="A14" s="673"/>
      <c r="B14" s="675"/>
      <c r="C14" s="635"/>
      <c r="D14" s="636"/>
      <c r="E14" s="635"/>
      <c r="F14" s="639"/>
      <c r="G14" s="639"/>
      <c r="H14" s="636"/>
      <c r="I14" s="635"/>
      <c r="J14" s="636"/>
      <c r="K14" s="641"/>
      <c r="L14" s="678"/>
      <c r="M14" s="678"/>
      <c r="N14" s="635"/>
      <c r="O14" s="636"/>
      <c r="P14" s="669"/>
      <c r="Q14" s="669"/>
      <c r="R14" s="5"/>
      <c r="S14" s="622">
        <v>1.2522</v>
      </c>
      <c r="T14" s="5"/>
      <c r="U14" s="5"/>
      <c r="V14" s="5"/>
    </row>
    <row r="15" spans="1:22" s="6" customFormat="1" x14ac:dyDescent="0.3">
      <c r="A15" s="685"/>
      <c r="B15" s="685"/>
      <c r="C15" s="685"/>
      <c r="D15" s="685"/>
      <c r="E15" s="685"/>
      <c r="F15" s="685"/>
      <c r="G15" s="685"/>
      <c r="H15" s="685"/>
      <c r="I15" s="685"/>
      <c r="J15" s="685"/>
      <c r="K15" s="685"/>
      <c r="L15" s="685"/>
      <c r="M15" s="685"/>
      <c r="N15" s="685"/>
      <c r="O15" s="685"/>
      <c r="P15" s="685"/>
      <c r="Q15" s="685"/>
      <c r="R15" s="5"/>
      <c r="S15" s="622"/>
      <c r="T15" s="5"/>
      <c r="U15" s="5"/>
      <c r="V15" s="5"/>
    </row>
    <row r="16" spans="1:22" s="10" customFormat="1" ht="12.75" customHeight="1" x14ac:dyDescent="0.3">
      <c r="A16" s="686" t="s">
        <v>16</v>
      </c>
      <c r="B16" s="687" t="s">
        <v>17</v>
      </c>
      <c r="C16" s="687" t="s">
        <v>0</v>
      </c>
      <c r="D16" s="507"/>
      <c r="E16" s="686" t="s">
        <v>1</v>
      </c>
      <c r="F16" s="686"/>
      <c r="G16" s="686"/>
      <c r="H16" s="686"/>
      <c r="I16" s="686"/>
      <c r="J16" s="686"/>
      <c r="K16" s="688" t="s">
        <v>19</v>
      </c>
      <c r="L16" s="688"/>
      <c r="M16" s="688"/>
      <c r="N16" s="688"/>
      <c r="O16" s="688"/>
      <c r="P16" s="688"/>
      <c r="Q16" s="689" t="s">
        <v>20</v>
      </c>
      <c r="R16" s="9"/>
      <c r="S16" s="622"/>
      <c r="T16" s="9"/>
      <c r="U16" s="9"/>
      <c r="V16" s="9"/>
    </row>
    <row r="17" spans="1:22" s="10" customFormat="1" ht="39" x14ac:dyDescent="0.3">
      <c r="A17" s="686"/>
      <c r="B17" s="687"/>
      <c r="C17" s="687"/>
      <c r="D17" s="507" t="s">
        <v>18</v>
      </c>
      <c r="E17" s="507" t="s">
        <v>21</v>
      </c>
      <c r="F17" s="507" t="s">
        <v>1523</v>
      </c>
      <c r="G17" s="507" t="s">
        <v>1522</v>
      </c>
      <c r="H17" s="507" t="s">
        <v>1484</v>
      </c>
      <c r="I17" s="507" t="s">
        <v>22</v>
      </c>
      <c r="J17" s="375" t="s">
        <v>23</v>
      </c>
      <c r="K17" s="375" t="s">
        <v>21</v>
      </c>
      <c r="L17" s="507" t="s">
        <v>1523</v>
      </c>
      <c r="M17" s="507" t="s">
        <v>1522</v>
      </c>
      <c r="N17" s="507" t="s">
        <v>1484</v>
      </c>
      <c r="O17" s="375" t="s">
        <v>22</v>
      </c>
      <c r="P17" s="375" t="s">
        <v>23</v>
      </c>
      <c r="Q17" s="689"/>
      <c r="R17" s="9"/>
      <c r="S17" s="351">
        <f>C13</f>
        <v>2233696.41</v>
      </c>
      <c r="T17" s="679">
        <f>2302424.52</f>
        <v>2302424.52</v>
      </c>
      <c r="U17" s="679"/>
      <c r="V17" s="295">
        <f>(S17/T17)*S14</f>
        <v>1.2148214285878089</v>
      </c>
    </row>
    <row r="18" spans="1:22" x14ac:dyDescent="0.3">
      <c r="A18" s="376">
        <v>1</v>
      </c>
      <c r="B18" s="377" t="s">
        <v>57</v>
      </c>
      <c r="C18" s="378"/>
      <c r="D18" s="378"/>
      <c r="E18" s="378"/>
      <c r="F18" s="378"/>
      <c r="G18" s="378"/>
      <c r="H18" s="378"/>
      <c r="I18" s="378"/>
      <c r="J18" s="378"/>
      <c r="K18" s="379">
        <f t="shared" ref="K18:P18" si="0">SUM(K20:K52)</f>
        <v>99545</v>
      </c>
      <c r="L18" s="379">
        <f t="shared" si="0"/>
        <v>0</v>
      </c>
      <c r="M18" s="379">
        <f t="shared" si="0"/>
        <v>0</v>
      </c>
      <c r="N18" s="379">
        <f t="shared" si="0"/>
        <v>99545</v>
      </c>
      <c r="O18" s="379">
        <f t="shared" si="0"/>
        <v>0</v>
      </c>
      <c r="P18" s="379">
        <f t="shared" si="0"/>
        <v>36560.25</v>
      </c>
      <c r="Q18" s="380">
        <f>P18/N18</f>
        <v>0.3672735948565975</v>
      </c>
    </row>
    <row r="19" spans="1:22" ht="14" customHeight="1" x14ac:dyDescent="0.3">
      <c r="A19" s="381" t="s">
        <v>58</v>
      </c>
      <c r="B19" s="626" t="s">
        <v>59</v>
      </c>
      <c r="C19" s="627"/>
      <c r="D19" s="627"/>
      <c r="E19" s="627"/>
      <c r="F19" s="627"/>
      <c r="G19" s="627"/>
      <c r="H19" s="627"/>
      <c r="I19" s="627"/>
      <c r="J19" s="627"/>
      <c r="K19" s="627"/>
      <c r="L19" s="627"/>
      <c r="M19" s="627"/>
      <c r="N19" s="627"/>
      <c r="O19" s="627"/>
      <c r="P19" s="627"/>
      <c r="Q19" s="628"/>
      <c r="S19" s="4">
        <v>31853.61</v>
      </c>
    </row>
    <row r="20" spans="1:22" ht="25" x14ac:dyDescent="0.3">
      <c r="A20" s="382" t="s">
        <v>1525</v>
      </c>
      <c r="B20" s="359" t="s">
        <v>60</v>
      </c>
      <c r="C20" s="383" t="s">
        <v>61</v>
      </c>
      <c r="D20" s="384">
        <v>360.21</v>
      </c>
      <c r="E20" s="383">
        <v>8</v>
      </c>
      <c r="F20" s="383">
        <f>IF(H20&lt;E20,H20-E20,0)</f>
        <v>0</v>
      </c>
      <c r="G20" s="383">
        <f>IF(H20&gt;E20,H20-E20,0)</f>
        <v>0</v>
      </c>
      <c r="H20" s="383">
        <v>8</v>
      </c>
      <c r="I20" s="385"/>
      <c r="J20" s="386">
        <f>I20+'BM06'!J20</f>
        <v>8</v>
      </c>
      <c r="K20" s="387">
        <f>ROUND(E20*D20,2)</f>
        <v>2881.68</v>
      </c>
      <c r="L20" s="387">
        <f>ROUND(D20*F20,2)</f>
        <v>0</v>
      </c>
      <c r="M20" s="387">
        <f>ROUND(D20*G20,2)</f>
        <v>0</v>
      </c>
      <c r="N20" s="387">
        <f>ROUND(H20*D20,2)</f>
        <v>2881.68</v>
      </c>
      <c r="O20" s="387">
        <f>ROUND(I20*D20,2)</f>
        <v>0</v>
      </c>
      <c r="P20" s="387">
        <f>ROUND(J20*D20,2)</f>
        <v>2881.68</v>
      </c>
      <c r="Q20" s="388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82" t="s">
        <v>1526</v>
      </c>
      <c r="B21" s="360" t="s">
        <v>62</v>
      </c>
      <c r="C21" s="383" t="s">
        <v>63</v>
      </c>
      <c r="D21" s="384">
        <v>1063.28</v>
      </c>
      <c r="E21" s="383">
        <v>10</v>
      </c>
      <c r="F21" s="383">
        <f t="shared" ref="F21:F23" si="2">IF(H21&lt;E21,H21-E21,0)</f>
        <v>0</v>
      </c>
      <c r="G21" s="383">
        <f t="shared" ref="G21:G23" si="3">IF(H21&gt;E21,H21-E21,0)</f>
        <v>0</v>
      </c>
      <c r="H21" s="383">
        <v>10</v>
      </c>
      <c r="I21" s="385"/>
      <c r="J21" s="386">
        <f>I21+'BM06'!J21</f>
        <v>10</v>
      </c>
      <c r="K21" s="387">
        <f>ROUND(E21*D21,2)</f>
        <v>10632.8</v>
      </c>
      <c r="L21" s="387">
        <f t="shared" ref="L21:L23" si="4">ROUND(D21*F21,2)</f>
        <v>0</v>
      </c>
      <c r="M21" s="387">
        <f t="shared" ref="M21:M23" si="5">ROUND(D21*G21,2)</f>
        <v>0</v>
      </c>
      <c r="N21" s="387">
        <f>ROUND(H21*D21,2)</f>
        <v>10632.8</v>
      </c>
      <c r="O21" s="387">
        <f>ROUND(I21*D21,2)</f>
        <v>0</v>
      </c>
      <c r="P21" s="387">
        <f>ROUND(J21*D21,2)</f>
        <v>10632.8</v>
      </c>
      <c r="Q21" s="388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82" t="s">
        <v>1527</v>
      </c>
      <c r="B22" s="360" t="s">
        <v>64</v>
      </c>
      <c r="C22" s="383" t="s">
        <v>63</v>
      </c>
      <c r="D22" s="384">
        <v>1221.75</v>
      </c>
      <c r="E22" s="383">
        <v>15</v>
      </c>
      <c r="F22" s="383">
        <f t="shared" si="2"/>
        <v>0</v>
      </c>
      <c r="G22" s="383">
        <f t="shared" si="3"/>
        <v>0</v>
      </c>
      <c r="H22" s="383">
        <v>15</v>
      </c>
      <c r="I22" s="385"/>
      <c r="J22" s="386">
        <f>I22+'BM06'!J22</f>
        <v>15</v>
      </c>
      <c r="K22" s="387">
        <f>ROUND(E22*D22,2)</f>
        <v>18326.25</v>
      </c>
      <c r="L22" s="387">
        <f t="shared" si="4"/>
        <v>0</v>
      </c>
      <c r="M22" s="387">
        <f t="shared" si="5"/>
        <v>0</v>
      </c>
      <c r="N22" s="387">
        <f>ROUND(H22*D22,2)</f>
        <v>18326.25</v>
      </c>
      <c r="O22" s="387">
        <f>ROUND(I22*D22,2)</f>
        <v>0</v>
      </c>
      <c r="P22" s="387">
        <f>ROUND(J22*D22,2)</f>
        <v>18326.25</v>
      </c>
      <c r="Q22" s="388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82" t="s">
        <v>1528</v>
      </c>
      <c r="B23" s="360" t="s">
        <v>65</v>
      </c>
      <c r="C23" s="383" t="s">
        <v>61</v>
      </c>
      <c r="D23" s="384">
        <v>0.46</v>
      </c>
      <c r="E23" s="383">
        <v>28</v>
      </c>
      <c r="F23" s="383">
        <f t="shared" si="2"/>
        <v>0</v>
      </c>
      <c r="G23" s="383">
        <f t="shared" si="3"/>
        <v>0</v>
      </c>
      <c r="H23" s="383">
        <v>28</v>
      </c>
      <c r="I23" s="385"/>
      <c r="J23" s="386">
        <f>I23+'BM06'!J23</f>
        <v>28</v>
      </c>
      <c r="K23" s="387">
        <f>ROUND(E23*D23,2)</f>
        <v>12.88</v>
      </c>
      <c r="L23" s="387">
        <f t="shared" si="4"/>
        <v>0</v>
      </c>
      <c r="M23" s="387">
        <f t="shared" si="5"/>
        <v>0</v>
      </c>
      <c r="N23" s="387">
        <f>ROUND(H23*D23,2)</f>
        <v>12.88</v>
      </c>
      <c r="O23" s="387">
        <f>ROUND(I23*D23,2)</f>
        <v>0</v>
      </c>
      <c r="P23" s="387">
        <f>ROUND(J23*D23,2)</f>
        <v>12.88</v>
      </c>
      <c r="Q23" s="388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81" t="s">
        <v>66</v>
      </c>
      <c r="B24" s="623" t="s">
        <v>38</v>
      </c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  <c r="N24" s="624"/>
      <c r="O24" s="624"/>
      <c r="P24" s="624"/>
      <c r="Q24" s="625"/>
      <c r="S24" s="4">
        <v>12647.42</v>
      </c>
      <c r="U24" s="39">
        <f t="shared" si="1"/>
        <v>12647.42</v>
      </c>
      <c r="V24" s="39"/>
    </row>
    <row r="25" spans="1:22" ht="25" x14ac:dyDescent="0.3">
      <c r="A25" s="389" t="s">
        <v>78</v>
      </c>
      <c r="B25" s="390" t="s">
        <v>67</v>
      </c>
      <c r="C25" s="391" t="s">
        <v>46</v>
      </c>
      <c r="D25" s="384">
        <v>76.92</v>
      </c>
      <c r="E25" s="383">
        <v>5.53</v>
      </c>
      <c r="F25" s="383">
        <f>IF(H25&lt;E25,H25-E25,0)</f>
        <v>0</v>
      </c>
      <c r="G25" s="383">
        <f>IF(H25&gt;E25,H25-E25,0)</f>
        <v>0</v>
      </c>
      <c r="H25" s="383">
        <v>5.53</v>
      </c>
      <c r="I25" s="385"/>
      <c r="J25" s="386">
        <f>I25+'BM06'!J25</f>
        <v>4.24</v>
      </c>
      <c r="K25" s="387">
        <f t="shared" ref="K25:K35" si="7">ROUND(E25*D25,2)</f>
        <v>425.37</v>
      </c>
      <c r="L25" s="387">
        <f>ROUND(D25*F25,2)</f>
        <v>0</v>
      </c>
      <c r="M25" s="387">
        <f>ROUND(D25*G25,2)</f>
        <v>0</v>
      </c>
      <c r="N25" s="387">
        <f t="shared" ref="N25:N35" si="8">ROUND(H25*D25,2)</f>
        <v>425.37</v>
      </c>
      <c r="O25" s="387">
        <f t="shared" ref="O25:O35" si="9">ROUND(I25*D25,2)</f>
        <v>0</v>
      </c>
      <c r="P25" s="387">
        <f t="shared" ref="P25:P35" si="10">ROUND(J25*D25,2)</f>
        <v>326.14</v>
      </c>
      <c r="Q25" s="388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89" t="s">
        <v>79</v>
      </c>
      <c r="B26" s="390" t="s">
        <v>68</v>
      </c>
      <c r="C26" s="391" t="s">
        <v>63</v>
      </c>
      <c r="D26" s="384">
        <v>5.65</v>
      </c>
      <c r="E26" s="383">
        <v>4.24</v>
      </c>
      <c r="F26" s="383">
        <f t="shared" ref="F26:F35" si="11">IF(H26&lt;E26,H26-E26,0)</f>
        <v>0</v>
      </c>
      <c r="G26" s="383">
        <f t="shared" ref="G26:G35" si="12">IF(H26&gt;E26,H26-E26,0)</f>
        <v>0</v>
      </c>
      <c r="H26" s="383">
        <v>4.24</v>
      </c>
      <c r="I26" s="385"/>
      <c r="J26" s="386">
        <f>I26+'BM06'!J26</f>
        <v>4.24</v>
      </c>
      <c r="K26" s="387">
        <f t="shared" si="7"/>
        <v>23.96</v>
      </c>
      <c r="L26" s="387">
        <f t="shared" ref="L26:L35" si="13">ROUND(D26*F26,2)</f>
        <v>0</v>
      </c>
      <c r="M26" s="387">
        <f t="shared" ref="M26:M35" si="14">ROUND(D26*G26,2)</f>
        <v>0</v>
      </c>
      <c r="N26" s="387">
        <f t="shared" si="8"/>
        <v>23.96</v>
      </c>
      <c r="O26" s="387">
        <f t="shared" si="9"/>
        <v>0</v>
      </c>
      <c r="P26" s="387">
        <f t="shared" si="10"/>
        <v>23.96</v>
      </c>
      <c r="Q26" s="388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89" t="s">
        <v>80</v>
      </c>
      <c r="B27" s="390" t="s">
        <v>69</v>
      </c>
      <c r="C27" s="391" t="s">
        <v>63</v>
      </c>
      <c r="D27" s="384">
        <v>30.52</v>
      </c>
      <c r="E27" s="383">
        <v>4.24</v>
      </c>
      <c r="F27" s="383">
        <f t="shared" si="11"/>
        <v>0</v>
      </c>
      <c r="G27" s="383">
        <f t="shared" si="12"/>
        <v>0</v>
      </c>
      <c r="H27" s="383">
        <v>4.24</v>
      </c>
      <c r="I27" s="385"/>
      <c r="J27" s="386">
        <f>I27+'BM06'!J27</f>
        <v>4.24</v>
      </c>
      <c r="K27" s="387">
        <f t="shared" si="7"/>
        <v>129.4</v>
      </c>
      <c r="L27" s="387">
        <f t="shared" si="13"/>
        <v>0</v>
      </c>
      <c r="M27" s="387">
        <f t="shared" si="14"/>
        <v>0</v>
      </c>
      <c r="N27" s="387">
        <f t="shared" si="8"/>
        <v>129.4</v>
      </c>
      <c r="O27" s="387">
        <f t="shared" si="9"/>
        <v>0</v>
      </c>
      <c r="P27" s="387">
        <f t="shared" si="10"/>
        <v>129.4</v>
      </c>
      <c r="Q27" s="388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89" t="s">
        <v>81</v>
      </c>
      <c r="B28" s="390" t="s">
        <v>70</v>
      </c>
      <c r="C28" s="391" t="s">
        <v>71</v>
      </c>
      <c r="D28" s="384">
        <v>21.44</v>
      </c>
      <c r="E28" s="383">
        <v>38.9</v>
      </c>
      <c r="F28" s="383">
        <f t="shared" si="11"/>
        <v>0</v>
      </c>
      <c r="G28" s="383">
        <f t="shared" si="12"/>
        <v>0</v>
      </c>
      <c r="H28" s="383">
        <v>38.9</v>
      </c>
      <c r="I28" s="385"/>
      <c r="J28" s="386">
        <f>I28+'BM06'!J28</f>
        <v>38.9</v>
      </c>
      <c r="K28" s="387">
        <f t="shared" si="7"/>
        <v>834.02</v>
      </c>
      <c r="L28" s="387">
        <f t="shared" si="13"/>
        <v>0</v>
      </c>
      <c r="M28" s="387">
        <f t="shared" si="14"/>
        <v>0</v>
      </c>
      <c r="N28" s="387">
        <f t="shared" si="8"/>
        <v>834.02</v>
      </c>
      <c r="O28" s="387">
        <f t="shared" si="9"/>
        <v>0</v>
      </c>
      <c r="P28" s="387">
        <f t="shared" si="10"/>
        <v>834.02</v>
      </c>
      <c r="Q28" s="388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89" t="s">
        <v>82</v>
      </c>
      <c r="B29" s="390" t="s">
        <v>72</v>
      </c>
      <c r="C29" s="392" t="s">
        <v>71</v>
      </c>
      <c r="D29" s="384">
        <v>20.350000000000001</v>
      </c>
      <c r="E29" s="383">
        <v>50.3</v>
      </c>
      <c r="F29" s="383">
        <f t="shared" si="11"/>
        <v>0</v>
      </c>
      <c r="G29" s="383">
        <f t="shared" si="12"/>
        <v>0</v>
      </c>
      <c r="H29" s="383">
        <v>50.3</v>
      </c>
      <c r="I29" s="385"/>
      <c r="J29" s="386">
        <f>I29+'BM06'!J29</f>
        <v>0</v>
      </c>
      <c r="K29" s="387">
        <f t="shared" si="7"/>
        <v>1023.61</v>
      </c>
      <c r="L29" s="387">
        <f t="shared" si="13"/>
        <v>0</v>
      </c>
      <c r="M29" s="387">
        <f t="shared" si="14"/>
        <v>0</v>
      </c>
      <c r="N29" s="387">
        <f t="shared" si="8"/>
        <v>1023.61</v>
      </c>
      <c r="O29" s="387">
        <f t="shared" si="9"/>
        <v>0</v>
      </c>
      <c r="P29" s="387">
        <f t="shared" si="10"/>
        <v>0</v>
      </c>
      <c r="Q29" s="388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89" t="s">
        <v>83</v>
      </c>
      <c r="B30" s="393" t="s">
        <v>45</v>
      </c>
      <c r="C30" s="391" t="s">
        <v>71</v>
      </c>
      <c r="D30" s="384">
        <v>18.329999999999998</v>
      </c>
      <c r="E30" s="383">
        <v>34.5</v>
      </c>
      <c r="F30" s="383">
        <f t="shared" si="11"/>
        <v>0</v>
      </c>
      <c r="G30" s="383">
        <f t="shared" si="12"/>
        <v>0</v>
      </c>
      <c r="H30" s="383">
        <v>34.5</v>
      </c>
      <c r="I30" s="385"/>
      <c r="J30" s="386">
        <f>I30+'BM06'!J30</f>
        <v>34.5</v>
      </c>
      <c r="K30" s="387">
        <f t="shared" si="7"/>
        <v>632.39</v>
      </c>
      <c r="L30" s="387">
        <f t="shared" si="13"/>
        <v>0</v>
      </c>
      <c r="M30" s="387">
        <f t="shared" si="14"/>
        <v>0</v>
      </c>
      <c r="N30" s="387">
        <f t="shared" si="8"/>
        <v>632.39</v>
      </c>
      <c r="O30" s="387">
        <f t="shared" si="9"/>
        <v>0</v>
      </c>
      <c r="P30" s="387">
        <f t="shared" si="10"/>
        <v>632.39</v>
      </c>
      <c r="Q30" s="388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89" t="s">
        <v>84</v>
      </c>
      <c r="B31" s="393" t="s">
        <v>73</v>
      </c>
      <c r="C31" s="391" t="s">
        <v>71</v>
      </c>
      <c r="D31" s="384">
        <v>22.45</v>
      </c>
      <c r="E31" s="383">
        <v>36.200000000000003</v>
      </c>
      <c r="F31" s="383">
        <f t="shared" si="11"/>
        <v>0</v>
      </c>
      <c r="G31" s="383">
        <f t="shared" si="12"/>
        <v>0</v>
      </c>
      <c r="H31" s="383">
        <v>36.200000000000003</v>
      </c>
      <c r="I31" s="385"/>
      <c r="J31" s="386">
        <f>I31+'BM06'!J31</f>
        <v>36.200000000000003</v>
      </c>
      <c r="K31" s="387">
        <f t="shared" si="7"/>
        <v>812.69</v>
      </c>
      <c r="L31" s="387">
        <f t="shared" si="13"/>
        <v>0</v>
      </c>
      <c r="M31" s="387">
        <f t="shared" si="14"/>
        <v>0</v>
      </c>
      <c r="N31" s="387">
        <f t="shared" si="8"/>
        <v>812.69</v>
      </c>
      <c r="O31" s="387">
        <f t="shared" si="9"/>
        <v>0</v>
      </c>
      <c r="P31" s="387">
        <f t="shared" si="10"/>
        <v>812.69</v>
      </c>
      <c r="Q31" s="388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89" t="s">
        <v>85</v>
      </c>
      <c r="B32" s="393" t="s">
        <v>74</v>
      </c>
      <c r="C32" s="391" t="s">
        <v>63</v>
      </c>
      <c r="D32" s="384">
        <v>154.55000000000001</v>
      </c>
      <c r="E32" s="383">
        <v>37.75</v>
      </c>
      <c r="F32" s="383">
        <f t="shared" si="11"/>
        <v>0</v>
      </c>
      <c r="G32" s="383">
        <f t="shared" si="12"/>
        <v>0</v>
      </c>
      <c r="H32" s="383">
        <v>37.75</v>
      </c>
      <c r="I32" s="385"/>
      <c r="J32" s="386">
        <f>I32+'BM06'!J32</f>
        <v>5.8</v>
      </c>
      <c r="K32" s="387">
        <f t="shared" si="7"/>
        <v>5834.26</v>
      </c>
      <c r="L32" s="387">
        <f t="shared" si="13"/>
        <v>0</v>
      </c>
      <c r="M32" s="387">
        <f t="shared" si="14"/>
        <v>0</v>
      </c>
      <c r="N32" s="387">
        <f t="shared" si="8"/>
        <v>5834.26</v>
      </c>
      <c r="O32" s="387">
        <f t="shared" si="9"/>
        <v>0</v>
      </c>
      <c r="P32" s="387">
        <f t="shared" si="10"/>
        <v>896.39</v>
      </c>
      <c r="Q32" s="388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89" t="s">
        <v>86</v>
      </c>
      <c r="B33" s="393" t="s">
        <v>75</v>
      </c>
      <c r="C33" s="391" t="s">
        <v>46</v>
      </c>
      <c r="D33" s="384">
        <v>740.6</v>
      </c>
      <c r="E33" s="383">
        <v>2.9</v>
      </c>
      <c r="F33" s="383">
        <f t="shared" si="11"/>
        <v>0</v>
      </c>
      <c r="G33" s="383">
        <f t="shared" si="12"/>
        <v>0</v>
      </c>
      <c r="H33" s="383">
        <v>2.9</v>
      </c>
      <c r="I33" s="385"/>
      <c r="J33" s="386">
        <f>I33+'BM06'!J33</f>
        <v>1.42</v>
      </c>
      <c r="K33" s="387">
        <f t="shared" si="7"/>
        <v>2147.7399999999998</v>
      </c>
      <c r="L33" s="387">
        <f t="shared" si="13"/>
        <v>0</v>
      </c>
      <c r="M33" s="387">
        <f t="shared" si="14"/>
        <v>0</v>
      </c>
      <c r="N33" s="387">
        <f t="shared" si="8"/>
        <v>2147.7399999999998</v>
      </c>
      <c r="O33" s="387">
        <f t="shared" si="9"/>
        <v>0</v>
      </c>
      <c r="P33" s="387">
        <f t="shared" si="10"/>
        <v>1051.6500000000001</v>
      </c>
      <c r="Q33" s="388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89" t="s">
        <v>87</v>
      </c>
      <c r="B34" s="390" t="s">
        <v>76</v>
      </c>
      <c r="C34" s="391" t="s">
        <v>63</v>
      </c>
      <c r="D34" s="384">
        <v>41.75</v>
      </c>
      <c r="E34" s="383">
        <v>15.84</v>
      </c>
      <c r="F34" s="383">
        <f t="shared" si="11"/>
        <v>0</v>
      </c>
      <c r="G34" s="383">
        <f t="shared" si="12"/>
        <v>0</v>
      </c>
      <c r="H34" s="383">
        <v>15.84</v>
      </c>
      <c r="I34" s="385"/>
      <c r="J34" s="386">
        <f>I34+'BM06'!J34</f>
        <v>0</v>
      </c>
      <c r="K34" s="387">
        <f t="shared" si="7"/>
        <v>661.32</v>
      </c>
      <c r="L34" s="387">
        <f t="shared" si="13"/>
        <v>0</v>
      </c>
      <c r="M34" s="387">
        <f t="shared" si="14"/>
        <v>0</v>
      </c>
      <c r="N34" s="387">
        <f t="shared" si="8"/>
        <v>661.32</v>
      </c>
      <c r="O34" s="387">
        <f t="shared" si="9"/>
        <v>0</v>
      </c>
      <c r="P34" s="387">
        <f t="shared" si="10"/>
        <v>0</v>
      </c>
      <c r="Q34" s="388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89" t="s">
        <v>88</v>
      </c>
      <c r="B35" s="393" t="s">
        <v>77</v>
      </c>
      <c r="C35" s="391" t="s">
        <v>46</v>
      </c>
      <c r="D35" s="384">
        <v>46.64</v>
      </c>
      <c r="E35" s="383">
        <v>2.63</v>
      </c>
      <c r="F35" s="383">
        <f t="shared" si="11"/>
        <v>0</v>
      </c>
      <c r="G35" s="383">
        <f t="shared" si="12"/>
        <v>0</v>
      </c>
      <c r="H35" s="383">
        <v>2.63</v>
      </c>
      <c r="I35" s="385"/>
      <c r="J35" s="386">
        <f>I35+'BM06'!J35</f>
        <v>0</v>
      </c>
      <c r="K35" s="387">
        <f t="shared" si="7"/>
        <v>122.66</v>
      </c>
      <c r="L35" s="387">
        <f t="shared" si="13"/>
        <v>0</v>
      </c>
      <c r="M35" s="387">
        <f t="shared" si="14"/>
        <v>0</v>
      </c>
      <c r="N35" s="387">
        <f t="shared" si="8"/>
        <v>122.66</v>
      </c>
      <c r="O35" s="387">
        <f t="shared" si="9"/>
        <v>0</v>
      </c>
      <c r="P35" s="387">
        <f t="shared" si="10"/>
        <v>0</v>
      </c>
      <c r="Q35" s="388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81" t="s">
        <v>89</v>
      </c>
      <c r="B36" s="394" t="s">
        <v>39</v>
      </c>
      <c r="C36" s="395"/>
      <c r="D36" s="395"/>
      <c r="E36" s="395"/>
      <c r="F36" s="395"/>
      <c r="G36" s="395"/>
      <c r="H36" s="498"/>
      <c r="I36" s="629"/>
      <c r="J36" s="629"/>
      <c r="K36" s="629"/>
      <c r="L36" s="629"/>
      <c r="M36" s="629"/>
      <c r="N36" s="629"/>
      <c r="O36" s="629"/>
      <c r="P36" s="629"/>
      <c r="Q36" s="397"/>
      <c r="S36" s="4">
        <v>14014.7</v>
      </c>
      <c r="U36" s="39">
        <f t="shared" si="1"/>
        <v>14014.7</v>
      </c>
      <c r="V36" s="39"/>
    </row>
    <row r="37" spans="1:22" ht="50" x14ac:dyDescent="0.3">
      <c r="A37" s="389" t="s">
        <v>96</v>
      </c>
      <c r="B37" s="398" t="s">
        <v>90</v>
      </c>
      <c r="C37" s="399" t="s">
        <v>63</v>
      </c>
      <c r="D37" s="384">
        <v>39.71</v>
      </c>
      <c r="E37" s="383">
        <v>69.14</v>
      </c>
      <c r="F37" s="383">
        <f t="shared" ref="F37:F43" si="15">IF(H37&lt;E37,H37-E37,0)</f>
        <v>0</v>
      </c>
      <c r="G37" s="383">
        <f t="shared" ref="G37:G43" si="16">IF(H37&gt;E37,H37-E37,0)</f>
        <v>0</v>
      </c>
      <c r="H37" s="383">
        <v>69.14</v>
      </c>
      <c r="I37" s="400"/>
      <c r="J37" s="386">
        <f>I37+'BM06'!J37</f>
        <v>0</v>
      </c>
      <c r="K37" s="387">
        <f t="shared" ref="K37:K43" si="17">ROUND(E37*D37,2)</f>
        <v>2745.55</v>
      </c>
      <c r="L37" s="387">
        <f t="shared" ref="L37:L43" si="18">ROUND(D37*F37,2)</f>
        <v>0</v>
      </c>
      <c r="M37" s="387">
        <f t="shared" ref="M37:M43" si="19">ROUND(D37*G37,2)</f>
        <v>0</v>
      </c>
      <c r="N37" s="387">
        <f t="shared" ref="N37:N43" si="20">ROUND(H37*D37,2)</f>
        <v>2745.55</v>
      </c>
      <c r="O37" s="387">
        <f t="shared" ref="O37:O43" si="21">ROUND(I37*D37,2)</f>
        <v>0</v>
      </c>
      <c r="P37" s="387">
        <f t="shared" ref="P37:P43" si="22">ROUND(J37*D37,2)</f>
        <v>0</v>
      </c>
      <c r="Q37" s="388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89" t="s">
        <v>97</v>
      </c>
      <c r="B38" s="390" t="s">
        <v>91</v>
      </c>
      <c r="C38" s="391" t="s">
        <v>71</v>
      </c>
      <c r="D38" s="384">
        <v>21.48</v>
      </c>
      <c r="E38" s="383">
        <v>27.7</v>
      </c>
      <c r="F38" s="383">
        <f t="shared" si="15"/>
        <v>0</v>
      </c>
      <c r="G38" s="383">
        <f t="shared" si="16"/>
        <v>0</v>
      </c>
      <c r="H38" s="383">
        <v>27.7</v>
      </c>
      <c r="I38" s="400"/>
      <c r="J38" s="386">
        <f>I38+'BM06'!J38</f>
        <v>0</v>
      </c>
      <c r="K38" s="387">
        <f t="shared" si="17"/>
        <v>595</v>
      </c>
      <c r="L38" s="387">
        <f t="shared" si="18"/>
        <v>0</v>
      </c>
      <c r="M38" s="387">
        <f t="shared" si="19"/>
        <v>0</v>
      </c>
      <c r="N38" s="387">
        <f t="shared" si="20"/>
        <v>595</v>
      </c>
      <c r="O38" s="387">
        <f t="shared" si="21"/>
        <v>0</v>
      </c>
      <c r="P38" s="387">
        <f t="shared" si="22"/>
        <v>0</v>
      </c>
      <c r="Q38" s="388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89" t="s">
        <v>98</v>
      </c>
      <c r="B39" s="393" t="s">
        <v>92</v>
      </c>
      <c r="C39" s="391" t="s">
        <v>71</v>
      </c>
      <c r="D39" s="384">
        <v>20.32</v>
      </c>
      <c r="E39" s="383">
        <v>61.9</v>
      </c>
      <c r="F39" s="383">
        <f t="shared" si="15"/>
        <v>0</v>
      </c>
      <c r="G39" s="383">
        <f t="shared" si="16"/>
        <v>0</v>
      </c>
      <c r="H39" s="383">
        <v>61.9</v>
      </c>
      <c r="I39" s="400"/>
      <c r="J39" s="386">
        <f>I39+'BM06'!J39</f>
        <v>0</v>
      </c>
      <c r="K39" s="387">
        <f t="shared" si="17"/>
        <v>1257.81</v>
      </c>
      <c r="L39" s="387">
        <f t="shared" si="18"/>
        <v>0</v>
      </c>
      <c r="M39" s="387">
        <f t="shared" si="19"/>
        <v>0</v>
      </c>
      <c r="N39" s="387">
        <f t="shared" si="20"/>
        <v>1257.81</v>
      </c>
      <c r="O39" s="387">
        <f t="shared" si="21"/>
        <v>0</v>
      </c>
      <c r="P39" s="387">
        <f t="shared" si="22"/>
        <v>0</v>
      </c>
      <c r="Q39" s="388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89" t="s">
        <v>99</v>
      </c>
      <c r="B40" s="390" t="s">
        <v>47</v>
      </c>
      <c r="C40" s="391" t="s">
        <v>71</v>
      </c>
      <c r="D40" s="384">
        <v>18.260000000000002</v>
      </c>
      <c r="E40" s="383">
        <v>143.5</v>
      </c>
      <c r="F40" s="383">
        <f t="shared" si="15"/>
        <v>0</v>
      </c>
      <c r="G40" s="383">
        <f t="shared" si="16"/>
        <v>0</v>
      </c>
      <c r="H40" s="383">
        <v>143.5</v>
      </c>
      <c r="I40" s="400"/>
      <c r="J40" s="386">
        <f>I40+'BM06'!J40</f>
        <v>0</v>
      </c>
      <c r="K40" s="387">
        <f t="shared" si="17"/>
        <v>2620.31</v>
      </c>
      <c r="L40" s="387">
        <f t="shared" si="18"/>
        <v>0</v>
      </c>
      <c r="M40" s="387">
        <f t="shared" si="19"/>
        <v>0</v>
      </c>
      <c r="N40" s="387">
        <f t="shared" si="20"/>
        <v>2620.31</v>
      </c>
      <c r="O40" s="387">
        <f t="shared" si="21"/>
        <v>0</v>
      </c>
      <c r="P40" s="387">
        <f t="shared" si="22"/>
        <v>0</v>
      </c>
      <c r="Q40" s="388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89" t="s">
        <v>100</v>
      </c>
      <c r="B41" s="390" t="s">
        <v>93</v>
      </c>
      <c r="C41" s="391" t="s">
        <v>71</v>
      </c>
      <c r="D41" s="384">
        <v>14.09</v>
      </c>
      <c r="E41" s="383">
        <v>75.599999999999994</v>
      </c>
      <c r="F41" s="383">
        <f t="shared" si="15"/>
        <v>0</v>
      </c>
      <c r="G41" s="383">
        <f t="shared" si="16"/>
        <v>0</v>
      </c>
      <c r="H41" s="383">
        <v>75.599999999999994</v>
      </c>
      <c r="I41" s="400"/>
      <c r="J41" s="386">
        <f>I41+'BM06'!J41</f>
        <v>0</v>
      </c>
      <c r="K41" s="387">
        <f t="shared" si="17"/>
        <v>1065.2</v>
      </c>
      <c r="L41" s="387">
        <f t="shared" si="18"/>
        <v>0</v>
      </c>
      <c r="M41" s="387">
        <f t="shared" si="19"/>
        <v>0</v>
      </c>
      <c r="N41" s="387">
        <f t="shared" si="20"/>
        <v>1065.2</v>
      </c>
      <c r="O41" s="387">
        <f t="shared" si="21"/>
        <v>0</v>
      </c>
      <c r="P41" s="387">
        <f t="shared" si="22"/>
        <v>0</v>
      </c>
      <c r="Q41" s="388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89" t="s">
        <v>101</v>
      </c>
      <c r="B42" s="393" t="s">
        <v>94</v>
      </c>
      <c r="C42" s="391" t="s">
        <v>71</v>
      </c>
      <c r="D42" s="384">
        <v>22.45</v>
      </c>
      <c r="E42" s="383">
        <v>79.8</v>
      </c>
      <c r="F42" s="383">
        <f t="shared" si="15"/>
        <v>0</v>
      </c>
      <c r="G42" s="383">
        <f t="shared" si="16"/>
        <v>0</v>
      </c>
      <c r="H42" s="383">
        <v>79.8</v>
      </c>
      <c r="I42" s="400"/>
      <c r="J42" s="386">
        <f>I42+'BM06'!J42</f>
        <v>0</v>
      </c>
      <c r="K42" s="387">
        <f t="shared" si="17"/>
        <v>1791.51</v>
      </c>
      <c r="L42" s="387">
        <f t="shared" si="18"/>
        <v>0</v>
      </c>
      <c r="M42" s="387">
        <f t="shared" si="19"/>
        <v>0</v>
      </c>
      <c r="N42" s="387">
        <f t="shared" si="20"/>
        <v>1791.51</v>
      </c>
      <c r="O42" s="387">
        <f t="shared" si="21"/>
        <v>0</v>
      </c>
      <c r="P42" s="387">
        <f t="shared" si="22"/>
        <v>0</v>
      </c>
      <c r="Q42" s="388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89" t="s">
        <v>102</v>
      </c>
      <c r="B43" s="401" t="s">
        <v>95</v>
      </c>
      <c r="C43" s="402" t="s">
        <v>46</v>
      </c>
      <c r="D43" s="384">
        <v>812.23</v>
      </c>
      <c r="E43" s="383">
        <v>4.8499999999999996</v>
      </c>
      <c r="F43" s="383">
        <f t="shared" si="15"/>
        <v>0</v>
      </c>
      <c r="G43" s="383">
        <f t="shared" si="16"/>
        <v>0</v>
      </c>
      <c r="H43" s="383">
        <v>4.8499999999999996</v>
      </c>
      <c r="I43" s="400"/>
      <c r="J43" s="386">
        <f>I43+'BM06'!J43</f>
        <v>0</v>
      </c>
      <c r="K43" s="387">
        <f t="shared" si="17"/>
        <v>3939.32</v>
      </c>
      <c r="L43" s="387">
        <f t="shared" si="18"/>
        <v>0</v>
      </c>
      <c r="M43" s="387">
        <f t="shared" si="19"/>
        <v>0</v>
      </c>
      <c r="N43" s="387">
        <f t="shared" si="20"/>
        <v>3939.32</v>
      </c>
      <c r="O43" s="387">
        <f t="shared" si="21"/>
        <v>0</v>
      </c>
      <c r="P43" s="387">
        <f t="shared" si="22"/>
        <v>0</v>
      </c>
      <c r="Q43" s="388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81" t="s">
        <v>103</v>
      </c>
      <c r="B44" s="394" t="s">
        <v>104</v>
      </c>
      <c r="C44" s="395"/>
      <c r="D44" s="395"/>
      <c r="E44" s="395"/>
      <c r="F44" s="395"/>
      <c r="G44" s="395"/>
      <c r="H44" s="498"/>
      <c r="I44" s="629"/>
      <c r="J44" s="629"/>
      <c r="K44" s="629"/>
      <c r="L44" s="629"/>
      <c r="M44" s="629"/>
      <c r="N44" s="629"/>
      <c r="O44" s="498"/>
      <c r="P44" s="498"/>
      <c r="Q44" s="403"/>
      <c r="S44" s="4">
        <v>6737.14</v>
      </c>
      <c r="U44" s="39">
        <f t="shared" si="1"/>
        <v>6737.14</v>
      </c>
      <c r="V44" s="39"/>
    </row>
    <row r="45" spans="1:22" ht="37.5" x14ac:dyDescent="0.3">
      <c r="A45" s="404" t="s">
        <v>106</v>
      </c>
      <c r="B45" s="405" t="s">
        <v>105</v>
      </c>
      <c r="C45" s="383" t="s">
        <v>63</v>
      </c>
      <c r="D45" s="406">
        <v>51.88</v>
      </c>
      <c r="E45" s="407">
        <v>129.86000000000001</v>
      </c>
      <c r="F45" s="383">
        <f t="shared" ref="F45" si="23">IF(H45&lt;E45,H45-E45,0)</f>
        <v>0</v>
      </c>
      <c r="G45" s="383">
        <f t="shared" ref="G45" si="24">IF(H45&gt;E45,H45-E45,0)</f>
        <v>0</v>
      </c>
      <c r="H45" s="408">
        <v>129.86000000000001</v>
      </c>
      <c r="I45" s="400"/>
      <c r="J45" s="386">
        <f>I45+'BM06'!J45</f>
        <v>0</v>
      </c>
      <c r="K45" s="387">
        <f>ROUND(E45*D45,2)</f>
        <v>6737.14</v>
      </c>
      <c r="L45" s="387">
        <f t="shared" ref="L45" si="25">ROUND(D45*F45,2)</f>
        <v>0</v>
      </c>
      <c r="M45" s="387">
        <f t="shared" ref="M45" si="26">ROUND(D45*G45,2)</f>
        <v>0</v>
      </c>
      <c r="N45" s="387">
        <f>ROUND(H45*D45,2)</f>
        <v>6737.14</v>
      </c>
      <c r="O45" s="387">
        <f>ROUND(I45*D45,2)</f>
        <v>0</v>
      </c>
      <c r="P45" s="387">
        <f>ROUND(J45*D45,2)</f>
        <v>0</v>
      </c>
      <c r="Q45" s="388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81" t="s">
        <v>107</v>
      </c>
      <c r="B46" s="394" t="s">
        <v>108</v>
      </c>
      <c r="C46" s="395"/>
      <c r="D46" s="409"/>
      <c r="E46" s="395"/>
      <c r="F46" s="395"/>
      <c r="G46" s="395"/>
      <c r="H46" s="395"/>
      <c r="I46" s="500"/>
      <c r="J46" s="500"/>
      <c r="K46" s="387"/>
      <c r="L46" s="387"/>
      <c r="M46" s="387"/>
      <c r="N46" s="387"/>
      <c r="O46" s="387"/>
      <c r="P46" s="387"/>
      <c r="Q46" s="403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404" t="s">
        <v>115</v>
      </c>
      <c r="B47" s="411" t="s">
        <v>109</v>
      </c>
      <c r="C47" s="412" t="s">
        <v>63</v>
      </c>
      <c r="D47" s="413">
        <v>4.37</v>
      </c>
      <c r="E47" s="383">
        <v>259.72000000000003</v>
      </c>
      <c r="F47" s="383">
        <f t="shared" ref="F47:F52" si="27">IF(H47&lt;E47,H47-E47,0)</f>
        <v>0</v>
      </c>
      <c r="G47" s="383">
        <f t="shared" ref="G47:G52" si="28">IF(H47&gt;E47,H47-E47,0)</f>
        <v>0</v>
      </c>
      <c r="H47" s="408">
        <v>259.72000000000003</v>
      </c>
      <c r="I47" s="400"/>
      <c r="J47" s="386">
        <f>I47+'BM06'!J47</f>
        <v>0</v>
      </c>
      <c r="K47" s="387">
        <f t="shared" ref="K47:K52" si="29">ROUND(E47*D47,2)</f>
        <v>1134.98</v>
      </c>
      <c r="L47" s="387">
        <f t="shared" ref="L47:L52" si="30">ROUND(D47*F47,2)</f>
        <v>0</v>
      </c>
      <c r="M47" s="387">
        <f t="shared" ref="M47:M52" si="31">ROUND(D47*G47,2)</f>
        <v>0</v>
      </c>
      <c r="N47" s="387">
        <f t="shared" ref="N47:N52" si="32">ROUND(H47*D47,2)</f>
        <v>1134.98</v>
      </c>
      <c r="O47" s="387">
        <f t="shared" ref="O47:O52" si="33">ROUND(I47*D47,2)</f>
        <v>0</v>
      </c>
      <c r="P47" s="387">
        <f t="shared" ref="P47:P52" si="34">ROUND(J47*D47,2)</f>
        <v>0</v>
      </c>
      <c r="Q47" s="388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404" t="s">
        <v>116</v>
      </c>
      <c r="B48" s="411" t="s">
        <v>110</v>
      </c>
      <c r="C48" s="412" t="s">
        <v>63</v>
      </c>
      <c r="D48" s="413">
        <v>24.13</v>
      </c>
      <c r="E48" s="383">
        <v>259.72000000000003</v>
      </c>
      <c r="F48" s="383">
        <f t="shared" si="27"/>
        <v>0</v>
      </c>
      <c r="G48" s="383">
        <f t="shared" si="28"/>
        <v>0</v>
      </c>
      <c r="H48" s="408">
        <v>259.72000000000003</v>
      </c>
      <c r="I48" s="400"/>
      <c r="J48" s="386">
        <f>I48+'BM06'!J48</f>
        <v>0</v>
      </c>
      <c r="K48" s="387">
        <f t="shared" si="29"/>
        <v>6267.04</v>
      </c>
      <c r="L48" s="387">
        <f t="shared" si="30"/>
        <v>0</v>
      </c>
      <c r="M48" s="387">
        <f t="shared" si="31"/>
        <v>0</v>
      </c>
      <c r="N48" s="387">
        <f t="shared" si="32"/>
        <v>6267.04</v>
      </c>
      <c r="O48" s="387">
        <f t="shared" si="33"/>
        <v>0</v>
      </c>
      <c r="P48" s="387">
        <f t="shared" si="34"/>
        <v>0</v>
      </c>
      <c r="Q48" s="388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404" t="s">
        <v>117</v>
      </c>
      <c r="B49" s="411" t="s">
        <v>111</v>
      </c>
      <c r="C49" s="412" t="s">
        <v>63</v>
      </c>
      <c r="D49" s="413">
        <v>2.79</v>
      </c>
      <c r="E49" s="383">
        <v>129.86000000000001</v>
      </c>
      <c r="F49" s="383">
        <f t="shared" si="27"/>
        <v>0</v>
      </c>
      <c r="G49" s="383">
        <f t="shared" si="28"/>
        <v>0</v>
      </c>
      <c r="H49" s="383">
        <v>129.86000000000001</v>
      </c>
      <c r="I49" s="400"/>
      <c r="J49" s="386">
        <f>I49+'BM06'!J49</f>
        <v>0</v>
      </c>
      <c r="K49" s="387">
        <f t="shared" si="29"/>
        <v>362.31</v>
      </c>
      <c r="L49" s="387">
        <f t="shared" si="30"/>
        <v>0</v>
      </c>
      <c r="M49" s="387">
        <f t="shared" si="31"/>
        <v>0</v>
      </c>
      <c r="N49" s="387">
        <f t="shared" si="32"/>
        <v>362.31</v>
      </c>
      <c r="O49" s="387">
        <f t="shared" si="33"/>
        <v>0</v>
      </c>
      <c r="P49" s="387">
        <f t="shared" si="34"/>
        <v>0</v>
      </c>
      <c r="Q49" s="388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404" t="s">
        <v>118</v>
      </c>
      <c r="B50" s="411" t="s">
        <v>112</v>
      </c>
      <c r="C50" s="412" t="s">
        <v>63</v>
      </c>
      <c r="D50" s="413">
        <v>19.41</v>
      </c>
      <c r="E50" s="383">
        <v>129.86000000000001</v>
      </c>
      <c r="F50" s="383">
        <f t="shared" si="27"/>
        <v>0</v>
      </c>
      <c r="G50" s="383">
        <f t="shared" si="28"/>
        <v>0</v>
      </c>
      <c r="H50" s="383">
        <v>129.86000000000001</v>
      </c>
      <c r="I50" s="400"/>
      <c r="J50" s="386">
        <f>I50+'BM06'!J50</f>
        <v>0</v>
      </c>
      <c r="K50" s="387">
        <f t="shared" si="29"/>
        <v>2520.58</v>
      </c>
      <c r="L50" s="387">
        <f t="shared" si="30"/>
        <v>0</v>
      </c>
      <c r="M50" s="387">
        <f t="shared" si="31"/>
        <v>0</v>
      </c>
      <c r="N50" s="387">
        <f t="shared" si="32"/>
        <v>2520.58</v>
      </c>
      <c r="O50" s="387">
        <f t="shared" si="33"/>
        <v>0</v>
      </c>
      <c r="P50" s="387">
        <f t="shared" si="34"/>
        <v>0</v>
      </c>
      <c r="Q50" s="388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404" t="s">
        <v>119</v>
      </c>
      <c r="B51" s="411" t="s">
        <v>113</v>
      </c>
      <c r="C51" s="412" t="s">
        <v>63</v>
      </c>
      <c r="D51" s="413">
        <v>15.2</v>
      </c>
      <c r="E51" s="383">
        <v>129.86000000000001</v>
      </c>
      <c r="F51" s="383">
        <f t="shared" si="27"/>
        <v>0</v>
      </c>
      <c r="G51" s="383">
        <f t="shared" si="28"/>
        <v>0</v>
      </c>
      <c r="H51" s="383">
        <v>129.86000000000001</v>
      </c>
      <c r="I51" s="400"/>
      <c r="J51" s="386">
        <f>I51+'BM06'!J51</f>
        <v>0</v>
      </c>
      <c r="K51" s="387">
        <f t="shared" si="29"/>
        <v>1973.87</v>
      </c>
      <c r="L51" s="387">
        <f t="shared" si="30"/>
        <v>0</v>
      </c>
      <c r="M51" s="387">
        <f t="shared" si="31"/>
        <v>0</v>
      </c>
      <c r="N51" s="387">
        <f t="shared" si="32"/>
        <v>1973.87</v>
      </c>
      <c r="O51" s="387">
        <f t="shared" si="33"/>
        <v>0</v>
      </c>
      <c r="P51" s="387">
        <f t="shared" si="34"/>
        <v>0</v>
      </c>
      <c r="Q51" s="388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404" t="s">
        <v>120</v>
      </c>
      <c r="B52" s="411" t="s">
        <v>114</v>
      </c>
      <c r="C52" s="412" t="s">
        <v>61</v>
      </c>
      <c r="D52" s="413">
        <v>169.67</v>
      </c>
      <c r="E52" s="383">
        <v>129.86000000000001</v>
      </c>
      <c r="F52" s="383">
        <f t="shared" si="27"/>
        <v>0</v>
      </c>
      <c r="G52" s="383">
        <f t="shared" si="28"/>
        <v>0</v>
      </c>
      <c r="H52" s="383">
        <v>129.86000000000001</v>
      </c>
      <c r="I52" s="400"/>
      <c r="J52" s="386">
        <f>I52+'BM06'!J52</f>
        <v>0</v>
      </c>
      <c r="K52" s="387">
        <f t="shared" si="29"/>
        <v>22033.35</v>
      </c>
      <c r="L52" s="387">
        <f t="shared" si="30"/>
        <v>0</v>
      </c>
      <c r="M52" s="387">
        <f t="shared" si="31"/>
        <v>0</v>
      </c>
      <c r="N52" s="387">
        <f t="shared" si="32"/>
        <v>22033.35</v>
      </c>
      <c r="O52" s="387">
        <f t="shared" si="33"/>
        <v>0</v>
      </c>
      <c r="P52" s="387">
        <f t="shared" si="34"/>
        <v>0</v>
      </c>
      <c r="Q52" s="388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76">
        <v>2</v>
      </c>
      <c r="B53" s="414" t="s">
        <v>121</v>
      </c>
      <c r="C53" s="415"/>
      <c r="D53" s="415"/>
      <c r="E53" s="415"/>
      <c r="F53" s="415"/>
      <c r="G53" s="415"/>
      <c r="H53" s="416"/>
      <c r="I53" s="416"/>
      <c r="J53" s="416"/>
      <c r="K53" s="449">
        <f t="shared" ref="K53:P53" si="35">SUM(K55:K107)</f>
        <v>83827.559999999983</v>
      </c>
      <c r="L53" s="449">
        <f t="shared" si="35"/>
        <v>-4329.3599999999997</v>
      </c>
      <c r="M53" s="449">
        <f t="shared" si="35"/>
        <v>9040.1200000000008</v>
      </c>
      <c r="N53" s="449">
        <f t="shared" si="35"/>
        <v>88538.319999999978</v>
      </c>
      <c r="O53" s="449">
        <f t="shared" si="35"/>
        <v>8581.42</v>
      </c>
      <c r="P53" s="449">
        <f t="shared" si="35"/>
        <v>52082.259999999995</v>
      </c>
      <c r="Q53" s="380">
        <f>P53/N53</f>
        <v>0.58824540605694808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81" t="s">
        <v>122</v>
      </c>
      <c r="B54" s="394" t="s">
        <v>59</v>
      </c>
      <c r="C54" s="395"/>
      <c r="D54" s="395"/>
      <c r="E54" s="395"/>
      <c r="F54" s="497"/>
      <c r="G54" s="497"/>
      <c r="H54" s="420"/>
      <c r="I54" s="420"/>
      <c r="J54" s="629"/>
      <c r="K54" s="629"/>
      <c r="L54" s="629"/>
      <c r="M54" s="629"/>
      <c r="N54" s="629"/>
      <c r="O54" s="420"/>
      <c r="P54" s="395"/>
      <c r="Q54" s="403"/>
      <c r="S54" s="4">
        <v>1892.11</v>
      </c>
      <c r="U54" s="39">
        <f t="shared" si="1"/>
        <v>1892.11</v>
      </c>
      <c r="V54" s="39"/>
    </row>
    <row r="55" spans="1:22" ht="37.5" x14ac:dyDescent="0.3">
      <c r="A55" s="404" t="s">
        <v>125</v>
      </c>
      <c r="B55" s="421" t="s">
        <v>123</v>
      </c>
      <c r="C55" s="412" t="s">
        <v>124</v>
      </c>
      <c r="D55" s="406">
        <v>60.22</v>
      </c>
      <c r="E55" s="412">
        <v>31.42</v>
      </c>
      <c r="F55" s="383">
        <f t="shared" ref="F55" si="36">IF(H55&lt;E55,H55-E55,0)</f>
        <v>0</v>
      </c>
      <c r="G55" s="383">
        <f t="shared" ref="G55" si="37">IF(H55&gt;E55,H55-E55,0)</f>
        <v>0</v>
      </c>
      <c r="H55" s="412">
        <v>31.42</v>
      </c>
      <c r="I55" s="352"/>
      <c r="J55" s="386">
        <f>I55+'BM06'!J55</f>
        <v>31.42</v>
      </c>
      <c r="K55" s="387">
        <f>ROUND(E55*D55,2)</f>
        <v>1892.11</v>
      </c>
      <c r="L55" s="387">
        <f t="shared" ref="L55" si="38">ROUND(D55*F55,2)</f>
        <v>0</v>
      </c>
      <c r="M55" s="387">
        <f t="shared" ref="M55" si="39">ROUND(D55*G55,2)</f>
        <v>0</v>
      </c>
      <c r="N55" s="387">
        <f>ROUND(H55*D55,2)</f>
        <v>1892.11</v>
      </c>
      <c r="O55" s="387">
        <f>ROUND(I55*D55,2)</f>
        <v>0</v>
      </c>
      <c r="P55" s="387">
        <f>ROUND(J55*D55,2)</f>
        <v>1892.11</v>
      </c>
      <c r="Q55" s="388">
        <f t="shared" ref="Q55" si="40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81" t="s">
        <v>126</v>
      </c>
      <c r="B56" s="394" t="s">
        <v>127</v>
      </c>
      <c r="C56" s="395"/>
      <c r="D56" s="409"/>
      <c r="E56" s="395"/>
      <c r="F56" s="395"/>
      <c r="G56" s="395"/>
      <c r="H56" s="395"/>
      <c r="I56" s="422"/>
      <c r="J56" s="630"/>
      <c r="K56" s="630"/>
      <c r="L56" s="630"/>
      <c r="M56" s="630"/>
      <c r="N56" s="630"/>
      <c r="O56" s="422"/>
      <c r="P56" s="422"/>
      <c r="Q56" s="403"/>
      <c r="S56" s="4">
        <v>12264.19</v>
      </c>
      <c r="U56" s="39">
        <f>+S56-J56</f>
        <v>12264.19</v>
      </c>
      <c r="V56" s="39"/>
    </row>
    <row r="57" spans="1:22" ht="25" x14ac:dyDescent="0.3">
      <c r="A57" s="404" t="s">
        <v>130</v>
      </c>
      <c r="B57" s="411" t="s">
        <v>67</v>
      </c>
      <c r="C57" s="412" t="s">
        <v>46</v>
      </c>
      <c r="D57" s="406">
        <v>76.92</v>
      </c>
      <c r="E57" s="412">
        <v>5.94</v>
      </c>
      <c r="F57" s="383">
        <f t="shared" ref="F57:F69" si="41">IF(H57&lt;E57,H57-E57,0)</f>
        <v>0</v>
      </c>
      <c r="G57" s="383">
        <f t="shared" ref="G57:G69" si="42">IF(H57&gt;E57,H57-E57,0)</f>
        <v>0.80999999999999872</v>
      </c>
      <c r="H57" s="412">
        <v>6.7499999999999991</v>
      </c>
      <c r="I57" s="400"/>
      <c r="J57" s="386">
        <f>I57+'BM06'!J57</f>
        <v>5.94</v>
      </c>
      <c r="K57" s="387">
        <f t="shared" ref="K57:K67" si="43">ROUND(E57*D57,2)</f>
        <v>456.9</v>
      </c>
      <c r="L57" s="387">
        <f t="shared" ref="L57:L69" si="44">ROUND(D57*F57,2)</f>
        <v>0</v>
      </c>
      <c r="M57" s="387">
        <f t="shared" ref="M57:M69" si="45">ROUND(D57*G57,2)</f>
        <v>62.31</v>
      </c>
      <c r="N57" s="387">
        <f t="shared" ref="N57:N69" si="46">ROUND(H57*D57,2)</f>
        <v>519.21</v>
      </c>
      <c r="O57" s="387">
        <f t="shared" ref="O57:O69" si="47">ROUND(I57*D57,2)</f>
        <v>0</v>
      </c>
      <c r="P57" s="387">
        <f t="shared" ref="P57:P69" si="48">ROUND(J57*D57,2)</f>
        <v>456.9</v>
      </c>
      <c r="Q57" s="388">
        <f t="shared" ref="Q57:Q107" si="49">P57/N57</f>
        <v>0.87999075518576286</v>
      </c>
      <c r="R57" s="67">
        <v>10.45</v>
      </c>
      <c r="S57" s="4">
        <v>456.9</v>
      </c>
      <c r="U57" s="39">
        <f t="shared" ref="U57:U67" si="50">+S57-K57</f>
        <v>0</v>
      </c>
      <c r="V57" s="39"/>
    </row>
    <row r="58" spans="1:22" ht="25" x14ac:dyDescent="0.3">
      <c r="A58" s="404" t="s">
        <v>131</v>
      </c>
      <c r="B58" s="411" t="s">
        <v>68</v>
      </c>
      <c r="C58" s="412" t="s">
        <v>63</v>
      </c>
      <c r="D58" s="406">
        <v>5.65</v>
      </c>
      <c r="E58" s="412">
        <v>3.85</v>
      </c>
      <c r="F58" s="383">
        <f t="shared" si="41"/>
        <v>0</v>
      </c>
      <c r="G58" s="383">
        <f t="shared" si="42"/>
        <v>0</v>
      </c>
      <c r="H58" s="412">
        <v>3.85</v>
      </c>
      <c r="I58" s="400"/>
      <c r="J58" s="386">
        <f>I58+'BM06'!J58</f>
        <v>3.85</v>
      </c>
      <c r="K58" s="387">
        <f t="shared" si="43"/>
        <v>21.75</v>
      </c>
      <c r="L58" s="387">
        <f t="shared" si="44"/>
        <v>0</v>
      </c>
      <c r="M58" s="387">
        <f t="shared" si="45"/>
        <v>0</v>
      </c>
      <c r="N58" s="387">
        <f t="shared" si="46"/>
        <v>21.75</v>
      </c>
      <c r="O58" s="387">
        <f t="shared" si="47"/>
        <v>0</v>
      </c>
      <c r="P58" s="387">
        <f t="shared" si="48"/>
        <v>21.75</v>
      </c>
      <c r="Q58" s="388">
        <f t="shared" si="49"/>
        <v>1</v>
      </c>
      <c r="R58" s="66"/>
      <c r="S58" s="4">
        <v>21.75</v>
      </c>
      <c r="U58" s="39">
        <f t="shared" si="50"/>
        <v>0</v>
      </c>
      <c r="V58" s="39"/>
    </row>
    <row r="59" spans="1:22" ht="25" x14ac:dyDescent="0.3">
      <c r="A59" s="404" t="s">
        <v>132</v>
      </c>
      <c r="B59" s="411" t="s">
        <v>128</v>
      </c>
      <c r="C59" s="412" t="s">
        <v>46</v>
      </c>
      <c r="D59" s="406">
        <v>610.86</v>
      </c>
      <c r="E59" s="412">
        <v>0.19</v>
      </c>
      <c r="F59" s="383">
        <f t="shared" si="41"/>
        <v>0</v>
      </c>
      <c r="G59" s="383">
        <f t="shared" si="42"/>
        <v>0</v>
      </c>
      <c r="H59" s="412">
        <v>0.19</v>
      </c>
      <c r="I59" s="400"/>
      <c r="J59" s="386">
        <f>I59+'BM06'!J59</f>
        <v>0.19</v>
      </c>
      <c r="K59" s="387">
        <f t="shared" si="43"/>
        <v>116.06</v>
      </c>
      <c r="L59" s="387">
        <f t="shared" si="44"/>
        <v>0</v>
      </c>
      <c r="M59" s="387">
        <f t="shared" si="45"/>
        <v>0</v>
      </c>
      <c r="N59" s="387">
        <f t="shared" si="46"/>
        <v>116.06</v>
      </c>
      <c r="O59" s="387">
        <f t="shared" si="47"/>
        <v>0</v>
      </c>
      <c r="P59" s="387">
        <f t="shared" si="48"/>
        <v>116.06</v>
      </c>
      <c r="Q59" s="388">
        <f t="shared" si="49"/>
        <v>1</v>
      </c>
      <c r="R59" s="66"/>
      <c r="S59" s="4">
        <v>116.06</v>
      </c>
      <c r="U59" s="39">
        <f t="shared" si="50"/>
        <v>0</v>
      </c>
      <c r="V59" s="39"/>
    </row>
    <row r="60" spans="1:22" ht="25" x14ac:dyDescent="0.3">
      <c r="A60" s="404" t="s">
        <v>133</v>
      </c>
      <c r="B60" s="411" t="s">
        <v>70</v>
      </c>
      <c r="C60" s="412" t="s">
        <v>71</v>
      </c>
      <c r="D60" s="406">
        <v>21.44</v>
      </c>
      <c r="E60" s="412">
        <v>37.5</v>
      </c>
      <c r="F60" s="383">
        <f t="shared" si="41"/>
        <v>0</v>
      </c>
      <c r="G60" s="383">
        <f t="shared" si="42"/>
        <v>0</v>
      </c>
      <c r="H60" s="412">
        <v>37.5</v>
      </c>
      <c r="I60" s="400"/>
      <c r="J60" s="386">
        <f>I60+'BM06'!J60</f>
        <v>37.5</v>
      </c>
      <c r="K60" s="387">
        <f t="shared" si="43"/>
        <v>804</v>
      </c>
      <c r="L60" s="387">
        <f t="shared" si="44"/>
        <v>0</v>
      </c>
      <c r="M60" s="387">
        <f t="shared" si="45"/>
        <v>0</v>
      </c>
      <c r="N60" s="387">
        <f t="shared" si="46"/>
        <v>804</v>
      </c>
      <c r="O60" s="387">
        <f t="shared" si="47"/>
        <v>0</v>
      </c>
      <c r="P60" s="387">
        <f t="shared" si="48"/>
        <v>804</v>
      </c>
      <c r="Q60" s="388">
        <f t="shared" si="49"/>
        <v>1</v>
      </c>
      <c r="R60" s="67">
        <v>38.630000000000003</v>
      </c>
      <c r="S60" s="4">
        <v>804</v>
      </c>
      <c r="T60" s="4">
        <v>38.630000000000003</v>
      </c>
      <c r="U60" s="39">
        <f t="shared" si="50"/>
        <v>0</v>
      </c>
      <c r="V60" s="39"/>
    </row>
    <row r="61" spans="1:22" ht="25" x14ac:dyDescent="0.3">
      <c r="A61" s="404" t="s">
        <v>134</v>
      </c>
      <c r="B61" s="411" t="s">
        <v>72</v>
      </c>
      <c r="C61" s="412" t="s">
        <v>71</v>
      </c>
      <c r="D61" s="406">
        <v>20.350000000000001</v>
      </c>
      <c r="E61" s="412">
        <v>65.7</v>
      </c>
      <c r="F61" s="383">
        <f t="shared" si="41"/>
        <v>0</v>
      </c>
      <c r="G61" s="383">
        <f t="shared" si="42"/>
        <v>0</v>
      </c>
      <c r="H61" s="412">
        <v>65.7</v>
      </c>
      <c r="I61" s="400"/>
      <c r="J61" s="386">
        <f>I61+'BM06'!J61</f>
        <v>65.7</v>
      </c>
      <c r="K61" s="387">
        <f t="shared" si="43"/>
        <v>1337</v>
      </c>
      <c r="L61" s="387">
        <f t="shared" si="44"/>
        <v>0</v>
      </c>
      <c r="M61" s="387">
        <f t="shared" si="45"/>
        <v>0</v>
      </c>
      <c r="N61" s="387">
        <f t="shared" si="46"/>
        <v>1337</v>
      </c>
      <c r="O61" s="387">
        <f t="shared" si="47"/>
        <v>0</v>
      </c>
      <c r="P61" s="387">
        <f t="shared" si="48"/>
        <v>1337</v>
      </c>
      <c r="Q61" s="388">
        <f t="shared" si="49"/>
        <v>1</v>
      </c>
      <c r="S61" s="4">
        <v>1337</v>
      </c>
      <c r="U61" s="39">
        <f t="shared" si="50"/>
        <v>0</v>
      </c>
      <c r="V61" s="39"/>
    </row>
    <row r="62" spans="1:22" ht="25" x14ac:dyDescent="0.3">
      <c r="A62" s="404" t="s">
        <v>135</v>
      </c>
      <c r="B62" s="411" t="s">
        <v>45</v>
      </c>
      <c r="C62" s="412" t="s">
        <v>71</v>
      </c>
      <c r="D62" s="406">
        <v>18.329999999999998</v>
      </c>
      <c r="E62" s="412">
        <v>63.6</v>
      </c>
      <c r="F62" s="383">
        <f t="shared" si="41"/>
        <v>0</v>
      </c>
      <c r="G62" s="383">
        <f t="shared" si="42"/>
        <v>0</v>
      </c>
      <c r="H62" s="412">
        <v>63.6</v>
      </c>
      <c r="I62" s="400"/>
      <c r="J62" s="386">
        <f>I62+'BM06'!J62</f>
        <v>63.6</v>
      </c>
      <c r="K62" s="387">
        <f t="shared" si="43"/>
        <v>1165.79</v>
      </c>
      <c r="L62" s="387">
        <f t="shared" si="44"/>
        <v>0</v>
      </c>
      <c r="M62" s="387">
        <f t="shared" si="45"/>
        <v>0</v>
      </c>
      <c r="N62" s="387">
        <f t="shared" si="46"/>
        <v>1165.79</v>
      </c>
      <c r="O62" s="387">
        <f t="shared" si="47"/>
        <v>0</v>
      </c>
      <c r="P62" s="387">
        <f t="shared" si="48"/>
        <v>1165.79</v>
      </c>
      <c r="Q62" s="388">
        <f t="shared" si="49"/>
        <v>1</v>
      </c>
      <c r="R62" s="66"/>
      <c r="S62" s="4">
        <v>1165.79</v>
      </c>
      <c r="U62" s="39">
        <f t="shared" si="50"/>
        <v>0</v>
      </c>
      <c r="V62" s="39"/>
    </row>
    <row r="63" spans="1:22" ht="25" x14ac:dyDescent="0.3">
      <c r="A63" s="404" t="s">
        <v>136</v>
      </c>
      <c r="B63" s="411" t="s">
        <v>73</v>
      </c>
      <c r="C63" s="412" t="s">
        <v>71</v>
      </c>
      <c r="D63" s="406">
        <v>22.45</v>
      </c>
      <c r="E63" s="412">
        <v>57.2</v>
      </c>
      <c r="F63" s="383">
        <f t="shared" si="41"/>
        <v>0</v>
      </c>
      <c r="G63" s="383">
        <f t="shared" si="42"/>
        <v>0</v>
      </c>
      <c r="H63" s="412">
        <v>57.2</v>
      </c>
      <c r="I63" s="400"/>
      <c r="J63" s="386">
        <f>I63+'BM06'!J63</f>
        <v>57.2</v>
      </c>
      <c r="K63" s="387">
        <f t="shared" si="43"/>
        <v>1284.1400000000001</v>
      </c>
      <c r="L63" s="387">
        <f t="shared" si="44"/>
        <v>0</v>
      </c>
      <c r="M63" s="387">
        <f t="shared" si="45"/>
        <v>0</v>
      </c>
      <c r="N63" s="387">
        <f t="shared" si="46"/>
        <v>1284.1400000000001</v>
      </c>
      <c r="O63" s="387">
        <f t="shared" si="47"/>
        <v>0</v>
      </c>
      <c r="P63" s="387">
        <f t="shared" si="48"/>
        <v>1284.1400000000001</v>
      </c>
      <c r="Q63" s="388">
        <f t="shared" si="49"/>
        <v>1</v>
      </c>
      <c r="R63" s="67">
        <v>63.32</v>
      </c>
      <c r="S63" s="4">
        <v>1284.1400000000001</v>
      </c>
      <c r="T63" s="4">
        <v>63.32</v>
      </c>
      <c r="U63" s="39">
        <f t="shared" si="50"/>
        <v>0</v>
      </c>
      <c r="V63" s="39"/>
    </row>
    <row r="64" spans="1:22" ht="25" x14ac:dyDescent="0.3">
      <c r="A64" s="404" t="s">
        <v>137</v>
      </c>
      <c r="B64" s="411" t="s">
        <v>75</v>
      </c>
      <c r="C64" s="412" t="s">
        <v>46</v>
      </c>
      <c r="D64" s="406">
        <v>740.6</v>
      </c>
      <c r="E64" s="412">
        <v>2.8</v>
      </c>
      <c r="F64" s="383">
        <f t="shared" si="41"/>
        <v>0</v>
      </c>
      <c r="G64" s="383">
        <f t="shared" si="42"/>
        <v>0</v>
      </c>
      <c r="H64" s="412">
        <v>2.8</v>
      </c>
      <c r="I64" s="400"/>
      <c r="J64" s="386">
        <f>I64+'BM06'!J64</f>
        <v>2.7</v>
      </c>
      <c r="K64" s="387">
        <f t="shared" si="43"/>
        <v>2073.6799999999998</v>
      </c>
      <c r="L64" s="387">
        <f t="shared" si="44"/>
        <v>0</v>
      </c>
      <c r="M64" s="387">
        <f t="shared" si="45"/>
        <v>0</v>
      </c>
      <c r="N64" s="387">
        <f t="shared" si="46"/>
        <v>2073.6799999999998</v>
      </c>
      <c r="O64" s="387">
        <f t="shared" si="47"/>
        <v>0</v>
      </c>
      <c r="P64" s="387">
        <f t="shared" si="48"/>
        <v>1999.62</v>
      </c>
      <c r="Q64" s="388">
        <f t="shared" si="49"/>
        <v>0.9642857142857143</v>
      </c>
      <c r="R64" s="66"/>
      <c r="S64" s="4">
        <v>2073.6799999999998</v>
      </c>
      <c r="U64" s="39">
        <f t="shared" si="50"/>
        <v>0</v>
      </c>
      <c r="V64" s="39"/>
    </row>
    <row r="65" spans="1:22" ht="37.5" x14ac:dyDescent="0.3">
      <c r="A65" s="404" t="s">
        <v>138</v>
      </c>
      <c r="B65" s="411" t="s">
        <v>129</v>
      </c>
      <c r="C65" s="412" t="s">
        <v>63</v>
      </c>
      <c r="D65" s="406">
        <v>93</v>
      </c>
      <c r="E65" s="412">
        <v>40.78</v>
      </c>
      <c r="F65" s="383">
        <f t="shared" si="41"/>
        <v>0</v>
      </c>
      <c r="G65" s="383">
        <f t="shared" si="42"/>
        <v>0</v>
      </c>
      <c r="H65" s="412">
        <v>40.78</v>
      </c>
      <c r="I65" s="400"/>
      <c r="J65" s="386">
        <f>I65+'BM06'!J65</f>
        <v>40.78</v>
      </c>
      <c r="K65" s="387">
        <f t="shared" si="43"/>
        <v>3792.54</v>
      </c>
      <c r="L65" s="387">
        <f t="shared" si="44"/>
        <v>0</v>
      </c>
      <c r="M65" s="387">
        <f t="shared" si="45"/>
        <v>0</v>
      </c>
      <c r="N65" s="387">
        <f t="shared" si="46"/>
        <v>3792.54</v>
      </c>
      <c r="O65" s="387">
        <f t="shared" si="47"/>
        <v>0</v>
      </c>
      <c r="P65" s="387">
        <f t="shared" si="48"/>
        <v>3792.54</v>
      </c>
      <c r="Q65" s="388">
        <f t="shared" si="49"/>
        <v>1</v>
      </c>
      <c r="R65" s="66"/>
      <c r="S65" s="4">
        <v>3792.54</v>
      </c>
      <c r="U65" s="39">
        <f t="shared" si="50"/>
        <v>0</v>
      </c>
      <c r="V65" s="39"/>
    </row>
    <row r="66" spans="1:22" ht="37.5" x14ac:dyDescent="0.3">
      <c r="A66" s="404" t="s">
        <v>139</v>
      </c>
      <c r="B66" s="411" t="s">
        <v>76</v>
      </c>
      <c r="C66" s="412" t="s">
        <v>63</v>
      </c>
      <c r="D66" s="406">
        <v>41.75</v>
      </c>
      <c r="E66" s="412">
        <v>25.53</v>
      </c>
      <c r="F66" s="383">
        <f t="shared" si="41"/>
        <v>-0.82399999999999807</v>
      </c>
      <c r="G66" s="383">
        <f t="shared" si="42"/>
        <v>0</v>
      </c>
      <c r="H66" s="412">
        <v>24.706000000000003</v>
      </c>
      <c r="I66" s="400"/>
      <c r="J66" s="386">
        <f>I66+'BM06'!J66</f>
        <v>24.706000000000003</v>
      </c>
      <c r="K66" s="387">
        <f t="shared" si="43"/>
        <v>1065.8800000000001</v>
      </c>
      <c r="L66" s="387">
        <f t="shared" si="44"/>
        <v>-34.4</v>
      </c>
      <c r="M66" s="387">
        <f t="shared" si="45"/>
        <v>0</v>
      </c>
      <c r="N66" s="387">
        <f t="shared" si="46"/>
        <v>1031.48</v>
      </c>
      <c r="O66" s="387">
        <f t="shared" si="47"/>
        <v>0</v>
      </c>
      <c r="P66" s="387">
        <f t="shared" si="48"/>
        <v>1031.48</v>
      </c>
      <c r="Q66" s="388">
        <f t="shared" si="49"/>
        <v>1</v>
      </c>
      <c r="S66" s="4">
        <v>1065.8800000000001</v>
      </c>
      <c r="U66" s="39">
        <f t="shared" si="50"/>
        <v>0</v>
      </c>
      <c r="V66" s="39"/>
    </row>
    <row r="67" spans="1:22" ht="14" x14ac:dyDescent="0.3">
      <c r="A67" s="404" t="s">
        <v>140</v>
      </c>
      <c r="B67" s="423" t="s">
        <v>77</v>
      </c>
      <c r="C67" s="412" t="s">
        <v>46</v>
      </c>
      <c r="D67" s="406">
        <v>46.64</v>
      </c>
      <c r="E67" s="412">
        <v>3.14</v>
      </c>
      <c r="F67" s="383">
        <f t="shared" si="41"/>
        <v>0</v>
      </c>
      <c r="G67" s="383">
        <f t="shared" si="42"/>
        <v>0.80999999999999917</v>
      </c>
      <c r="H67" s="412">
        <v>3.9499999999999993</v>
      </c>
      <c r="I67" s="400"/>
      <c r="J67" s="386">
        <f>I67+'BM06'!J67</f>
        <v>3.14</v>
      </c>
      <c r="K67" s="387">
        <f t="shared" si="43"/>
        <v>146.44999999999999</v>
      </c>
      <c r="L67" s="387">
        <f t="shared" si="44"/>
        <v>0</v>
      </c>
      <c r="M67" s="387">
        <f t="shared" si="45"/>
        <v>37.78</v>
      </c>
      <c r="N67" s="387">
        <f t="shared" si="46"/>
        <v>184.23</v>
      </c>
      <c r="O67" s="387">
        <f t="shared" si="47"/>
        <v>0</v>
      </c>
      <c r="P67" s="387">
        <f t="shared" si="48"/>
        <v>146.44999999999999</v>
      </c>
      <c r="Q67" s="388">
        <f t="shared" si="49"/>
        <v>0.79493025023068986</v>
      </c>
      <c r="R67" s="66"/>
      <c r="S67" s="4">
        <v>146.44999999999999</v>
      </c>
      <c r="U67" s="39">
        <f t="shared" si="50"/>
        <v>0</v>
      </c>
      <c r="V67" s="39"/>
    </row>
    <row r="68" spans="1:22" ht="37.5" x14ac:dyDescent="0.3">
      <c r="A68" s="510" t="s">
        <v>1398</v>
      </c>
      <c r="B68" s="486" t="s">
        <v>834</v>
      </c>
      <c r="C68" s="511" t="s">
        <v>63</v>
      </c>
      <c r="D68" s="512">
        <f>1.21482142858781*71.7</f>
        <v>87.10269642974599</v>
      </c>
      <c r="E68" s="513"/>
      <c r="F68" s="383">
        <f t="shared" si="41"/>
        <v>0</v>
      </c>
      <c r="G68" s="383">
        <f t="shared" si="42"/>
        <v>44.92</v>
      </c>
      <c r="H68" s="513">
        <v>44.92</v>
      </c>
      <c r="I68" s="514"/>
      <c r="J68" s="386">
        <f>I68+'BM06'!J68</f>
        <v>44.92</v>
      </c>
      <c r="K68" s="387"/>
      <c r="L68" s="387">
        <f t="shared" si="44"/>
        <v>0</v>
      </c>
      <c r="M68" s="387">
        <f t="shared" si="45"/>
        <v>3912.65</v>
      </c>
      <c r="N68" s="387">
        <f t="shared" si="46"/>
        <v>3912.65</v>
      </c>
      <c r="O68" s="387">
        <f t="shared" si="47"/>
        <v>0</v>
      </c>
      <c r="P68" s="387">
        <f t="shared" si="48"/>
        <v>3912.65</v>
      </c>
      <c r="Q68" s="388">
        <f t="shared" si="49"/>
        <v>1</v>
      </c>
      <c r="R68" s="66"/>
      <c r="U68" s="39"/>
      <c r="V68" s="39"/>
    </row>
    <row r="69" spans="1:22" ht="37.5" x14ac:dyDescent="0.3">
      <c r="A69" s="515" t="s">
        <v>1399</v>
      </c>
      <c r="B69" s="516" t="s">
        <v>890</v>
      </c>
      <c r="C69" s="513" t="s">
        <v>46</v>
      </c>
      <c r="D69" s="512">
        <f>1.21482142858781*73.67</f>
        <v>89.495894644063966</v>
      </c>
      <c r="E69" s="513"/>
      <c r="F69" s="383">
        <f t="shared" si="41"/>
        <v>0</v>
      </c>
      <c r="G69" s="383">
        <f t="shared" si="42"/>
        <v>56.174399999999999</v>
      </c>
      <c r="H69" s="513">
        <v>56.174399999999999</v>
      </c>
      <c r="I69" s="514"/>
      <c r="J69" s="386">
        <f>I69+'BM06'!J69</f>
        <v>56.174399999999999</v>
      </c>
      <c r="K69" s="387"/>
      <c r="L69" s="387">
        <f t="shared" si="44"/>
        <v>0</v>
      </c>
      <c r="M69" s="387">
        <f t="shared" si="45"/>
        <v>5027.38</v>
      </c>
      <c r="N69" s="387">
        <f t="shared" si="46"/>
        <v>5027.38</v>
      </c>
      <c r="O69" s="387">
        <f t="shared" si="47"/>
        <v>0</v>
      </c>
      <c r="P69" s="387">
        <f t="shared" si="48"/>
        <v>5027.38</v>
      </c>
      <c r="Q69" s="388">
        <f t="shared" si="49"/>
        <v>1</v>
      </c>
      <c r="R69" s="66"/>
      <c r="U69" s="39"/>
      <c r="V69" s="39"/>
    </row>
    <row r="70" spans="1:22" ht="15.5" x14ac:dyDescent="0.3">
      <c r="A70" s="382" t="s">
        <v>141</v>
      </c>
      <c r="B70" s="394" t="s">
        <v>142</v>
      </c>
      <c r="C70" s="395"/>
      <c r="D70" s="409"/>
      <c r="E70" s="395"/>
      <c r="F70" s="395"/>
      <c r="G70" s="395"/>
      <c r="H70" s="395"/>
      <c r="I70" s="500"/>
      <c r="J70" s="500"/>
      <c r="K70" s="500"/>
      <c r="L70" s="500"/>
      <c r="M70" s="500"/>
      <c r="N70" s="500"/>
      <c r="O70" s="500"/>
      <c r="P70" s="500"/>
      <c r="Q70" s="403"/>
      <c r="S70" s="4">
        <v>10529.95</v>
      </c>
      <c r="U70" s="39">
        <f t="shared" ref="U70:U133" si="51">+S70-K70</f>
        <v>10529.95</v>
      </c>
      <c r="V70" s="39"/>
    </row>
    <row r="71" spans="1:22" ht="50" x14ac:dyDescent="0.3">
      <c r="A71" s="404" t="s">
        <v>147</v>
      </c>
      <c r="B71" s="411" t="s">
        <v>90</v>
      </c>
      <c r="C71" s="412" t="s">
        <v>63</v>
      </c>
      <c r="D71" s="406">
        <v>39.71</v>
      </c>
      <c r="E71" s="412">
        <v>47.03</v>
      </c>
      <c r="F71" s="383">
        <f t="shared" ref="F71:F77" si="52">IF(H71&lt;E71,H71-E71,0)</f>
        <v>0</v>
      </c>
      <c r="G71" s="383">
        <f t="shared" ref="G71:G77" si="53">IF(H71&gt;E71,H71-E71,0)</f>
        <v>0</v>
      </c>
      <c r="H71" s="412">
        <v>47.03</v>
      </c>
      <c r="I71" s="400"/>
      <c r="J71" s="386">
        <f>I71+'BM06'!J71</f>
        <v>47.03</v>
      </c>
      <c r="K71" s="387">
        <f t="shared" ref="K71:K77" si="54">ROUND(E71*D71,2)</f>
        <v>1867.56</v>
      </c>
      <c r="L71" s="387">
        <f t="shared" ref="L71:L77" si="55">ROUND(D71*F71,2)</f>
        <v>0</v>
      </c>
      <c r="M71" s="387">
        <f t="shared" ref="M71:M77" si="56">ROUND(D71*G71,2)</f>
        <v>0</v>
      </c>
      <c r="N71" s="387">
        <f t="shared" ref="N71:N77" si="57">ROUND(H71*D71,2)</f>
        <v>1867.56</v>
      </c>
      <c r="O71" s="387">
        <f t="shared" ref="O71:O77" si="58">ROUND(I71*D71,2)</f>
        <v>0</v>
      </c>
      <c r="P71" s="387">
        <f t="shared" ref="P71:P77" si="59">ROUND(J71*D71,2)</f>
        <v>1867.56</v>
      </c>
      <c r="Q71" s="388">
        <f t="shared" si="49"/>
        <v>1</v>
      </c>
      <c r="S71" s="4">
        <v>1867.56</v>
      </c>
      <c r="U71" s="39">
        <f t="shared" si="51"/>
        <v>0</v>
      </c>
      <c r="V71" s="39"/>
    </row>
    <row r="72" spans="1:22" ht="37.5" x14ac:dyDescent="0.3">
      <c r="A72" s="404" t="s">
        <v>148</v>
      </c>
      <c r="B72" s="411" t="s">
        <v>94</v>
      </c>
      <c r="C72" s="412" t="s">
        <v>71</v>
      </c>
      <c r="D72" s="406">
        <v>22.45</v>
      </c>
      <c r="E72" s="412">
        <v>71.2</v>
      </c>
      <c r="F72" s="383">
        <f t="shared" si="52"/>
        <v>0</v>
      </c>
      <c r="G72" s="383">
        <f t="shared" si="53"/>
        <v>0</v>
      </c>
      <c r="H72" s="412">
        <v>71.2</v>
      </c>
      <c r="I72" s="400"/>
      <c r="J72" s="386">
        <f>I72+'BM06'!J72</f>
        <v>71.2</v>
      </c>
      <c r="K72" s="387">
        <f t="shared" si="54"/>
        <v>1598.44</v>
      </c>
      <c r="L72" s="387">
        <f t="shared" si="55"/>
        <v>0</v>
      </c>
      <c r="M72" s="387">
        <f t="shared" si="56"/>
        <v>0</v>
      </c>
      <c r="N72" s="387">
        <f t="shared" si="57"/>
        <v>1598.44</v>
      </c>
      <c r="O72" s="387">
        <f t="shared" si="58"/>
        <v>0</v>
      </c>
      <c r="P72" s="387">
        <f t="shared" si="59"/>
        <v>1598.44</v>
      </c>
      <c r="Q72" s="388">
        <f t="shared" si="49"/>
        <v>1</v>
      </c>
      <c r="S72" s="4">
        <v>1598.44</v>
      </c>
      <c r="U72" s="39">
        <f t="shared" si="51"/>
        <v>0</v>
      </c>
      <c r="V72" s="39"/>
    </row>
    <row r="73" spans="1:22" ht="37.5" x14ac:dyDescent="0.3">
      <c r="A73" s="404" t="s">
        <v>149</v>
      </c>
      <c r="B73" s="411" t="s">
        <v>143</v>
      </c>
      <c r="C73" s="412" t="s">
        <v>71</v>
      </c>
      <c r="D73" s="406">
        <v>18.75</v>
      </c>
      <c r="E73" s="412">
        <v>52.6</v>
      </c>
      <c r="F73" s="383">
        <f t="shared" si="52"/>
        <v>0</v>
      </c>
      <c r="G73" s="383">
        <f t="shared" si="53"/>
        <v>0</v>
      </c>
      <c r="H73" s="412">
        <v>52.6</v>
      </c>
      <c r="I73" s="400"/>
      <c r="J73" s="386">
        <f>I73+'BM06'!J73</f>
        <v>52.6</v>
      </c>
      <c r="K73" s="387">
        <f t="shared" si="54"/>
        <v>986.25</v>
      </c>
      <c r="L73" s="387">
        <f t="shared" si="55"/>
        <v>0</v>
      </c>
      <c r="M73" s="387">
        <f t="shared" si="56"/>
        <v>0</v>
      </c>
      <c r="N73" s="387">
        <f t="shared" si="57"/>
        <v>986.25</v>
      </c>
      <c r="O73" s="387">
        <f t="shared" si="58"/>
        <v>0</v>
      </c>
      <c r="P73" s="387">
        <f t="shared" si="59"/>
        <v>986.25</v>
      </c>
      <c r="Q73" s="388">
        <f t="shared" si="49"/>
        <v>1</v>
      </c>
      <c r="S73" s="4">
        <v>986.25</v>
      </c>
      <c r="U73" s="39">
        <f t="shared" si="51"/>
        <v>0</v>
      </c>
      <c r="V73" s="39"/>
    </row>
    <row r="74" spans="1:22" ht="50" x14ac:dyDescent="0.3">
      <c r="A74" s="515" t="s">
        <v>150</v>
      </c>
      <c r="B74" s="517" t="s">
        <v>90</v>
      </c>
      <c r="C74" s="513" t="s">
        <v>63</v>
      </c>
      <c r="D74" s="512">
        <v>39.71</v>
      </c>
      <c r="E74" s="513">
        <v>80.599999999999994</v>
      </c>
      <c r="F74" s="383">
        <f t="shared" si="52"/>
        <v>-80.599999999999994</v>
      </c>
      <c r="G74" s="383">
        <f t="shared" si="53"/>
        <v>0</v>
      </c>
      <c r="H74" s="513">
        <v>0</v>
      </c>
      <c r="I74" s="400"/>
      <c r="J74" s="386">
        <f>I74+'BM06'!J74</f>
        <v>0</v>
      </c>
      <c r="K74" s="387">
        <f t="shared" si="54"/>
        <v>3200.63</v>
      </c>
      <c r="L74" s="387">
        <f t="shared" si="55"/>
        <v>-3200.63</v>
      </c>
      <c r="M74" s="387">
        <f t="shared" si="56"/>
        <v>0</v>
      </c>
      <c r="N74" s="387">
        <f t="shared" si="57"/>
        <v>0</v>
      </c>
      <c r="O74" s="387">
        <f t="shared" si="58"/>
        <v>0</v>
      </c>
      <c r="P74" s="387">
        <f t="shared" si="59"/>
        <v>0</v>
      </c>
      <c r="Q74" s="388">
        <v>0</v>
      </c>
      <c r="S74" s="4">
        <v>3200.63</v>
      </c>
      <c r="U74" s="39">
        <f t="shared" si="51"/>
        <v>0</v>
      </c>
      <c r="V74" s="39"/>
    </row>
    <row r="75" spans="1:22" ht="37.5" x14ac:dyDescent="0.3">
      <c r="A75" s="404" t="s">
        <v>151</v>
      </c>
      <c r="B75" s="411" t="s">
        <v>144</v>
      </c>
      <c r="C75" s="412" t="s">
        <v>46</v>
      </c>
      <c r="D75" s="406">
        <v>487.71</v>
      </c>
      <c r="E75" s="412">
        <v>2.44</v>
      </c>
      <c r="F75" s="383">
        <f t="shared" si="52"/>
        <v>0</v>
      </c>
      <c r="G75" s="383">
        <f t="shared" si="53"/>
        <v>0</v>
      </c>
      <c r="H75" s="412">
        <v>2.44</v>
      </c>
      <c r="I75" s="400"/>
      <c r="J75" s="386">
        <f>I75+'BM06'!J75</f>
        <v>2.44</v>
      </c>
      <c r="K75" s="387">
        <f t="shared" si="54"/>
        <v>1190.01</v>
      </c>
      <c r="L75" s="387">
        <f t="shared" si="55"/>
        <v>0</v>
      </c>
      <c r="M75" s="387">
        <f t="shared" si="56"/>
        <v>0</v>
      </c>
      <c r="N75" s="387">
        <f t="shared" si="57"/>
        <v>1190.01</v>
      </c>
      <c r="O75" s="387">
        <f t="shared" si="58"/>
        <v>0</v>
      </c>
      <c r="P75" s="387">
        <f t="shared" si="59"/>
        <v>1190.01</v>
      </c>
      <c r="Q75" s="388">
        <f t="shared" si="49"/>
        <v>1</v>
      </c>
      <c r="S75" s="4">
        <v>1190.01</v>
      </c>
      <c r="U75" s="39">
        <f t="shared" si="51"/>
        <v>0</v>
      </c>
      <c r="V75" s="39"/>
    </row>
    <row r="76" spans="1:22" ht="25" x14ac:dyDescent="0.3">
      <c r="A76" s="404" t="s">
        <v>152</v>
      </c>
      <c r="B76" s="411" t="s">
        <v>145</v>
      </c>
      <c r="C76" s="412" t="s">
        <v>124</v>
      </c>
      <c r="D76" s="406">
        <v>114.79</v>
      </c>
      <c r="E76" s="412">
        <v>11.2</v>
      </c>
      <c r="F76" s="383">
        <f t="shared" si="52"/>
        <v>0</v>
      </c>
      <c r="G76" s="383">
        <f t="shared" si="53"/>
        <v>0</v>
      </c>
      <c r="H76" s="412">
        <v>11.2</v>
      </c>
      <c r="I76" s="400"/>
      <c r="J76" s="386">
        <f>I76+'BM06'!J76</f>
        <v>11.2</v>
      </c>
      <c r="K76" s="387">
        <f t="shared" si="54"/>
        <v>1285.6500000000001</v>
      </c>
      <c r="L76" s="387">
        <f t="shared" si="55"/>
        <v>0</v>
      </c>
      <c r="M76" s="387">
        <f t="shared" si="56"/>
        <v>0</v>
      </c>
      <c r="N76" s="387">
        <f t="shared" si="57"/>
        <v>1285.6500000000001</v>
      </c>
      <c r="O76" s="387">
        <f t="shared" si="58"/>
        <v>0</v>
      </c>
      <c r="P76" s="387">
        <f t="shared" si="59"/>
        <v>1285.6500000000001</v>
      </c>
      <c r="Q76" s="388">
        <f t="shared" si="49"/>
        <v>1</v>
      </c>
      <c r="S76" s="4">
        <v>1285.6500000000001</v>
      </c>
      <c r="U76" s="39">
        <f t="shared" si="51"/>
        <v>0</v>
      </c>
      <c r="V76" s="39"/>
    </row>
    <row r="77" spans="1:22" ht="25" x14ac:dyDescent="0.3">
      <c r="A77" s="515" t="s">
        <v>153</v>
      </c>
      <c r="B77" s="517" t="s">
        <v>146</v>
      </c>
      <c r="C77" s="513" t="s">
        <v>124</v>
      </c>
      <c r="D77" s="512">
        <v>62.72</v>
      </c>
      <c r="E77" s="513">
        <v>6.4</v>
      </c>
      <c r="F77" s="383">
        <f t="shared" si="52"/>
        <v>-6.4</v>
      </c>
      <c r="G77" s="383">
        <f t="shared" si="53"/>
        <v>0</v>
      </c>
      <c r="H77" s="513">
        <v>0</v>
      </c>
      <c r="I77" s="400"/>
      <c r="J77" s="386">
        <f>I77+'BM06'!J77</f>
        <v>0</v>
      </c>
      <c r="K77" s="387">
        <f t="shared" si="54"/>
        <v>401.41</v>
      </c>
      <c r="L77" s="387">
        <f t="shared" si="55"/>
        <v>-401.41</v>
      </c>
      <c r="M77" s="387">
        <f t="shared" si="56"/>
        <v>0</v>
      </c>
      <c r="N77" s="387">
        <f t="shared" si="57"/>
        <v>0</v>
      </c>
      <c r="O77" s="387">
        <f t="shared" si="58"/>
        <v>0</v>
      </c>
      <c r="P77" s="387">
        <f t="shared" si="59"/>
        <v>0</v>
      </c>
      <c r="Q77" s="388">
        <v>0</v>
      </c>
      <c r="S77" s="4">
        <v>401.41</v>
      </c>
      <c r="U77" s="39">
        <f t="shared" si="51"/>
        <v>0</v>
      </c>
      <c r="V77" s="39"/>
    </row>
    <row r="78" spans="1:22" ht="15.5" customHeight="1" x14ac:dyDescent="0.3">
      <c r="A78" s="381" t="s">
        <v>154</v>
      </c>
      <c r="B78" s="394" t="s">
        <v>155</v>
      </c>
      <c r="C78" s="395"/>
      <c r="D78" s="409"/>
      <c r="E78" s="395"/>
      <c r="F78" s="444"/>
      <c r="G78" s="444"/>
      <c r="H78" s="648"/>
      <c r="I78" s="648"/>
      <c r="J78" s="648"/>
      <c r="K78" s="648"/>
      <c r="L78" s="648"/>
      <c r="M78" s="648"/>
      <c r="N78" s="648"/>
      <c r="O78" s="648"/>
      <c r="P78" s="395"/>
      <c r="Q78" s="403"/>
      <c r="S78" s="4">
        <v>4798.8999999999996</v>
      </c>
      <c r="U78" s="39">
        <f t="shared" si="51"/>
        <v>4798.8999999999996</v>
      </c>
      <c r="V78" s="39"/>
    </row>
    <row r="79" spans="1:22" ht="37.5" x14ac:dyDescent="0.3">
      <c r="A79" s="404" t="s">
        <v>156</v>
      </c>
      <c r="B79" s="421" t="s">
        <v>105</v>
      </c>
      <c r="C79" s="412" t="s">
        <v>63</v>
      </c>
      <c r="D79" s="406">
        <v>51.88</v>
      </c>
      <c r="E79" s="412">
        <v>92.5</v>
      </c>
      <c r="F79" s="383">
        <f t="shared" ref="F79" si="60">IF(H79&lt;E79,H79-E79,0)</f>
        <v>0</v>
      </c>
      <c r="G79" s="383">
        <f t="shared" ref="G79" si="61">IF(H79&gt;E79,H79-E79,0)</f>
        <v>0</v>
      </c>
      <c r="H79" s="408">
        <v>92.5</v>
      </c>
      <c r="I79" s="400"/>
      <c r="J79" s="386">
        <f>I79+'BM06'!J79</f>
        <v>92.5</v>
      </c>
      <c r="K79" s="387">
        <f>ROUND(E79*D79,2)</f>
        <v>4798.8999999999996</v>
      </c>
      <c r="L79" s="387">
        <f t="shared" ref="L79" si="62">ROUND(D79*F79,2)</f>
        <v>0</v>
      </c>
      <c r="M79" s="387">
        <f t="shared" ref="M79" si="63">ROUND(D79*G79,2)</f>
        <v>0</v>
      </c>
      <c r="N79" s="387">
        <f>ROUND(H79*D79,2)</f>
        <v>4798.8999999999996</v>
      </c>
      <c r="O79" s="387">
        <f>ROUND(I79*D79,2)</f>
        <v>0</v>
      </c>
      <c r="P79" s="387">
        <f>ROUND(J79*D79,2)</f>
        <v>4798.8999999999996</v>
      </c>
      <c r="Q79" s="388">
        <f t="shared" si="49"/>
        <v>1</v>
      </c>
      <c r="S79" s="4">
        <v>4798.8999999999996</v>
      </c>
      <c r="U79" s="39">
        <f t="shared" si="51"/>
        <v>0</v>
      </c>
      <c r="V79" s="39"/>
    </row>
    <row r="80" spans="1:22" ht="15.5" customHeight="1" x14ac:dyDescent="0.3">
      <c r="A80" s="381" t="s">
        <v>157</v>
      </c>
      <c r="B80" s="394" t="s">
        <v>158</v>
      </c>
      <c r="C80" s="395"/>
      <c r="D80" s="409"/>
      <c r="E80" s="395"/>
      <c r="F80" s="395"/>
      <c r="G80" s="395"/>
      <c r="H80" s="629"/>
      <c r="I80" s="629"/>
      <c r="J80" s="629"/>
      <c r="K80" s="629"/>
      <c r="L80" s="629"/>
      <c r="M80" s="629"/>
      <c r="N80" s="629"/>
      <c r="O80" s="629"/>
      <c r="P80" s="629"/>
      <c r="Q80" s="403"/>
      <c r="S80" s="4">
        <v>14389.16</v>
      </c>
      <c r="U80" s="39">
        <f t="shared" si="51"/>
        <v>14389.16</v>
      </c>
      <c r="V80" s="39"/>
    </row>
    <row r="81" spans="1:22" ht="50" x14ac:dyDescent="0.3">
      <c r="A81" s="404" t="s">
        <v>166</v>
      </c>
      <c r="B81" s="411" t="s">
        <v>159</v>
      </c>
      <c r="C81" s="412" t="s">
        <v>63</v>
      </c>
      <c r="D81" s="406">
        <v>77.12</v>
      </c>
      <c r="E81" s="412">
        <v>67.260000000000005</v>
      </c>
      <c r="F81" s="383">
        <f t="shared" ref="F81:F86" si="64">IF(H81&lt;E81,H81-E81,0)</f>
        <v>0</v>
      </c>
      <c r="G81" s="383">
        <f t="shared" ref="G81:G86" si="65">IF(H81&gt;E81,H81-E81,0)</f>
        <v>0</v>
      </c>
      <c r="H81" s="412">
        <v>67.260000000000005</v>
      </c>
      <c r="I81" s="400">
        <v>64.147999999999996</v>
      </c>
      <c r="J81" s="386">
        <f>I81+'BM06'!J81</f>
        <v>64.147999999999996</v>
      </c>
      <c r="K81" s="387">
        <f t="shared" ref="K81:K86" si="66">ROUND(E81*D81,2)</f>
        <v>5187.09</v>
      </c>
      <c r="L81" s="387">
        <f t="shared" ref="L81:L86" si="67">ROUND(D81*F81,2)</f>
        <v>0</v>
      </c>
      <c r="M81" s="387">
        <f t="shared" ref="M81:M86" si="68">ROUND(D81*G81,2)</f>
        <v>0</v>
      </c>
      <c r="N81" s="387">
        <f t="shared" ref="N81:N86" si="69">ROUND(H81*D81,2)</f>
        <v>5187.09</v>
      </c>
      <c r="O81" s="387">
        <f t="shared" ref="O81:O86" si="70">ROUND(I81*D81,2)</f>
        <v>4947.09</v>
      </c>
      <c r="P81" s="387">
        <f t="shared" ref="P81:P86" si="71">ROUND(J81*D81,2)</f>
        <v>4947.09</v>
      </c>
      <c r="Q81" s="388">
        <f t="shared" si="49"/>
        <v>0.95373128285801867</v>
      </c>
      <c r="S81" s="4">
        <v>5187.09</v>
      </c>
      <c r="U81" s="39">
        <f t="shared" si="51"/>
        <v>0</v>
      </c>
      <c r="V81" s="39"/>
    </row>
    <row r="82" spans="1:22" ht="25" x14ac:dyDescent="0.3">
      <c r="A82" s="404" t="s">
        <v>167</v>
      </c>
      <c r="B82" s="411" t="s">
        <v>160</v>
      </c>
      <c r="C82" s="412" t="s">
        <v>63</v>
      </c>
      <c r="D82" s="406">
        <v>27.56</v>
      </c>
      <c r="E82" s="412">
        <v>67.260000000000005</v>
      </c>
      <c r="F82" s="383">
        <f t="shared" si="64"/>
        <v>0</v>
      </c>
      <c r="G82" s="383">
        <f t="shared" si="65"/>
        <v>0</v>
      </c>
      <c r="H82" s="412">
        <v>67.260000000000005</v>
      </c>
      <c r="I82" s="400">
        <v>64.147999999999996</v>
      </c>
      <c r="J82" s="386">
        <f>I82+'BM06'!J82</f>
        <v>64.147999999999996</v>
      </c>
      <c r="K82" s="387">
        <f t="shared" si="66"/>
        <v>1853.69</v>
      </c>
      <c r="L82" s="387">
        <f t="shared" si="67"/>
        <v>0</v>
      </c>
      <c r="M82" s="387">
        <f t="shared" si="68"/>
        <v>0</v>
      </c>
      <c r="N82" s="387">
        <f t="shared" si="69"/>
        <v>1853.69</v>
      </c>
      <c r="O82" s="387">
        <f t="shared" si="70"/>
        <v>1767.92</v>
      </c>
      <c r="P82" s="387">
        <f t="shared" si="71"/>
        <v>1767.92</v>
      </c>
      <c r="Q82" s="388">
        <f t="shared" si="49"/>
        <v>0.95373012747546781</v>
      </c>
      <c r="S82" s="4">
        <v>1853.69</v>
      </c>
      <c r="U82" s="39">
        <f t="shared" si="51"/>
        <v>0</v>
      </c>
      <c r="V82" s="39"/>
    </row>
    <row r="83" spans="1:22" ht="37.5" x14ac:dyDescent="0.3">
      <c r="A83" s="404" t="s">
        <v>168</v>
      </c>
      <c r="B83" s="411" t="s">
        <v>161</v>
      </c>
      <c r="C83" s="412" t="s">
        <v>124</v>
      </c>
      <c r="D83" s="406">
        <v>27.6</v>
      </c>
      <c r="E83" s="412">
        <v>13.5</v>
      </c>
      <c r="F83" s="383">
        <f t="shared" si="64"/>
        <v>0</v>
      </c>
      <c r="G83" s="383">
        <f t="shared" si="65"/>
        <v>0</v>
      </c>
      <c r="H83" s="412">
        <v>13.5</v>
      </c>
      <c r="I83" s="400">
        <v>13.5</v>
      </c>
      <c r="J83" s="386">
        <f>I83+'BM06'!J83</f>
        <v>13.5</v>
      </c>
      <c r="K83" s="387">
        <f t="shared" si="66"/>
        <v>372.6</v>
      </c>
      <c r="L83" s="387">
        <f t="shared" si="67"/>
        <v>0</v>
      </c>
      <c r="M83" s="387">
        <f t="shared" si="68"/>
        <v>0</v>
      </c>
      <c r="N83" s="387">
        <f t="shared" si="69"/>
        <v>372.6</v>
      </c>
      <c r="O83" s="387">
        <f t="shared" si="70"/>
        <v>372.6</v>
      </c>
      <c r="P83" s="387">
        <f t="shared" si="71"/>
        <v>372.6</v>
      </c>
      <c r="Q83" s="388">
        <f t="shared" si="49"/>
        <v>1</v>
      </c>
      <c r="S83" s="4">
        <v>372.6</v>
      </c>
      <c r="U83" s="39">
        <f t="shared" si="51"/>
        <v>0</v>
      </c>
      <c r="V83" s="39"/>
    </row>
    <row r="84" spans="1:22" ht="25" x14ac:dyDescent="0.3">
      <c r="A84" s="404" t="s">
        <v>169</v>
      </c>
      <c r="B84" s="411" t="s">
        <v>162</v>
      </c>
      <c r="C84" s="412" t="s">
        <v>124</v>
      </c>
      <c r="D84" s="406">
        <v>71.63</v>
      </c>
      <c r="E84" s="412">
        <v>6</v>
      </c>
      <c r="F84" s="383">
        <f t="shared" si="64"/>
        <v>-1</v>
      </c>
      <c r="G84" s="383">
        <f t="shared" si="65"/>
        <v>0</v>
      </c>
      <c r="H84" s="412">
        <v>5</v>
      </c>
      <c r="I84" s="400"/>
      <c r="J84" s="386">
        <f>I84+'BM06'!J84</f>
        <v>0</v>
      </c>
      <c r="K84" s="387">
        <f t="shared" si="66"/>
        <v>429.78</v>
      </c>
      <c r="L84" s="387">
        <f t="shared" si="67"/>
        <v>-71.63</v>
      </c>
      <c r="M84" s="387">
        <f t="shared" si="68"/>
        <v>0</v>
      </c>
      <c r="N84" s="387">
        <f t="shared" si="69"/>
        <v>358.15</v>
      </c>
      <c r="O84" s="387">
        <f t="shared" si="70"/>
        <v>0</v>
      </c>
      <c r="P84" s="387">
        <f t="shared" si="71"/>
        <v>0</v>
      </c>
      <c r="Q84" s="388">
        <f t="shared" si="49"/>
        <v>0</v>
      </c>
      <c r="S84" s="4">
        <v>429.78</v>
      </c>
      <c r="U84" s="39">
        <f t="shared" si="51"/>
        <v>0</v>
      </c>
      <c r="V84" s="39"/>
    </row>
    <row r="85" spans="1:22" ht="30.75" customHeight="1" x14ac:dyDescent="0.3">
      <c r="A85" s="404" t="s">
        <v>170</v>
      </c>
      <c r="B85" s="411" t="s">
        <v>163</v>
      </c>
      <c r="C85" s="412" t="s">
        <v>63</v>
      </c>
      <c r="D85" s="406">
        <v>38.590000000000003</v>
      </c>
      <c r="E85" s="412">
        <v>53.5</v>
      </c>
      <c r="F85" s="383">
        <f t="shared" si="64"/>
        <v>-5.2800000000000011</v>
      </c>
      <c r="G85" s="383">
        <f t="shared" si="65"/>
        <v>0</v>
      </c>
      <c r="H85" s="412">
        <v>48.22</v>
      </c>
      <c r="I85" s="400"/>
      <c r="J85" s="386">
        <f>I85+'BM06'!J85</f>
        <v>0</v>
      </c>
      <c r="K85" s="387">
        <f t="shared" si="66"/>
        <v>2064.5700000000002</v>
      </c>
      <c r="L85" s="387">
        <f t="shared" si="67"/>
        <v>-203.76</v>
      </c>
      <c r="M85" s="387">
        <f t="shared" si="68"/>
        <v>0</v>
      </c>
      <c r="N85" s="387">
        <f t="shared" si="69"/>
        <v>1860.81</v>
      </c>
      <c r="O85" s="387">
        <f t="shared" si="70"/>
        <v>0</v>
      </c>
      <c r="P85" s="387">
        <f t="shared" si="71"/>
        <v>0</v>
      </c>
      <c r="Q85" s="388">
        <f t="shared" si="49"/>
        <v>0</v>
      </c>
      <c r="S85" s="4">
        <v>2064.5700000000002</v>
      </c>
      <c r="U85" s="39">
        <f t="shared" si="51"/>
        <v>0</v>
      </c>
      <c r="V85" s="39"/>
    </row>
    <row r="86" spans="1:22" ht="37.5" x14ac:dyDescent="0.3">
      <c r="A86" s="404" t="s">
        <v>171</v>
      </c>
      <c r="B86" s="411" t="s">
        <v>164</v>
      </c>
      <c r="C86" s="412" t="s">
        <v>165</v>
      </c>
      <c r="D86" s="406">
        <v>1493.81</v>
      </c>
      <c r="E86" s="412">
        <v>3</v>
      </c>
      <c r="F86" s="383">
        <f t="shared" si="64"/>
        <v>0</v>
      </c>
      <c r="G86" s="383">
        <f t="shared" si="65"/>
        <v>0</v>
      </c>
      <c r="H86" s="412">
        <v>3</v>
      </c>
      <c r="I86" s="400">
        <v>1</v>
      </c>
      <c r="J86" s="386">
        <f>I86+'BM06'!J86</f>
        <v>1</v>
      </c>
      <c r="K86" s="387">
        <f t="shared" si="66"/>
        <v>4481.43</v>
      </c>
      <c r="L86" s="387">
        <f t="shared" si="67"/>
        <v>0</v>
      </c>
      <c r="M86" s="387">
        <f t="shared" si="68"/>
        <v>0</v>
      </c>
      <c r="N86" s="387">
        <f t="shared" si="69"/>
        <v>4481.43</v>
      </c>
      <c r="O86" s="387">
        <f t="shared" si="70"/>
        <v>1493.81</v>
      </c>
      <c r="P86" s="387">
        <f t="shared" si="71"/>
        <v>1493.81</v>
      </c>
      <c r="Q86" s="388">
        <f t="shared" si="49"/>
        <v>0.33333333333333331</v>
      </c>
      <c r="S86" s="4">
        <v>4481.43</v>
      </c>
      <c r="U86" s="39">
        <f t="shared" si="51"/>
        <v>0</v>
      </c>
      <c r="V86" s="39"/>
    </row>
    <row r="87" spans="1:22" ht="15.5" customHeight="1" x14ac:dyDescent="0.3">
      <c r="A87" s="381" t="s">
        <v>172</v>
      </c>
      <c r="B87" s="394" t="s">
        <v>173</v>
      </c>
      <c r="C87" s="395"/>
      <c r="D87" s="648"/>
      <c r="E87" s="648"/>
      <c r="F87" s="648"/>
      <c r="G87" s="648"/>
      <c r="H87" s="648"/>
      <c r="I87" s="648"/>
      <c r="J87" s="648"/>
      <c r="K87" s="648"/>
      <c r="L87" s="648"/>
      <c r="M87" s="648"/>
      <c r="N87" s="648"/>
      <c r="O87" s="395"/>
      <c r="P87" s="395"/>
      <c r="Q87" s="403"/>
      <c r="S87" s="4">
        <v>11209.01</v>
      </c>
      <c r="U87" s="39">
        <f t="shared" si="51"/>
        <v>11209.01</v>
      </c>
      <c r="V87" s="39"/>
    </row>
    <row r="88" spans="1:22" ht="62.5" x14ac:dyDescent="0.3">
      <c r="A88" s="445" t="s">
        <v>177</v>
      </c>
      <c r="B88" s="446" t="s">
        <v>174</v>
      </c>
      <c r="C88" s="447" t="s">
        <v>165</v>
      </c>
      <c r="D88" s="413">
        <v>1082.95</v>
      </c>
      <c r="E88" s="447">
        <v>1</v>
      </c>
      <c r="F88" s="383">
        <f t="shared" ref="F88:F90" si="72">IF(H88&lt;E88,H88-E88,0)</f>
        <v>0</v>
      </c>
      <c r="G88" s="383">
        <f t="shared" ref="G88:G90" si="73">IF(H88&gt;E88,H88-E88,0)</f>
        <v>0</v>
      </c>
      <c r="H88" s="447">
        <v>1</v>
      </c>
      <c r="I88" s="400"/>
      <c r="J88" s="386">
        <f>I88+'BM06'!J88</f>
        <v>0</v>
      </c>
      <c r="K88" s="387">
        <f>ROUND(E88*D88,2)</f>
        <v>1082.95</v>
      </c>
      <c r="L88" s="387">
        <f t="shared" ref="L88:L90" si="74">ROUND(D88*F88,2)</f>
        <v>0</v>
      </c>
      <c r="M88" s="387">
        <f t="shared" ref="M88:M90" si="75">ROUND(D88*G88,2)</f>
        <v>0</v>
      </c>
      <c r="N88" s="387">
        <f>ROUND(H88*D88,2)</f>
        <v>1082.95</v>
      </c>
      <c r="O88" s="387">
        <f>ROUND(I88*D88,2)</f>
        <v>0</v>
      </c>
      <c r="P88" s="387">
        <f>ROUND(J88*D88,2)</f>
        <v>0</v>
      </c>
      <c r="Q88" s="388">
        <f t="shared" si="49"/>
        <v>0</v>
      </c>
      <c r="S88" s="4">
        <v>1082.95</v>
      </c>
      <c r="U88" s="39">
        <f t="shared" si="51"/>
        <v>0</v>
      </c>
      <c r="V88" s="39"/>
    </row>
    <row r="89" spans="1:22" ht="50" x14ac:dyDescent="0.3">
      <c r="A89" s="445" t="s">
        <v>178</v>
      </c>
      <c r="B89" s="446" t="s">
        <v>175</v>
      </c>
      <c r="C89" s="447" t="s">
        <v>63</v>
      </c>
      <c r="D89" s="413">
        <v>877.32</v>
      </c>
      <c r="E89" s="447">
        <v>6.4</v>
      </c>
      <c r="F89" s="383">
        <f t="shared" si="72"/>
        <v>0</v>
      </c>
      <c r="G89" s="383">
        <f t="shared" si="73"/>
        <v>0</v>
      </c>
      <c r="H89" s="447">
        <v>6.4</v>
      </c>
      <c r="I89" s="400"/>
      <c r="J89" s="386">
        <f>I89+'BM06'!J89</f>
        <v>0</v>
      </c>
      <c r="K89" s="387">
        <f>ROUND(E89*D89,2)</f>
        <v>5614.85</v>
      </c>
      <c r="L89" s="387">
        <f t="shared" si="74"/>
        <v>0</v>
      </c>
      <c r="M89" s="387">
        <f t="shared" si="75"/>
        <v>0</v>
      </c>
      <c r="N89" s="387">
        <f>ROUND(H89*D89,2)</f>
        <v>5614.85</v>
      </c>
      <c r="O89" s="387">
        <f>ROUND(I89*D89,2)</f>
        <v>0</v>
      </c>
      <c r="P89" s="387">
        <f>ROUND(J89*D89,2)</f>
        <v>0</v>
      </c>
      <c r="Q89" s="388">
        <f t="shared" si="49"/>
        <v>0</v>
      </c>
      <c r="S89" s="4">
        <v>5614.85</v>
      </c>
      <c r="U89" s="39">
        <f t="shared" si="51"/>
        <v>0</v>
      </c>
      <c r="V89" s="39"/>
    </row>
    <row r="90" spans="1:22" ht="37.5" x14ac:dyDescent="0.3">
      <c r="A90" s="445" t="s">
        <v>179</v>
      </c>
      <c r="B90" s="446" t="s">
        <v>176</v>
      </c>
      <c r="C90" s="447" t="s">
        <v>165</v>
      </c>
      <c r="D90" s="413">
        <v>4511.21</v>
      </c>
      <c r="E90" s="447">
        <v>1</v>
      </c>
      <c r="F90" s="383">
        <f t="shared" si="72"/>
        <v>0</v>
      </c>
      <c r="G90" s="383">
        <f t="shared" si="73"/>
        <v>0</v>
      </c>
      <c r="H90" s="447">
        <v>1</v>
      </c>
      <c r="I90" s="400"/>
      <c r="J90" s="386">
        <f>I90+'BM06'!J90</f>
        <v>0</v>
      </c>
      <c r="K90" s="387">
        <f>ROUND(E90*D90,2)</f>
        <v>4511.21</v>
      </c>
      <c r="L90" s="387">
        <f t="shared" si="74"/>
        <v>0</v>
      </c>
      <c r="M90" s="387">
        <f t="shared" si="75"/>
        <v>0</v>
      </c>
      <c r="N90" s="387">
        <f>ROUND(H90*D90,2)</f>
        <v>4511.21</v>
      </c>
      <c r="O90" s="387">
        <f>ROUND(I90*D90,2)</f>
        <v>0</v>
      </c>
      <c r="P90" s="387">
        <f>ROUND(J90*D90,2)</f>
        <v>0</v>
      </c>
      <c r="Q90" s="388">
        <f t="shared" si="49"/>
        <v>0</v>
      </c>
      <c r="S90" s="4">
        <v>4511.21</v>
      </c>
      <c r="U90" s="39">
        <f t="shared" si="51"/>
        <v>0</v>
      </c>
      <c r="V90" s="39"/>
    </row>
    <row r="91" spans="1:22" ht="15.5" customHeight="1" x14ac:dyDescent="0.3">
      <c r="A91" s="381" t="s">
        <v>180</v>
      </c>
      <c r="B91" s="394" t="s">
        <v>181</v>
      </c>
      <c r="C91" s="395"/>
      <c r="D91" s="409"/>
      <c r="E91" s="629"/>
      <c r="F91" s="629"/>
      <c r="G91" s="629"/>
      <c r="H91" s="629"/>
      <c r="I91" s="629"/>
      <c r="J91" s="629"/>
      <c r="K91" s="629"/>
      <c r="L91" s="629"/>
      <c r="M91" s="629"/>
      <c r="N91" s="629"/>
      <c r="O91" s="629"/>
      <c r="P91" s="395"/>
      <c r="Q91" s="403"/>
      <c r="S91" s="4">
        <v>11851.96</v>
      </c>
      <c r="U91" s="39">
        <f t="shared" si="51"/>
        <v>11851.96</v>
      </c>
      <c r="V91" s="39"/>
    </row>
    <row r="92" spans="1:22" ht="25" x14ac:dyDescent="0.3">
      <c r="A92" s="445" t="s">
        <v>187</v>
      </c>
      <c r="B92" s="446" t="s">
        <v>182</v>
      </c>
      <c r="C92" s="447" t="s">
        <v>46</v>
      </c>
      <c r="D92" s="413">
        <v>434.36</v>
      </c>
      <c r="E92" s="447">
        <v>3.37</v>
      </c>
      <c r="F92" s="383">
        <f t="shared" ref="F92:F96" si="76">IF(H92&lt;E92,H92-E92,0)</f>
        <v>-0.96124999999999972</v>
      </c>
      <c r="G92" s="383">
        <f t="shared" ref="G92:G96" si="77">IF(H92&gt;E92,H92-E92,0)</f>
        <v>0</v>
      </c>
      <c r="H92" s="447">
        <v>2.4087500000000004</v>
      </c>
      <c r="I92" s="400"/>
      <c r="J92" s="386">
        <f>I92+'BM06'!J92</f>
        <v>3.37</v>
      </c>
      <c r="K92" s="387">
        <f>ROUND(E92*D92,2)</f>
        <v>1463.79</v>
      </c>
      <c r="L92" s="387">
        <f t="shared" ref="L92:L96" si="78">ROUND(D92*F92,2)</f>
        <v>-417.53</v>
      </c>
      <c r="M92" s="387">
        <f t="shared" ref="M92:M96" si="79">ROUND(D92*G92,2)</f>
        <v>0</v>
      </c>
      <c r="N92" s="387">
        <f>ROUND(H92*D92,2)</f>
        <v>1046.26</v>
      </c>
      <c r="O92" s="387">
        <f>ROUND(I92*D92,2)</f>
        <v>0</v>
      </c>
      <c r="P92" s="387">
        <f>ROUND(J92*D92,2)</f>
        <v>1463.79</v>
      </c>
      <c r="Q92" s="388">
        <f t="shared" si="49"/>
        <v>1.3990690650507522</v>
      </c>
      <c r="S92" s="4">
        <v>1463.79</v>
      </c>
      <c r="U92" s="39">
        <f t="shared" si="51"/>
        <v>0</v>
      </c>
      <c r="V92" s="39"/>
    </row>
    <row r="93" spans="1:22" ht="62.5" x14ac:dyDescent="0.3">
      <c r="A93" s="445" t="s">
        <v>188</v>
      </c>
      <c r="B93" s="446" t="s">
        <v>183</v>
      </c>
      <c r="C93" s="447" t="s">
        <v>63</v>
      </c>
      <c r="D93" s="413">
        <v>40.81</v>
      </c>
      <c r="E93" s="447">
        <v>48.22</v>
      </c>
      <c r="F93" s="383">
        <f t="shared" si="76"/>
        <v>0</v>
      </c>
      <c r="G93" s="383">
        <f t="shared" si="77"/>
        <v>0</v>
      </c>
      <c r="H93" s="447">
        <v>48.22</v>
      </c>
      <c r="I93" s="400"/>
      <c r="J93" s="386">
        <f>I93+'BM06'!J93</f>
        <v>0</v>
      </c>
      <c r="K93" s="387">
        <f>ROUND(E93*D93,2)</f>
        <v>1967.86</v>
      </c>
      <c r="L93" s="387">
        <f t="shared" si="78"/>
        <v>0</v>
      </c>
      <c r="M93" s="387">
        <f t="shared" si="79"/>
        <v>0</v>
      </c>
      <c r="N93" s="387">
        <f>ROUND(H93*D93,2)</f>
        <v>1967.86</v>
      </c>
      <c r="O93" s="387">
        <f>ROUND(I93*D93,2)</f>
        <v>0</v>
      </c>
      <c r="P93" s="387">
        <f>ROUND(J93*D93,2)</f>
        <v>0</v>
      </c>
      <c r="Q93" s="388">
        <f t="shared" si="49"/>
        <v>0</v>
      </c>
      <c r="S93" s="4">
        <v>1967.86</v>
      </c>
      <c r="U93" s="39">
        <f t="shared" si="51"/>
        <v>0</v>
      </c>
      <c r="V93" s="39"/>
    </row>
    <row r="94" spans="1:22" ht="37.5" x14ac:dyDescent="0.3">
      <c r="A94" s="445" t="s">
        <v>189</v>
      </c>
      <c r="B94" s="446" t="s">
        <v>184</v>
      </c>
      <c r="C94" s="447" t="s">
        <v>63</v>
      </c>
      <c r="D94" s="413">
        <v>126.75</v>
      </c>
      <c r="E94" s="447">
        <v>48.22</v>
      </c>
      <c r="F94" s="383">
        <f t="shared" si="76"/>
        <v>0</v>
      </c>
      <c r="G94" s="383">
        <f t="shared" si="77"/>
        <v>0</v>
      </c>
      <c r="H94" s="447">
        <v>48.22</v>
      </c>
      <c r="I94" s="400"/>
      <c r="J94" s="386">
        <f>I94+'BM06'!J94</f>
        <v>0</v>
      </c>
      <c r="K94" s="387">
        <f>ROUND(E94*D94,2)</f>
        <v>6111.89</v>
      </c>
      <c r="L94" s="387">
        <f t="shared" si="78"/>
        <v>0</v>
      </c>
      <c r="M94" s="387">
        <f t="shared" si="79"/>
        <v>0</v>
      </c>
      <c r="N94" s="387">
        <f>ROUND(H94*D94,2)</f>
        <v>6111.89</v>
      </c>
      <c r="O94" s="387">
        <f>ROUND(I94*D94,2)</f>
        <v>0</v>
      </c>
      <c r="P94" s="387">
        <f>ROUND(J94*D94,2)</f>
        <v>0</v>
      </c>
      <c r="Q94" s="388">
        <f t="shared" si="49"/>
        <v>0</v>
      </c>
      <c r="S94" s="4">
        <v>6111.89</v>
      </c>
      <c r="U94" s="39">
        <f t="shared" si="51"/>
        <v>0</v>
      </c>
      <c r="V94" s="39"/>
    </row>
    <row r="95" spans="1:22" ht="25" x14ac:dyDescent="0.3">
      <c r="A95" s="445" t="s">
        <v>190</v>
      </c>
      <c r="B95" s="446" t="s">
        <v>185</v>
      </c>
      <c r="C95" s="447" t="s">
        <v>124</v>
      </c>
      <c r="D95" s="413">
        <v>21</v>
      </c>
      <c r="E95" s="447">
        <v>36.71</v>
      </c>
      <c r="F95" s="383">
        <f t="shared" si="76"/>
        <v>0</v>
      </c>
      <c r="G95" s="383">
        <f t="shared" si="77"/>
        <v>0</v>
      </c>
      <c r="H95" s="447">
        <v>36.71</v>
      </c>
      <c r="I95" s="400"/>
      <c r="J95" s="386">
        <f>I95+'BM06'!J95</f>
        <v>0</v>
      </c>
      <c r="K95" s="387">
        <f>ROUND(E95*D95,2)</f>
        <v>770.91</v>
      </c>
      <c r="L95" s="387">
        <f t="shared" si="78"/>
        <v>0</v>
      </c>
      <c r="M95" s="387">
        <f t="shared" si="79"/>
        <v>0</v>
      </c>
      <c r="N95" s="387">
        <f>ROUND(H95*D95,2)</f>
        <v>770.91</v>
      </c>
      <c r="O95" s="387">
        <f>ROUND(I95*D95,2)</f>
        <v>0</v>
      </c>
      <c r="P95" s="387">
        <f>ROUND(J95*D95,2)</f>
        <v>0</v>
      </c>
      <c r="Q95" s="388">
        <f t="shared" si="49"/>
        <v>0</v>
      </c>
      <c r="S95" s="4">
        <v>770.91</v>
      </c>
      <c r="U95" s="39">
        <f t="shared" si="51"/>
        <v>0</v>
      </c>
      <c r="V95" s="39"/>
    </row>
    <row r="96" spans="1:22" ht="37.5" x14ac:dyDescent="0.3">
      <c r="A96" s="445" t="s">
        <v>191</v>
      </c>
      <c r="B96" s="446" t="s">
        <v>186</v>
      </c>
      <c r="C96" s="447" t="s">
        <v>46</v>
      </c>
      <c r="D96" s="413">
        <v>772.62</v>
      </c>
      <c r="E96" s="447">
        <v>1.99</v>
      </c>
      <c r="F96" s="383">
        <f t="shared" si="76"/>
        <v>0</v>
      </c>
      <c r="G96" s="383">
        <f t="shared" si="77"/>
        <v>0</v>
      </c>
      <c r="H96" s="447">
        <v>1.99</v>
      </c>
      <c r="I96" s="400"/>
      <c r="J96" s="386">
        <f>I96+'BM06'!J96</f>
        <v>0</v>
      </c>
      <c r="K96" s="387">
        <f>ROUND(E96*D96,2)</f>
        <v>1537.51</v>
      </c>
      <c r="L96" s="387">
        <f t="shared" si="78"/>
        <v>0</v>
      </c>
      <c r="M96" s="387">
        <f t="shared" si="79"/>
        <v>0</v>
      </c>
      <c r="N96" s="387">
        <f>ROUND(H96*D96,2)</f>
        <v>1537.51</v>
      </c>
      <c r="O96" s="387">
        <f>ROUND(I96*D96,2)</f>
        <v>0</v>
      </c>
      <c r="P96" s="387">
        <f>ROUND(J96*D96,2)</f>
        <v>0</v>
      </c>
      <c r="Q96" s="388">
        <f t="shared" si="49"/>
        <v>0</v>
      </c>
      <c r="S96" s="4">
        <v>1537.51</v>
      </c>
      <c r="U96" s="39">
        <f t="shared" si="51"/>
        <v>0</v>
      </c>
      <c r="V96" s="39"/>
    </row>
    <row r="97" spans="1:22" ht="15.5" customHeight="1" x14ac:dyDescent="0.3">
      <c r="A97" s="381" t="s">
        <v>192</v>
      </c>
      <c r="B97" s="394" t="s">
        <v>108</v>
      </c>
      <c r="C97" s="395"/>
      <c r="D97" s="409"/>
      <c r="E97" s="395"/>
      <c r="F97" s="395"/>
      <c r="G97" s="395"/>
      <c r="H97" s="629"/>
      <c r="I97" s="629"/>
      <c r="J97" s="629"/>
      <c r="K97" s="629"/>
      <c r="L97" s="629"/>
      <c r="M97" s="629"/>
      <c r="N97" s="629"/>
      <c r="O97" s="629"/>
      <c r="P97" s="395"/>
      <c r="Q97" s="403"/>
      <c r="S97" s="4">
        <v>8571.64</v>
      </c>
      <c r="U97" s="39">
        <f t="shared" si="51"/>
        <v>8571.64</v>
      </c>
      <c r="V97" s="39"/>
    </row>
    <row r="98" spans="1:22" ht="37.5" x14ac:dyDescent="0.3">
      <c r="A98" s="445" t="s">
        <v>194</v>
      </c>
      <c r="B98" s="446" t="s">
        <v>109</v>
      </c>
      <c r="C98" s="447" t="s">
        <v>63</v>
      </c>
      <c r="D98" s="413">
        <v>4.37</v>
      </c>
      <c r="E98" s="447">
        <v>247.26</v>
      </c>
      <c r="F98" s="383">
        <f t="shared" ref="F98:F100" si="80">IF(H98&lt;E98,H98-E98,0)</f>
        <v>0</v>
      </c>
      <c r="G98" s="383">
        <f t="shared" ref="G98:G100" si="81">IF(H98&gt;E98,H98-E98,0)</f>
        <v>0</v>
      </c>
      <c r="H98" s="447">
        <v>247.26</v>
      </c>
      <c r="I98" s="400"/>
      <c r="J98" s="386">
        <f>I98+'BM06'!J98</f>
        <v>247.26</v>
      </c>
      <c r="K98" s="387">
        <f>ROUND(E98*D98,2)</f>
        <v>1080.53</v>
      </c>
      <c r="L98" s="387">
        <f t="shared" ref="L98:L100" si="82">ROUND(D98*F98,2)</f>
        <v>0</v>
      </c>
      <c r="M98" s="387">
        <f t="shared" ref="M98:M100" si="83">ROUND(D98*G98,2)</f>
        <v>0</v>
      </c>
      <c r="N98" s="387">
        <f>ROUND(H98*D98,2)</f>
        <v>1080.53</v>
      </c>
      <c r="O98" s="387">
        <f>ROUND(I98*D98,2)</f>
        <v>0</v>
      </c>
      <c r="P98" s="387">
        <f>ROUND(J98*D98,2)</f>
        <v>1080.53</v>
      </c>
      <c r="Q98" s="388">
        <f t="shared" si="49"/>
        <v>1</v>
      </c>
      <c r="S98" s="4">
        <v>1080.53</v>
      </c>
      <c r="U98" s="39">
        <f t="shared" si="51"/>
        <v>0</v>
      </c>
      <c r="V98" s="39"/>
    </row>
    <row r="99" spans="1:22" ht="50" x14ac:dyDescent="0.3">
      <c r="A99" s="445" t="s">
        <v>195</v>
      </c>
      <c r="B99" s="446" t="s">
        <v>110</v>
      </c>
      <c r="C99" s="447" t="s">
        <v>63</v>
      </c>
      <c r="D99" s="413">
        <v>24.13</v>
      </c>
      <c r="E99" s="447">
        <v>111.97</v>
      </c>
      <c r="F99" s="383">
        <f t="shared" si="80"/>
        <v>0</v>
      </c>
      <c r="G99" s="383">
        <f t="shared" si="81"/>
        <v>0</v>
      </c>
      <c r="H99" s="447">
        <v>111.97</v>
      </c>
      <c r="I99" s="400"/>
      <c r="J99" s="386">
        <f>I99+'BM06'!J99</f>
        <v>111.97</v>
      </c>
      <c r="K99" s="387">
        <f>ROUND(E99*D99,2)</f>
        <v>2701.84</v>
      </c>
      <c r="L99" s="387">
        <f t="shared" si="82"/>
        <v>0</v>
      </c>
      <c r="M99" s="387">
        <f t="shared" si="83"/>
        <v>0</v>
      </c>
      <c r="N99" s="387">
        <f>ROUND(H99*D99,2)</f>
        <v>2701.84</v>
      </c>
      <c r="O99" s="387">
        <f>ROUND(I99*D99,2)</f>
        <v>0</v>
      </c>
      <c r="P99" s="387">
        <f>ROUND(J99*D99,2)</f>
        <v>2701.84</v>
      </c>
      <c r="Q99" s="388">
        <f t="shared" si="49"/>
        <v>1</v>
      </c>
      <c r="S99" s="4">
        <v>2701.84</v>
      </c>
      <c r="U99" s="39">
        <f t="shared" si="51"/>
        <v>0</v>
      </c>
      <c r="V99" s="39"/>
    </row>
    <row r="100" spans="1:22" ht="50" x14ac:dyDescent="0.3">
      <c r="A100" s="445" t="s">
        <v>196</v>
      </c>
      <c r="B100" s="446" t="s">
        <v>193</v>
      </c>
      <c r="C100" s="447" t="s">
        <v>63</v>
      </c>
      <c r="D100" s="413">
        <v>35.4</v>
      </c>
      <c r="E100" s="447">
        <v>135.29</v>
      </c>
      <c r="F100" s="383">
        <f t="shared" si="80"/>
        <v>0</v>
      </c>
      <c r="G100" s="383">
        <f t="shared" si="81"/>
        <v>0</v>
      </c>
      <c r="H100" s="447">
        <v>135.29</v>
      </c>
      <c r="I100" s="400"/>
      <c r="J100" s="386">
        <f>I100+'BM06'!J100</f>
        <v>100</v>
      </c>
      <c r="K100" s="387">
        <f>ROUND(E100*D100,2)</f>
        <v>4789.2700000000004</v>
      </c>
      <c r="L100" s="387">
        <f t="shared" si="82"/>
        <v>0</v>
      </c>
      <c r="M100" s="387">
        <f t="shared" si="83"/>
        <v>0</v>
      </c>
      <c r="N100" s="387">
        <f>ROUND(H100*D100,2)</f>
        <v>4789.2700000000004</v>
      </c>
      <c r="O100" s="387">
        <f>ROUND(I100*D100,2)</f>
        <v>0</v>
      </c>
      <c r="P100" s="387">
        <f>ROUND(J100*D100,2)</f>
        <v>3540</v>
      </c>
      <c r="Q100" s="388">
        <f t="shared" si="49"/>
        <v>0.73915231340058085</v>
      </c>
      <c r="S100" s="4">
        <v>4789.2700000000004</v>
      </c>
      <c r="U100" s="39">
        <f t="shared" si="51"/>
        <v>0</v>
      </c>
      <c r="V100" s="39"/>
    </row>
    <row r="101" spans="1:22" ht="15.5" customHeight="1" x14ac:dyDescent="0.3">
      <c r="A101" s="381" t="s">
        <v>197</v>
      </c>
      <c r="B101" s="394" t="s">
        <v>198</v>
      </c>
      <c r="C101" s="395"/>
      <c r="D101" s="409"/>
      <c r="E101" s="629"/>
      <c r="F101" s="629"/>
      <c r="G101" s="629"/>
      <c r="H101" s="629"/>
      <c r="I101" s="629"/>
      <c r="J101" s="629"/>
      <c r="K101" s="629"/>
      <c r="L101" s="629"/>
      <c r="M101" s="629"/>
      <c r="N101" s="629"/>
      <c r="O101" s="395"/>
      <c r="P101" s="395"/>
      <c r="Q101" s="403"/>
      <c r="S101" s="4">
        <v>8320.64</v>
      </c>
      <c r="U101" s="39">
        <f t="shared" si="51"/>
        <v>8320.64</v>
      </c>
      <c r="V101" s="39"/>
    </row>
    <row r="102" spans="1:22" ht="25" x14ac:dyDescent="0.3">
      <c r="A102" s="445" t="s">
        <v>204</v>
      </c>
      <c r="B102" s="446" t="s">
        <v>199</v>
      </c>
      <c r="C102" s="447" t="s">
        <v>63</v>
      </c>
      <c r="D102" s="413">
        <v>3.18</v>
      </c>
      <c r="E102" s="447">
        <v>247.26</v>
      </c>
      <c r="F102" s="383">
        <f t="shared" ref="F102:F107" si="84">IF(H102&lt;E102,H102-E102,0)</f>
        <v>0</v>
      </c>
      <c r="G102" s="383">
        <f t="shared" ref="G102:G107" si="85">IF(H102&gt;E102,H102-E102,0)</f>
        <v>0</v>
      </c>
      <c r="H102" s="447">
        <v>247.26</v>
      </c>
      <c r="I102" s="400"/>
      <c r="J102" s="386">
        <f>I102+'BM06'!J102</f>
        <v>0</v>
      </c>
      <c r="K102" s="387">
        <f t="shared" ref="K102:K107" si="86">ROUND(E102*D102,2)</f>
        <v>786.29</v>
      </c>
      <c r="L102" s="387">
        <f t="shared" ref="L102:L107" si="87">ROUND(D102*F102,2)</f>
        <v>0</v>
      </c>
      <c r="M102" s="387">
        <f t="shared" ref="M102:M107" si="88">ROUND(D102*G102,2)</f>
        <v>0</v>
      </c>
      <c r="N102" s="387">
        <f t="shared" ref="N102:N107" si="89">ROUND(H102*D102,2)</f>
        <v>786.29</v>
      </c>
      <c r="O102" s="387">
        <f t="shared" ref="O102:O107" si="90">ROUND(I102*D102,2)</f>
        <v>0</v>
      </c>
      <c r="P102" s="387">
        <f t="shared" ref="P102:P107" si="91">ROUND(J102*D102,2)</f>
        <v>0</v>
      </c>
      <c r="Q102" s="388">
        <f t="shared" si="49"/>
        <v>0</v>
      </c>
      <c r="S102" s="4">
        <v>786.29</v>
      </c>
      <c r="U102" s="39">
        <f t="shared" si="51"/>
        <v>0</v>
      </c>
      <c r="V102" s="39"/>
    </row>
    <row r="103" spans="1:22" ht="25" x14ac:dyDescent="0.3">
      <c r="A103" s="445" t="s">
        <v>205</v>
      </c>
      <c r="B103" s="446" t="s">
        <v>200</v>
      </c>
      <c r="C103" s="447" t="s">
        <v>63</v>
      </c>
      <c r="D103" s="413">
        <v>11.22</v>
      </c>
      <c r="E103" s="447">
        <v>247.26</v>
      </c>
      <c r="F103" s="383">
        <f t="shared" si="84"/>
        <v>0</v>
      </c>
      <c r="G103" s="383">
        <f t="shared" si="85"/>
        <v>0</v>
      </c>
      <c r="H103" s="447">
        <v>247.26</v>
      </c>
      <c r="I103" s="400"/>
      <c r="J103" s="386">
        <f>I103+'BM06'!J103</f>
        <v>0</v>
      </c>
      <c r="K103" s="387">
        <f t="shared" si="86"/>
        <v>2774.26</v>
      </c>
      <c r="L103" s="387">
        <f t="shared" si="87"/>
        <v>0</v>
      </c>
      <c r="M103" s="387">
        <f t="shared" si="88"/>
        <v>0</v>
      </c>
      <c r="N103" s="387">
        <f t="shared" si="89"/>
        <v>2774.26</v>
      </c>
      <c r="O103" s="387">
        <f t="shared" si="90"/>
        <v>0</v>
      </c>
      <c r="P103" s="387">
        <f t="shared" si="91"/>
        <v>0</v>
      </c>
      <c r="Q103" s="388">
        <f t="shared" si="49"/>
        <v>0</v>
      </c>
      <c r="S103" s="4">
        <v>2774.26</v>
      </c>
      <c r="U103" s="39">
        <f t="shared" si="51"/>
        <v>0</v>
      </c>
      <c r="V103" s="39"/>
    </row>
    <row r="104" spans="1:22" ht="25" x14ac:dyDescent="0.3">
      <c r="A104" s="445" t="s">
        <v>206</v>
      </c>
      <c r="B104" s="446" t="s">
        <v>113</v>
      </c>
      <c r="C104" s="447" t="s">
        <v>63</v>
      </c>
      <c r="D104" s="413">
        <v>15.2</v>
      </c>
      <c r="E104" s="447">
        <v>247.26</v>
      </c>
      <c r="F104" s="383">
        <f t="shared" si="84"/>
        <v>0</v>
      </c>
      <c r="G104" s="383">
        <f t="shared" si="85"/>
        <v>0</v>
      </c>
      <c r="H104" s="447">
        <v>247.26</v>
      </c>
      <c r="I104" s="400"/>
      <c r="J104" s="386">
        <f>I104+'BM06'!J104</f>
        <v>0</v>
      </c>
      <c r="K104" s="387">
        <f t="shared" si="86"/>
        <v>3758.35</v>
      </c>
      <c r="L104" s="387">
        <f t="shared" si="87"/>
        <v>0</v>
      </c>
      <c r="M104" s="387">
        <f t="shared" si="88"/>
        <v>0</v>
      </c>
      <c r="N104" s="387">
        <f t="shared" si="89"/>
        <v>3758.35</v>
      </c>
      <c r="O104" s="387">
        <f t="shared" si="90"/>
        <v>0</v>
      </c>
      <c r="P104" s="387">
        <f t="shared" si="91"/>
        <v>0</v>
      </c>
      <c r="Q104" s="388">
        <f t="shared" si="49"/>
        <v>0</v>
      </c>
      <c r="S104" s="4">
        <v>3758.35</v>
      </c>
      <c r="U104" s="39">
        <f t="shared" si="51"/>
        <v>0</v>
      </c>
      <c r="V104" s="39"/>
    </row>
    <row r="105" spans="1:22" ht="25" x14ac:dyDescent="0.3">
      <c r="A105" s="445" t="s">
        <v>207</v>
      </c>
      <c r="B105" s="446" t="s">
        <v>201</v>
      </c>
      <c r="C105" s="447" t="s">
        <v>63</v>
      </c>
      <c r="D105" s="413">
        <v>3.21</v>
      </c>
      <c r="E105" s="447">
        <v>48.22</v>
      </c>
      <c r="F105" s="383">
        <f t="shared" si="84"/>
        <v>0</v>
      </c>
      <c r="G105" s="383">
        <f t="shared" si="85"/>
        <v>0</v>
      </c>
      <c r="H105" s="447">
        <v>48.22</v>
      </c>
      <c r="I105" s="400"/>
      <c r="J105" s="386">
        <f>I105+'BM06'!J105</f>
        <v>0</v>
      </c>
      <c r="K105" s="387">
        <f t="shared" si="86"/>
        <v>154.79</v>
      </c>
      <c r="L105" s="387">
        <f t="shared" si="87"/>
        <v>0</v>
      </c>
      <c r="M105" s="387">
        <f t="shared" si="88"/>
        <v>0</v>
      </c>
      <c r="N105" s="387">
        <f t="shared" si="89"/>
        <v>154.79</v>
      </c>
      <c r="O105" s="387">
        <f t="shared" si="90"/>
        <v>0</v>
      </c>
      <c r="P105" s="387">
        <f t="shared" si="91"/>
        <v>0</v>
      </c>
      <c r="Q105" s="388">
        <f t="shared" si="49"/>
        <v>0</v>
      </c>
      <c r="S105" s="4">
        <v>154.79</v>
      </c>
      <c r="U105" s="39">
        <f t="shared" si="51"/>
        <v>0</v>
      </c>
      <c r="V105" s="39"/>
    </row>
    <row r="106" spans="1:22" ht="25" x14ac:dyDescent="0.3">
      <c r="A106" s="445" t="s">
        <v>208</v>
      </c>
      <c r="B106" s="446" t="s">
        <v>202</v>
      </c>
      <c r="C106" s="447" t="s">
        <v>63</v>
      </c>
      <c r="D106" s="413">
        <v>17.05</v>
      </c>
      <c r="E106" s="447">
        <v>48.22</v>
      </c>
      <c r="F106" s="383">
        <f t="shared" si="84"/>
        <v>0</v>
      </c>
      <c r="G106" s="383">
        <f t="shared" si="85"/>
        <v>0</v>
      </c>
      <c r="H106" s="447">
        <v>48.22</v>
      </c>
      <c r="I106" s="400"/>
      <c r="J106" s="386">
        <f>I106+'BM06'!J106</f>
        <v>0</v>
      </c>
      <c r="K106" s="387">
        <f t="shared" si="86"/>
        <v>822.15</v>
      </c>
      <c r="L106" s="387">
        <f t="shared" si="87"/>
        <v>0</v>
      </c>
      <c r="M106" s="387">
        <f t="shared" si="88"/>
        <v>0</v>
      </c>
      <c r="N106" s="387">
        <f t="shared" si="89"/>
        <v>822.15</v>
      </c>
      <c r="O106" s="387">
        <f t="shared" si="90"/>
        <v>0</v>
      </c>
      <c r="P106" s="387">
        <f t="shared" si="91"/>
        <v>0</v>
      </c>
      <c r="Q106" s="388">
        <f t="shared" si="49"/>
        <v>0</v>
      </c>
      <c r="S106" s="4">
        <v>822.15</v>
      </c>
      <c r="U106" s="39">
        <f t="shared" si="51"/>
        <v>0</v>
      </c>
      <c r="V106" s="39"/>
    </row>
    <row r="107" spans="1:22" ht="25" x14ac:dyDescent="0.3">
      <c r="A107" s="445" t="s">
        <v>209</v>
      </c>
      <c r="B107" s="446" t="s">
        <v>203</v>
      </c>
      <c r="C107" s="447" t="s">
        <v>63</v>
      </c>
      <c r="D107" s="413">
        <v>6.87</v>
      </c>
      <c r="E107" s="447">
        <v>3.61</v>
      </c>
      <c r="F107" s="383">
        <f t="shared" si="84"/>
        <v>0</v>
      </c>
      <c r="G107" s="383">
        <f t="shared" si="85"/>
        <v>0</v>
      </c>
      <c r="H107" s="447">
        <v>3.61</v>
      </c>
      <c r="I107" s="400"/>
      <c r="J107" s="386">
        <f>I107+'BM06'!J107</f>
        <v>0</v>
      </c>
      <c r="K107" s="387">
        <f t="shared" si="86"/>
        <v>24.8</v>
      </c>
      <c r="L107" s="387">
        <f t="shared" si="87"/>
        <v>0</v>
      </c>
      <c r="M107" s="387">
        <f t="shared" si="88"/>
        <v>0</v>
      </c>
      <c r="N107" s="387">
        <f t="shared" si="89"/>
        <v>24.8</v>
      </c>
      <c r="O107" s="387">
        <f t="shared" si="90"/>
        <v>0</v>
      </c>
      <c r="P107" s="387">
        <f t="shared" si="91"/>
        <v>0</v>
      </c>
      <c r="Q107" s="388">
        <f t="shared" si="49"/>
        <v>0</v>
      </c>
      <c r="S107" s="4">
        <v>24.8</v>
      </c>
      <c r="U107" s="39">
        <f t="shared" si="51"/>
        <v>0</v>
      </c>
      <c r="V107" s="39"/>
    </row>
    <row r="108" spans="1:22" ht="15.5" customHeight="1" x14ac:dyDescent="0.3">
      <c r="A108" s="376">
        <v>3</v>
      </c>
      <c r="B108" s="414" t="s">
        <v>210</v>
      </c>
      <c r="C108" s="415"/>
      <c r="D108" s="448"/>
      <c r="E108" s="415"/>
      <c r="F108" s="415"/>
      <c r="G108" s="415"/>
      <c r="H108" s="416"/>
      <c r="I108" s="416"/>
      <c r="J108" s="416"/>
      <c r="K108" s="449">
        <f t="shared" ref="K108:P108" si="92">SUM(K110:K119)</f>
        <v>21011.47</v>
      </c>
      <c r="L108" s="449">
        <f t="shared" si="92"/>
        <v>0</v>
      </c>
      <c r="M108" s="449">
        <f t="shared" si="92"/>
        <v>0</v>
      </c>
      <c r="N108" s="449">
        <f t="shared" si="92"/>
        <v>21011.47</v>
      </c>
      <c r="O108" s="449">
        <f t="shared" si="92"/>
        <v>0</v>
      </c>
      <c r="P108" s="449">
        <f t="shared" si="92"/>
        <v>0</v>
      </c>
      <c r="Q108" s="380">
        <f>P108/N108</f>
        <v>0</v>
      </c>
      <c r="S108" s="4">
        <v>21011.47</v>
      </c>
      <c r="U108" s="39">
        <f t="shared" si="51"/>
        <v>0</v>
      </c>
      <c r="V108" s="39"/>
    </row>
    <row r="109" spans="1:22" ht="15.5" customHeight="1" x14ac:dyDescent="0.3">
      <c r="A109" s="381" t="s">
        <v>25</v>
      </c>
      <c r="B109" s="394" t="s">
        <v>211</v>
      </c>
      <c r="C109" s="395"/>
      <c r="D109" s="409"/>
      <c r="E109" s="395"/>
      <c r="F109" s="395"/>
      <c r="G109" s="395"/>
      <c r="H109" s="395"/>
      <c r="I109" s="644"/>
      <c r="J109" s="644"/>
      <c r="K109" s="644"/>
      <c r="L109" s="644"/>
      <c r="M109" s="644"/>
      <c r="N109" s="644"/>
      <c r="O109" s="644"/>
      <c r="P109" s="644"/>
      <c r="Q109" s="450"/>
      <c r="S109" s="4">
        <v>8830.9599999999991</v>
      </c>
      <c r="U109" s="39">
        <f t="shared" si="51"/>
        <v>8830.9599999999991</v>
      </c>
      <c r="V109" s="39"/>
    </row>
    <row r="110" spans="1:22" ht="50" x14ac:dyDescent="0.3">
      <c r="A110" s="445" t="s">
        <v>214</v>
      </c>
      <c r="B110" s="446" t="s">
        <v>212</v>
      </c>
      <c r="C110" s="447" t="s">
        <v>124</v>
      </c>
      <c r="D110" s="413">
        <v>67.56</v>
      </c>
      <c r="E110" s="447">
        <v>76.45</v>
      </c>
      <c r="F110" s="383">
        <f t="shared" ref="F110:F112" si="93">IF(H110&lt;E110,H110-E110,0)</f>
        <v>0</v>
      </c>
      <c r="G110" s="383">
        <f t="shared" ref="G110:G112" si="94">IF(H110&gt;E110,H110-E110,0)</f>
        <v>0</v>
      </c>
      <c r="H110" s="447">
        <v>76.45</v>
      </c>
      <c r="I110" s="400"/>
      <c r="J110" s="386">
        <f>I110+'BM06'!J110</f>
        <v>0</v>
      </c>
      <c r="K110" s="387">
        <f>ROUND(E110*D110,2)</f>
        <v>5164.96</v>
      </c>
      <c r="L110" s="387">
        <f t="shared" ref="L110:L112" si="95">ROUND(D110*F110,2)</f>
        <v>0</v>
      </c>
      <c r="M110" s="387">
        <f t="shared" ref="M110:M112" si="96">ROUND(D110*G110,2)</f>
        <v>0</v>
      </c>
      <c r="N110" s="387">
        <f>ROUND(H110*D110,2)</f>
        <v>5164.96</v>
      </c>
      <c r="O110" s="387">
        <f>ROUND(I110*D110,2)</f>
        <v>0</v>
      </c>
      <c r="P110" s="387">
        <f>ROUND(J110*D110,2)</f>
        <v>0</v>
      </c>
      <c r="Q110" s="388">
        <f t="shared" ref="Q110:Q119" si="97">P110/N110</f>
        <v>0</v>
      </c>
      <c r="S110" s="4">
        <v>5164.96</v>
      </c>
      <c r="U110" s="39">
        <f t="shared" si="51"/>
        <v>0</v>
      </c>
      <c r="V110" s="39"/>
    </row>
    <row r="111" spans="1:22" ht="25" x14ac:dyDescent="0.3">
      <c r="A111" s="445" t="s">
        <v>215</v>
      </c>
      <c r="B111" s="446" t="s">
        <v>213</v>
      </c>
      <c r="C111" s="447" t="s">
        <v>165</v>
      </c>
      <c r="D111" s="413">
        <v>1803.32</v>
      </c>
      <c r="E111" s="447">
        <v>2</v>
      </c>
      <c r="F111" s="383">
        <f t="shared" si="93"/>
        <v>0</v>
      </c>
      <c r="G111" s="383">
        <f t="shared" si="94"/>
        <v>0</v>
      </c>
      <c r="H111" s="447">
        <v>2</v>
      </c>
      <c r="I111" s="400"/>
      <c r="J111" s="386">
        <f>I111+'BM06'!J111</f>
        <v>0</v>
      </c>
      <c r="K111" s="387">
        <f>ROUND(E111*D111,2)</f>
        <v>3606.64</v>
      </c>
      <c r="L111" s="387">
        <f t="shared" si="95"/>
        <v>0</v>
      </c>
      <c r="M111" s="387">
        <f t="shared" si="96"/>
        <v>0</v>
      </c>
      <c r="N111" s="387">
        <f>ROUND(H111*D111,2)</f>
        <v>3606.64</v>
      </c>
      <c r="O111" s="387">
        <f>ROUND(I111*D111,2)</f>
        <v>0</v>
      </c>
      <c r="P111" s="387">
        <f>ROUND(J111*D111,2)</f>
        <v>0</v>
      </c>
      <c r="Q111" s="388">
        <f t="shared" si="97"/>
        <v>0</v>
      </c>
      <c r="S111" s="4">
        <v>3606.64</v>
      </c>
      <c r="U111" s="39">
        <f t="shared" si="51"/>
        <v>0</v>
      </c>
      <c r="V111" s="39"/>
    </row>
    <row r="112" spans="1:22" ht="25" x14ac:dyDescent="0.3">
      <c r="A112" s="445" t="s">
        <v>216</v>
      </c>
      <c r="B112" s="446" t="s">
        <v>203</v>
      </c>
      <c r="C112" s="447" t="s">
        <v>63</v>
      </c>
      <c r="D112" s="413">
        <v>6.87</v>
      </c>
      <c r="E112" s="447">
        <v>8.64</v>
      </c>
      <c r="F112" s="383">
        <f t="shared" si="93"/>
        <v>0</v>
      </c>
      <c r="G112" s="383">
        <f t="shared" si="94"/>
        <v>0</v>
      </c>
      <c r="H112" s="447">
        <v>8.64</v>
      </c>
      <c r="I112" s="400"/>
      <c r="J112" s="386">
        <f>I112+'BM06'!J112</f>
        <v>0</v>
      </c>
      <c r="K112" s="387">
        <f>ROUND(E112*D112,2)</f>
        <v>59.36</v>
      </c>
      <c r="L112" s="387">
        <f t="shared" si="95"/>
        <v>0</v>
      </c>
      <c r="M112" s="387">
        <f t="shared" si="96"/>
        <v>0</v>
      </c>
      <c r="N112" s="387">
        <f>ROUND(H112*D112,2)</f>
        <v>59.36</v>
      </c>
      <c r="O112" s="387">
        <f>ROUND(I112*D112,2)</f>
        <v>0</v>
      </c>
      <c r="P112" s="387">
        <f>ROUND(J112*D112,2)</f>
        <v>0</v>
      </c>
      <c r="Q112" s="388">
        <f t="shared" si="97"/>
        <v>0</v>
      </c>
      <c r="S112" s="4">
        <v>59.36</v>
      </c>
      <c r="U112" s="39">
        <f t="shared" si="51"/>
        <v>0</v>
      </c>
      <c r="V112" s="39"/>
    </row>
    <row r="113" spans="1:22" ht="15.5" customHeight="1" x14ac:dyDescent="0.3">
      <c r="A113" s="381" t="s">
        <v>26</v>
      </c>
      <c r="B113" s="394" t="s">
        <v>217</v>
      </c>
      <c r="C113" s="395"/>
      <c r="D113" s="409"/>
      <c r="E113" s="395"/>
      <c r="F113" s="395"/>
      <c r="G113" s="395"/>
      <c r="H113" s="629"/>
      <c r="I113" s="629"/>
      <c r="J113" s="629"/>
      <c r="K113" s="629"/>
      <c r="L113" s="629"/>
      <c r="M113" s="629"/>
      <c r="N113" s="629"/>
      <c r="O113" s="629"/>
      <c r="P113" s="629"/>
      <c r="Q113" s="647"/>
      <c r="S113" s="4">
        <v>12180.51</v>
      </c>
      <c r="U113" s="39">
        <f t="shared" si="51"/>
        <v>12180.51</v>
      </c>
      <c r="V113" s="39"/>
    </row>
    <row r="114" spans="1:22" ht="50" x14ac:dyDescent="0.3">
      <c r="A114" s="445" t="s">
        <v>221</v>
      </c>
      <c r="B114" s="446" t="s">
        <v>218</v>
      </c>
      <c r="C114" s="447" t="s">
        <v>63</v>
      </c>
      <c r="D114" s="413">
        <v>130.13</v>
      </c>
      <c r="E114" s="447">
        <v>15.45</v>
      </c>
      <c r="F114" s="383">
        <f t="shared" ref="F114:F119" si="98">IF(H114&lt;E114,H114-E114,0)</f>
        <v>0</v>
      </c>
      <c r="G114" s="383">
        <f t="shared" ref="G114:G119" si="99">IF(H114&gt;E114,H114-E114,0)</f>
        <v>0</v>
      </c>
      <c r="H114" s="447">
        <v>15.45</v>
      </c>
      <c r="I114" s="400"/>
      <c r="J114" s="386">
        <f>I114+'BM06'!J114</f>
        <v>0</v>
      </c>
      <c r="K114" s="387">
        <f t="shared" ref="K114:K119" si="100">ROUND(E114*D114,2)</f>
        <v>2010.51</v>
      </c>
      <c r="L114" s="387">
        <f t="shared" ref="L114:L119" si="101">ROUND(D114*F114,2)</f>
        <v>0</v>
      </c>
      <c r="M114" s="387">
        <f t="shared" ref="M114:M119" si="102">ROUND(D114*G114,2)</f>
        <v>0</v>
      </c>
      <c r="N114" s="387">
        <f t="shared" ref="N114:N119" si="103">ROUND(H114*D114,2)</f>
        <v>2010.51</v>
      </c>
      <c r="O114" s="387">
        <f t="shared" ref="O114:O119" si="104">ROUND(I114*D114,2)</f>
        <v>0</v>
      </c>
      <c r="P114" s="387">
        <f t="shared" ref="P114:P119" si="105">ROUND(J114*D114,2)</f>
        <v>0</v>
      </c>
      <c r="Q114" s="388">
        <f t="shared" si="97"/>
        <v>0</v>
      </c>
      <c r="S114" s="4">
        <v>2010.51</v>
      </c>
      <c r="U114" s="39">
        <f t="shared" si="51"/>
        <v>0</v>
      </c>
      <c r="V114" s="39"/>
    </row>
    <row r="115" spans="1:22" ht="25" x14ac:dyDescent="0.3">
      <c r="A115" s="445" t="s">
        <v>222</v>
      </c>
      <c r="B115" s="446" t="s">
        <v>219</v>
      </c>
      <c r="C115" s="447" t="s">
        <v>124</v>
      </c>
      <c r="D115" s="413">
        <v>479.35</v>
      </c>
      <c r="E115" s="447">
        <v>8.2799999999999994</v>
      </c>
      <c r="F115" s="383">
        <f t="shared" si="98"/>
        <v>0</v>
      </c>
      <c r="G115" s="383">
        <f t="shared" si="99"/>
        <v>0</v>
      </c>
      <c r="H115" s="447">
        <v>8.2799999999999994</v>
      </c>
      <c r="I115" s="400"/>
      <c r="J115" s="386">
        <f>I115+'BM06'!J115</f>
        <v>0</v>
      </c>
      <c r="K115" s="387">
        <f t="shared" si="100"/>
        <v>3969.02</v>
      </c>
      <c r="L115" s="387">
        <f t="shared" si="101"/>
        <v>0</v>
      </c>
      <c r="M115" s="387">
        <f t="shared" si="102"/>
        <v>0</v>
      </c>
      <c r="N115" s="387">
        <f t="shared" si="103"/>
        <v>3969.02</v>
      </c>
      <c r="O115" s="387">
        <f t="shared" si="104"/>
        <v>0</v>
      </c>
      <c r="P115" s="387">
        <f t="shared" si="105"/>
        <v>0</v>
      </c>
      <c r="Q115" s="388">
        <f t="shared" si="97"/>
        <v>0</v>
      </c>
      <c r="S115" s="4">
        <v>3969.02</v>
      </c>
      <c r="U115" s="39">
        <f t="shared" si="51"/>
        <v>0</v>
      </c>
      <c r="V115" s="39"/>
    </row>
    <row r="116" spans="1:22" ht="14" x14ac:dyDescent="0.3">
      <c r="A116" s="445" t="s">
        <v>223</v>
      </c>
      <c r="B116" s="446" t="s">
        <v>77</v>
      </c>
      <c r="C116" s="447" t="s">
        <v>46</v>
      </c>
      <c r="D116" s="413">
        <v>46.64</v>
      </c>
      <c r="E116" s="447">
        <v>8.31</v>
      </c>
      <c r="F116" s="383">
        <f t="shared" si="98"/>
        <v>0</v>
      </c>
      <c r="G116" s="383">
        <f t="shared" si="99"/>
        <v>0</v>
      </c>
      <c r="H116" s="447">
        <v>8.31</v>
      </c>
      <c r="I116" s="400"/>
      <c r="J116" s="386">
        <f>I116+'BM06'!J116</f>
        <v>0</v>
      </c>
      <c r="K116" s="387">
        <f t="shared" si="100"/>
        <v>387.58</v>
      </c>
      <c r="L116" s="387">
        <f t="shared" si="101"/>
        <v>0</v>
      </c>
      <c r="M116" s="387">
        <f t="shared" si="102"/>
        <v>0</v>
      </c>
      <c r="N116" s="387">
        <f t="shared" si="103"/>
        <v>387.58</v>
      </c>
      <c r="O116" s="387">
        <f t="shared" si="104"/>
        <v>0</v>
      </c>
      <c r="P116" s="387">
        <f t="shared" si="105"/>
        <v>0</v>
      </c>
      <c r="Q116" s="388">
        <f t="shared" si="97"/>
        <v>0</v>
      </c>
      <c r="S116" s="4">
        <v>387.58</v>
      </c>
      <c r="U116" s="39">
        <f t="shared" si="51"/>
        <v>0</v>
      </c>
      <c r="V116" s="39"/>
    </row>
    <row r="117" spans="1:22" ht="25" x14ac:dyDescent="0.3">
      <c r="A117" s="445" t="s">
        <v>224</v>
      </c>
      <c r="B117" s="446" t="s">
        <v>220</v>
      </c>
      <c r="C117" s="447" t="s">
        <v>63</v>
      </c>
      <c r="D117" s="413">
        <v>120.3</v>
      </c>
      <c r="E117" s="447">
        <v>17.96</v>
      </c>
      <c r="F117" s="383">
        <f t="shared" si="98"/>
        <v>0</v>
      </c>
      <c r="G117" s="383">
        <f t="shared" si="99"/>
        <v>0</v>
      </c>
      <c r="H117" s="447">
        <v>17.96</v>
      </c>
      <c r="I117" s="400"/>
      <c r="J117" s="386">
        <f>I117+'BM06'!J117</f>
        <v>0</v>
      </c>
      <c r="K117" s="387">
        <f t="shared" si="100"/>
        <v>2160.59</v>
      </c>
      <c r="L117" s="387">
        <f t="shared" si="101"/>
        <v>0</v>
      </c>
      <c r="M117" s="387">
        <f t="shared" si="102"/>
        <v>0</v>
      </c>
      <c r="N117" s="387">
        <f t="shared" si="103"/>
        <v>2160.59</v>
      </c>
      <c r="O117" s="387">
        <f t="shared" si="104"/>
        <v>0</v>
      </c>
      <c r="P117" s="387">
        <f t="shared" si="105"/>
        <v>0</v>
      </c>
      <c r="Q117" s="388">
        <f t="shared" si="97"/>
        <v>0</v>
      </c>
      <c r="S117" s="4">
        <v>2160.59</v>
      </c>
      <c r="U117" s="39">
        <f t="shared" si="51"/>
        <v>0</v>
      </c>
      <c r="V117" s="39"/>
    </row>
    <row r="118" spans="1:22" ht="25" x14ac:dyDescent="0.3">
      <c r="A118" s="445" t="s">
        <v>225</v>
      </c>
      <c r="B118" s="446" t="s">
        <v>213</v>
      </c>
      <c r="C118" s="447" t="s">
        <v>165</v>
      </c>
      <c r="D118" s="413">
        <v>1803.32</v>
      </c>
      <c r="E118" s="447">
        <v>2</v>
      </c>
      <c r="F118" s="383">
        <f t="shared" si="98"/>
        <v>0</v>
      </c>
      <c r="G118" s="383">
        <f t="shared" si="99"/>
        <v>0</v>
      </c>
      <c r="H118" s="447">
        <v>2</v>
      </c>
      <c r="I118" s="400"/>
      <c r="J118" s="386">
        <f>I118+'BM06'!J118</f>
        <v>0</v>
      </c>
      <c r="K118" s="387">
        <f t="shared" si="100"/>
        <v>3606.64</v>
      </c>
      <c r="L118" s="387">
        <f t="shared" si="101"/>
        <v>0</v>
      </c>
      <c r="M118" s="387">
        <f t="shared" si="102"/>
        <v>0</v>
      </c>
      <c r="N118" s="387">
        <f t="shared" si="103"/>
        <v>3606.64</v>
      </c>
      <c r="O118" s="387">
        <f t="shared" si="104"/>
        <v>0</v>
      </c>
      <c r="P118" s="387">
        <f t="shared" si="105"/>
        <v>0</v>
      </c>
      <c r="Q118" s="388">
        <f t="shared" si="97"/>
        <v>0</v>
      </c>
      <c r="S118" s="4">
        <v>3606.64</v>
      </c>
      <c r="U118" s="39">
        <f t="shared" si="51"/>
        <v>0</v>
      </c>
      <c r="V118" s="39"/>
    </row>
    <row r="119" spans="1:22" ht="25" x14ac:dyDescent="0.3">
      <c r="A119" s="445" t="s">
        <v>226</v>
      </c>
      <c r="B119" s="446" t="s">
        <v>203</v>
      </c>
      <c r="C119" s="447" t="s">
        <v>63</v>
      </c>
      <c r="D119" s="413">
        <v>6.87</v>
      </c>
      <c r="E119" s="447">
        <v>6.72</v>
      </c>
      <c r="F119" s="383">
        <f t="shared" si="98"/>
        <v>0</v>
      </c>
      <c r="G119" s="383">
        <f t="shared" si="99"/>
        <v>0</v>
      </c>
      <c r="H119" s="447">
        <v>6.72</v>
      </c>
      <c r="I119" s="400"/>
      <c r="J119" s="386">
        <f>I119+'BM06'!J119</f>
        <v>0</v>
      </c>
      <c r="K119" s="387">
        <f t="shared" si="100"/>
        <v>46.17</v>
      </c>
      <c r="L119" s="387">
        <f t="shared" si="101"/>
        <v>0</v>
      </c>
      <c r="M119" s="387">
        <f t="shared" si="102"/>
        <v>0</v>
      </c>
      <c r="N119" s="387">
        <f t="shared" si="103"/>
        <v>46.17</v>
      </c>
      <c r="O119" s="387">
        <f t="shared" si="104"/>
        <v>0</v>
      </c>
      <c r="P119" s="387">
        <f t="shared" si="105"/>
        <v>0</v>
      </c>
      <c r="Q119" s="388">
        <f t="shared" si="97"/>
        <v>0</v>
      </c>
      <c r="S119" s="4">
        <v>46.17</v>
      </c>
      <c r="U119" s="39">
        <f t="shared" si="51"/>
        <v>0</v>
      </c>
      <c r="V119" s="39"/>
    </row>
    <row r="120" spans="1:22" ht="15.5" x14ac:dyDescent="0.3">
      <c r="A120" s="376">
        <v>4</v>
      </c>
      <c r="B120" s="414" t="s">
        <v>227</v>
      </c>
      <c r="C120" s="415"/>
      <c r="D120" s="448"/>
      <c r="E120" s="415"/>
      <c r="F120" s="415"/>
      <c r="G120" s="415"/>
      <c r="H120" s="415"/>
      <c r="I120" s="451"/>
      <c r="J120" s="451"/>
      <c r="K120" s="449">
        <f t="shared" ref="K120:P120" si="106">SUM(K122:K132)</f>
        <v>89335.58</v>
      </c>
      <c r="L120" s="449">
        <f t="shared" si="106"/>
        <v>0</v>
      </c>
      <c r="M120" s="449">
        <f t="shared" si="106"/>
        <v>0</v>
      </c>
      <c r="N120" s="449">
        <f t="shared" si="106"/>
        <v>89335.58</v>
      </c>
      <c r="O120" s="449">
        <f t="shared" si="106"/>
        <v>0</v>
      </c>
      <c r="P120" s="449">
        <f t="shared" si="106"/>
        <v>0</v>
      </c>
      <c r="Q120" s="380">
        <f>P120/N120</f>
        <v>0</v>
      </c>
      <c r="S120" s="4">
        <v>89335.58</v>
      </c>
      <c r="U120" s="39">
        <f t="shared" si="51"/>
        <v>0</v>
      </c>
      <c r="V120" s="39"/>
    </row>
    <row r="121" spans="1:22" ht="15.5" customHeight="1" x14ac:dyDescent="0.3">
      <c r="A121" s="381" t="s">
        <v>48</v>
      </c>
      <c r="B121" s="394" t="s">
        <v>59</v>
      </c>
      <c r="C121" s="395"/>
      <c r="D121" s="409"/>
      <c r="E121" s="629"/>
      <c r="F121" s="629"/>
      <c r="G121" s="629"/>
      <c r="H121" s="629"/>
      <c r="I121" s="629"/>
      <c r="J121" s="629"/>
      <c r="K121" s="629"/>
      <c r="L121" s="629"/>
      <c r="M121" s="629"/>
      <c r="N121" s="629"/>
      <c r="O121" s="629"/>
      <c r="P121" s="629"/>
      <c r="Q121" s="647"/>
      <c r="S121" s="4">
        <v>203.7</v>
      </c>
      <c r="U121" s="39">
        <f t="shared" si="51"/>
        <v>203.7</v>
      </c>
      <c r="V121" s="39"/>
    </row>
    <row r="122" spans="1:22" ht="37.5" x14ac:dyDescent="0.3">
      <c r="A122" s="452" t="s">
        <v>1529</v>
      </c>
      <c r="B122" s="446" t="s">
        <v>65</v>
      </c>
      <c r="C122" s="447" t="s">
        <v>61</v>
      </c>
      <c r="D122" s="413">
        <v>0.46</v>
      </c>
      <c r="E122" s="447">
        <v>442.82</v>
      </c>
      <c r="F122" s="383">
        <f t="shared" ref="F122" si="107">IF(H122&lt;E122,H122-E122,0)</f>
        <v>0</v>
      </c>
      <c r="G122" s="383">
        <f t="shared" ref="G122" si="108">IF(H122&gt;E122,H122-E122,0)</f>
        <v>0</v>
      </c>
      <c r="H122" s="447">
        <v>442.82</v>
      </c>
      <c r="I122" s="400"/>
      <c r="J122" s="386">
        <f>I122+'BM06'!J122</f>
        <v>0</v>
      </c>
      <c r="K122" s="387">
        <f>ROUND(E122*D122,2)</f>
        <v>203.7</v>
      </c>
      <c r="L122" s="387">
        <f t="shared" ref="L122" si="109">ROUND(D122*F122,2)</f>
        <v>0</v>
      </c>
      <c r="M122" s="387">
        <f t="shared" ref="M122" si="110">ROUND(D122*G122,2)</f>
        <v>0</v>
      </c>
      <c r="N122" s="387">
        <f>ROUND(H122*D122,2)</f>
        <v>203.7</v>
      </c>
      <c r="O122" s="387">
        <f>ROUND(I122*D122,2)</f>
        <v>0</v>
      </c>
      <c r="P122" s="387">
        <f>ROUND(J122*D122,2)</f>
        <v>0</v>
      </c>
      <c r="Q122" s="388">
        <f t="shared" ref="Q122" si="111">P122/N122</f>
        <v>0</v>
      </c>
      <c r="S122" s="4">
        <v>203.7</v>
      </c>
      <c r="U122" s="39">
        <f t="shared" si="51"/>
        <v>0</v>
      </c>
      <c r="V122" s="39"/>
    </row>
    <row r="123" spans="1:22" ht="15.5" customHeight="1" x14ac:dyDescent="0.3">
      <c r="A123" s="381" t="s">
        <v>52</v>
      </c>
      <c r="B123" s="394" t="s">
        <v>228</v>
      </c>
      <c r="C123" s="395"/>
      <c r="D123" s="409"/>
      <c r="E123" s="395"/>
      <c r="F123" s="395"/>
      <c r="G123" s="395"/>
      <c r="H123" s="629"/>
      <c r="I123" s="629"/>
      <c r="J123" s="629"/>
      <c r="K123" s="629"/>
      <c r="L123" s="629"/>
      <c r="M123" s="629"/>
      <c r="N123" s="629"/>
      <c r="O123" s="629"/>
      <c r="P123" s="629"/>
      <c r="Q123" s="647"/>
      <c r="S123" s="4">
        <v>1151.33</v>
      </c>
      <c r="U123" s="39">
        <f t="shared" si="51"/>
        <v>1151.33</v>
      </c>
      <c r="V123" s="39"/>
    </row>
    <row r="124" spans="1:22" ht="25" x14ac:dyDescent="0.3">
      <c r="A124" s="445" t="s">
        <v>229</v>
      </c>
      <c r="B124" s="446" t="s">
        <v>230</v>
      </c>
      <c r="C124" s="447" t="s">
        <v>63</v>
      </c>
      <c r="D124" s="413">
        <v>2.6</v>
      </c>
      <c r="E124" s="447">
        <v>442.82</v>
      </c>
      <c r="F124" s="383">
        <f t="shared" ref="F124" si="112">IF(H124&lt;E124,H124-E124,0)</f>
        <v>0</v>
      </c>
      <c r="G124" s="383">
        <f t="shared" ref="G124" si="113">IF(H124&gt;E124,H124-E124,0)</f>
        <v>0</v>
      </c>
      <c r="H124" s="447">
        <v>442.82</v>
      </c>
      <c r="I124" s="400"/>
      <c r="J124" s="386">
        <f>I124+'BM06'!J124</f>
        <v>0</v>
      </c>
      <c r="K124" s="387">
        <f>ROUND(E124*D124,2)</f>
        <v>1151.33</v>
      </c>
      <c r="L124" s="387">
        <f t="shared" ref="L124" si="114">ROUND(D124*F124,2)</f>
        <v>0</v>
      </c>
      <c r="M124" s="387">
        <f t="shared" ref="M124" si="115">ROUND(D124*G124,2)</f>
        <v>0</v>
      </c>
      <c r="N124" s="387">
        <f>ROUND(H124*D124,2)</f>
        <v>1151.33</v>
      </c>
      <c r="O124" s="387">
        <f>ROUND(I124*D124,2)</f>
        <v>0</v>
      </c>
      <c r="P124" s="387">
        <f>ROUND(J124*D124,2)</f>
        <v>0</v>
      </c>
      <c r="Q124" s="388">
        <f t="shared" ref="Q124" si="116">P124/N124</f>
        <v>0</v>
      </c>
      <c r="S124" s="4">
        <v>1151.33</v>
      </c>
      <c r="U124" s="39">
        <f t="shared" si="51"/>
        <v>0</v>
      </c>
      <c r="V124" s="39"/>
    </row>
    <row r="125" spans="1:22" ht="15.5" x14ac:dyDescent="0.3">
      <c r="A125" s="381" t="s">
        <v>231</v>
      </c>
      <c r="B125" s="394" t="s">
        <v>40</v>
      </c>
      <c r="C125" s="395"/>
      <c r="D125" s="409"/>
      <c r="E125" s="395"/>
      <c r="F125" s="395"/>
      <c r="G125" s="395"/>
      <c r="H125" s="395"/>
      <c r="I125" s="644"/>
      <c r="J125" s="644"/>
      <c r="K125" s="644"/>
      <c r="L125" s="644"/>
      <c r="M125" s="644"/>
      <c r="N125" s="644"/>
      <c r="O125" s="644"/>
      <c r="P125" s="644"/>
      <c r="Q125" s="646"/>
      <c r="S125" s="4">
        <v>44261.77</v>
      </c>
      <c r="U125" s="39">
        <f t="shared" si="51"/>
        <v>44261.77</v>
      </c>
      <c r="V125" s="39"/>
    </row>
    <row r="126" spans="1:22" ht="14" x14ac:dyDescent="0.3">
      <c r="A126" s="445" t="s">
        <v>238</v>
      </c>
      <c r="B126" s="446" t="s">
        <v>232</v>
      </c>
      <c r="C126" s="447" t="s">
        <v>124</v>
      </c>
      <c r="D126" s="413">
        <v>36.229999999999997</v>
      </c>
      <c r="E126" s="447">
        <v>84.63</v>
      </c>
      <c r="F126" s="383">
        <f t="shared" ref="F126:F128" si="117">IF(H126&lt;E126,H126-E126,0)</f>
        <v>0</v>
      </c>
      <c r="G126" s="383">
        <f t="shared" ref="G126:G128" si="118">IF(H126&gt;E126,H126-E126,0)</f>
        <v>0</v>
      </c>
      <c r="H126" s="447">
        <v>84.63</v>
      </c>
      <c r="I126" s="400"/>
      <c r="J126" s="386">
        <f>I126+'BM06'!J126</f>
        <v>0</v>
      </c>
      <c r="K126" s="387">
        <f>ROUND(E126*D126,2)</f>
        <v>3066.14</v>
      </c>
      <c r="L126" s="387">
        <f t="shared" ref="L126:L128" si="119">ROUND(D126*F126,2)</f>
        <v>0</v>
      </c>
      <c r="M126" s="387">
        <f t="shared" ref="M126:M128" si="120">ROUND(D126*G126,2)</f>
        <v>0</v>
      </c>
      <c r="N126" s="387">
        <f>ROUND(H126*D126,2)</f>
        <v>3066.14</v>
      </c>
      <c r="O126" s="387">
        <f>ROUND(I126*D126,2)</f>
        <v>0</v>
      </c>
      <c r="P126" s="387">
        <f>ROUND(J126*D126,2)</f>
        <v>0</v>
      </c>
      <c r="Q126" s="388">
        <f t="shared" ref="Q126:Q132" si="121">P126/N126</f>
        <v>0</v>
      </c>
      <c r="S126" s="4">
        <v>3066.14</v>
      </c>
      <c r="U126" s="39">
        <f t="shared" si="51"/>
        <v>0</v>
      </c>
      <c r="V126" s="39"/>
    </row>
    <row r="127" spans="1:22" ht="37.5" x14ac:dyDescent="0.3">
      <c r="A127" s="445" t="s">
        <v>239</v>
      </c>
      <c r="B127" s="446" t="s">
        <v>233</v>
      </c>
      <c r="C127" s="447" t="s">
        <v>63</v>
      </c>
      <c r="D127" s="413">
        <v>67.06</v>
      </c>
      <c r="E127" s="447">
        <v>564.49</v>
      </c>
      <c r="F127" s="383">
        <f t="shared" si="117"/>
        <v>0</v>
      </c>
      <c r="G127" s="383">
        <f t="shared" si="118"/>
        <v>0</v>
      </c>
      <c r="H127" s="447">
        <v>564.49</v>
      </c>
      <c r="I127" s="400"/>
      <c r="J127" s="386">
        <f>I127+'BM06'!J127</f>
        <v>0</v>
      </c>
      <c r="K127" s="387">
        <f>ROUND(E127*D127,2)</f>
        <v>37854.699999999997</v>
      </c>
      <c r="L127" s="387">
        <f t="shared" si="119"/>
        <v>0</v>
      </c>
      <c r="M127" s="387">
        <f t="shared" si="120"/>
        <v>0</v>
      </c>
      <c r="N127" s="387">
        <f>ROUND(H127*D127,2)</f>
        <v>37854.699999999997</v>
      </c>
      <c r="O127" s="387">
        <f>ROUND(I127*D127,2)</f>
        <v>0</v>
      </c>
      <c r="P127" s="387">
        <f>ROUND(J127*D127,2)</f>
        <v>0</v>
      </c>
      <c r="Q127" s="388">
        <f t="shared" si="121"/>
        <v>0</v>
      </c>
      <c r="S127" s="4">
        <v>37854.699999999997</v>
      </c>
      <c r="U127" s="39">
        <f t="shared" si="51"/>
        <v>0</v>
      </c>
      <c r="V127" s="39"/>
    </row>
    <row r="128" spans="1:22" ht="14" x14ac:dyDescent="0.3">
      <c r="A128" s="445" t="s">
        <v>240</v>
      </c>
      <c r="B128" s="446" t="s">
        <v>234</v>
      </c>
      <c r="C128" s="447" t="s">
        <v>235</v>
      </c>
      <c r="D128" s="413">
        <v>50.3</v>
      </c>
      <c r="E128" s="447">
        <v>66.42</v>
      </c>
      <c r="F128" s="383">
        <f t="shared" si="117"/>
        <v>0</v>
      </c>
      <c r="G128" s="383">
        <f t="shared" si="118"/>
        <v>0</v>
      </c>
      <c r="H128" s="447">
        <v>66.42</v>
      </c>
      <c r="I128" s="400"/>
      <c r="J128" s="386">
        <f>I128+'BM06'!J128</f>
        <v>0</v>
      </c>
      <c r="K128" s="387">
        <f>ROUND(E128*D128,2)</f>
        <v>3340.93</v>
      </c>
      <c r="L128" s="387">
        <f t="shared" si="119"/>
        <v>0</v>
      </c>
      <c r="M128" s="387">
        <f t="shared" si="120"/>
        <v>0</v>
      </c>
      <c r="N128" s="387">
        <f>ROUND(H128*D128,2)</f>
        <v>3340.93</v>
      </c>
      <c r="O128" s="387">
        <f>ROUND(I128*D128,2)</f>
        <v>0</v>
      </c>
      <c r="P128" s="387">
        <f>ROUND(J128*D128,2)</f>
        <v>0</v>
      </c>
      <c r="Q128" s="388">
        <f t="shared" si="121"/>
        <v>0</v>
      </c>
      <c r="S128" s="4">
        <v>3340.93</v>
      </c>
      <c r="U128" s="39">
        <f t="shared" si="51"/>
        <v>0</v>
      </c>
      <c r="V128" s="39"/>
    </row>
    <row r="129" spans="1:22" ht="15.5" x14ac:dyDescent="0.3">
      <c r="A129" s="381" t="s">
        <v>236</v>
      </c>
      <c r="B129" s="394" t="s">
        <v>237</v>
      </c>
      <c r="C129" s="395"/>
      <c r="D129" s="409"/>
      <c r="E129" s="395"/>
      <c r="F129" s="395"/>
      <c r="G129" s="395"/>
      <c r="H129" s="395"/>
      <c r="I129" s="644"/>
      <c r="J129" s="644"/>
      <c r="K129" s="644"/>
      <c r="L129" s="644"/>
      <c r="M129" s="644"/>
      <c r="N129" s="644"/>
      <c r="O129" s="644"/>
      <c r="P129" s="644"/>
      <c r="Q129" s="646"/>
      <c r="S129" s="4">
        <v>40567.39</v>
      </c>
      <c r="U129" s="39">
        <f t="shared" si="51"/>
        <v>40567.39</v>
      </c>
      <c r="V129" s="39"/>
    </row>
    <row r="130" spans="1:22" ht="25" x14ac:dyDescent="0.3">
      <c r="A130" s="445" t="s">
        <v>241</v>
      </c>
      <c r="B130" s="453" t="s">
        <v>219</v>
      </c>
      <c r="C130" s="447" t="s">
        <v>124</v>
      </c>
      <c r="D130" s="413">
        <v>479.35</v>
      </c>
      <c r="E130" s="447">
        <v>84.63</v>
      </c>
      <c r="F130" s="383">
        <f t="shared" ref="F130" si="122">IF(H130&lt;E130,H130-E130,0)</f>
        <v>0</v>
      </c>
      <c r="G130" s="383">
        <f t="shared" ref="G130" si="123">IF(H130&gt;E130,H130-E130,0)</f>
        <v>0</v>
      </c>
      <c r="H130" s="447">
        <v>84.63</v>
      </c>
      <c r="I130" s="400"/>
      <c r="J130" s="386">
        <f>I130+'BM06'!J130</f>
        <v>0</v>
      </c>
      <c r="K130" s="387">
        <f>ROUND(E130*D130,2)</f>
        <v>40567.39</v>
      </c>
      <c r="L130" s="387">
        <f t="shared" ref="L130" si="124">ROUND(D130*F130,2)</f>
        <v>0</v>
      </c>
      <c r="M130" s="387">
        <f t="shared" ref="M130" si="125">ROUND(D130*G130,2)</f>
        <v>0</v>
      </c>
      <c r="N130" s="387">
        <f>ROUND(H130*D130,2)</f>
        <v>40567.39</v>
      </c>
      <c r="O130" s="387">
        <f>ROUND(I130*D130,2)</f>
        <v>0</v>
      </c>
      <c r="P130" s="387">
        <f>ROUND(J130*D130,2)</f>
        <v>0</v>
      </c>
      <c r="Q130" s="388">
        <f t="shared" si="121"/>
        <v>0</v>
      </c>
      <c r="S130" s="4">
        <v>40567.39</v>
      </c>
      <c r="U130" s="39">
        <f t="shared" si="51"/>
        <v>0</v>
      </c>
      <c r="V130" s="39"/>
    </row>
    <row r="131" spans="1:22" ht="15.5" customHeight="1" x14ac:dyDescent="0.3">
      <c r="A131" s="381" t="s">
        <v>242</v>
      </c>
      <c r="B131" s="394" t="s">
        <v>42</v>
      </c>
      <c r="C131" s="395"/>
      <c r="D131" s="409"/>
      <c r="E131" s="395"/>
      <c r="F131" s="395"/>
      <c r="G131" s="395"/>
      <c r="H131" s="629"/>
      <c r="I131" s="629"/>
      <c r="J131" s="629"/>
      <c r="K131" s="629"/>
      <c r="L131" s="629"/>
      <c r="M131" s="629"/>
      <c r="N131" s="629"/>
      <c r="O131" s="629"/>
      <c r="P131" s="629"/>
      <c r="Q131" s="647"/>
      <c r="S131" s="4">
        <v>3151.39</v>
      </c>
      <c r="U131" s="39">
        <f t="shared" si="51"/>
        <v>3151.39</v>
      </c>
      <c r="V131" s="39"/>
    </row>
    <row r="132" spans="1:22" ht="25" x14ac:dyDescent="0.3">
      <c r="A132" s="452" t="s">
        <v>1530</v>
      </c>
      <c r="B132" s="446" t="s">
        <v>243</v>
      </c>
      <c r="C132" s="447" t="s">
        <v>63</v>
      </c>
      <c r="D132" s="413">
        <v>13.59</v>
      </c>
      <c r="E132" s="447">
        <v>231.89</v>
      </c>
      <c r="F132" s="383">
        <f t="shared" ref="F132" si="126">IF(H132&lt;E132,H132-E132,0)</f>
        <v>0</v>
      </c>
      <c r="G132" s="383">
        <f t="shared" ref="G132" si="127">IF(H132&gt;E132,H132-E132,0)</f>
        <v>0</v>
      </c>
      <c r="H132" s="447">
        <v>231.89</v>
      </c>
      <c r="I132" s="400"/>
      <c r="J132" s="386">
        <f>I132+'BM06'!J132</f>
        <v>0</v>
      </c>
      <c r="K132" s="387">
        <f>ROUND(E132*D132,2)</f>
        <v>3151.39</v>
      </c>
      <c r="L132" s="387">
        <f t="shared" ref="L132" si="128">ROUND(D132*F132,2)</f>
        <v>0</v>
      </c>
      <c r="M132" s="387">
        <f t="shared" ref="M132" si="129">ROUND(D132*G132,2)</f>
        <v>0</v>
      </c>
      <c r="N132" s="387">
        <f>ROUND(H132*D132,2)</f>
        <v>3151.39</v>
      </c>
      <c r="O132" s="387">
        <f>ROUND(I132*D132,2)</f>
        <v>0</v>
      </c>
      <c r="P132" s="387">
        <f>ROUND(J132*D132,2)</f>
        <v>0</v>
      </c>
      <c r="Q132" s="388">
        <f t="shared" si="121"/>
        <v>0</v>
      </c>
      <c r="S132" s="4">
        <v>3151.39</v>
      </c>
      <c r="U132" s="39">
        <f t="shared" si="51"/>
        <v>0</v>
      </c>
      <c r="V132" s="39"/>
    </row>
    <row r="133" spans="1:22" ht="15.5" x14ac:dyDescent="0.3">
      <c r="A133" s="381">
        <v>5</v>
      </c>
      <c r="B133" s="394" t="s">
        <v>244</v>
      </c>
      <c r="C133" s="395"/>
      <c r="D133" s="409"/>
      <c r="E133" s="395"/>
      <c r="F133" s="395"/>
      <c r="G133" s="395"/>
      <c r="H133" s="395"/>
      <c r="I133" s="644"/>
      <c r="J133" s="644"/>
      <c r="K133" s="644"/>
      <c r="L133" s="644"/>
      <c r="M133" s="644"/>
      <c r="N133" s="644"/>
      <c r="O133" s="644"/>
      <c r="P133" s="395"/>
      <c r="Q133" s="450"/>
      <c r="S133" s="4">
        <v>303517.68</v>
      </c>
      <c r="U133" s="39">
        <f t="shared" si="51"/>
        <v>303517.68</v>
      </c>
      <c r="V133" s="39"/>
    </row>
    <row r="134" spans="1:22" ht="15.5" x14ac:dyDescent="0.3">
      <c r="A134" s="376" t="s">
        <v>245</v>
      </c>
      <c r="B134" s="414" t="s">
        <v>246</v>
      </c>
      <c r="C134" s="415"/>
      <c r="D134" s="448"/>
      <c r="E134" s="415"/>
      <c r="F134" s="415"/>
      <c r="G134" s="415"/>
      <c r="H134" s="415"/>
      <c r="I134" s="454"/>
      <c r="J134" s="454"/>
      <c r="K134" s="449">
        <f t="shared" ref="K134:P134" si="130">SUM(K136:K196)</f>
        <v>151532.43</v>
      </c>
      <c r="L134" s="449">
        <f t="shared" si="130"/>
        <v>-8450.75</v>
      </c>
      <c r="M134" s="449">
        <f t="shared" si="130"/>
        <v>11119.779999999999</v>
      </c>
      <c r="N134" s="449">
        <f t="shared" si="130"/>
        <v>154201.46999999997</v>
      </c>
      <c r="O134" s="449">
        <f t="shared" si="130"/>
        <v>9030.92</v>
      </c>
      <c r="P134" s="449">
        <f t="shared" si="130"/>
        <v>63123.44000000001</v>
      </c>
      <c r="Q134" s="380">
        <f>P134/N134</f>
        <v>0.40935692766093618</v>
      </c>
      <c r="S134" s="4">
        <v>151532.43</v>
      </c>
      <c r="U134" s="39">
        <f t="shared" ref="U134:U147" si="131">+S134-K134</f>
        <v>0</v>
      </c>
      <c r="V134" s="39"/>
    </row>
    <row r="135" spans="1:22" ht="15.5" x14ac:dyDescent="0.3">
      <c r="A135" s="381" t="s">
        <v>247</v>
      </c>
      <c r="B135" s="394" t="s">
        <v>59</v>
      </c>
      <c r="C135" s="395"/>
      <c r="D135" s="409"/>
      <c r="E135" s="395"/>
      <c r="F135" s="395"/>
      <c r="G135" s="395"/>
      <c r="H135" s="395"/>
      <c r="I135" s="455"/>
      <c r="J135" s="455"/>
      <c r="K135" s="455"/>
      <c r="L135" s="455"/>
      <c r="M135" s="455"/>
      <c r="N135" s="388"/>
      <c r="O135" s="388"/>
      <c r="P135" s="388"/>
      <c r="Q135" s="388"/>
      <c r="S135" s="4">
        <v>2517.1999999999998</v>
      </c>
      <c r="U135" s="39">
        <f t="shared" si="131"/>
        <v>2517.1999999999998</v>
      </c>
      <c r="V135" s="39"/>
    </row>
    <row r="136" spans="1:22" ht="37.5" x14ac:dyDescent="0.3">
      <c r="A136" s="445" t="s">
        <v>248</v>
      </c>
      <c r="B136" s="446" t="s">
        <v>123</v>
      </c>
      <c r="C136" s="447" t="s">
        <v>124</v>
      </c>
      <c r="D136" s="413">
        <v>60.22</v>
      </c>
      <c r="E136" s="447">
        <v>41.8</v>
      </c>
      <c r="F136" s="383">
        <f t="shared" ref="F136" si="132">IF(H136&lt;E136,H136-E136,0)</f>
        <v>0</v>
      </c>
      <c r="G136" s="383">
        <f t="shared" ref="G136" si="133">IF(H136&gt;E136,H136-E136,0)</f>
        <v>0</v>
      </c>
      <c r="H136" s="447">
        <v>41.8</v>
      </c>
      <c r="I136" s="400"/>
      <c r="J136" s="386">
        <f>I136+'BM06'!J136</f>
        <v>41.8</v>
      </c>
      <c r="K136" s="387">
        <f>ROUND(E136*D136,2)</f>
        <v>2517.1999999999998</v>
      </c>
      <c r="L136" s="387">
        <f t="shared" ref="L136" si="134">ROUND(D136*F136,2)</f>
        <v>0</v>
      </c>
      <c r="M136" s="387">
        <f t="shared" ref="M136" si="135">ROUND(D136*G136,2)</f>
        <v>0</v>
      </c>
      <c r="N136" s="387">
        <f>ROUND(H136*D136,2)</f>
        <v>2517.1999999999998</v>
      </c>
      <c r="O136" s="387">
        <f>ROUND(I136*D136,2)</f>
        <v>0</v>
      </c>
      <c r="P136" s="387">
        <f>ROUND(J136*D136,2)</f>
        <v>2517.1999999999998</v>
      </c>
      <c r="Q136" s="388">
        <f t="shared" ref="Q136:Q196" si="136">P136/N136</f>
        <v>1</v>
      </c>
      <c r="S136" s="4">
        <v>2517.1999999999998</v>
      </c>
      <c r="U136" s="39">
        <f t="shared" si="131"/>
        <v>0</v>
      </c>
      <c r="V136" s="39"/>
    </row>
    <row r="137" spans="1:22" ht="15.5" customHeight="1" x14ac:dyDescent="0.3">
      <c r="A137" s="381" t="s">
        <v>249</v>
      </c>
      <c r="B137" s="394" t="s">
        <v>250</v>
      </c>
      <c r="C137" s="395"/>
      <c r="D137" s="409"/>
      <c r="E137" s="395"/>
      <c r="F137" s="395"/>
      <c r="G137" s="395"/>
      <c r="H137" s="629"/>
      <c r="I137" s="629"/>
      <c r="J137" s="629"/>
      <c r="K137" s="629"/>
      <c r="L137" s="629"/>
      <c r="M137" s="629"/>
      <c r="N137" s="629"/>
      <c r="O137" s="629"/>
      <c r="P137" s="629"/>
      <c r="Q137" s="647"/>
      <c r="S137" s="4">
        <v>15878.96</v>
      </c>
      <c r="U137" s="39">
        <f t="shared" si="131"/>
        <v>15878.96</v>
      </c>
      <c r="V137" s="39"/>
    </row>
    <row r="138" spans="1:22" ht="25" x14ac:dyDescent="0.3">
      <c r="A138" s="445" t="s">
        <v>255</v>
      </c>
      <c r="B138" s="446" t="s">
        <v>67</v>
      </c>
      <c r="C138" s="447" t="s">
        <v>46</v>
      </c>
      <c r="D138" s="413">
        <v>76.92</v>
      </c>
      <c r="E138" s="447">
        <v>38.380000000000003</v>
      </c>
      <c r="F138" s="383">
        <f t="shared" ref="F138:F149" si="137">IF(H138&lt;E138,H138-E138,0)</f>
        <v>-21.976799999999994</v>
      </c>
      <c r="G138" s="383">
        <f t="shared" ref="G138:G149" si="138">IF(H138&gt;E138,H138-E138,0)</f>
        <v>0</v>
      </c>
      <c r="H138" s="447">
        <v>16.403200000000009</v>
      </c>
      <c r="I138" s="400"/>
      <c r="J138" s="386">
        <f>I138+'BM06'!J138</f>
        <v>23.43</v>
      </c>
      <c r="K138" s="387">
        <f t="shared" ref="K138:K147" si="139">ROUND(E138*D138,2)</f>
        <v>2952.19</v>
      </c>
      <c r="L138" s="387">
        <f t="shared" ref="L138:L149" si="140">ROUND(D138*F138,2)</f>
        <v>-1690.46</v>
      </c>
      <c r="M138" s="387">
        <f t="shared" ref="M138:M149" si="141">ROUND(D138*G138,2)</f>
        <v>0</v>
      </c>
      <c r="N138" s="387">
        <f t="shared" ref="N138:N149" si="142">ROUND(H138*D138,2)</f>
        <v>1261.73</v>
      </c>
      <c r="O138" s="387">
        <f t="shared" ref="O138:O149" si="143">ROUND(I138*D138,2)</f>
        <v>0</v>
      </c>
      <c r="P138" s="387">
        <f t="shared" ref="P138:P149" si="144">ROUND(J138*D138,2)</f>
        <v>1802.24</v>
      </c>
      <c r="Q138" s="388">
        <f t="shared" si="136"/>
        <v>1.4283880069428483</v>
      </c>
      <c r="R138" s="66"/>
      <c r="S138" s="4">
        <v>2952.19</v>
      </c>
      <c r="U138" s="39">
        <f t="shared" si="131"/>
        <v>0</v>
      </c>
      <c r="V138" s="39"/>
    </row>
    <row r="139" spans="1:22" ht="25" x14ac:dyDescent="0.3">
      <c r="A139" s="445" t="s">
        <v>256</v>
      </c>
      <c r="B139" s="446" t="s">
        <v>68</v>
      </c>
      <c r="C139" s="447" t="s">
        <v>63</v>
      </c>
      <c r="D139" s="413">
        <v>5.65</v>
      </c>
      <c r="E139" s="447">
        <v>5.28</v>
      </c>
      <c r="F139" s="383">
        <f t="shared" si="137"/>
        <v>0</v>
      </c>
      <c r="G139" s="383">
        <f t="shared" si="138"/>
        <v>0</v>
      </c>
      <c r="H139" s="447">
        <v>5.28</v>
      </c>
      <c r="I139" s="400"/>
      <c r="J139" s="386">
        <f>I139+'BM06'!J139</f>
        <v>5.28</v>
      </c>
      <c r="K139" s="387">
        <f t="shared" si="139"/>
        <v>29.83</v>
      </c>
      <c r="L139" s="387">
        <f t="shared" si="140"/>
        <v>0</v>
      </c>
      <c r="M139" s="387">
        <f t="shared" si="141"/>
        <v>0</v>
      </c>
      <c r="N139" s="387">
        <f t="shared" si="142"/>
        <v>29.83</v>
      </c>
      <c r="O139" s="387">
        <f t="shared" si="143"/>
        <v>0</v>
      </c>
      <c r="P139" s="387">
        <f t="shared" si="144"/>
        <v>29.83</v>
      </c>
      <c r="Q139" s="388">
        <f t="shared" si="136"/>
        <v>1</v>
      </c>
      <c r="R139" s="66"/>
      <c r="S139" s="4">
        <v>29.83</v>
      </c>
      <c r="U139" s="39">
        <f t="shared" si="131"/>
        <v>0</v>
      </c>
      <c r="V139" s="39"/>
    </row>
    <row r="140" spans="1:22" ht="25" x14ac:dyDescent="0.3">
      <c r="A140" s="445" t="s">
        <v>257</v>
      </c>
      <c r="B140" s="446" t="s">
        <v>69</v>
      </c>
      <c r="C140" s="447" t="s">
        <v>63</v>
      </c>
      <c r="D140" s="413">
        <v>30.52</v>
      </c>
      <c r="E140" s="447">
        <v>5.28</v>
      </c>
      <c r="F140" s="383">
        <f t="shared" si="137"/>
        <v>0</v>
      </c>
      <c r="G140" s="383">
        <f t="shared" si="138"/>
        <v>0</v>
      </c>
      <c r="H140" s="447">
        <v>5.28</v>
      </c>
      <c r="I140" s="400"/>
      <c r="J140" s="386">
        <f>I140+'BM06'!J140</f>
        <v>5.28</v>
      </c>
      <c r="K140" s="387">
        <f t="shared" si="139"/>
        <v>161.15</v>
      </c>
      <c r="L140" s="387">
        <f t="shared" si="140"/>
        <v>0</v>
      </c>
      <c r="M140" s="387">
        <f t="shared" si="141"/>
        <v>0</v>
      </c>
      <c r="N140" s="387">
        <f t="shared" si="142"/>
        <v>161.15</v>
      </c>
      <c r="O140" s="387">
        <f t="shared" si="143"/>
        <v>0</v>
      </c>
      <c r="P140" s="387">
        <f t="shared" si="144"/>
        <v>161.15</v>
      </c>
      <c r="Q140" s="388">
        <f t="shared" si="136"/>
        <v>1</v>
      </c>
      <c r="R140" s="66"/>
      <c r="S140" s="4">
        <v>161.15</v>
      </c>
      <c r="U140" s="39">
        <f t="shared" si="131"/>
        <v>0</v>
      </c>
      <c r="V140" s="39"/>
    </row>
    <row r="141" spans="1:22" ht="25" x14ac:dyDescent="0.3">
      <c r="A141" s="445" t="s">
        <v>258</v>
      </c>
      <c r="B141" s="446" t="s">
        <v>251</v>
      </c>
      <c r="C141" s="447" t="s">
        <v>124</v>
      </c>
      <c r="D141" s="413">
        <v>43.6</v>
      </c>
      <c r="E141" s="447">
        <v>35.630000000000003</v>
      </c>
      <c r="F141" s="383">
        <f t="shared" si="137"/>
        <v>0</v>
      </c>
      <c r="G141" s="383">
        <f t="shared" si="138"/>
        <v>0</v>
      </c>
      <c r="H141" s="447">
        <v>35.630000000000003</v>
      </c>
      <c r="I141" s="400"/>
      <c r="J141" s="386">
        <f>I141+'BM06'!J141</f>
        <v>35.630000000000003</v>
      </c>
      <c r="K141" s="387">
        <f t="shared" si="139"/>
        <v>1553.47</v>
      </c>
      <c r="L141" s="387">
        <f t="shared" si="140"/>
        <v>0</v>
      </c>
      <c r="M141" s="387">
        <f t="shared" si="141"/>
        <v>0</v>
      </c>
      <c r="N141" s="387">
        <f t="shared" si="142"/>
        <v>1553.47</v>
      </c>
      <c r="O141" s="387">
        <f t="shared" si="143"/>
        <v>0</v>
      </c>
      <c r="P141" s="387">
        <f t="shared" si="144"/>
        <v>1553.47</v>
      </c>
      <c r="Q141" s="388">
        <f t="shared" si="136"/>
        <v>1</v>
      </c>
      <c r="S141" s="4">
        <v>1553.47</v>
      </c>
      <c r="U141" s="39">
        <f t="shared" si="131"/>
        <v>0</v>
      </c>
      <c r="V141" s="39"/>
    </row>
    <row r="142" spans="1:22" ht="37.5" x14ac:dyDescent="0.3">
      <c r="A142" s="518" t="s">
        <v>259</v>
      </c>
      <c r="B142" s="486" t="s">
        <v>252</v>
      </c>
      <c r="C142" s="487" t="s">
        <v>46</v>
      </c>
      <c r="D142" s="488">
        <v>616.83000000000004</v>
      </c>
      <c r="E142" s="487">
        <v>2.85</v>
      </c>
      <c r="F142" s="383">
        <f t="shared" si="137"/>
        <v>-2.85</v>
      </c>
      <c r="G142" s="383">
        <f t="shared" si="138"/>
        <v>0</v>
      </c>
      <c r="H142" s="487">
        <v>0</v>
      </c>
      <c r="I142" s="400"/>
      <c r="J142" s="386">
        <f>I142+'BM06'!J142</f>
        <v>2.85</v>
      </c>
      <c r="K142" s="387">
        <f t="shared" si="139"/>
        <v>1757.97</v>
      </c>
      <c r="L142" s="387">
        <f t="shared" si="140"/>
        <v>-1757.97</v>
      </c>
      <c r="M142" s="387">
        <f t="shared" si="141"/>
        <v>0</v>
      </c>
      <c r="N142" s="387">
        <f t="shared" si="142"/>
        <v>0</v>
      </c>
      <c r="O142" s="387">
        <f t="shared" si="143"/>
        <v>0</v>
      </c>
      <c r="P142" s="387">
        <f t="shared" si="144"/>
        <v>1757.97</v>
      </c>
      <c r="Q142" s="388">
        <v>0</v>
      </c>
      <c r="R142" s="67">
        <v>10.97</v>
      </c>
      <c r="S142" s="4">
        <v>1757.97</v>
      </c>
      <c r="U142" s="39">
        <f t="shared" si="131"/>
        <v>0</v>
      </c>
      <c r="V142" s="39"/>
    </row>
    <row r="143" spans="1:22" ht="25" x14ac:dyDescent="0.3">
      <c r="A143" s="445" t="s">
        <v>260</v>
      </c>
      <c r="B143" s="446" t="s">
        <v>253</v>
      </c>
      <c r="C143" s="447" t="s">
        <v>235</v>
      </c>
      <c r="D143" s="413">
        <v>516.9</v>
      </c>
      <c r="E143" s="447">
        <v>8.5500000000000007</v>
      </c>
      <c r="F143" s="383">
        <f t="shared" si="137"/>
        <v>-1.2347999999999999</v>
      </c>
      <c r="G143" s="383">
        <f t="shared" si="138"/>
        <v>0</v>
      </c>
      <c r="H143" s="447">
        <v>7.3152000000000008</v>
      </c>
      <c r="I143" s="400"/>
      <c r="J143" s="386">
        <f>I143+'BM06'!J143</f>
        <v>8.5500000000000007</v>
      </c>
      <c r="K143" s="387">
        <f t="shared" si="139"/>
        <v>4419.5</v>
      </c>
      <c r="L143" s="387">
        <f t="shared" si="140"/>
        <v>-638.27</v>
      </c>
      <c r="M143" s="387">
        <f t="shared" si="141"/>
        <v>0</v>
      </c>
      <c r="N143" s="387">
        <f t="shared" si="142"/>
        <v>3781.23</v>
      </c>
      <c r="O143" s="387">
        <f t="shared" si="143"/>
        <v>0</v>
      </c>
      <c r="P143" s="387">
        <f t="shared" si="144"/>
        <v>4419.5</v>
      </c>
      <c r="Q143" s="388">
        <f t="shared" si="136"/>
        <v>1.1687995705101251</v>
      </c>
      <c r="R143" s="67">
        <v>9.14</v>
      </c>
      <c r="S143" s="4">
        <v>4419.5</v>
      </c>
      <c r="U143" s="39">
        <f t="shared" si="131"/>
        <v>0</v>
      </c>
      <c r="V143" s="39"/>
    </row>
    <row r="144" spans="1:22" ht="25" x14ac:dyDescent="0.3">
      <c r="A144" s="445" t="s">
        <v>261</v>
      </c>
      <c r="B144" s="446" t="s">
        <v>45</v>
      </c>
      <c r="C144" s="447" t="s">
        <v>71</v>
      </c>
      <c r="D144" s="413">
        <v>18.329999999999998</v>
      </c>
      <c r="E144" s="447">
        <v>69.739999999999995</v>
      </c>
      <c r="F144" s="383">
        <f t="shared" si="137"/>
        <v>0</v>
      </c>
      <c r="G144" s="383">
        <f t="shared" si="138"/>
        <v>0</v>
      </c>
      <c r="H144" s="447">
        <v>69.739999999999995</v>
      </c>
      <c r="I144" s="400"/>
      <c r="J144" s="386">
        <f>I144+'BM06'!J144</f>
        <v>69.739999999999995</v>
      </c>
      <c r="K144" s="387">
        <f t="shared" si="139"/>
        <v>1278.33</v>
      </c>
      <c r="L144" s="387">
        <f t="shared" si="140"/>
        <v>0</v>
      </c>
      <c r="M144" s="387">
        <f t="shared" si="141"/>
        <v>0</v>
      </c>
      <c r="N144" s="387">
        <f t="shared" si="142"/>
        <v>1278.33</v>
      </c>
      <c r="O144" s="387">
        <f t="shared" si="143"/>
        <v>0</v>
      </c>
      <c r="P144" s="387">
        <f t="shared" si="144"/>
        <v>1278.33</v>
      </c>
      <c r="Q144" s="388">
        <f t="shared" si="136"/>
        <v>1</v>
      </c>
      <c r="R144" s="66"/>
      <c r="S144" s="4">
        <v>1278.33</v>
      </c>
      <c r="U144" s="39">
        <f t="shared" si="131"/>
        <v>0</v>
      </c>
      <c r="V144" s="39"/>
    </row>
    <row r="145" spans="1:22" ht="37.5" x14ac:dyDescent="0.3">
      <c r="A145" s="445" t="s">
        <v>262</v>
      </c>
      <c r="B145" s="446" t="s">
        <v>254</v>
      </c>
      <c r="C145" s="447" t="s">
        <v>46</v>
      </c>
      <c r="D145" s="413">
        <v>662.01</v>
      </c>
      <c r="E145" s="447">
        <v>2.31</v>
      </c>
      <c r="F145" s="383">
        <f t="shared" si="137"/>
        <v>0</v>
      </c>
      <c r="G145" s="383">
        <f t="shared" si="138"/>
        <v>0</v>
      </c>
      <c r="H145" s="447">
        <v>2.31</v>
      </c>
      <c r="I145" s="400"/>
      <c r="J145" s="386">
        <f>I145+'BM06'!J145</f>
        <v>2.31</v>
      </c>
      <c r="K145" s="387">
        <f t="shared" si="139"/>
        <v>1529.24</v>
      </c>
      <c r="L145" s="387">
        <f t="shared" si="140"/>
        <v>0</v>
      </c>
      <c r="M145" s="387">
        <f t="shared" si="141"/>
        <v>0</v>
      </c>
      <c r="N145" s="387">
        <f t="shared" si="142"/>
        <v>1529.24</v>
      </c>
      <c r="O145" s="387">
        <f t="shared" si="143"/>
        <v>0</v>
      </c>
      <c r="P145" s="387">
        <f t="shared" si="144"/>
        <v>1529.24</v>
      </c>
      <c r="Q145" s="388">
        <f t="shared" si="136"/>
        <v>1</v>
      </c>
      <c r="R145" s="67">
        <v>3.02</v>
      </c>
      <c r="S145" s="4">
        <v>1529.24</v>
      </c>
      <c r="U145" s="39">
        <f t="shared" si="131"/>
        <v>0</v>
      </c>
      <c r="V145" s="39"/>
    </row>
    <row r="146" spans="1:22" ht="37.5" x14ac:dyDescent="0.3">
      <c r="A146" s="445" t="s">
        <v>263</v>
      </c>
      <c r="B146" s="446" t="s">
        <v>76</v>
      </c>
      <c r="C146" s="447" t="s">
        <v>63</v>
      </c>
      <c r="D146" s="413">
        <v>41.75</v>
      </c>
      <c r="E146" s="447">
        <v>25.07</v>
      </c>
      <c r="F146" s="383">
        <f t="shared" si="137"/>
        <v>0</v>
      </c>
      <c r="G146" s="383">
        <f t="shared" si="138"/>
        <v>0</v>
      </c>
      <c r="H146" s="447">
        <v>25.07</v>
      </c>
      <c r="I146" s="400"/>
      <c r="J146" s="386">
        <f>I146+'BM06'!J146</f>
        <v>25.07</v>
      </c>
      <c r="K146" s="387">
        <f t="shared" si="139"/>
        <v>1046.67</v>
      </c>
      <c r="L146" s="387">
        <f t="shared" si="140"/>
        <v>0</v>
      </c>
      <c r="M146" s="387">
        <f t="shared" si="141"/>
        <v>0</v>
      </c>
      <c r="N146" s="387">
        <f t="shared" si="142"/>
        <v>1046.67</v>
      </c>
      <c r="O146" s="387">
        <f t="shared" si="143"/>
        <v>0</v>
      </c>
      <c r="P146" s="387">
        <f t="shared" si="144"/>
        <v>1046.67</v>
      </c>
      <c r="Q146" s="388">
        <f t="shared" si="136"/>
        <v>1</v>
      </c>
      <c r="S146" s="4">
        <v>1046.67</v>
      </c>
      <c r="U146" s="39">
        <f t="shared" si="131"/>
        <v>0</v>
      </c>
      <c r="V146" s="39"/>
    </row>
    <row r="147" spans="1:22" ht="14" x14ac:dyDescent="0.3">
      <c r="A147" s="445" t="s">
        <v>264</v>
      </c>
      <c r="B147" s="446" t="s">
        <v>77</v>
      </c>
      <c r="C147" s="447" t="s">
        <v>46</v>
      </c>
      <c r="D147" s="413">
        <v>46.64</v>
      </c>
      <c r="E147" s="447">
        <v>24.67</v>
      </c>
      <c r="F147" s="383">
        <f t="shared" si="137"/>
        <v>-17.891999999999996</v>
      </c>
      <c r="G147" s="383">
        <f t="shared" si="138"/>
        <v>0</v>
      </c>
      <c r="H147" s="447">
        <v>6.7780000000000076</v>
      </c>
      <c r="I147" s="400"/>
      <c r="J147" s="386">
        <f>I147+'BM06'!J147</f>
        <v>24.67</v>
      </c>
      <c r="K147" s="387">
        <f t="shared" si="139"/>
        <v>1150.6099999999999</v>
      </c>
      <c r="L147" s="387">
        <f t="shared" si="140"/>
        <v>-834.48</v>
      </c>
      <c r="M147" s="387">
        <f t="shared" si="141"/>
        <v>0</v>
      </c>
      <c r="N147" s="387">
        <f t="shared" si="142"/>
        <v>316.13</v>
      </c>
      <c r="O147" s="387">
        <f t="shared" si="143"/>
        <v>0</v>
      </c>
      <c r="P147" s="387">
        <f t="shared" si="144"/>
        <v>1150.6099999999999</v>
      </c>
      <c r="Q147" s="388">
        <f t="shared" si="136"/>
        <v>3.6396735520197385</v>
      </c>
      <c r="R147" s="66"/>
      <c r="S147" s="4">
        <v>1150.6099999999999</v>
      </c>
      <c r="U147" s="39">
        <f t="shared" si="131"/>
        <v>0</v>
      </c>
      <c r="V147" s="39"/>
    </row>
    <row r="148" spans="1:22" ht="37.5" x14ac:dyDescent="0.3">
      <c r="A148" s="518" t="s">
        <v>1448</v>
      </c>
      <c r="B148" s="486" t="s">
        <v>834</v>
      </c>
      <c r="C148" s="511" t="s">
        <v>63</v>
      </c>
      <c r="D148" s="512">
        <f>1.21482142858781*71.7</f>
        <v>87.10269642974599</v>
      </c>
      <c r="E148" s="513"/>
      <c r="F148" s="383">
        <f t="shared" si="137"/>
        <v>0</v>
      </c>
      <c r="G148" s="383">
        <f t="shared" si="138"/>
        <v>47.52</v>
      </c>
      <c r="H148" s="487">
        <v>47.52</v>
      </c>
      <c r="I148" s="514"/>
      <c r="J148" s="386">
        <f>I148+'BM06'!J148</f>
        <v>47.52</v>
      </c>
      <c r="K148" s="387"/>
      <c r="L148" s="387">
        <f t="shared" si="140"/>
        <v>0</v>
      </c>
      <c r="M148" s="387">
        <f t="shared" si="141"/>
        <v>4139.12</v>
      </c>
      <c r="N148" s="387">
        <f t="shared" si="142"/>
        <v>4139.12</v>
      </c>
      <c r="O148" s="387">
        <f t="shared" si="143"/>
        <v>0</v>
      </c>
      <c r="P148" s="387">
        <f t="shared" si="144"/>
        <v>4139.12</v>
      </c>
      <c r="Q148" s="388">
        <f t="shared" si="136"/>
        <v>1</v>
      </c>
      <c r="R148" s="66"/>
      <c r="U148" s="39"/>
      <c r="V148" s="39"/>
    </row>
    <row r="149" spans="1:22" ht="37.5" x14ac:dyDescent="0.3">
      <c r="A149" s="518" t="s">
        <v>1449</v>
      </c>
      <c r="B149" s="516" t="s">
        <v>890</v>
      </c>
      <c r="C149" s="513" t="s">
        <v>46</v>
      </c>
      <c r="D149" s="512">
        <f>1.21482142858781*73.67</f>
        <v>89.495894644063966</v>
      </c>
      <c r="E149" s="513"/>
      <c r="F149" s="383">
        <f t="shared" si="137"/>
        <v>0</v>
      </c>
      <c r="G149" s="383">
        <f t="shared" si="138"/>
        <v>77.999760000000009</v>
      </c>
      <c r="H149" s="487">
        <v>77.999760000000009</v>
      </c>
      <c r="I149" s="514"/>
      <c r="J149" s="386">
        <f>I149+'BM06'!J149</f>
        <v>77.999760000000009</v>
      </c>
      <c r="K149" s="387"/>
      <c r="L149" s="387">
        <f t="shared" si="140"/>
        <v>0</v>
      </c>
      <c r="M149" s="387">
        <f t="shared" si="141"/>
        <v>6980.66</v>
      </c>
      <c r="N149" s="387">
        <f t="shared" si="142"/>
        <v>6980.66</v>
      </c>
      <c r="O149" s="387">
        <f t="shared" si="143"/>
        <v>0</v>
      </c>
      <c r="P149" s="387">
        <f t="shared" si="144"/>
        <v>6980.66</v>
      </c>
      <c r="Q149" s="388">
        <f t="shared" si="136"/>
        <v>1</v>
      </c>
      <c r="R149" s="66"/>
      <c r="U149" s="39"/>
      <c r="V149" s="39"/>
    </row>
    <row r="150" spans="1:22" ht="15.5" customHeight="1" x14ac:dyDescent="0.3">
      <c r="A150" s="381" t="s">
        <v>265</v>
      </c>
      <c r="B150" s="394" t="s">
        <v>266</v>
      </c>
      <c r="C150" s="395"/>
      <c r="D150" s="409"/>
      <c r="E150" s="395"/>
      <c r="F150" s="395"/>
      <c r="G150" s="395"/>
      <c r="H150" s="629"/>
      <c r="I150" s="629"/>
      <c r="J150" s="629"/>
      <c r="K150" s="629"/>
      <c r="L150" s="629"/>
      <c r="M150" s="629"/>
      <c r="N150" s="629"/>
      <c r="O150" s="629"/>
      <c r="P150" s="629"/>
      <c r="Q150" s="647"/>
      <c r="S150" s="4">
        <v>9576.68</v>
      </c>
      <c r="U150" s="39">
        <f t="shared" ref="U150:U211" si="145">+S150-K150</f>
        <v>9576.68</v>
      </c>
      <c r="V150" s="39"/>
    </row>
    <row r="151" spans="1:22" ht="50" x14ac:dyDescent="0.3">
      <c r="A151" s="445" t="s">
        <v>269</v>
      </c>
      <c r="B151" s="446" t="s">
        <v>90</v>
      </c>
      <c r="C151" s="447" t="s">
        <v>63</v>
      </c>
      <c r="D151" s="413">
        <v>39.71</v>
      </c>
      <c r="E151" s="447">
        <v>26.4</v>
      </c>
      <c r="F151" s="383">
        <f t="shared" ref="F151:F156" si="146">IF(H151&lt;E151,H151-E151,0)</f>
        <v>0</v>
      </c>
      <c r="G151" s="383">
        <f t="shared" ref="G151:G156" si="147">IF(H151&gt;E151,H151-E151,0)</f>
        <v>0</v>
      </c>
      <c r="H151" s="447">
        <v>26.4</v>
      </c>
      <c r="I151" s="400"/>
      <c r="J151" s="386">
        <f>I151+'BM06'!J151</f>
        <v>26.4</v>
      </c>
      <c r="K151" s="387">
        <f t="shared" ref="K151:K156" si="148">ROUND(E151*D151,2)</f>
        <v>1048.3399999999999</v>
      </c>
      <c r="L151" s="387">
        <f t="shared" ref="L151:L156" si="149">ROUND(D151*F151,2)</f>
        <v>0</v>
      </c>
      <c r="M151" s="387">
        <f t="shared" ref="M151:M156" si="150">ROUND(D151*G151,2)</f>
        <v>0</v>
      </c>
      <c r="N151" s="387">
        <f t="shared" ref="N151:N156" si="151">ROUND(H151*D151,2)</f>
        <v>1048.3399999999999</v>
      </c>
      <c r="O151" s="387">
        <f t="shared" ref="O151:O156" si="152">ROUND(I151*D151,2)</f>
        <v>0</v>
      </c>
      <c r="P151" s="387">
        <f t="shared" ref="P151:P156" si="153">ROUND(J151*D151,2)</f>
        <v>1048.3399999999999</v>
      </c>
      <c r="Q151" s="388">
        <f t="shared" si="136"/>
        <v>1</v>
      </c>
      <c r="S151" s="4">
        <v>1048.3399999999999</v>
      </c>
      <c r="U151" s="39">
        <f t="shared" si="145"/>
        <v>0</v>
      </c>
      <c r="V151" s="39"/>
    </row>
    <row r="152" spans="1:22" ht="37.5" x14ac:dyDescent="0.3">
      <c r="A152" s="445" t="s">
        <v>270</v>
      </c>
      <c r="B152" s="446" t="s">
        <v>267</v>
      </c>
      <c r="C152" s="447" t="s">
        <v>63</v>
      </c>
      <c r="D152" s="413">
        <v>59.67</v>
      </c>
      <c r="E152" s="447">
        <v>28.59</v>
      </c>
      <c r="F152" s="383">
        <f t="shared" si="146"/>
        <v>0</v>
      </c>
      <c r="G152" s="383">
        <f t="shared" si="147"/>
        <v>0</v>
      </c>
      <c r="H152" s="447">
        <v>28.59</v>
      </c>
      <c r="I152" s="400"/>
      <c r="J152" s="386">
        <f>I152+'BM06'!J152</f>
        <v>28.59</v>
      </c>
      <c r="K152" s="387">
        <f t="shared" si="148"/>
        <v>1705.97</v>
      </c>
      <c r="L152" s="387">
        <f t="shared" si="149"/>
        <v>0</v>
      </c>
      <c r="M152" s="387">
        <f t="shared" si="150"/>
        <v>0</v>
      </c>
      <c r="N152" s="387">
        <f t="shared" si="151"/>
        <v>1705.97</v>
      </c>
      <c r="O152" s="387">
        <f t="shared" si="152"/>
        <v>0</v>
      </c>
      <c r="P152" s="387">
        <f t="shared" si="153"/>
        <v>1705.97</v>
      </c>
      <c r="Q152" s="388">
        <f t="shared" si="136"/>
        <v>1</v>
      </c>
      <c r="S152" s="4">
        <v>1705.97</v>
      </c>
      <c r="U152" s="39">
        <f t="shared" si="145"/>
        <v>0</v>
      </c>
      <c r="V152" s="39"/>
    </row>
    <row r="153" spans="1:22" ht="37.5" x14ac:dyDescent="0.3">
      <c r="A153" s="445" t="s">
        <v>271</v>
      </c>
      <c r="B153" s="446" t="s">
        <v>94</v>
      </c>
      <c r="C153" s="447" t="s">
        <v>71</v>
      </c>
      <c r="D153" s="413">
        <v>22.45</v>
      </c>
      <c r="E153" s="447">
        <v>37.22</v>
      </c>
      <c r="F153" s="383">
        <f t="shared" si="146"/>
        <v>0</v>
      </c>
      <c r="G153" s="383">
        <f t="shared" si="147"/>
        <v>0</v>
      </c>
      <c r="H153" s="447">
        <v>37.22</v>
      </c>
      <c r="I153" s="400"/>
      <c r="J153" s="386">
        <f>I153+'BM06'!J153</f>
        <v>37.22</v>
      </c>
      <c r="K153" s="387">
        <f t="shared" si="148"/>
        <v>835.59</v>
      </c>
      <c r="L153" s="387">
        <f t="shared" si="149"/>
        <v>0</v>
      </c>
      <c r="M153" s="387">
        <f t="shared" si="150"/>
        <v>0</v>
      </c>
      <c r="N153" s="387">
        <f t="shared" si="151"/>
        <v>835.59</v>
      </c>
      <c r="O153" s="387">
        <f t="shared" si="152"/>
        <v>0</v>
      </c>
      <c r="P153" s="387">
        <f t="shared" si="153"/>
        <v>835.59</v>
      </c>
      <c r="Q153" s="388">
        <f t="shared" si="136"/>
        <v>1</v>
      </c>
      <c r="S153" s="4">
        <v>835.59</v>
      </c>
      <c r="U153" s="39">
        <f t="shared" si="145"/>
        <v>0</v>
      </c>
      <c r="V153" s="39"/>
    </row>
    <row r="154" spans="1:22" ht="37.5" x14ac:dyDescent="0.3">
      <c r="A154" s="445" t="s">
        <v>272</v>
      </c>
      <c r="B154" s="446" t="s">
        <v>47</v>
      </c>
      <c r="C154" s="447" t="s">
        <v>71</v>
      </c>
      <c r="D154" s="413">
        <v>18.260000000000002</v>
      </c>
      <c r="E154" s="447">
        <v>204.88</v>
      </c>
      <c r="F154" s="383">
        <f t="shared" si="146"/>
        <v>0</v>
      </c>
      <c r="G154" s="383">
        <f t="shared" si="147"/>
        <v>0</v>
      </c>
      <c r="H154" s="447">
        <v>204.88</v>
      </c>
      <c r="I154" s="400"/>
      <c r="J154" s="386">
        <f>I154+'BM06'!J154</f>
        <v>204.88</v>
      </c>
      <c r="K154" s="387">
        <f t="shared" si="148"/>
        <v>3741.11</v>
      </c>
      <c r="L154" s="387">
        <f t="shared" si="149"/>
        <v>0</v>
      </c>
      <c r="M154" s="387">
        <f t="shared" si="150"/>
        <v>0</v>
      </c>
      <c r="N154" s="387">
        <f t="shared" si="151"/>
        <v>3741.11</v>
      </c>
      <c r="O154" s="387">
        <f t="shared" si="152"/>
        <v>0</v>
      </c>
      <c r="P154" s="387">
        <f t="shared" si="153"/>
        <v>3741.11</v>
      </c>
      <c r="Q154" s="388">
        <f t="shared" si="136"/>
        <v>1</v>
      </c>
      <c r="S154" s="4">
        <v>3741.11</v>
      </c>
      <c r="U154" s="39">
        <f t="shared" si="145"/>
        <v>0</v>
      </c>
      <c r="V154" s="39"/>
    </row>
    <row r="155" spans="1:22" ht="37.5" x14ac:dyDescent="0.3">
      <c r="A155" s="445" t="s">
        <v>273</v>
      </c>
      <c r="B155" s="446" t="s">
        <v>144</v>
      </c>
      <c r="C155" s="447" t="s">
        <v>46</v>
      </c>
      <c r="D155" s="413">
        <v>487.71</v>
      </c>
      <c r="E155" s="447">
        <v>2.98</v>
      </c>
      <c r="F155" s="383">
        <f t="shared" si="146"/>
        <v>0</v>
      </c>
      <c r="G155" s="383">
        <f t="shared" si="147"/>
        <v>0</v>
      </c>
      <c r="H155" s="447">
        <v>2.98</v>
      </c>
      <c r="I155" s="400"/>
      <c r="J155" s="386">
        <f>I155+'BM06'!J155</f>
        <v>2.98</v>
      </c>
      <c r="K155" s="387">
        <f t="shared" si="148"/>
        <v>1453.38</v>
      </c>
      <c r="L155" s="387">
        <f t="shared" si="149"/>
        <v>0</v>
      </c>
      <c r="M155" s="387">
        <f t="shared" si="150"/>
        <v>0</v>
      </c>
      <c r="N155" s="387">
        <f t="shared" si="151"/>
        <v>1453.38</v>
      </c>
      <c r="O155" s="387">
        <f t="shared" si="152"/>
        <v>0</v>
      </c>
      <c r="P155" s="387">
        <f t="shared" si="153"/>
        <v>1453.38</v>
      </c>
      <c r="Q155" s="388">
        <f t="shared" si="136"/>
        <v>1</v>
      </c>
      <c r="S155" s="4">
        <v>1453.38</v>
      </c>
      <c r="U155" s="39">
        <f t="shared" si="145"/>
        <v>0</v>
      </c>
      <c r="V155" s="39"/>
    </row>
    <row r="156" spans="1:22" ht="25" x14ac:dyDescent="0.3">
      <c r="A156" s="445" t="s">
        <v>274</v>
      </c>
      <c r="B156" s="446" t="s">
        <v>268</v>
      </c>
      <c r="C156" s="447" t="s">
        <v>46</v>
      </c>
      <c r="D156" s="413">
        <v>265.87</v>
      </c>
      <c r="E156" s="447">
        <v>2.98</v>
      </c>
      <c r="F156" s="383">
        <f t="shared" si="146"/>
        <v>0</v>
      </c>
      <c r="G156" s="383">
        <f t="shared" si="147"/>
        <v>0</v>
      </c>
      <c r="H156" s="447">
        <v>2.98</v>
      </c>
      <c r="I156" s="400"/>
      <c r="J156" s="386">
        <f>I156+'BM06'!J156</f>
        <v>2.98</v>
      </c>
      <c r="K156" s="387">
        <f t="shared" si="148"/>
        <v>792.29</v>
      </c>
      <c r="L156" s="387">
        <f t="shared" si="149"/>
        <v>0</v>
      </c>
      <c r="M156" s="387">
        <f t="shared" si="150"/>
        <v>0</v>
      </c>
      <c r="N156" s="387">
        <f t="shared" si="151"/>
        <v>792.29</v>
      </c>
      <c r="O156" s="387">
        <f t="shared" si="152"/>
        <v>0</v>
      </c>
      <c r="P156" s="387">
        <f t="shared" si="153"/>
        <v>792.29</v>
      </c>
      <c r="Q156" s="388">
        <f t="shared" si="136"/>
        <v>1</v>
      </c>
      <c r="S156" s="4">
        <v>792.29</v>
      </c>
      <c r="U156" s="39">
        <f t="shared" si="145"/>
        <v>0</v>
      </c>
      <c r="V156" s="39"/>
    </row>
    <row r="157" spans="1:22" ht="15.5" customHeight="1" x14ac:dyDescent="0.3">
      <c r="A157" s="381" t="s">
        <v>275</v>
      </c>
      <c r="B157" s="394" t="s">
        <v>276</v>
      </c>
      <c r="C157" s="395"/>
      <c r="D157" s="409"/>
      <c r="E157" s="395"/>
      <c r="F157" s="395"/>
      <c r="G157" s="395"/>
      <c r="H157" s="629"/>
      <c r="I157" s="629"/>
      <c r="J157" s="629"/>
      <c r="K157" s="629"/>
      <c r="L157" s="629"/>
      <c r="M157" s="629"/>
      <c r="N157" s="629"/>
      <c r="O157" s="629"/>
      <c r="P157" s="629"/>
      <c r="Q157" s="647"/>
      <c r="S157" s="4">
        <v>36069.11</v>
      </c>
      <c r="U157" s="39">
        <f t="shared" si="145"/>
        <v>36069.11</v>
      </c>
      <c r="V157" s="39"/>
    </row>
    <row r="158" spans="1:22" ht="37.5" x14ac:dyDescent="0.3">
      <c r="A158" s="445" t="s">
        <v>283</v>
      </c>
      <c r="B158" s="446" t="s">
        <v>105</v>
      </c>
      <c r="C158" s="447" t="s">
        <v>63</v>
      </c>
      <c r="D158" s="413">
        <v>51.88</v>
      </c>
      <c r="E158" s="447">
        <v>111.13</v>
      </c>
      <c r="F158" s="383">
        <f t="shared" ref="F158:F162" si="154">IF(H158&lt;E158,H158-E158,0)</f>
        <v>0</v>
      </c>
      <c r="G158" s="383">
        <f t="shared" ref="G158:G162" si="155">IF(H158&gt;E158,H158-E158,0)</f>
        <v>0</v>
      </c>
      <c r="H158" s="447">
        <v>111.13</v>
      </c>
      <c r="I158" s="400"/>
      <c r="J158" s="386">
        <f>I158+'BM06'!J158</f>
        <v>111.13</v>
      </c>
      <c r="K158" s="387">
        <f>ROUND(E158*D158,2)</f>
        <v>5765.42</v>
      </c>
      <c r="L158" s="387">
        <f t="shared" ref="L158:L162" si="156">ROUND(D158*F158,2)</f>
        <v>0</v>
      </c>
      <c r="M158" s="387">
        <f t="shared" ref="M158:M162" si="157">ROUND(D158*G158,2)</f>
        <v>0</v>
      </c>
      <c r="N158" s="387">
        <f>ROUND(H158*D158,2)</f>
        <v>5765.42</v>
      </c>
      <c r="O158" s="387">
        <f>ROUND(I158*D158,2)</f>
        <v>0</v>
      </c>
      <c r="P158" s="387">
        <f>ROUND(J158*D158,2)</f>
        <v>5765.42</v>
      </c>
      <c r="Q158" s="388">
        <f t="shared" si="136"/>
        <v>1</v>
      </c>
      <c r="S158" s="4">
        <v>5765.42</v>
      </c>
      <c r="U158" s="39">
        <f t="shared" si="145"/>
        <v>0</v>
      </c>
      <c r="V158" s="39"/>
    </row>
    <row r="159" spans="1:22" ht="25" x14ac:dyDescent="0.3">
      <c r="A159" s="518" t="s">
        <v>284</v>
      </c>
      <c r="B159" s="486" t="s">
        <v>277</v>
      </c>
      <c r="C159" s="487" t="s">
        <v>124</v>
      </c>
      <c r="D159" s="488">
        <v>55.41</v>
      </c>
      <c r="E159" s="487">
        <v>12.34</v>
      </c>
      <c r="F159" s="383">
        <f t="shared" si="154"/>
        <v>-12.34</v>
      </c>
      <c r="G159" s="383">
        <f t="shared" si="155"/>
        <v>0</v>
      </c>
      <c r="H159" s="487">
        <v>0</v>
      </c>
      <c r="I159" s="400"/>
      <c r="J159" s="386">
        <f>I159+'BM06'!J159</f>
        <v>0</v>
      </c>
      <c r="K159" s="387">
        <f>ROUND(E159*D159,2)</f>
        <v>683.76</v>
      </c>
      <c r="L159" s="387">
        <f t="shared" si="156"/>
        <v>-683.76</v>
      </c>
      <c r="M159" s="387">
        <f t="shared" si="157"/>
        <v>0</v>
      </c>
      <c r="N159" s="387">
        <f>ROUND(H159*D159,2)</f>
        <v>0</v>
      </c>
      <c r="O159" s="387">
        <f>ROUND(I159*D159,2)</f>
        <v>0</v>
      </c>
      <c r="P159" s="387">
        <f>ROUND(J159*D159,2)</f>
        <v>0</v>
      </c>
      <c r="Q159" s="388">
        <v>0</v>
      </c>
      <c r="S159" s="4">
        <v>683.76</v>
      </c>
      <c r="U159" s="39">
        <f t="shared" si="145"/>
        <v>0</v>
      </c>
      <c r="V159" s="39"/>
    </row>
    <row r="160" spans="1:22" ht="25" x14ac:dyDescent="0.3">
      <c r="A160" s="518" t="s">
        <v>285</v>
      </c>
      <c r="B160" s="486" t="s">
        <v>278</v>
      </c>
      <c r="C160" s="487" t="s">
        <v>124</v>
      </c>
      <c r="D160" s="488">
        <v>64.180000000000007</v>
      </c>
      <c r="E160" s="487">
        <v>2.92</v>
      </c>
      <c r="F160" s="383">
        <f t="shared" si="154"/>
        <v>0</v>
      </c>
      <c r="G160" s="383">
        <f t="shared" si="155"/>
        <v>0</v>
      </c>
      <c r="H160" s="487">
        <v>2.92</v>
      </c>
      <c r="I160" s="400"/>
      <c r="J160" s="386">
        <f>I160+'BM06'!J160</f>
        <v>2.92</v>
      </c>
      <c r="K160" s="387">
        <f>ROUND(E160*D160,2)</f>
        <v>187.41</v>
      </c>
      <c r="L160" s="387">
        <f t="shared" si="156"/>
        <v>0</v>
      </c>
      <c r="M160" s="387">
        <f t="shared" si="157"/>
        <v>0</v>
      </c>
      <c r="N160" s="387">
        <f>ROUND(H160*D160,2)</f>
        <v>187.41</v>
      </c>
      <c r="O160" s="387">
        <f>ROUND(I160*D160,2)</f>
        <v>0</v>
      </c>
      <c r="P160" s="387">
        <f>ROUND(J160*D160,2)</f>
        <v>187.41</v>
      </c>
      <c r="Q160" s="388">
        <f t="shared" si="136"/>
        <v>1</v>
      </c>
      <c r="S160" s="4">
        <v>187.41</v>
      </c>
      <c r="U160" s="39">
        <f t="shared" si="145"/>
        <v>0</v>
      </c>
      <c r="V160" s="39"/>
    </row>
    <row r="161" spans="1:22" ht="25" x14ac:dyDescent="0.3">
      <c r="A161" s="518" t="s">
        <v>286</v>
      </c>
      <c r="B161" s="486" t="s">
        <v>279</v>
      </c>
      <c r="C161" s="487" t="s">
        <v>124</v>
      </c>
      <c r="D161" s="488">
        <v>104.35</v>
      </c>
      <c r="E161" s="487">
        <v>12.34</v>
      </c>
      <c r="F161" s="383">
        <f t="shared" si="154"/>
        <v>-12.34</v>
      </c>
      <c r="G161" s="383">
        <f t="shared" si="155"/>
        <v>0</v>
      </c>
      <c r="H161" s="487">
        <v>0</v>
      </c>
      <c r="I161" s="400"/>
      <c r="J161" s="386">
        <f>I161+'BM06'!J161</f>
        <v>5.6</v>
      </c>
      <c r="K161" s="387">
        <f>ROUND(E161*D161,2)</f>
        <v>1287.68</v>
      </c>
      <c r="L161" s="387">
        <f t="shared" si="156"/>
        <v>-1287.68</v>
      </c>
      <c r="M161" s="387">
        <f t="shared" si="157"/>
        <v>0</v>
      </c>
      <c r="N161" s="387">
        <f>ROUND(H161*D161,2)</f>
        <v>0</v>
      </c>
      <c r="O161" s="387">
        <f>ROUND(I161*D161,2)</f>
        <v>0</v>
      </c>
      <c r="P161" s="387">
        <f>ROUND(J161*D161,2)</f>
        <v>584.36</v>
      </c>
      <c r="Q161" s="388">
        <v>0</v>
      </c>
      <c r="S161" s="4">
        <v>1287.68</v>
      </c>
      <c r="U161" s="39">
        <f t="shared" si="145"/>
        <v>0</v>
      </c>
      <c r="V161" s="39"/>
    </row>
    <row r="162" spans="1:22" ht="37.5" x14ac:dyDescent="0.3">
      <c r="A162" s="445" t="s">
        <v>287</v>
      </c>
      <c r="B162" s="446" t="s">
        <v>280</v>
      </c>
      <c r="C162" s="447" t="s">
        <v>63</v>
      </c>
      <c r="D162" s="413">
        <v>633.75</v>
      </c>
      <c r="E162" s="447">
        <v>44.41</v>
      </c>
      <c r="F162" s="383">
        <f t="shared" si="154"/>
        <v>0</v>
      </c>
      <c r="G162" s="383">
        <f t="shared" si="155"/>
        <v>0</v>
      </c>
      <c r="H162" s="447">
        <v>44.41</v>
      </c>
      <c r="I162" s="400"/>
      <c r="J162" s="386">
        <f>I162+'BM06'!J162</f>
        <v>0</v>
      </c>
      <c r="K162" s="387">
        <f>ROUND(E162*D162,2)</f>
        <v>28144.84</v>
      </c>
      <c r="L162" s="387">
        <f t="shared" si="156"/>
        <v>0</v>
      </c>
      <c r="M162" s="387">
        <f t="shared" si="157"/>
        <v>0</v>
      </c>
      <c r="N162" s="387">
        <f>ROUND(H162*D162,2)</f>
        <v>28144.84</v>
      </c>
      <c r="O162" s="387">
        <f>ROUND(I162*D162,2)</f>
        <v>0</v>
      </c>
      <c r="P162" s="387">
        <f>ROUND(J162*D162,2)</f>
        <v>0</v>
      </c>
      <c r="Q162" s="388">
        <f t="shared" si="136"/>
        <v>0</v>
      </c>
      <c r="S162" s="4">
        <v>28144.84</v>
      </c>
      <c r="U162" s="39">
        <f t="shared" si="145"/>
        <v>0</v>
      </c>
      <c r="V162" s="39"/>
    </row>
    <row r="163" spans="1:22" ht="15.5" customHeight="1" x14ac:dyDescent="0.3">
      <c r="A163" s="381" t="s">
        <v>281</v>
      </c>
      <c r="B163" s="394" t="s">
        <v>158</v>
      </c>
      <c r="C163" s="395"/>
      <c r="D163" s="409"/>
      <c r="E163" s="395"/>
      <c r="F163" s="395"/>
      <c r="G163" s="395"/>
      <c r="H163" s="629"/>
      <c r="I163" s="629"/>
      <c r="J163" s="629"/>
      <c r="K163" s="629"/>
      <c r="L163" s="629"/>
      <c r="M163" s="629"/>
      <c r="N163" s="629"/>
      <c r="O163" s="629"/>
      <c r="P163" s="629"/>
      <c r="Q163" s="647"/>
      <c r="S163" s="4">
        <v>12659.41</v>
      </c>
      <c r="U163" s="39">
        <f t="shared" si="145"/>
        <v>12659.41</v>
      </c>
      <c r="V163" s="39"/>
    </row>
    <row r="164" spans="1:22" ht="50" x14ac:dyDescent="0.3">
      <c r="A164" s="445" t="s">
        <v>288</v>
      </c>
      <c r="B164" s="446" t="s">
        <v>159</v>
      </c>
      <c r="C164" s="447" t="s">
        <v>63</v>
      </c>
      <c r="D164" s="413">
        <v>77.12</v>
      </c>
      <c r="E164" s="447">
        <v>90.87</v>
      </c>
      <c r="F164" s="383">
        <f t="shared" ref="F164:F166" si="158">IF(H164&lt;E164,H164-E164,0)</f>
        <v>-0.8422999999999945</v>
      </c>
      <c r="G164" s="383">
        <f t="shared" ref="G164:G166" si="159">IF(H164&gt;E164,H164-E164,0)</f>
        <v>0</v>
      </c>
      <c r="H164" s="447">
        <v>90.02770000000001</v>
      </c>
      <c r="I164" s="400">
        <v>86.271699999999996</v>
      </c>
      <c r="J164" s="386">
        <f>I164+'BM06'!J164</f>
        <v>86.271699999999996</v>
      </c>
      <c r="K164" s="387">
        <f>ROUND(E164*D164,2)</f>
        <v>7007.89</v>
      </c>
      <c r="L164" s="387">
        <f t="shared" ref="L164:L166" si="160">ROUND(D164*F164,2)</f>
        <v>-64.959999999999994</v>
      </c>
      <c r="M164" s="387">
        <f t="shared" ref="M164:M166" si="161">ROUND(D164*G164,2)</f>
        <v>0</v>
      </c>
      <c r="N164" s="387">
        <f>ROUND(H164*D164,2)</f>
        <v>6942.94</v>
      </c>
      <c r="O164" s="387">
        <f>ROUND(I164*D164,2)</f>
        <v>6653.27</v>
      </c>
      <c r="P164" s="387">
        <f>ROUND(J164*D164,2)</f>
        <v>6653.27</v>
      </c>
      <c r="Q164" s="388">
        <f t="shared" si="136"/>
        <v>0.95827848145022154</v>
      </c>
      <c r="S164" s="4">
        <v>7007.89</v>
      </c>
      <c r="U164" s="39">
        <f t="shared" si="145"/>
        <v>0</v>
      </c>
      <c r="V164" s="39"/>
    </row>
    <row r="165" spans="1:22" ht="25" x14ac:dyDescent="0.3">
      <c r="A165" s="445" t="s">
        <v>289</v>
      </c>
      <c r="B165" s="446" t="s">
        <v>160</v>
      </c>
      <c r="C165" s="447" t="s">
        <v>63</v>
      </c>
      <c r="D165" s="413">
        <v>27.56</v>
      </c>
      <c r="E165" s="447">
        <v>90.87</v>
      </c>
      <c r="F165" s="383">
        <f t="shared" si="158"/>
        <v>-0.8422999999999945</v>
      </c>
      <c r="G165" s="383">
        <f t="shared" si="159"/>
        <v>0</v>
      </c>
      <c r="H165" s="447">
        <v>90.02770000000001</v>
      </c>
      <c r="I165" s="400">
        <v>86.271699999999996</v>
      </c>
      <c r="J165" s="386">
        <f>I165+'BM06'!J165</f>
        <v>86.271699999999996</v>
      </c>
      <c r="K165" s="387">
        <f>ROUND(E165*D165,2)</f>
        <v>2504.38</v>
      </c>
      <c r="L165" s="387">
        <f t="shared" si="160"/>
        <v>-23.21</v>
      </c>
      <c r="M165" s="387">
        <f t="shared" si="161"/>
        <v>0</v>
      </c>
      <c r="N165" s="387">
        <f>ROUND(H165*D165,2)</f>
        <v>2481.16</v>
      </c>
      <c r="O165" s="387">
        <f>ROUND(I165*D165,2)</f>
        <v>2377.65</v>
      </c>
      <c r="P165" s="387">
        <f>ROUND(J165*D165,2)</f>
        <v>2377.65</v>
      </c>
      <c r="Q165" s="388">
        <f t="shared" si="136"/>
        <v>0.95828161021457714</v>
      </c>
      <c r="S165" s="4">
        <v>2504.38</v>
      </c>
      <c r="U165" s="39">
        <f t="shared" si="145"/>
        <v>0</v>
      </c>
      <c r="V165" s="39"/>
    </row>
    <row r="166" spans="1:22" ht="27" customHeight="1" x14ac:dyDescent="0.3">
      <c r="A166" s="445" t="s">
        <v>290</v>
      </c>
      <c r="B166" s="446" t="s">
        <v>282</v>
      </c>
      <c r="C166" s="447" t="s">
        <v>63</v>
      </c>
      <c r="D166" s="413">
        <v>43.68</v>
      </c>
      <c r="E166" s="447">
        <v>72.05</v>
      </c>
      <c r="F166" s="383">
        <f t="shared" si="158"/>
        <v>-6.8900000000000006</v>
      </c>
      <c r="G166" s="383">
        <f t="shared" si="159"/>
        <v>0</v>
      </c>
      <c r="H166" s="447">
        <v>65.16</v>
      </c>
      <c r="I166" s="400"/>
      <c r="J166" s="386">
        <f>I166+'BM06'!J166</f>
        <v>0</v>
      </c>
      <c r="K166" s="387">
        <f>ROUND(E166*D166,2)</f>
        <v>3147.14</v>
      </c>
      <c r="L166" s="387">
        <f t="shared" si="160"/>
        <v>-300.95999999999998</v>
      </c>
      <c r="M166" s="387">
        <f t="shared" si="161"/>
        <v>0</v>
      </c>
      <c r="N166" s="387">
        <f>ROUND(H166*D166,2)</f>
        <v>2846.19</v>
      </c>
      <c r="O166" s="387">
        <f>ROUND(I166*D166,2)</f>
        <v>0</v>
      </c>
      <c r="P166" s="387">
        <f>ROUND(J166*D166,2)</f>
        <v>0</v>
      </c>
      <c r="Q166" s="388">
        <f t="shared" si="136"/>
        <v>0</v>
      </c>
      <c r="S166" s="4">
        <v>3147.14</v>
      </c>
      <c r="U166" s="39">
        <f t="shared" si="145"/>
        <v>0</v>
      </c>
      <c r="V166" s="39"/>
    </row>
    <row r="167" spans="1:22" ht="15.5" customHeight="1" x14ac:dyDescent="0.3">
      <c r="A167" s="381" t="s">
        <v>291</v>
      </c>
      <c r="B167" s="394" t="s">
        <v>292</v>
      </c>
      <c r="C167" s="395"/>
      <c r="D167" s="409"/>
      <c r="E167" s="395"/>
      <c r="F167" s="395"/>
      <c r="G167" s="395"/>
      <c r="H167" s="629"/>
      <c r="I167" s="629"/>
      <c r="J167" s="629"/>
      <c r="K167" s="629"/>
      <c r="L167" s="629"/>
      <c r="M167" s="629"/>
      <c r="N167" s="629"/>
      <c r="O167" s="629"/>
      <c r="P167" s="629"/>
      <c r="Q167" s="647"/>
      <c r="S167" s="4">
        <v>18821.990000000002</v>
      </c>
      <c r="U167" s="39">
        <f t="shared" si="145"/>
        <v>18821.990000000002</v>
      </c>
      <c r="V167" s="39"/>
    </row>
    <row r="168" spans="1:22" ht="37.5" x14ac:dyDescent="0.3">
      <c r="A168" s="445" t="s">
        <v>294</v>
      </c>
      <c r="B168" s="446" t="s">
        <v>293</v>
      </c>
      <c r="C168" s="447" t="s">
        <v>63</v>
      </c>
      <c r="D168" s="413">
        <v>1027.8399999999999</v>
      </c>
      <c r="E168" s="447">
        <v>3.61</v>
      </c>
      <c r="F168" s="383">
        <f t="shared" ref="F168:F170" si="162">IF(H168&lt;E168,H168-E168,0)</f>
        <v>0</v>
      </c>
      <c r="G168" s="383">
        <f t="shared" ref="G168:G170" si="163">IF(H168&gt;E168,H168-E168,0)</f>
        <v>0</v>
      </c>
      <c r="H168" s="447">
        <v>3.61</v>
      </c>
      <c r="I168" s="400"/>
      <c r="J168" s="386">
        <f>I168+'BM06'!J168</f>
        <v>0</v>
      </c>
      <c r="K168" s="387">
        <f>ROUND(E168*D168,2)</f>
        <v>3710.5</v>
      </c>
      <c r="L168" s="387">
        <f t="shared" ref="L168:L170" si="164">ROUND(D168*F168,2)</f>
        <v>0</v>
      </c>
      <c r="M168" s="387">
        <f t="shared" ref="M168:M170" si="165">ROUND(D168*G168,2)</f>
        <v>0</v>
      </c>
      <c r="N168" s="387">
        <f>ROUND(H168*D168,2)</f>
        <v>3710.5</v>
      </c>
      <c r="O168" s="387">
        <f>ROUND(I168*D168,2)</f>
        <v>0</v>
      </c>
      <c r="P168" s="387">
        <f>ROUND(J168*D168,2)</f>
        <v>0</v>
      </c>
      <c r="Q168" s="388">
        <f t="shared" si="136"/>
        <v>0</v>
      </c>
      <c r="S168" s="4">
        <v>3710.5</v>
      </c>
      <c r="U168" s="39">
        <f t="shared" si="145"/>
        <v>0</v>
      </c>
      <c r="V168" s="39"/>
    </row>
    <row r="169" spans="1:22" ht="50" x14ac:dyDescent="0.3">
      <c r="A169" s="445" t="s">
        <v>295</v>
      </c>
      <c r="B169" s="446" t="s">
        <v>175</v>
      </c>
      <c r="C169" s="447" t="s">
        <v>63</v>
      </c>
      <c r="D169" s="413">
        <v>877.32</v>
      </c>
      <c r="E169" s="447">
        <v>4.97</v>
      </c>
      <c r="F169" s="383">
        <f t="shared" si="162"/>
        <v>0</v>
      </c>
      <c r="G169" s="383">
        <f t="shared" si="163"/>
        <v>0</v>
      </c>
      <c r="H169" s="447">
        <v>4.97</v>
      </c>
      <c r="I169" s="400"/>
      <c r="J169" s="386">
        <f>I169+'BM06'!J169</f>
        <v>0</v>
      </c>
      <c r="K169" s="387">
        <f>ROUND(E169*D169,2)</f>
        <v>4360.28</v>
      </c>
      <c r="L169" s="387">
        <f t="shared" si="164"/>
        <v>0</v>
      </c>
      <c r="M169" s="387">
        <f t="shared" si="165"/>
        <v>0</v>
      </c>
      <c r="N169" s="387">
        <f>ROUND(H169*D169,2)</f>
        <v>4360.28</v>
      </c>
      <c r="O169" s="387">
        <f>ROUND(I169*D169,2)</f>
        <v>0</v>
      </c>
      <c r="P169" s="387">
        <f>ROUND(J169*D169,2)</f>
        <v>0</v>
      </c>
      <c r="Q169" s="388">
        <f t="shared" si="136"/>
        <v>0</v>
      </c>
      <c r="S169" s="4">
        <v>4360.28</v>
      </c>
      <c r="U169" s="39">
        <f t="shared" si="145"/>
        <v>0</v>
      </c>
      <c r="V169" s="39"/>
    </row>
    <row r="170" spans="1:22" ht="37.5" x14ac:dyDescent="0.3">
      <c r="A170" s="445" t="s">
        <v>296</v>
      </c>
      <c r="B170" s="446" t="s">
        <v>293</v>
      </c>
      <c r="C170" s="447" t="s">
        <v>63</v>
      </c>
      <c r="D170" s="413">
        <v>1027.8399999999999</v>
      </c>
      <c r="E170" s="447">
        <v>10.46</v>
      </c>
      <c r="F170" s="383">
        <f t="shared" si="162"/>
        <v>0</v>
      </c>
      <c r="G170" s="383">
        <f t="shared" si="163"/>
        <v>0</v>
      </c>
      <c r="H170" s="447">
        <v>10.46</v>
      </c>
      <c r="I170" s="400"/>
      <c r="J170" s="386">
        <f>I170+'BM06'!J170</f>
        <v>0</v>
      </c>
      <c r="K170" s="387">
        <f>ROUND(E170*D170,2)</f>
        <v>10751.21</v>
      </c>
      <c r="L170" s="387">
        <f t="shared" si="164"/>
        <v>0</v>
      </c>
      <c r="M170" s="387">
        <f t="shared" si="165"/>
        <v>0</v>
      </c>
      <c r="N170" s="387">
        <f>ROUND(H170*D170,2)</f>
        <v>10751.21</v>
      </c>
      <c r="O170" s="387">
        <f>ROUND(I170*D170,2)</f>
        <v>0</v>
      </c>
      <c r="P170" s="387">
        <f>ROUND(J170*D170,2)</f>
        <v>0</v>
      </c>
      <c r="Q170" s="388">
        <f t="shared" si="136"/>
        <v>0</v>
      </c>
      <c r="S170" s="4">
        <v>10751.21</v>
      </c>
      <c r="U170" s="39">
        <f t="shared" si="145"/>
        <v>0</v>
      </c>
      <c r="V170" s="39"/>
    </row>
    <row r="171" spans="1:22" ht="15.5" customHeight="1" x14ac:dyDescent="0.3">
      <c r="A171" s="381" t="s">
        <v>297</v>
      </c>
      <c r="B171" s="394" t="s">
        <v>181</v>
      </c>
      <c r="C171" s="395"/>
      <c r="D171" s="409"/>
      <c r="E171" s="629"/>
      <c r="F171" s="629"/>
      <c r="G171" s="629"/>
      <c r="H171" s="629"/>
      <c r="I171" s="629"/>
      <c r="J171" s="629"/>
      <c r="K171" s="629"/>
      <c r="L171" s="629"/>
      <c r="M171" s="629"/>
      <c r="N171" s="629"/>
      <c r="O171" s="629"/>
      <c r="P171" s="629"/>
      <c r="Q171" s="647"/>
      <c r="S171" s="4">
        <v>15673.07</v>
      </c>
      <c r="U171" s="39">
        <f t="shared" si="145"/>
        <v>15673.07</v>
      </c>
      <c r="V171" s="39"/>
    </row>
    <row r="172" spans="1:22" ht="25" x14ac:dyDescent="0.3">
      <c r="A172" s="445" t="s">
        <v>298</v>
      </c>
      <c r="B172" s="446" t="s">
        <v>182</v>
      </c>
      <c r="C172" s="447" t="s">
        <v>46</v>
      </c>
      <c r="D172" s="413">
        <v>434.36</v>
      </c>
      <c r="E172" s="447">
        <v>4.68</v>
      </c>
      <c r="F172" s="383">
        <f t="shared" ref="F172:F176" si="166">IF(H172&lt;E172,H172-E172,0)</f>
        <v>-1.4219999999999997</v>
      </c>
      <c r="G172" s="383">
        <f t="shared" ref="G172:G176" si="167">IF(H172&gt;E172,H172-E172,0)</f>
        <v>0</v>
      </c>
      <c r="H172" s="447">
        <v>3.258</v>
      </c>
      <c r="I172" s="400"/>
      <c r="J172" s="386">
        <f>I172+'BM06'!J172</f>
        <v>4.68</v>
      </c>
      <c r="K172" s="387">
        <f>ROUND(E172*D172,2)</f>
        <v>2032.8</v>
      </c>
      <c r="L172" s="387">
        <f t="shared" ref="L172:L176" si="168">ROUND(D172*F172,2)</f>
        <v>-617.66</v>
      </c>
      <c r="M172" s="387">
        <f t="shared" ref="M172:M176" si="169">ROUND(D172*G172,2)</f>
        <v>0</v>
      </c>
      <c r="N172" s="387">
        <f>ROUND(H172*D172,2)</f>
        <v>1415.14</v>
      </c>
      <c r="O172" s="387">
        <f>ROUND(I172*D172,2)</f>
        <v>0</v>
      </c>
      <c r="P172" s="387">
        <f>ROUND(J172*D172,2)</f>
        <v>2032.8</v>
      </c>
      <c r="Q172" s="388">
        <f t="shared" si="136"/>
        <v>1.4364656500416919</v>
      </c>
      <c r="S172" s="4">
        <v>2032.8</v>
      </c>
      <c r="U172" s="39">
        <f t="shared" si="145"/>
        <v>0</v>
      </c>
      <c r="V172" s="39"/>
    </row>
    <row r="173" spans="1:22" ht="62.5" x14ac:dyDescent="0.3">
      <c r="A173" s="445" t="s">
        <v>299</v>
      </c>
      <c r="B173" s="446" t="s">
        <v>183</v>
      </c>
      <c r="C173" s="447" t="s">
        <v>63</v>
      </c>
      <c r="D173" s="413">
        <v>40.81</v>
      </c>
      <c r="E173" s="447">
        <v>66.790000000000006</v>
      </c>
      <c r="F173" s="383">
        <f t="shared" si="166"/>
        <v>-1.6300000000000097</v>
      </c>
      <c r="G173" s="383">
        <f t="shared" si="167"/>
        <v>0</v>
      </c>
      <c r="H173" s="447">
        <v>65.16</v>
      </c>
      <c r="I173" s="400"/>
      <c r="J173" s="386">
        <f>I173+'BM06'!J173</f>
        <v>0</v>
      </c>
      <c r="K173" s="387">
        <f>ROUND(E173*D173,2)</f>
        <v>2725.7</v>
      </c>
      <c r="L173" s="387">
        <f t="shared" si="168"/>
        <v>-66.52</v>
      </c>
      <c r="M173" s="387">
        <f t="shared" si="169"/>
        <v>0</v>
      </c>
      <c r="N173" s="387">
        <f>ROUND(H173*D173,2)</f>
        <v>2659.18</v>
      </c>
      <c r="O173" s="387">
        <f>ROUND(I173*D173,2)</f>
        <v>0</v>
      </c>
      <c r="P173" s="387">
        <f>ROUND(J173*D173,2)</f>
        <v>0</v>
      </c>
      <c r="Q173" s="388">
        <f t="shared" si="136"/>
        <v>0</v>
      </c>
      <c r="S173" s="4">
        <v>2725.7</v>
      </c>
      <c r="U173" s="39">
        <f t="shared" si="145"/>
        <v>0</v>
      </c>
      <c r="V173" s="39"/>
    </row>
    <row r="174" spans="1:22" ht="37.5" x14ac:dyDescent="0.3">
      <c r="A174" s="445" t="s">
        <v>300</v>
      </c>
      <c r="B174" s="446" t="s">
        <v>184</v>
      </c>
      <c r="C174" s="447" t="s">
        <v>63</v>
      </c>
      <c r="D174" s="413">
        <v>126.75</v>
      </c>
      <c r="E174" s="447">
        <v>66.790000000000006</v>
      </c>
      <c r="F174" s="383">
        <f t="shared" si="166"/>
        <v>-1.6300000000000097</v>
      </c>
      <c r="G174" s="383">
        <f t="shared" si="167"/>
        <v>0</v>
      </c>
      <c r="H174" s="447">
        <v>65.16</v>
      </c>
      <c r="I174" s="400"/>
      <c r="J174" s="386">
        <f>I174+'BM06'!J174</f>
        <v>0</v>
      </c>
      <c r="K174" s="387">
        <f>ROUND(E174*D174,2)</f>
        <v>8465.6299999999992</v>
      </c>
      <c r="L174" s="387">
        <f t="shared" si="168"/>
        <v>-206.6</v>
      </c>
      <c r="M174" s="387">
        <f t="shared" si="169"/>
        <v>0</v>
      </c>
      <c r="N174" s="387">
        <f>ROUND(H174*D174,2)</f>
        <v>8259.0300000000007</v>
      </c>
      <c r="O174" s="387">
        <f>ROUND(I174*D174,2)</f>
        <v>0</v>
      </c>
      <c r="P174" s="387">
        <f>ROUND(J174*D174,2)</f>
        <v>0</v>
      </c>
      <c r="Q174" s="388">
        <f t="shared" si="136"/>
        <v>0</v>
      </c>
      <c r="S174" s="4">
        <v>8465.6299999999992</v>
      </c>
      <c r="U174" s="39">
        <f t="shared" si="145"/>
        <v>0</v>
      </c>
      <c r="V174" s="39"/>
    </row>
    <row r="175" spans="1:22" ht="37.5" x14ac:dyDescent="0.3">
      <c r="A175" s="445" t="s">
        <v>301</v>
      </c>
      <c r="B175" s="446" t="s">
        <v>105</v>
      </c>
      <c r="C175" s="447" t="s">
        <v>63</v>
      </c>
      <c r="D175" s="413">
        <v>51.88</v>
      </c>
      <c r="E175" s="447">
        <v>7.59</v>
      </c>
      <c r="F175" s="383">
        <f t="shared" si="166"/>
        <v>0</v>
      </c>
      <c r="G175" s="383">
        <f t="shared" si="167"/>
        <v>0</v>
      </c>
      <c r="H175" s="447">
        <v>7.59</v>
      </c>
      <c r="I175" s="400"/>
      <c r="J175" s="386">
        <f>I175+'BM06'!J175</f>
        <v>0</v>
      </c>
      <c r="K175" s="387">
        <f>ROUND(E175*D175,2)</f>
        <v>393.77</v>
      </c>
      <c r="L175" s="387">
        <f t="shared" si="168"/>
        <v>0</v>
      </c>
      <c r="M175" s="387">
        <f t="shared" si="169"/>
        <v>0</v>
      </c>
      <c r="N175" s="387">
        <f>ROUND(H175*D175,2)</f>
        <v>393.77</v>
      </c>
      <c r="O175" s="387">
        <f>ROUND(I175*D175,2)</f>
        <v>0</v>
      </c>
      <c r="P175" s="387">
        <f>ROUND(J175*D175,2)</f>
        <v>0</v>
      </c>
      <c r="Q175" s="388">
        <f t="shared" si="136"/>
        <v>0</v>
      </c>
      <c r="S175" s="4">
        <v>393.77</v>
      </c>
      <c r="U175" s="39">
        <f t="shared" si="145"/>
        <v>0</v>
      </c>
      <c r="V175" s="39"/>
    </row>
    <row r="176" spans="1:22" ht="37.5" x14ac:dyDescent="0.3">
      <c r="A176" s="445" t="s">
        <v>302</v>
      </c>
      <c r="B176" s="446" t="s">
        <v>186</v>
      </c>
      <c r="C176" s="447" t="s">
        <v>46</v>
      </c>
      <c r="D176" s="413">
        <v>772.62</v>
      </c>
      <c r="E176" s="447">
        <v>2.66</v>
      </c>
      <c r="F176" s="383">
        <f t="shared" si="166"/>
        <v>0</v>
      </c>
      <c r="G176" s="383">
        <f t="shared" si="167"/>
        <v>0</v>
      </c>
      <c r="H176" s="447">
        <v>2.66</v>
      </c>
      <c r="I176" s="400"/>
      <c r="J176" s="386">
        <f>I176+'BM06'!J176</f>
        <v>0</v>
      </c>
      <c r="K176" s="387">
        <f>ROUND(E176*D176,2)</f>
        <v>2055.17</v>
      </c>
      <c r="L176" s="387">
        <f t="shared" si="168"/>
        <v>0</v>
      </c>
      <c r="M176" s="387">
        <f t="shared" si="169"/>
        <v>0</v>
      </c>
      <c r="N176" s="387">
        <f>ROUND(H176*D176,2)</f>
        <v>2055.17</v>
      </c>
      <c r="O176" s="387">
        <f>ROUND(I176*D176,2)</f>
        <v>0</v>
      </c>
      <c r="P176" s="387">
        <f>ROUND(J176*D176,2)</f>
        <v>0</v>
      </c>
      <c r="Q176" s="388">
        <f t="shared" si="136"/>
        <v>0</v>
      </c>
      <c r="S176" s="4">
        <v>2055.17</v>
      </c>
      <c r="U176" s="39">
        <f t="shared" si="145"/>
        <v>0</v>
      </c>
      <c r="V176" s="39"/>
    </row>
    <row r="177" spans="1:22" ht="15.5" customHeight="1" x14ac:dyDescent="0.3">
      <c r="A177" s="381" t="s">
        <v>303</v>
      </c>
      <c r="B177" s="394" t="s">
        <v>108</v>
      </c>
      <c r="C177" s="395"/>
      <c r="D177" s="409"/>
      <c r="E177" s="395"/>
      <c r="F177" s="395"/>
      <c r="G177" s="395"/>
      <c r="H177" s="629"/>
      <c r="I177" s="629"/>
      <c r="J177" s="629"/>
      <c r="K177" s="629"/>
      <c r="L177" s="629"/>
      <c r="M177" s="629"/>
      <c r="N177" s="629"/>
      <c r="O177" s="629"/>
      <c r="P177" s="629"/>
      <c r="Q177" s="647"/>
      <c r="S177" s="4">
        <v>16539.22</v>
      </c>
      <c r="U177" s="39">
        <f t="shared" si="145"/>
        <v>16539.22</v>
      </c>
      <c r="V177" s="39"/>
    </row>
    <row r="178" spans="1:22" ht="37.5" x14ac:dyDescent="0.3">
      <c r="A178" s="445" t="s">
        <v>305</v>
      </c>
      <c r="B178" s="446" t="s">
        <v>109</v>
      </c>
      <c r="C178" s="447" t="s">
        <v>63</v>
      </c>
      <c r="D178" s="413">
        <v>4.37</v>
      </c>
      <c r="E178" s="447">
        <v>265.95999999999998</v>
      </c>
      <c r="F178" s="383">
        <f t="shared" ref="F178:F180" si="170">IF(H178&lt;E178,H178-E178,0)</f>
        <v>0</v>
      </c>
      <c r="G178" s="383">
        <f t="shared" ref="G178:G180" si="171">IF(H178&gt;E178,H178-E178,0)</f>
        <v>0</v>
      </c>
      <c r="H178" s="447">
        <v>265.95999999999998</v>
      </c>
      <c r="I178" s="400"/>
      <c r="J178" s="386">
        <f>I178+'BM06'!J178</f>
        <v>265.95999999999998</v>
      </c>
      <c r="K178" s="387">
        <f>ROUND(E178*D178,2)</f>
        <v>1162.25</v>
      </c>
      <c r="L178" s="387">
        <f t="shared" ref="L178:L180" si="172">ROUND(D178*F178,2)</f>
        <v>0</v>
      </c>
      <c r="M178" s="387">
        <f t="shared" ref="M178:M180" si="173">ROUND(D178*G178,2)</f>
        <v>0</v>
      </c>
      <c r="N178" s="387">
        <f>ROUND(H178*D178,2)</f>
        <v>1162.25</v>
      </c>
      <c r="O178" s="387">
        <f>ROUND(I178*D178,2)</f>
        <v>0</v>
      </c>
      <c r="P178" s="387">
        <f>ROUND(J178*D178,2)</f>
        <v>1162.25</v>
      </c>
      <c r="Q178" s="388">
        <f t="shared" si="136"/>
        <v>1</v>
      </c>
      <c r="S178" s="4">
        <v>1162.25</v>
      </c>
      <c r="U178" s="39">
        <f t="shared" si="145"/>
        <v>0</v>
      </c>
      <c r="V178" s="39"/>
    </row>
    <row r="179" spans="1:22" ht="50" x14ac:dyDescent="0.3">
      <c r="A179" s="445" t="s">
        <v>306</v>
      </c>
      <c r="B179" s="446" t="s">
        <v>110</v>
      </c>
      <c r="C179" s="447" t="s">
        <v>63</v>
      </c>
      <c r="D179" s="413">
        <v>24.13</v>
      </c>
      <c r="E179" s="447">
        <v>265.95999999999998</v>
      </c>
      <c r="F179" s="383">
        <f t="shared" si="170"/>
        <v>0</v>
      </c>
      <c r="G179" s="383">
        <f t="shared" si="171"/>
        <v>0</v>
      </c>
      <c r="H179" s="447">
        <v>265.95999999999998</v>
      </c>
      <c r="I179" s="400"/>
      <c r="J179" s="386">
        <f>I179+'BM06'!J179</f>
        <v>265.95999999999998</v>
      </c>
      <c r="K179" s="387">
        <f>ROUND(E179*D179,2)</f>
        <v>6417.61</v>
      </c>
      <c r="L179" s="387">
        <f t="shared" si="172"/>
        <v>0</v>
      </c>
      <c r="M179" s="387">
        <f t="shared" si="173"/>
        <v>0</v>
      </c>
      <c r="N179" s="387">
        <f>ROUND(H179*D179,2)</f>
        <v>6417.61</v>
      </c>
      <c r="O179" s="387">
        <f>ROUND(I179*D179,2)</f>
        <v>0</v>
      </c>
      <c r="P179" s="387">
        <f>ROUND(J179*D179,2)</f>
        <v>6417.61</v>
      </c>
      <c r="Q179" s="388">
        <f t="shared" si="136"/>
        <v>1</v>
      </c>
      <c r="S179" s="4">
        <v>6417.61</v>
      </c>
      <c r="U179" s="39">
        <f t="shared" si="145"/>
        <v>0</v>
      </c>
      <c r="V179" s="39"/>
    </row>
    <row r="180" spans="1:22" ht="50" x14ac:dyDescent="0.3">
      <c r="A180" s="445" t="s">
        <v>307</v>
      </c>
      <c r="B180" s="446" t="s">
        <v>304</v>
      </c>
      <c r="C180" s="447" t="s">
        <v>63</v>
      </c>
      <c r="D180" s="413">
        <v>59.59</v>
      </c>
      <c r="E180" s="447">
        <v>150.35</v>
      </c>
      <c r="F180" s="383">
        <f t="shared" si="170"/>
        <v>0</v>
      </c>
      <c r="G180" s="383">
        <f t="shared" si="171"/>
        <v>0</v>
      </c>
      <c r="H180" s="447">
        <v>150.35</v>
      </c>
      <c r="I180" s="400"/>
      <c r="J180" s="386">
        <f>I180+'BM06'!J180</f>
        <v>0</v>
      </c>
      <c r="K180" s="387">
        <f>ROUND(E180*D180,2)</f>
        <v>8959.36</v>
      </c>
      <c r="L180" s="387">
        <f t="shared" si="172"/>
        <v>0</v>
      </c>
      <c r="M180" s="387">
        <f t="shared" si="173"/>
        <v>0</v>
      </c>
      <c r="N180" s="387">
        <f>ROUND(H180*D180,2)</f>
        <v>8959.36</v>
      </c>
      <c r="O180" s="387">
        <f>ROUND(I180*D180,2)</f>
        <v>0</v>
      </c>
      <c r="P180" s="387">
        <f>ROUND(J180*D180,2)</f>
        <v>0</v>
      </c>
      <c r="Q180" s="388">
        <f t="shared" si="136"/>
        <v>0</v>
      </c>
      <c r="S180" s="4">
        <v>8959.36</v>
      </c>
      <c r="U180" s="39">
        <f t="shared" si="145"/>
        <v>0</v>
      </c>
      <c r="V180" s="39"/>
    </row>
    <row r="181" spans="1:22" ht="15.5" customHeight="1" x14ac:dyDescent="0.3">
      <c r="A181" s="381" t="s">
        <v>308</v>
      </c>
      <c r="B181" s="394" t="s">
        <v>42</v>
      </c>
      <c r="C181" s="395"/>
      <c r="D181" s="629"/>
      <c r="E181" s="629"/>
      <c r="F181" s="629"/>
      <c r="G181" s="629"/>
      <c r="H181" s="629"/>
      <c r="I181" s="629"/>
      <c r="J181" s="629"/>
      <c r="K181" s="629"/>
      <c r="L181" s="629"/>
      <c r="M181" s="629"/>
      <c r="N181" s="629"/>
      <c r="O181" s="629"/>
      <c r="P181" s="629"/>
      <c r="Q181" s="647"/>
      <c r="S181" s="4">
        <v>8059.95</v>
      </c>
      <c r="U181" s="39">
        <f t="shared" si="145"/>
        <v>8059.95</v>
      </c>
      <c r="V181" s="39"/>
    </row>
    <row r="182" spans="1:22" ht="25" x14ac:dyDescent="0.3">
      <c r="A182" s="445" t="s">
        <v>310</v>
      </c>
      <c r="B182" s="446" t="s">
        <v>199</v>
      </c>
      <c r="C182" s="447" t="s">
        <v>63</v>
      </c>
      <c r="D182" s="413">
        <v>12.38</v>
      </c>
      <c r="E182" s="447">
        <v>109.61</v>
      </c>
      <c r="F182" s="383">
        <f t="shared" ref="F182:F187" si="174">IF(H182&lt;E182,H182-E182,0)</f>
        <v>0</v>
      </c>
      <c r="G182" s="383">
        <f t="shared" ref="G182:G187" si="175">IF(H182&gt;E182,H182-E182,0)</f>
        <v>0</v>
      </c>
      <c r="H182" s="447">
        <v>109.61</v>
      </c>
      <c r="I182" s="400"/>
      <c r="J182" s="386">
        <f>I182+'BM06'!J182</f>
        <v>0</v>
      </c>
      <c r="K182" s="387">
        <f t="shared" ref="K182:K187" si="176">ROUND(E182*D182,2)</f>
        <v>1356.97</v>
      </c>
      <c r="L182" s="387">
        <f t="shared" ref="L182:L187" si="177">ROUND(D182*F182,2)</f>
        <v>0</v>
      </c>
      <c r="M182" s="387">
        <f t="shared" ref="M182:M187" si="178">ROUND(D182*G182,2)</f>
        <v>0</v>
      </c>
      <c r="N182" s="387">
        <f t="shared" ref="N182:N187" si="179">ROUND(H182*D182,2)</f>
        <v>1356.97</v>
      </c>
      <c r="O182" s="387">
        <f t="shared" ref="O182:O187" si="180">ROUND(I182*D182,2)</f>
        <v>0</v>
      </c>
      <c r="P182" s="387">
        <f t="shared" ref="P182:P187" si="181">ROUND(J182*D182,2)</f>
        <v>0</v>
      </c>
      <c r="Q182" s="388">
        <f t="shared" si="136"/>
        <v>0</v>
      </c>
      <c r="S182" s="4">
        <v>1356.97</v>
      </c>
      <c r="U182" s="39">
        <f t="shared" si="145"/>
        <v>0</v>
      </c>
      <c r="V182" s="39"/>
    </row>
    <row r="183" spans="1:22" ht="25" x14ac:dyDescent="0.3">
      <c r="A183" s="445" t="s">
        <v>311</v>
      </c>
      <c r="B183" s="446" t="s">
        <v>112</v>
      </c>
      <c r="C183" s="447" t="s">
        <v>63</v>
      </c>
      <c r="D183" s="413">
        <v>19.41</v>
      </c>
      <c r="E183" s="447">
        <v>109.61</v>
      </c>
      <c r="F183" s="383">
        <f t="shared" si="174"/>
        <v>0</v>
      </c>
      <c r="G183" s="383">
        <f t="shared" si="175"/>
        <v>0</v>
      </c>
      <c r="H183" s="447">
        <v>109.61</v>
      </c>
      <c r="I183" s="400"/>
      <c r="J183" s="386">
        <f>I183+'BM06'!J183</f>
        <v>0</v>
      </c>
      <c r="K183" s="387">
        <f t="shared" si="176"/>
        <v>2127.5300000000002</v>
      </c>
      <c r="L183" s="387">
        <f t="shared" si="177"/>
        <v>0</v>
      </c>
      <c r="M183" s="387">
        <f t="shared" si="178"/>
        <v>0</v>
      </c>
      <c r="N183" s="387">
        <f t="shared" si="179"/>
        <v>2127.5300000000002</v>
      </c>
      <c r="O183" s="387">
        <f t="shared" si="180"/>
        <v>0</v>
      </c>
      <c r="P183" s="387">
        <f t="shared" si="181"/>
        <v>0</v>
      </c>
      <c r="Q183" s="388">
        <f t="shared" si="136"/>
        <v>0</v>
      </c>
      <c r="S183" s="4">
        <v>2127.5300000000002</v>
      </c>
      <c r="U183" s="39">
        <f t="shared" si="145"/>
        <v>0</v>
      </c>
      <c r="V183" s="39"/>
    </row>
    <row r="184" spans="1:22" ht="25" x14ac:dyDescent="0.3">
      <c r="A184" s="445" t="s">
        <v>312</v>
      </c>
      <c r="B184" s="446" t="s">
        <v>113</v>
      </c>
      <c r="C184" s="447" t="s">
        <v>63</v>
      </c>
      <c r="D184" s="413">
        <v>15.2</v>
      </c>
      <c r="E184" s="447">
        <v>109.61</v>
      </c>
      <c r="F184" s="383">
        <f t="shared" si="174"/>
        <v>0</v>
      </c>
      <c r="G184" s="383">
        <f t="shared" si="175"/>
        <v>0</v>
      </c>
      <c r="H184" s="447">
        <v>109.61</v>
      </c>
      <c r="I184" s="400"/>
      <c r="J184" s="386">
        <f>I184+'BM06'!J184</f>
        <v>0</v>
      </c>
      <c r="K184" s="387">
        <f t="shared" si="176"/>
        <v>1666.07</v>
      </c>
      <c r="L184" s="387">
        <f t="shared" si="177"/>
        <v>0</v>
      </c>
      <c r="M184" s="387">
        <f t="shared" si="178"/>
        <v>0</v>
      </c>
      <c r="N184" s="387">
        <f t="shared" si="179"/>
        <v>1666.07</v>
      </c>
      <c r="O184" s="387">
        <f t="shared" si="180"/>
        <v>0</v>
      </c>
      <c r="P184" s="387">
        <f t="shared" si="181"/>
        <v>0</v>
      </c>
      <c r="Q184" s="388">
        <f t="shared" si="136"/>
        <v>0</v>
      </c>
      <c r="S184" s="4">
        <v>1666.07</v>
      </c>
      <c r="U184" s="39">
        <f t="shared" si="145"/>
        <v>0</v>
      </c>
      <c r="V184" s="39"/>
    </row>
    <row r="185" spans="1:22" ht="26.25" customHeight="1" x14ac:dyDescent="0.3">
      <c r="A185" s="445" t="s">
        <v>313</v>
      </c>
      <c r="B185" s="446" t="s">
        <v>201</v>
      </c>
      <c r="C185" s="447" t="s">
        <v>63</v>
      </c>
      <c r="D185" s="413">
        <v>3.21</v>
      </c>
      <c r="E185" s="447">
        <v>72.05</v>
      </c>
      <c r="F185" s="383">
        <f t="shared" si="174"/>
        <v>-6.8900000000000006</v>
      </c>
      <c r="G185" s="383">
        <f t="shared" si="175"/>
        <v>0</v>
      </c>
      <c r="H185" s="447">
        <v>65.16</v>
      </c>
      <c r="I185" s="400"/>
      <c r="J185" s="386">
        <f>I185+'BM06'!J185</f>
        <v>0</v>
      </c>
      <c r="K185" s="387">
        <f t="shared" si="176"/>
        <v>231.28</v>
      </c>
      <c r="L185" s="387">
        <f t="shared" si="177"/>
        <v>-22.12</v>
      </c>
      <c r="M185" s="387">
        <f t="shared" si="178"/>
        <v>0</v>
      </c>
      <c r="N185" s="387">
        <f t="shared" si="179"/>
        <v>209.16</v>
      </c>
      <c r="O185" s="387">
        <f t="shared" si="180"/>
        <v>0</v>
      </c>
      <c r="P185" s="387">
        <f t="shared" si="181"/>
        <v>0</v>
      </c>
      <c r="Q185" s="388">
        <f t="shared" si="136"/>
        <v>0</v>
      </c>
      <c r="S185" s="4">
        <v>231.28</v>
      </c>
      <c r="U185" s="39">
        <f t="shared" si="145"/>
        <v>0</v>
      </c>
      <c r="V185" s="39"/>
    </row>
    <row r="186" spans="1:22" ht="23.25" customHeight="1" x14ac:dyDescent="0.3">
      <c r="A186" s="445" t="s">
        <v>314</v>
      </c>
      <c r="B186" s="446" t="s">
        <v>309</v>
      </c>
      <c r="C186" s="447" t="s">
        <v>63</v>
      </c>
      <c r="D186" s="413">
        <v>20.12</v>
      </c>
      <c r="E186" s="447">
        <v>72.05</v>
      </c>
      <c r="F186" s="383">
        <f t="shared" si="174"/>
        <v>-6.8900000000000006</v>
      </c>
      <c r="G186" s="383">
        <f t="shared" si="175"/>
        <v>0</v>
      </c>
      <c r="H186" s="447">
        <v>65.16</v>
      </c>
      <c r="I186" s="400"/>
      <c r="J186" s="386">
        <f>I186+'BM06'!J186</f>
        <v>0</v>
      </c>
      <c r="K186" s="387">
        <f t="shared" si="176"/>
        <v>1449.65</v>
      </c>
      <c r="L186" s="387">
        <f t="shared" si="177"/>
        <v>-138.63</v>
      </c>
      <c r="M186" s="387">
        <f t="shared" si="178"/>
        <v>0</v>
      </c>
      <c r="N186" s="387">
        <f t="shared" si="179"/>
        <v>1311.02</v>
      </c>
      <c r="O186" s="387">
        <f t="shared" si="180"/>
        <v>0</v>
      </c>
      <c r="P186" s="387">
        <f t="shared" si="181"/>
        <v>0</v>
      </c>
      <c r="Q186" s="388">
        <f t="shared" si="136"/>
        <v>0</v>
      </c>
      <c r="S186" s="4">
        <v>1449.65</v>
      </c>
      <c r="U186" s="39">
        <f t="shared" si="145"/>
        <v>0</v>
      </c>
      <c r="V186" s="39"/>
    </row>
    <row r="187" spans="1:22" ht="25" x14ac:dyDescent="0.3">
      <c r="A187" s="445" t="s">
        <v>315</v>
      </c>
      <c r="B187" s="446" t="s">
        <v>202</v>
      </c>
      <c r="C187" s="447" t="s">
        <v>63</v>
      </c>
      <c r="D187" s="413">
        <v>17.05</v>
      </c>
      <c r="E187" s="447">
        <v>72.05</v>
      </c>
      <c r="F187" s="383">
        <f t="shared" si="174"/>
        <v>-6.8900000000000006</v>
      </c>
      <c r="G187" s="383">
        <f t="shared" si="175"/>
        <v>0</v>
      </c>
      <c r="H187" s="447">
        <v>65.16</v>
      </c>
      <c r="I187" s="400"/>
      <c r="J187" s="386">
        <f>I187+'BM06'!J187</f>
        <v>0</v>
      </c>
      <c r="K187" s="387">
        <f t="shared" si="176"/>
        <v>1228.45</v>
      </c>
      <c r="L187" s="387">
        <f t="shared" si="177"/>
        <v>-117.47</v>
      </c>
      <c r="M187" s="387">
        <f t="shared" si="178"/>
        <v>0</v>
      </c>
      <c r="N187" s="387">
        <f t="shared" si="179"/>
        <v>1110.98</v>
      </c>
      <c r="O187" s="387">
        <f t="shared" si="180"/>
        <v>0</v>
      </c>
      <c r="P187" s="387">
        <f t="shared" si="181"/>
        <v>0</v>
      </c>
      <c r="Q187" s="388">
        <f t="shared" si="136"/>
        <v>0</v>
      </c>
      <c r="S187" s="4">
        <v>1228.45</v>
      </c>
      <c r="U187" s="39">
        <f t="shared" si="145"/>
        <v>0</v>
      </c>
      <c r="V187" s="39"/>
    </row>
    <row r="188" spans="1:22" ht="15.5" customHeight="1" x14ac:dyDescent="0.3">
      <c r="A188" s="381" t="s">
        <v>316</v>
      </c>
      <c r="B188" s="394" t="s">
        <v>44</v>
      </c>
      <c r="C188" s="629"/>
      <c r="D188" s="629"/>
      <c r="E188" s="629"/>
      <c r="F188" s="629"/>
      <c r="G188" s="629"/>
      <c r="H188" s="629"/>
      <c r="I188" s="629"/>
      <c r="J188" s="629"/>
      <c r="K188" s="629"/>
      <c r="L188" s="629"/>
      <c r="M188" s="629"/>
      <c r="N188" s="629"/>
      <c r="O188" s="629"/>
      <c r="P188" s="629"/>
      <c r="Q188" s="647"/>
      <c r="S188" s="4">
        <v>15736.84</v>
      </c>
      <c r="U188" s="39">
        <f t="shared" si="145"/>
        <v>15736.84</v>
      </c>
      <c r="V188" s="39"/>
    </row>
    <row r="189" spans="1:22" ht="25" x14ac:dyDescent="0.3">
      <c r="A189" s="445" t="s">
        <v>325</v>
      </c>
      <c r="B189" s="446" t="s">
        <v>317</v>
      </c>
      <c r="C189" s="447" t="s">
        <v>61</v>
      </c>
      <c r="D189" s="413">
        <v>672.73</v>
      </c>
      <c r="E189" s="447">
        <v>3.6</v>
      </c>
      <c r="F189" s="383">
        <f t="shared" ref="F189:F196" si="182">IF(H189&lt;E189,H189-E189,0)</f>
        <v>0</v>
      </c>
      <c r="G189" s="383">
        <f t="shared" ref="G189:G196" si="183">IF(H189&gt;E189,H189-E189,0)</f>
        <v>0</v>
      </c>
      <c r="H189" s="447">
        <v>3.6</v>
      </c>
      <c r="I189" s="400"/>
      <c r="J189" s="386">
        <f>I189+'BM06'!J189</f>
        <v>0</v>
      </c>
      <c r="K189" s="387">
        <f t="shared" ref="K189:K196" si="184">ROUND(E189*D189,2)</f>
        <v>2421.83</v>
      </c>
      <c r="L189" s="387">
        <f t="shared" ref="L189:L196" si="185">ROUND(D189*F189,2)</f>
        <v>0</v>
      </c>
      <c r="M189" s="387">
        <f t="shared" ref="M189:M196" si="186">ROUND(D189*G189,2)</f>
        <v>0</v>
      </c>
      <c r="N189" s="387">
        <f t="shared" ref="N189:N196" si="187">ROUND(H189*D189,2)</f>
        <v>2421.83</v>
      </c>
      <c r="O189" s="387">
        <f t="shared" ref="O189:O196" si="188">ROUND(I189*D189,2)</f>
        <v>0</v>
      </c>
      <c r="P189" s="387">
        <f t="shared" ref="P189:P196" si="189">ROUND(J189*D189,2)</f>
        <v>0</v>
      </c>
      <c r="Q189" s="388">
        <f t="shared" si="136"/>
        <v>0</v>
      </c>
      <c r="S189" s="4">
        <v>2421.83</v>
      </c>
      <c r="U189" s="39">
        <f t="shared" si="145"/>
        <v>0</v>
      </c>
      <c r="V189" s="39"/>
    </row>
    <row r="190" spans="1:22" ht="25" x14ac:dyDescent="0.3">
      <c r="A190" s="445" t="s">
        <v>326</v>
      </c>
      <c r="B190" s="446" t="s">
        <v>318</v>
      </c>
      <c r="C190" s="447" t="s">
        <v>165</v>
      </c>
      <c r="D190" s="413">
        <v>774.15</v>
      </c>
      <c r="E190" s="447">
        <v>5</v>
      </c>
      <c r="F190" s="383">
        <f t="shared" si="182"/>
        <v>0</v>
      </c>
      <c r="G190" s="383">
        <f t="shared" si="183"/>
        <v>0</v>
      </c>
      <c r="H190" s="447">
        <v>5</v>
      </c>
      <c r="I190" s="400"/>
      <c r="J190" s="386">
        <f>I190+'BM06'!J190</f>
        <v>0</v>
      </c>
      <c r="K190" s="387">
        <f t="shared" si="184"/>
        <v>3870.75</v>
      </c>
      <c r="L190" s="387">
        <f t="shared" si="185"/>
        <v>0</v>
      </c>
      <c r="M190" s="387">
        <f t="shared" si="186"/>
        <v>0</v>
      </c>
      <c r="N190" s="387">
        <f t="shared" si="187"/>
        <v>3870.75</v>
      </c>
      <c r="O190" s="387">
        <f t="shared" si="188"/>
        <v>0</v>
      </c>
      <c r="P190" s="387">
        <f t="shared" si="189"/>
        <v>0</v>
      </c>
      <c r="Q190" s="388">
        <f t="shared" si="136"/>
        <v>0</v>
      </c>
      <c r="S190" s="4">
        <v>3870.75</v>
      </c>
      <c r="U190" s="39">
        <f t="shared" si="145"/>
        <v>0</v>
      </c>
      <c r="V190" s="39"/>
    </row>
    <row r="191" spans="1:22" ht="50" x14ac:dyDescent="0.3">
      <c r="A191" s="445" t="s">
        <v>327</v>
      </c>
      <c r="B191" s="446" t="s">
        <v>319</v>
      </c>
      <c r="C191" s="447" t="s">
        <v>165</v>
      </c>
      <c r="D191" s="413">
        <v>843.83</v>
      </c>
      <c r="E191" s="447">
        <v>2</v>
      </c>
      <c r="F191" s="383">
        <f t="shared" si="182"/>
        <v>0</v>
      </c>
      <c r="G191" s="383">
        <f t="shared" si="183"/>
        <v>0</v>
      </c>
      <c r="H191" s="447">
        <v>2</v>
      </c>
      <c r="I191" s="400"/>
      <c r="J191" s="386">
        <f>I191+'BM06'!J191</f>
        <v>0</v>
      </c>
      <c r="K191" s="387">
        <f t="shared" si="184"/>
        <v>1687.66</v>
      </c>
      <c r="L191" s="387">
        <f t="shared" si="185"/>
        <v>0</v>
      </c>
      <c r="M191" s="387">
        <f t="shared" si="186"/>
        <v>0</v>
      </c>
      <c r="N191" s="387">
        <f t="shared" si="187"/>
        <v>1687.66</v>
      </c>
      <c r="O191" s="387">
        <f t="shared" si="188"/>
        <v>0</v>
      </c>
      <c r="P191" s="387">
        <f t="shared" si="189"/>
        <v>0</v>
      </c>
      <c r="Q191" s="388">
        <f t="shared" si="136"/>
        <v>0</v>
      </c>
      <c r="S191" s="4">
        <v>1687.66</v>
      </c>
      <c r="U191" s="39">
        <f t="shared" si="145"/>
        <v>0</v>
      </c>
      <c r="V191" s="39"/>
    </row>
    <row r="192" spans="1:22" ht="25" x14ac:dyDescent="0.3">
      <c r="A192" s="445" t="s">
        <v>328</v>
      </c>
      <c r="B192" s="446" t="s">
        <v>320</v>
      </c>
      <c r="C192" s="447" t="s">
        <v>165</v>
      </c>
      <c r="D192" s="413">
        <v>116.73</v>
      </c>
      <c r="E192" s="447">
        <v>2</v>
      </c>
      <c r="F192" s="383">
        <f t="shared" si="182"/>
        <v>0</v>
      </c>
      <c r="G192" s="383">
        <f t="shared" si="183"/>
        <v>0</v>
      </c>
      <c r="H192" s="447">
        <v>2</v>
      </c>
      <c r="I192" s="400"/>
      <c r="J192" s="386">
        <f>I192+'BM06'!J192</f>
        <v>0</v>
      </c>
      <c r="K192" s="387">
        <f t="shared" si="184"/>
        <v>233.46</v>
      </c>
      <c r="L192" s="387">
        <f t="shared" si="185"/>
        <v>0</v>
      </c>
      <c r="M192" s="387">
        <f t="shared" si="186"/>
        <v>0</v>
      </c>
      <c r="N192" s="387">
        <f t="shared" si="187"/>
        <v>233.46</v>
      </c>
      <c r="O192" s="387">
        <f t="shared" si="188"/>
        <v>0</v>
      </c>
      <c r="P192" s="387">
        <f t="shared" si="189"/>
        <v>0</v>
      </c>
      <c r="Q192" s="388">
        <f t="shared" si="136"/>
        <v>0</v>
      </c>
      <c r="S192" s="4">
        <v>233.46</v>
      </c>
      <c r="U192" s="39">
        <f t="shared" si="145"/>
        <v>0</v>
      </c>
      <c r="V192" s="39"/>
    </row>
    <row r="193" spans="1:22" ht="25" x14ac:dyDescent="0.3">
      <c r="A193" s="445" t="s">
        <v>329</v>
      </c>
      <c r="B193" s="446" t="s">
        <v>321</v>
      </c>
      <c r="C193" s="447" t="s">
        <v>165</v>
      </c>
      <c r="D193" s="413">
        <v>381.57</v>
      </c>
      <c r="E193" s="447">
        <v>4</v>
      </c>
      <c r="F193" s="383">
        <f t="shared" si="182"/>
        <v>0</v>
      </c>
      <c r="G193" s="383">
        <f t="shared" si="183"/>
        <v>0</v>
      </c>
      <c r="H193" s="447">
        <v>4</v>
      </c>
      <c r="I193" s="400"/>
      <c r="J193" s="386">
        <f>I193+'BM06'!J193</f>
        <v>0</v>
      </c>
      <c r="K193" s="387">
        <f t="shared" si="184"/>
        <v>1526.28</v>
      </c>
      <c r="L193" s="387">
        <f t="shared" si="185"/>
        <v>0</v>
      </c>
      <c r="M193" s="387">
        <f t="shared" si="186"/>
        <v>0</v>
      </c>
      <c r="N193" s="387">
        <f t="shared" si="187"/>
        <v>1526.28</v>
      </c>
      <c r="O193" s="387">
        <f t="shared" si="188"/>
        <v>0</v>
      </c>
      <c r="P193" s="387">
        <f t="shared" si="189"/>
        <v>0</v>
      </c>
      <c r="Q193" s="388">
        <f t="shared" si="136"/>
        <v>0</v>
      </c>
      <c r="S193" s="4">
        <v>1526.28</v>
      </c>
      <c r="U193" s="39">
        <f t="shared" si="145"/>
        <v>0</v>
      </c>
      <c r="V193" s="39"/>
    </row>
    <row r="194" spans="1:22" ht="25" x14ac:dyDescent="0.3">
      <c r="A194" s="445" t="s">
        <v>330</v>
      </c>
      <c r="B194" s="446" t="s">
        <v>322</v>
      </c>
      <c r="C194" s="447" t="s">
        <v>165</v>
      </c>
      <c r="D194" s="413">
        <v>545.88</v>
      </c>
      <c r="E194" s="447">
        <v>4</v>
      </c>
      <c r="F194" s="383">
        <f t="shared" si="182"/>
        <v>0</v>
      </c>
      <c r="G194" s="383">
        <f t="shared" si="183"/>
        <v>0</v>
      </c>
      <c r="H194" s="447">
        <v>4</v>
      </c>
      <c r="I194" s="400"/>
      <c r="J194" s="386">
        <f>I194+'BM06'!J194</f>
        <v>0</v>
      </c>
      <c r="K194" s="387">
        <f t="shared" si="184"/>
        <v>2183.52</v>
      </c>
      <c r="L194" s="387">
        <f t="shared" si="185"/>
        <v>0</v>
      </c>
      <c r="M194" s="387">
        <f t="shared" si="186"/>
        <v>0</v>
      </c>
      <c r="N194" s="387">
        <f t="shared" si="187"/>
        <v>2183.52</v>
      </c>
      <c r="O194" s="387">
        <f t="shared" si="188"/>
        <v>0</v>
      </c>
      <c r="P194" s="387">
        <f t="shared" si="189"/>
        <v>0</v>
      </c>
      <c r="Q194" s="388">
        <f t="shared" si="136"/>
        <v>0</v>
      </c>
      <c r="S194" s="4">
        <v>2183.52</v>
      </c>
      <c r="U194" s="39">
        <f t="shared" si="145"/>
        <v>0</v>
      </c>
      <c r="V194" s="39"/>
    </row>
    <row r="195" spans="1:22" ht="25" x14ac:dyDescent="0.3">
      <c r="A195" s="445" t="s">
        <v>331</v>
      </c>
      <c r="B195" s="446" t="s">
        <v>323</v>
      </c>
      <c r="C195" s="447" t="s">
        <v>165</v>
      </c>
      <c r="D195" s="413">
        <v>140.08000000000001</v>
      </c>
      <c r="E195" s="447">
        <v>4</v>
      </c>
      <c r="F195" s="383">
        <f t="shared" si="182"/>
        <v>0</v>
      </c>
      <c r="G195" s="383">
        <f t="shared" si="183"/>
        <v>0</v>
      </c>
      <c r="H195" s="447">
        <v>4</v>
      </c>
      <c r="I195" s="400"/>
      <c r="J195" s="386">
        <f>I195+'BM06'!J195</f>
        <v>0</v>
      </c>
      <c r="K195" s="387">
        <f t="shared" si="184"/>
        <v>560.32000000000005</v>
      </c>
      <c r="L195" s="387">
        <f t="shared" si="185"/>
        <v>0</v>
      </c>
      <c r="M195" s="387">
        <f t="shared" si="186"/>
        <v>0</v>
      </c>
      <c r="N195" s="387">
        <f t="shared" si="187"/>
        <v>560.32000000000005</v>
      </c>
      <c r="O195" s="387">
        <f t="shared" si="188"/>
        <v>0</v>
      </c>
      <c r="P195" s="387">
        <f t="shared" si="189"/>
        <v>0</v>
      </c>
      <c r="Q195" s="388">
        <f t="shared" si="136"/>
        <v>0</v>
      </c>
      <c r="S195" s="4">
        <v>560.32000000000005</v>
      </c>
      <c r="U195" s="39">
        <f t="shared" si="145"/>
        <v>0</v>
      </c>
      <c r="V195" s="39"/>
    </row>
    <row r="196" spans="1:22" ht="37.5" x14ac:dyDescent="0.3">
      <c r="A196" s="445" t="s">
        <v>332</v>
      </c>
      <c r="B196" s="446" t="s">
        <v>324</v>
      </c>
      <c r="C196" s="447" t="s">
        <v>165</v>
      </c>
      <c r="D196" s="413">
        <v>542.16999999999996</v>
      </c>
      <c r="E196" s="447">
        <v>6</v>
      </c>
      <c r="F196" s="383">
        <f t="shared" si="182"/>
        <v>0</v>
      </c>
      <c r="G196" s="383">
        <f t="shared" si="183"/>
        <v>0</v>
      </c>
      <c r="H196" s="447">
        <v>6</v>
      </c>
      <c r="I196" s="400"/>
      <c r="J196" s="386">
        <f>I196+'BM06'!J196</f>
        <v>0</v>
      </c>
      <c r="K196" s="387">
        <f t="shared" si="184"/>
        <v>3253.02</v>
      </c>
      <c r="L196" s="387">
        <f t="shared" si="185"/>
        <v>0</v>
      </c>
      <c r="M196" s="387">
        <f t="shared" si="186"/>
        <v>0</v>
      </c>
      <c r="N196" s="387">
        <f t="shared" si="187"/>
        <v>3253.02</v>
      </c>
      <c r="O196" s="387">
        <f t="shared" si="188"/>
        <v>0</v>
      </c>
      <c r="P196" s="387">
        <f t="shared" si="189"/>
        <v>0</v>
      </c>
      <c r="Q196" s="388">
        <f t="shared" si="136"/>
        <v>0</v>
      </c>
      <c r="S196" s="4">
        <v>3253.02</v>
      </c>
      <c r="U196" s="39">
        <f t="shared" si="145"/>
        <v>0</v>
      </c>
      <c r="V196" s="39"/>
    </row>
    <row r="197" spans="1:22" ht="15.5" customHeight="1" x14ac:dyDescent="0.3">
      <c r="A197" s="376" t="s">
        <v>333</v>
      </c>
      <c r="B197" s="414" t="s">
        <v>334</v>
      </c>
      <c r="C197" s="415"/>
      <c r="D197" s="415"/>
      <c r="E197" s="416"/>
      <c r="F197" s="416"/>
      <c r="G197" s="416"/>
      <c r="H197" s="416"/>
      <c r="I197" s="416"/>
      <c r="J197" s="416"/>
      <c r="K197" s="449">
        <f t="shared" ref="K197:P197" si="190">SUM(K199:K255)</f>
        <v>151985.24999999997</v>
      </c>
      <c r="L197" s="449">
        <f t="shared" si="190"/>
        <v>-7275.43</v>
      </c>
      <c r="M197" s="449">
        <f t="shared" si="190"/>
        <v>14079.139999999998</v>
      </c>
      <c r="N197" s="449">
        <f t="shared" si="190"/>
        <v>158788.94999999998</v>
      </c>
      <c r="O197" s="449">
        <f t="shared" si="190"/>
        <v>8724.0300000000007</v>
      </c>
      <c r="P197" s="449">
        <f t="shared" si="190"/>
        <v>47020.669999999991</v>
      </c>
      <c r="Q197" s="380">
        <f>P197/N197</f>
        <v>0.29612054239290581</v>
      </c>
      <c r="S197" s="4">
        <v>151985.25</v>
      </c>
      <c r="U197" s="39">
        <f t="shared" si="145"/>
        <v>0</v>
      </c>
      <c r="V197" s="39"/>
    </row>
    <row r="198" spans="1:22" ht="15.5" customHeight="1" x14ac:dyDescent="0.3">
      <c r="A198" s="381" t="s">
        <v>335</v>
      </c>
      <c r="B198" s="394" t="s">
        <v>59</v>
      </c>
      <c r="C198" s="395"/>
      <c r="D198" s="395"/>
      <c r="E198" s="629"/>
      <c r="F198" s="629"/>
      <c r="G198" s="629"/>
      <c r="H198" s="629"/>
      <c r="I198" s="629"/>
      <c r="J198" s="629"/>
      <c r="K198" s="629"/>
      <c r="L198" s="629"/>
      <c r="M198" s="629"/>
      <c r="N198" s="629"/>
      <c r="O198" s="629"/>
      <c r="P198" s="629"/>
      <c r="Q198" s="450"/>
      <c r="S198" s="4">
        <v>3062.79</v>
      </c>
      <c r="U198" s="39">
        <f t="shared" si="145"/>
        <v>3062.79</v>
      </c>
      <c r="V198" s="39"/>
    </row>
    <row r="199" spans="1:22" ht="37.5" x14ac:dyDescent="0.3">
      <c r="A199" s="445" t="s">
        <v>336</v>
      </c>
      <c r="B199" s="446" t="s">
        <v>123</v>
      </c>
      <c r="C199" s="447" t="s">
        <v>124</v>
      </c>
      <c r="D199" s="413">
        <v>60.22</v>
      </c>
      <c r="E199" s="447">
        <v>50.86</v>
      </c>
      <c r="F199" s="383">
        <f t="shared" ref="F199" si="191">IF(H199&lt;E199,H199-E199,0)</f>
        <v>0</v>
      </c>
      <c r="G199" s="383">
        <f t="shared" ref="G199" si="192">IF(H199&gt;E199,H199-E199,0)</f>
        <v>0</v>
      </c>
      <c r="H199" s="447">
        <v>50.86</v>
      </c>
      <c r="I199" s="400"/>
      <c r="J199" s="386">
        <f>I199+'BM06'!J199</f>
        <v>50.86</v>
      </c>
      <c r="K199" s="387">
        <f>ROUND(E199*D199,2)</f>
        <v>3062.79</v>
      </c>
      <c r="L199" s="387">
        <f t="shared" ref="L199" si="193">ROUND(D199*F199,2)</f>
        <v>0</v>
      </c>
      <c r="M199" s="387">
        <f t="shared" ref="M199" si="194">ROUND(D199*G199,2)</f>
        <v>0</v>
      </c>
      <c r="N199" s="387">
        <f>ROUND(H199*D199,2)</f>
        <v>3062.79</v>
      </c>
      <c r="O199" s="387">
        <f>ROUND(I199*D199,2)</f>
        <v>0</v>
      </c>
      <c r="P199" s="387">
        <f>ROUND(J199*D199,2)</f>
        <v>3062.79</v>
      </c>
      <c r="Q199" s="388">
        <f t="shared" ref="Q199" si="195">P199/N199</f>
        <v>1</v>
      </c>
      <c r="S199" s="4">
        <v>3062.79</v>
      </c>
      <c r="U199" s="39">
        <f t="shared" si="145"/>
        <v>0</v>
      </c>
      <c r="V199" s="39"/>
    </row>
    <row r="200" spans="1:22" ht="15.5" customHeight="1" x14ac:dyDescent="0.3">
      <c r="A200" s="381" t="s">
        <v>337</v>
      </c>
      <c r="B200" s="394" t="s">
        <v>38</v>
      </c>
      <c r="C200" s="395"/>
      <c r="D200" s="629"/>
      <c r="E200" s="629"/>
      <c r="F200" s="629"/>
      <c r="G200" s="629"/>
      <c r="H200" s="629"/>
      <c r="I200" s="629"/>
      <c r="J200" s="629"/>
      <c r="K200" s="629"/>
      <c r="L200" s="629"/>
      <c r="M200" s="629"/>
      <c r="N200" s="629"/>
      <c r="O200" s="629"/>
      <c r="P200" s="629"/>
      <c r="Q200" s="647"/>
      <c r="S200" s="4">
        <v>19464.86</v>
      </c>
      <c r="U200" s="39">
        <f t="shared" si="145"/>
        <v>19464.86</v>
      </c>
      <c r="V200" s="39"/>
    </row>
    <row r="201" spans="1:22" ht="25" x14ac:dyDescent="0.3">
      <c r="A201" s="445" t="s">
        <v>341</v>
      </c>
      <c r="B201" s="446" t="s">
        <v>67</v>
      </c>
      <c r="C201" s="447" t="s">
        <v>46</v>
      </c>
      <c r="D201" s="413">
        <v>76.92</v>
      </c>
      <c r="E201" s="447">
        <v>7.56</v>
      </c>
      <c r="F201" s="383">
        <f t="shared" ref="F201:F214" si="196">IF(H201&lt;E201,H201-E201,0)</f>
        <v>-0.8100000000000005</v>
      </c>
      <c r="G201" s="383">
        <f t="shared" ref="G201:G214" si="197">IF(H201&gt;E201,H201-E201,0)</f>
        <v>0</v>
      </c>
      <c r="H201" s="447">
        <v>6.7499999999999991</v>
      </c>
      <c r="I201" s="400"/>
      <c r="J201" s="386">
        <f>I201+'BM06'!J201</f>
        <v>7.56</v>
      </c>
      <c r="K201" s="387">
        <f t="shared" ref="K201:K211" si="198">ROUND(E201*D201,2)</f>
        <v>581.52</v>
      </c>
      <c r="L201" s="387">
        <f t="shared" ref="L201:L214" si="199">ROUND(D201*F201,2)</f>
        <v>-62.31</v>
      </c>
      <c r="M201" s="387">
        <f t="shared" ref="M201:M214" si="200">ROUND(D201*G201,2)</f>
        <v>0</v>
      </c>
      <c r="N201" s="387">
        <f t="shared" ref="N201:N214" si="201">ROUND(H201*D201,2)</f>
        <v>519.21</v>
      </c>
      <c r="O201" s="387">
        <f t="shared" ref="O201:O214" si="202">ROUND(I201*D201,2)</f>
        <v>0</v>
      </c>
      <c r="P201" s="387">
        <f t="shared" ref="P201:P214" si="203">ROUND(J201*D201,2)</f>
        <v>581.52</v>
      </c>
      <c r="Q201" s="388">
        <f t="shared" ref="Q201:Q255" si="204">P201/N201</f>
        <v>1.1200092448142369</v>
      </c>
      <c r="R201" s="67">
        <v>9.11</v>
      </c>
      <c r="S201" s="4">
        <v>581.52</v>
      </c>
      <c r="U201" s="39">
        <f t="shared" si="145"/>
        <v>0</v>
      </c>
      <c r="V201" s="39"/>
    </row>
    <row r="202" spans="1:22" ht="25" x14ac:dyDescent="0.3">
      <c r="A202" s="445" t="s">
        <v>342</v>
      </c>
      <c r="B202" s="446" t="s">
        <v>68</v>
      </c>
      <c r="C202" s="447" t="s">
        <v>63</v>
      </c>
      <c r="D202" s="413">
        <v>5.65</v>
      </c>
      <c r="E202" s="447">
        <v>5.28</v>
      </c>
      <c r="F202" s="383">
        <f t="shared" si="196"/>
        <v>-1.4300000000000002</v>
      </c>
      <c r="G202" s="383">
        <f t="shared" si="197"/>
        <v>0</v>
      </c>
      <c r="H202" s="447">
        <v>3.85</v>
      </c>
      <c r="I202" s="400"/>
      <c r="J202" s="386">
        <f>I202+'BM06'!J202</f>
        <v>3.85</v>
      </c>
      <c r="K202" s="387">
        <f t="shared" si="198"/>
        <v>29.83</v>
      </c>
      <c r="L202" s="387">
        <f t="shared" si="199"/>
        <v>-8.08</v>
      </c>
      <c r="M202" s="387">
        <f t="shared" si="200"/>
        <v>0</v>
      </c>
      <c r="N202" s="387">
        <f t="shared" si="201"/>
        <v>21.75</v>
      </c>
      <c r="O202" s="387">
        <f t="shared" si="202"/>
        <v>0</v>
      </c>
      <c r="P202" s="387">
        <f t="shared" si="203"/>
        <v>21.75</v>
      </c>
      <c r="Q202" s="388">
        <f t="shared" si="204"/>
        <v>1</v>
      </c>
      <c r="R202" s="66"/>
      <c r="S202" s="4">
        <v>29.83</v>
      </c>
      <c r="U202" s="39">
        <f t="shared" si="145"/>
        <v>0</v>
      </c>
      <c r="V202" s="39"/>
    </row>
    <row r="203" spans="1:22" ht="25" x14ac:dyDescent="0.3">
      <c r="A203" s="445" t="s">
        <v>343</v>
      </c>
      <c r="B203" s="446" t="s">
        <v>69</v>
      </c>
      <c r="C203" s="447" t="s">
        <v>63</v>
      </c>
      <c r="D203" s="413">
        <v>30.52</v>
      </c>
      <c r="E203" s="447">
        <v>5.28</v>
      </c>
      <c r="F203" s="383">
        <f t="shared" si="196"/>
        <v>-1.4300000000000002</v>
      </c>
      <c r="G203" s="383">
        <f t="shared" si="197"/>
        <v>0</v>
      </c>
      <c r="H203" s="447">
        <v>3.85</v>
      </c>
      <c r="I203" s="400"/>
      <c r="J203" s="386">
        <f>I203+'BM06'!J203</f>
        <v>3.85</v>
      </c>
      <c r="K203" s="387">
        <f t="shared" si="198"/>
        <v>161.15</v>
      </c>
      <c r="L203" s="387">
        <f t="shared" si="199"/>
        <v>-43.64</v>
      </c>
      <c r="M203" s="387">
        <f t="shared" si="200"/>
        <v>0</v>
      </c>
      <c r="N203" s="387">
        <f t="shared" si="201"/>
        <v>117.5</v>
      </c>
      <c r="O203" s="387">
        <f t="shared" si="202"/>
        <v>0</v>
      </c>
      <c r="P203" s="387">
        <f t="shared" si="203"/>
        <v>117.5</v>
      </c>
      <c r="Q203" s="388">
        <f t="shared" si="204"/>
        <v>1</v>
      </c>
      <c r="R203" s="66"/>
      <c r="S203" s="4">
        <v>161.15</v>
      </c>
      <c r="U203" s="39">
        <f t="shared" si="145"/>
        <v>0</v>
      </c>
      <c r="V203" s="39"/>
    </row>
    <row r="204" spans="1:22" ht="50" x14ac:dyDescent="0.3">
      <c r="A204" s="445" t="s">
        <v>344</v>
      </c>
      <c r="B204" s="446" t="s">
        <v>90</v>
      </c>
      <c r="C204" s="447" t="s">
        <v>63</v>
      </c>
      <c r="D204" s="413">
        <v>39.71</v>
      </c>
      <c r="E204" s="447">
        <v>110.37</v>
      </c>
      <c r="F204" s="383">
        <f t="shared" si="196"/>
        <v>0</v>
      </c>
      <c r="G204" s="383">
        <f t="shared" si="197"/>
        <v>0</v>
      </c>
      <c r="H204" s="447">
        <v>110.37</v>
      </c>
      <c r="I204" s="400"/>
      <c r="J204" s="386">
        <f>I204+'BM06'!J204</f>
        <v>41.88</v>
      </c>
      <c r="K204" s="387">
        <f t="shared" si="198"/>
        <v>4382.79</v>
      </c>
      <c r="L204" s="387">
        <f t="shared" si="199"/>
        <v>0</v>
      </c>
      <c r="M204" s="387">
        <f t="shared" si="200"/>
        <v>0</v>
      </c>
      <c r="N204" s="387">
        <f t="shared" si="201"/>
        <v>4382.79</v>
      </c>
      <c r="O204" s="387">
        <f t="shared" si="202"/>
        <v>0</v>
      </c>
      <c r="P204" s="387">
        <f t="shared" si="203"/>
        <v>1663.05</v>
      </c>
      <c r="Q204" s="388">
        <f t="shared" si="204"/>
        <v>0.37945007632124744</v>
      </c>
      <c r="R204" s="66"/>
      <c r="S204" s="4">
        <v>4382.79</v>
      </c>
      <c r="U204" s="39">
        <f t="shared" si="145"/>
        <v>0</v>
      </c>
      <c r="V204" s="39"/>
    </row>
    <row r="205" spans="1:22" ht="37.5" x14ac:dyDescent="0.3">
      <c r="A205" s="445" t="s">
        <v>345</v>
      </c>
      <c r="B205" s="446" t="s">
        <v>338</v>
      </c>
      <c r="C205" s="447" t="s">
        <v>71</v>
      </c>
      <c r="D205" s="413">
        <v>19.68</v>
      </c>
      <c r="E205" s="447">
        <v>141.6</v>
      </c>
      <c r="F205" s="383">
        <f t="shared" si="196"/>
        <v>0</v>
      </c>
      <c r="G205" s="383">
        <f t="shared" si="197"/>
        <v>0</v>
      </c>
      <c r="H205" s="447">
        <v>141.6</v>
      </c>
      <c r="I205" s="400"/>
      <c r="J205" s="386">
        <f>I205+'BM06'!J205</f>
        <v>31.1</v>
      </c>
      <c r="K205" s="387">
        <f t="shared" si="198"/>
        <v>2786.69</v>
      </c>
      <c r="L205" s="387">
        <f t="shared" si="199"/>
        <v>0</v>
      </c>
      <c r="M205" s="387">
        <f t="shared" si="200"/>
        <v>0</v>
      </c>
      <c r="N205" s="387">
        <f t="shared" si="201"/>
        <v>2786.69</v>
      </c>
      <c r="O205" s="387">
        <f t="shared" si="202"/>
        <v>0</v>
      </c>
      <c r="P205" s="387">
        <f t="shared" si="203"/>
        <v>612.04999999999995</v>
      </c>
      <c r="Q205" s="388">
        <f t="shared" si="204"/>
        <v>0.21963332842906816</v>
      </c>
      <c r="R205" s="66"/>
      <c r="S205" s="4">
        <v>2786.69</v>
      </c>
      <c r="U205" s="39">
        <f t="shared" si="145"/>
        <v>0</v>
      </c>
      <c r="V205" s="39"/>
    </row>
    <row r="206" spans="1:22" ht="37.5" x14ac:dyDescent="0.3">
      <c r="A206" s="445" t="s">
        <v>346</v>
      </c>
      <c r="B206" s="446" t="s">
        <v>339</v>
      </c>
      <c r="C206" s="447" t="s">
        <v>71</v>
      </c>
      <c r="D206" s="413">
        <v>19.37</v>
      </c>
      <c r="E206" s="447">
        <v>33.799999999999997</v>
      </c>
      <c r="F206" s="383">
        <f t="shared" si="196"/>
        <v>0</v>
      </c>
      <c r="G206" s="383">
        <f t="shared" si="197"/>
        <v>0</v>
      </c>
      <c r="H206" s="447">
        <v>33.799999999999997</v>
      </c>
      <c r="I206" s="400"/>
      <c r="J206" s="386">
        <f>I206+'BM06'!J206</f>
        <v>33.4</v>
      </c>
      <c r="K206" s="387">
        <f t="shared" si="198"/>
        <v>654.71</v>
      </c>
      <c r="L206" s="387">
        <f t="shared" si="199"/>
        <v>0</v>
      </c>
      <c r="M206" s="387">
        <f t="shared" si="200"/>
        <v>0</v>
      </c>
      <c r="N206" s="387">
        <f t="shared" si="201"/>
        <v>654.71</v>
      </c>
      <c r="O206" s="387">
        <f t="shared" si="202"/>
        <v>0</v>
      </c>
      <c r="P206" s="387">
        <f t="shared" si="203"/>
        <v>646.96</v>
      </c>
      <c r="Q206" s="388">
        <f t="shared" si="204"/>
        <v>0.98816269798842238</v>
      </c>
      <c r="R206" s="66"/>
      <c r="S206" s="4">
        <v>654.71</v>
      </c>
      <c r="U206" s="39">
        <f t="shared" si="145"/>
        <v>0</v>
      </c>
      <c r="V206" s="39"/>
    </row>
    <row r="207" spans="1:22" ht="37.5" x14ac:dyDescent="0.3">
      <c r="A207" s="445" t="s">
        <v>347</v>
      </c>
      <c r="B207" s="446" t="s">
        <v>143</v>
      </c>
      <c r="C207" s="447" t="s">
        <v>71</v>
      </c>
      <c r="D207" s="413">
        <v>18.75</v>
      </c>
      <c r="E207" s="447">
        <v>168.9</v>
      </c>
      <c r="F207" s="383">
        <f t="shared" si="196"/>
        <v>0</v>
      </c>
      <c r="G207" s="383">
        <f t="shared" si="197"/>
        <v>0</v>
      </c>
      <c r="H207" s="447">
        <v>168.9</v>
      </c>
      <c r="I207" s="400"/>
      <c r="J207" s="386">
        <f>I207+'BM06'!J207</f>
        <v>83.86</v>
      </c>
      <c r="K207" s="387">
        <f t="shared" si="198"/>
        <v>3166.88</v>
      </c>
      <c r="L207" s="387">
        <f t="shared" si="199"/>
        <v>0</v>
      </c>
      <c r="M207" s="387">
        <f t="shared" si="200"/>
        <v>0</v>
      </c>
      <c r="N207" s="387">
        <f t="shared" si="201"/>
        <v>3166.88</v>
      </c>
      <c r="O207" s="387">
        <f t="shared" si="202"/>
        <v>0</v>
      </c>
      <c r="P207" s="387">
        <f t="shared" si="203"/>
        <v>1572.38</v>
      </c>
      <c r="Q207" s="388">
        <f t="shared" si="204"/>
        <v>0.49650760369827718</v>
      </c>
      <c r="R207" s="66"/>
      <c r="S207" s="4">
        <v>3166.88</v>
      </c>
      <c r="U207" s="39">
        <f t="shared" si="145"/>
        <v>0</v>
      </c>
      <c r="V207" s="39"/>
    </row>
    <row r="208" spans="1:22" ht="37.5" x14ac:dyDescent="0.3">
      <c r="A208" s="445" t="s">
        <v>348</v>
      </c>
      <c r="B208" s="446" t="s">
        <v>340</v>
      </c>
      <c r="C208" s="447" t="s">
        <v>71</v>
      </c>
      <c r="D208" s="413">
        <v>17.07</v>
      </c>
      <c r="E208" s="447">
        <v>152.19999999999999</v>
      </c>
      <c r="F208" s="383">
        <f t="shared" si="196"/>
        <v>0</v>
      </c>
      <c r="G208" s="383">
        <f t="shared" si="197"/>
        <v>0</v>
      </c>
      <c r="H208" s="447">
        <v>152.19999999999999</v>
      </c>
      <c r="I208" s="400"/>
      <c r="J208" s="386">
        <f>I208+'BM06'!J208</f>
        <v>39.479999999999997</v>
      </c>
      <c r="K208" s="387">
        <f t="shared" si="198"/>
        <v>2598.0500000000002</v>
      </c>
      <c r="L208" s="387">
        <f t="shared" si="199"/>
        <v>0</v>
      </c>
      <c r="M208" s="387">
        <f t="shared" si="200"/>
        <v>0</v>
      </c>
      <c r="N208" s="387">
        <f t="shared" si="201"/>
        <v>2598.0500000000002</v>
      </c>
      <c r="O208" s="387">
        <f t="shared" si="202"/>
        <v>0</v>
      </c>
      <c r="P208" s="387">
        <f t="shared" si="203"/>
        <v>673.92</v>
      </c>
      <c r="Q208" s="388">
        <f t="shared" si="204"/>
        <v>0.25939454590943206</v>
      </c>
      <c r="R208" s="66"/>
      <c r="S208" s="4">
        <v>2598.0500000000002</v>
      </c>
      <c r="U208" s="39">
        <f t="shared" si="145"/>
        <v>0</v>
      </c>
      <c r="V208" s="39"/>
    </row>
    <row r="209" spans="1:22" ht="37.5" x14ac:dyDescent="0.3">
      <c r="A209" s="445" t="s">
        <v>349</v>
      </c>
      <c r="B209" s="446" t="s">
        <v>144</v>
      </c>
      <c r="C209" s="447" t="s">
        <v>46</v>
      </c>
      <c r="D209" s="413">
        <v>487.71</v>
      </c>
      <c r="E209" s="447">
        <v>6.72</v>
      </c>
      <c r="F209" s="383">
        <f t="shared" si="196"/>
        <v>0</v>
      </c>
      <c r="G209" s="383">
        <f t="shared" si="197"/>
        <v>0</v>
      </c>
      <c r="H209" s="447">
        <v>6.72</v>
      </c>
      <c r="I209" s="400"/>
      <c r="J209" s="386">
        <f>I209+'BM06'!J209</f>
        <v>3.27</v>
      </c>
      <c r="K209" s="387">
        <f t="shared" si="198"/>
        <v>3277.41</v>
      </c>
      <c r="L209" s="387">
        <f t="shared" si="199"/>
        <v>0</v>
      </c>
      <c r="M209" s="387">
        <f t="shared" si="200"/>
        <v>0</v>
      </c>
      <c r="N209" s="387">
        <f t="shared" si="201"/>
        <v>3277.41</v>
      </c>
      <c r="O209" s="387">
        <f t="shared" si="202"/>
        <v>0</v>
      </c>
      <c r="P209" s="387">
        <f t="shared" si="203"/>
        <v>1594.81</v>
      </c>
      <c r="Q209" s="388">
        <f t="shared" si="204"/>
        <v>0.4866068023225657</v>
      </c>
      <c r="R209" s="66"/>
      <c r="S209" s="4">
        <v>3277.41</v>
      </c>
      <c r="U209" s="39">
        <f t="shared" si="145"/>
        <v>0</v>
      </c>
      <c r="V209" s="39"/>
    </row>
    <row r="210" spans="1:22" ht="25" x14ac:dyDescent="0.3">
      <c r="A210" s="445" t="s">
        <v>350</v>
      </c>
      <c r="B210" s="446" t="s">
        <v>268</v>
      </c>
      <c r="C210" s="447" t="s">
        <v>46</v>
      </c>
      <c r="D210" s="413">
        <v>265.87</v>
      </c>
      <c r="E210" s="447">
        <v>6.72</v>
      </c>
      <c r="F210" s="383">
        <f t="shared" si="196"/>
        <v>0</v>
      </c>
      <c r="G210" s="383">
        <f t="shared" si="197"/>
        <v>0</v>
      </c>
      <c r="H210" s="447">
        <v>6.72</v>
      </c>
      <c r="I210" s="400"/>
      <c r="J210" s="386">
        <f>I210+'BM06'!J210</f>
        <v>3.27</v>
      </c>
      <c r="K210" s="387">
        <f t="shared" si="198"/>
        <v>1786.65</v>
      </c>
      <c r="L210" s="387">
        <f t="shared" si="199"/>
        <v>0</v>
      </c>
      <c r="M210" s="387">
        <f t="shared" si="200"/>
        <v>0</v>
      </c>
      <c r="N210" s="387">
        <f t="shared" si="201"/>
        <v>1786.65</v>
      </c>
      <c r="O210" s="387">
        <f t="shared" si="202"/>
        <v>0</v>
      </c>
      <c r="P210" s="387">
        <f t="shared" si="203"/>
        <v>869.39</v>
      </c>
      <c r="Q210" s="388">
        <f t="shared" si="204"/>
        <v>0.48660341980802058</v>
      </c>
      <c r="R210" s="66"/>
      <c r="S210" s="4">
        <v>1786.65</v>
      </c>
      <c r="U210" s="39">
        <f t="shared" si="145"/>
        <v>0</v>
      </c>
      <c r="V210" s="39"/>
    </row>
    <row r="211" spans="1:22" ht="14" x14ac:dyDescent="0.3">
      <c r="A211" s="445" t="s">
        <v>351</v>
      </c>
      <c r="B211" s="446" t="s">
        <v>77</v>
      </c>
      <c r="C211" s="447" t="s">
        <v>46</v>
      </c>
      <c r="D211" s="413">
        <v>46.64</v>
      </c>
      <c r="E211" s="447">
        <v>0.84</v>
      </c>
      <c r="F211" s="383">
        <f t="shared" si="196"/>
        <v>-0.81000000000000061</v>
      </c>
      <c r="G211" s="383">
        <f t="shared" si="197"/>
        <v>0</v>
      </c>
      <c r="H211" s="447">
        <v>2.9999999999999361E-2</v>
      </c>
      <c r="I211" s="400"/>
      <c r="J211" s="386">
        <f>I211+'BM06'!J211</f>
        <v>0.84</v>
      </c>
      <c r="K211" s="387">
        <f t="shared" si="198"/>
        <v>39.18</v>
      </c>
      <c r="L211" s="387">
        <f t="shared" si="199"/>
        <v>-37.78</v>
      </c>
      <c r="M211" s="387">
        <f t="shared" si="200"/>
        <v>0</v>
      </c>
      <c r="N211" s="387">
        <f t="shared" si="201"/>
        <v>1.4</v>
      </c>
      <c r="O211" s="387">
        <f t="shared" si="202"/>
        <v>0</v>
      </c>
      <c r="P211" s="387">
        <f t="shared" si="203"/>
        <v>39.18</v>
      </c>
      <c r="Q211" s="388">
        <f t="shared" si="204"/>
        <v>27.985714285714288</v>
      </c>
      <c r="S211" s="4">
        <v>39.18</v>
      </c>
      <c r="U211" s="39">
        <f t="shared" si="145"/>
        <v>0</v>
      </c>
      <c r="V211" s="39"/>
    </row>
    <row r="212" spans="1:22" ht="37.5" x14ac:dyDescent="0.3">
      <c r="A212" s="518" t="s">
        <v>1453</v>
      </c>
      <c r="B212" s="486" t="s">
        <v>834</v>
      </c>
      <c r="C212" s="511" t="s">
        <v>63</v>
      </c>
      <c r="D212" s="512">
        <f>V17*71.7</f>
        <v>87.102696429745905</v>
      </c>
      <c r="E212" s="513"/>
      <c r="F212" s="383">
        <f t="shared" si="196"/>
        <v>0</v>
      </c>
      <c r="G212" s="383">
        <f t="shared" si="197"/>
        <v>31.871999999999996</v>
      </c>
      <c r="H212" s="487">
        <v>31.871999999999996</v>
      </c>
      <c r="I212" s="514"/>
      <c r="J212" s="386">
        <f>I212+'BM06'!J212</f>
        <v>31.871999999999996</v>
      </c>
      <c r="K212" s="387"/>
      <c r="L212" s="387">
        <f t="shared" si="199"/>
        <v>0</v>
      </c>
      <c r="M212" s="387">
        <f t="shared" si="200"/>
        <v>2776.14</v>
      </c>
      <c r="N212" s="387">
        <f t="shared" si="201"/>
        <v>2776.14</v>
      </c>
      <c r="O212" s="387">
        <f t="shared" si="202"/>
        <v>0</v>
      </c>
      <c r="P212" s="387">
        <f t="shared" si="203"/>
        <v>2776.14</v>
      </c>
      <c r="Q212" s="388">
        <f t="shared" si="204"/>
        <v>1</v>
      </c>
      <c r="U212" s="39"/>
      <c r="V212" s="39"/>
    </row>
    <row r="213" spans="1:22" ht="37.5" x14ac:dyDescent="0.3">
      <c r="A213" s="518" t="s">
        <v>1454</v>
      </c>
      <c r="B213" s="516" t="s">
        <v>890</v>
      </c>
      <c r="C213" s="513" t="s">
        <v>46</v>
      </c>
      <c r="D213" s="512">
        <f>V17*73.67</f>
        <v>89.495894644063881</v>
      </c>
      <c r="E213" s="513"/>
      <c r="F213" s="383">
        <f t="shared" si="196"/>
        <v>0</v>
      </c>
      <c r="G213" s="383">
        <f t="shared" si="197"/>
        <v>48.655200000000001</v>
      </c>
      <c r="H213" s="487">
        <v>48.655200000000001</v>
      </c>
      <c r="I213" s="514"/>
      <c r="J213" s="386">
        <f>I213+'BM06'!J213</f>
        <v>48.655200000000001</v>
      </c>
      <c r="K213" s="387"/>
      <c r="L213" s="387">
        <f t="shared" si="199"/>
        <v>0</v>
      </c>
      <c r="M213" s="387">
        <f t="shared" si="200"/>
        <v>4354.4399999999996</v>
      </c>
      <c r="N213" s="387">
        <f t="shared" si="201"/>
        <v>4354.4399999999996</v>
      </c>
      <c r="O213" s="387">
        <f t="shared" si="202"/>
        <v>0</v>
      </c>
      <c r="P213" s="387">
        <f t="shared" si="203"/>
        <v>4354.4399999999996</v>
      </c>
      <c r="Q213" s="388">
        <f t="shared" si="204"/>
        <v>1</v>
      </c>
      <c r="U213" s="39"/>
      <c r="V213" s="39"/>
    </row>
    <row r="214" spans="1:22" ht="37.5" x14ac:dyDescent="0.3">
      <c r="A214" s="518" t="s">
        <v>1514</v>
      </c>
      <c r="B214" s="486" t="s">
        <v>1515</v>
      </c>
      <c r="C214" s="511" t="s">
        <v>63</v>
      </c>
      <c r="D214" s="512">
        <f>162.39*V17</f>
        <v>197.27485178837429</v>
      </c>
      <c r="E214" s="513"/>
      <c r="F214" s="383">
        <f t="shared" si="196"/>
        <v>0</v>
      </c>
      <c r="G214" s="383">
        <f t="shared" si="197"/>
        <v>7.589999999999999</v>
      </c>
      <c r="H214" s="487">
        <v>7.589999999999999</v>
      </c>
      <c r="I214" s="514"/>
      <c r="J214" s="386">
        <f>I214+'BM06'!J214</f>
        <v>0</v>
      </c>
      <c r="K214" s="387"/>
      <c r="L214" s="387">
        <f t="shared" si="199"/>
        <v>0</v>
      </c>
      <c r="M214" s="387">
        <f t="shared" si="200"/>
        <v>1497.32</v>
      </c>
      <c r="N214" s="387">
        <f t="shared" si="201"/>
        <v>1497.32</v>
      </c>
      <c r="O214" s="387">
        <f t="shared" si="202"/>
        <v>0</v>
      </c>
      <c r="P214" s="387">
        <f t="shared" si="203"/>
        <v>0</v>
      </c>
      <c r="Q214" s="388">
        <f t="shared" si="204"/>
        <v>0</v>
      </c>
      <c r="U214" s="39"/>
      <c r="V214" s="39"/>
    </row>
    <row r="215" spans="1:22" ht="15.5" customHeight="1" x14ac:dyDescent="0.3">
      <c r="A215" s="381" t="s">
        <v>352</v>
      </c>
      <c r="B215" s="394" t="s">
        <v>155</v>
      </c>
      <c r="C215" s="395"/>
      <c r="D215" s="648"/>
      <c r="E215" s="648"/>
      <c r="F215" s="648"/>
      <c r="G215" s="648"/>
      <c r="H215" s="648"/>
      <c r="I215" s="648"/>
      <c r="J215" s="648"/>
      <c r="K215" s="648"/>
      <c r="L215" s="648"/>
      <c r="M215" s="648"/>
      <c r="N215" s="648"/>
      <c r="O215" s="648"/>
      <c r="P215" s="648"/>
      <c r="Q215" s="649"/>
      <c r="S215" s="4">
        <v>37494.26</v>
      </c>
      <c r="U215" s="39">
        <f t="shared" ref="U215:U224" si="205">+S215-K215</f>
        <v>37494.26</v>
      </c>
      <c r="V215" s="39"/>
    </row>
    <row r="216" spans="1:22" ht="37.5" x14ac:dyDescent="0.3">
      <c r="A216" s="452" t="s">
        <v>353</v>
      </c>
      <c r="B216" s="446" t="s">
        <v>105</v>
      </c>
      <c r="C216" s="447" t="s">
        <v>63</v>
      </c>
      <c r="D216" s="413">
        <v>51.88</v>
      </c>
      <c r="E216" s="447">
        <v>138.6</v>
      </c>
      <c r="F216" s="383">
        <f t="shared" ref="F216:F220" si="206">IF(H216&lt;E216,H216-E216,0)</f>
        <v>0</v>
      </c>
      <c r="G216" s="383">
        <f t="shared" ref="G216:G220" si="207">IF(H216&gt;E216,H216-E216,0)</f>
        <v>0</v>
      </c>
      <c r="H216" s="447">
        <v>138.6</v>
      </c>
      <c r="I216" s="400"/>
      <c r="J216" s="386">
        <f>I216+'BM06'!J216</f>
        <v>138.6</v>
      </c>
      <c r="K216" s="387">
        <f>ROUND(E216*D216,2)</f>
        <v>7190.57</v>
      </c>
      <c r="L216" s="387">
        <f t="shared" ref="L216:L220" si="208">ROUND(D216*F216,2)</f>
        <v>0</v>
      </c>
      <c r="M216" s="387">
        <f t="shared" ref="M216:M220" si="209">ROUND(D216*G216,2)</f>
        <v>0</v>
      </c>
      <c r="N216" s="387">
        <f>ROUND(H216*D216,2)</f>
        <v>7190.57</v>
      </c>
      <c r="O216" s="387">
        <f>ROUND(I216*D216,2)</f>
        <v>0</v>
      </c>
      <c r="P216" s="387">
        <f>ROUND(J216*D216,2)</f>
        <v>7190.57</v>
      </c>
      <c r="Q216" s="388">
        <f t="shared" si="204"/>
        <v>1</v>
      </c>
      <c r="S216" s="4">
        <v>7190.57</v>
      </c>
      <c r="U216" s="39">
        <f t="shared" si="205"/>
        <v>0</v>
      </c>
      <c r="V216" s="39"/>
    </row>
    <row r="217" spans="1:22" ht="25" x14ac:dyDescent="0.3">
      <c r="A217" s="485" t="s">
        <v>354</v>
      </c>
      <c r="B217" s="486" t="s">
        <v>277</v>
      </c>
      <c r="C217" s="487" t="s">
        <v>124</v>
      </c>
      <c r="D217" s="488">
        <v>55.41</v>
      </c>
      <c r="E217" s="487">
        <v>12.34</v>
      </c>
      <c r="F217" s="383">
        <f t="shared" si="206"/>
        <v>-12.34</v>
      </c>
      <c r="G217" s="383">
        <f t="shared" si="207"/>
        <v>0</v>
      </c>
      <c r="H217" s="487">
        <v>0</v>
      </c>
      <c r="I217" s="400"/>
      <c r="J217" s="386">
        <f>I217+'BM06'!J217</f>
        <v>0</v>
      </c>
      <c r="K217" s="387">
        <f>ROUND(E217*D217,2)</f>
        <v>683.76</v>
      </c>
      <c r="L217" s="387">
        <f t="shared" si="208"/>
        <v>-683.76</v>
      </c>
      <c r="M217" s="387">
        <f t="shared" si="209"/>
        <v>0</v>
      </c>
      <c r="N217" s="387">
        <f>ROUND(H217*D217,2)</f>
        <v>0</v>
      </c>
      <c r="O217" s="387">
        <f>ROUND(I217*D217,2)</f>
        <v>0</v>
      </c>
      <c r="P217" s="387">
        <f>ROUND(J217*D217,2)</f>
        <v>0</v>
      </c>
      <c r="Q217" s="388">
        <v>0</v>
      </c>
      <c r="S217" s="4">
        <v>683.76</v>
      </c>
      <c r="U217" s="39">
        <f t="shared" si="205"/>
        <v>0</v>
      </c>
      <c r="V217" s="39"/>
    </row>
    <row r="218" spans="1:22" ht="25" x14ac:dyDescent="0.3">
      <c r="A218" s="485" t="s">
        <v>355</v>
      </c>
      <c r="B218" s="486" t="s">
        <v>278</v>
      </c>
      <c r="C218" s="487" t="s">
        <v>124</v>
      </c>
      <c r="D218" s="488">
        <v>64.180000000000007</v>
      </c>
      <c r="E218" s="487">
        <v>2.92</v>
      </c>
      <c r="F218" s="383">
        <f t="shared" si="206"/>
        <v>0</v>
      </c>
      <c r="G218" s="383">
        <f t="shared" si="207"/>
        <v>0</v>
      </c>
      <c r="H218" s="487">
        <v>2.92</v>
      </c>
      <c r="I218" s="400"/>
      <c r="J218" s="386">
        <f>I218+'BM06'!J218</f>
        <v>2.92</v>
      </c>
      <c r="K218" s="387">
        <f>ROUND(E218*D218,2)</f>
        <v>187.41</v>
      </c>
      <c r="L218" s="387">
        <f t="shared" si="208"/>
        <v>0</v>
      </c>
      <c r="M218" s="387">
        <f t="shared" si="209"/>
        <v>0</v>
      </c>
      <c r="N218" s="387">
        <f>ROUND(H218*D218,2)</f>
        <v>187.41</v>
      </c>
      <c r="O218" s="387">
        <f>ROUND(I218*D218,2)</f>
        <v>0</v>
      </c>
      <c r="P218" s="387">
        <f>ROUND(J218*D218,2)</f>
        <v>187.41</v>
      </c>
      <c r="Q218" s="388">
        <f t="shared" si="204"/>
        <v>1</v>
      </c>
      <c r="S218" s="4">
        <v>187.41</v>
      </c>
      <c r="U218" s="39">
        <f t="shared" si="205"/>
        <v>0</v>
      </c>
      <c r="V218" s="39"/>
    </row>
    <row r="219" spans="1:22" ht="25" x14ac:dyDescent="0.3">
      <c r="A219" s="485" t="s">
        <v>356</v>
      </c>
      <c r="B219" s="486" t="s">
        <v>279</v>
      </c>
      <c r="C219" s="487" t="s">
        <v>124</v>
      </c>
      <c r="D219" s="488">
        <v>104.35</v>
      </c>
      <c r="E219" s="487">
        <v>12.34</v>
      </c>
      <c r="F219" s="383">
        <f t="shared" si="206"/>
        <v>-12.34</v>
      </c>
      <c r="G219" s="383">
        <f t="shared" si="207"/>
        <v>0</v>
      </c>
      <c r="H219" s="487">
        <v>0</v>
      </c>
      <c r="I219" s="400"/>
      <c r="J219" s="386">
        <f>I219+'BM06'!J219</f>
        <v>5.6</v>
      </c>
      <c r="K219" s="387">
        <f>ROUND(E219*D219,2)</f>
        <v>1287.68</v>
      </c>
      <c r="L219" s="387">
        <f t="shared" si="208"/>
        <v>-1287.68</v>
      </c>
      <c r="M219" s="387">
        <f t="shared" si="209"/>
        <v>0</v>
      </c>
      <c r="N219" s="387">
        <f>ROUND(H219*D219,2)</f>
        <v>0</v>
      </c>
      <c r="O219" s="387">
        <f>ROUND(I219*D219,2)</f>
        <v>0</v>
      </c>
      <c r="P219" s="387">
        <f>ROUND(J219*D219,2)</f>
        <v>584.36</v>
      </c>
      <c r="Q219" s="388">
        <v>0</v>
      </c>
      <c r="S219" s="4">
        <v>1287.68</v>
      </c>
      <c r="U219" s="39">
        <f t="shared" si="205"/>
        <v>0</v>
      </c>
      <c r="V219" s="39"/>
    </row>
    <row r="220" spans="1:22" ht="37.5" x14ac:dyDescent="0.3">
      <c r="A220" s="485" t="s">
        <v>357</v>
      </c>
      <c r="B220" s="486" t="s">
        <v>280</v>
      </c>
      <c r="C220" s="487" t="s">
        <v>63</v>
      </c>
      <c r="D220" s="488">
        <v>633.75</v>
      </c>
      <c r="E220" s="487">
        <v>44.41</v>
      </c>
      <c r="F220" s="383">
        <f t="shared" si="206"/>
        <v>0</v>
      </c>
      <c r="G220" s="383">
        <f t="shared" si="207"/>
        <v>0</v>
      </c>
      <c r="H220" s="487">
        <v>44.41</v>
      </c>
      <c r="I220" s="400"/>
      <c r="J220" s="386">
        <f>I220+'BM06'!J220</f>
        <v>0</v>
      </c>
      <c r="K220" s="387">
        <f>ROUND(E220*D220,2)</f>
        <v>28144.84</v>
      </c>
      <c r="L220" s="387">
        <f t="shared" si="208"/>
        <v>0</v>
      </c>
      <c r="M220" s="387">
        <f t="shared" si="209"/>
        <v>0</v>
      </c>
      <c r="N220" s="387">
        <f>ROUND(H220*D220,2)</f>
        <v>28144.84</v>
      </c>
      <c r="O220" s="387">
        <f>ROUND(I220*D220,2)</f>
        <v>0</v>
      </c>
      <c r="P220" s="387">
        <f>ROUND(J220*D220,2)</f>
        <v>0</v>
      </c>
      <c r="Q220" s="388">
        <f t="shared" si="204"/>
        <v>0</v>
      </c>
      <c r="S220" s="4">
        <v>28144.84</v>
      </c>
      <c r="U220" s="39">
        <f t="shared" si="205"/>
        <v>0</v>
      </c>
      <c r="V220" s="39"/>
    </row>
    <row r="221" spans="1:22" ht="15.5" customHeight="1" x14ac:dyDescent="0.3">
      <c r="A221" s="381" t="s">
        <v>358</v>
      </c>
      <c r="B221" s="394" t="s">
        <v>158</v>
      </c>
      <c r="C221" s="395"/>
      <c r="D221" s="395"/>
      <c r="E221" s="629"/>
      <c r="F221" s="629"/>
      <c r="G221" s="629"/>
      <c r="H221" s="629"/>
      <c r="I221" s="629"/>
      <c r="J221" s="629"/>
      <c r="K221" s="629"/>
      <c r="L221" s="629"/>
      <c r="M221" s="629"/>
      <c r="N221" s="629"/>
      <c r="O221" s="629"/>
      <c r="P221" s="629"/>
      <c r="Q221" s="647"/>
      <c r="S221" s="4">
        <v>11230.05</v>
      </c>
      <c r="U221" s="39">
        <f t="shared" si="205"/>
        <v>11230.05</v>
      </c>
      <c r="V221" s="39"/>
    </row>
    <row r="222" spans="1:22" ht="50" x14ac:dyDescent="0.3">
      <c r="A222" s="485" t="s">
        <v>359</v>
      </c>
      <c r="B222" s="486" t="s">
        <v>159</v>
      </c>
      <c r="C222" s="487" t="s">
        <v>63</v>
      </c>
      <c r="D222" s="488">
        <v>77.12</v>
      </c>
      <c r="E222" s="487">
        <v>76.94</v>
      </c>
      <c r="F222" s="383">
        <f t="shared" ref="F222:F225" si="210">IF(H222&lt;E222,H222-E222,0)</f>
        <v>0</v>
      </c>
      <c r="G222" s="383">
        <f t="shared" ref="G222:G225" si="211">IF(H222&gt;E222,H222-E222,0)</f>
        <v>9.1460000000000008</v>
      </c>
      <c r="H222" s="487">
        <v>86.085999999999999</v>
      </c>
      <c r="I222" s="400">
        <v>83.34</v>
      </c>
      <c r="J222" s="386">
        <f>I222+'BM06'!J222</f>
        <v>83.34</v>
      </c>
      <c r="K222" s="387">
        <f>ROUND(E222*D222,2)</f>
        <v>5933.61</v>
      </c>
      <c r="L222" s="387">
        <f t="shared" ref="L222:L225" si="212">ROUND(D222*F222,2)</f>
        <v>0</v>
      </c>
      <c r="M222" s="387">
        <f t="shared" ref="M222:M225" si="213">ROUND(D222*G222,2)</f>
        <v>705.34</v>
      </c>
      <c r="N222" s="387">
        <f>ROUND(H222*D222,2)</f>
        <v>6638.95</v>
      </c>
      <c r="O222" s="387">
        <f>ROUND(I222*D222,2)</f>
        <v>6427.18</v>
      </c>
      <c r="P222" s="387">
        <f>ROUND(J222*D222,2)</f>
        <v>6427.18</v>
      </c>
      <c r="Q222" s="388">
        <f t="shared" si="204"/>
        <v>0.96810188358098803</v>
      </c>
      <c r="S222" s="4">
        <v>5933.61</v>
      </c>
      <c r="U222" s="39">
        <f t="shared" si="205"/>
        <v>0</v>
      </c>
      <c r="V222" s="39"/>
    </row>
    <row r="223" spans="1:22" ht="25" x14ac:dyDescent="0.3">
      <c r="A223" s="485" t="s">
        <v>360</v>
      </c>
      <c r="B223" s="486" t="s">
        <v>160</v>
      </c>
      <c r="C223" s="487" t="s">
        <v>63</v>
      </c>
      <c r="D223" s="488">
        <v>27.56</v>
      </c>
      <c r="E223" s="487">
        <v>76.94</v>
      </c>
      <c r="F223" s="383">
        <f t="shared" si="210"/>
        <v>0</v>
      </c>
      <c r="G223" s="383">
        <f t="shared" si="211"/>
        <v>9.1460000000000008</v>
      </c>
      <c r="H223" s="487">
        <v>86.085999999999999</v>
      </c>
      <c r="I223" s="400">
        <v>83.34</v>
      </c>
      <c r="J223" s="386">
        <f>I223+'BM06'!J223</f>
        <v>83.34</v>
      </c>
      <c r="K223" s="387">
        <f>ROUND(E223*D223,2)</f>
        <v>2120.4699999999998</v>
      </c>
      <c r="L223" s="387">
        <f t="shared" si="212"/>
        <v>0</v>
      </c>
      <c r="M223" s="387">
        <f t="shared" si="213"/>
        <v>252.06</v>
      </c>
      <c r="N223" s="387">
        <f>ROUND(H223*D223,2)</f>
        <v>2372.5300000000002</v>
      </c>
      <c r="O223" s="387">
        <f>ROUND(I223*D223,2)</f>
        <v>2296.85</v>
      </c>
      <c r="P223" s="387">
        <f>ROUND(J223*D223,2)</f>
        <v>2296.85</v>
      </c>
      <c r="Q223" s="388">
        <f t="shared" si="204"/>
        <v>0.96810156246707091</v>
      </c>
      <c r="S223" s="4">
        <v>2120.4699999999998</v>
      </c>
      <c r="U223" s="39">
        <f t="shared" si="205"/>
        <v>0</v>
      </c>
      <c r="V223" s="39"/>
    </row>
    <row r="224" spans="1:22" ht="25" x14ac:dyDescent="0.3">
      <c r="A224" s="485" t="s">
        <v>361</v>
      </c>
      <c r="B224" s="486" t="s">
        <v>282</v>
      </c>
      <c r="C224" s="487" t="s">
        <v>63</v>
      </c>
      <c r="D224" s="488">
        <v>43.68</v>
      </c>
      <c r="E224" s="487">
        <v>72.709999999999994</v>
      </c>
      <c r="F224" s="383">
        <f t="shared" si="210"/>
        <v>-11.349999999999994</v>
      </c>
      <c r="G224" s="383">
        <f t="shared" si="211"/>
        <v>0</v>
      </c>
      <c r="H224" s="487">
        <v>61.36</v>
      </c>
      <c r="I224" s="400"/>
      <c r="J224" s="386">
        <f>I224+'BM06'!J224</f>
        <v>0</v>
      </c>
      <c r="K224" s="387">
        <f>ROUND(E224*D224,2)</f>
        <v>3175.97</v>
      </c>
      <c r="L224" s="387">
        <f t="shared" si="212"/>
        <v>-495.77</v>
      </c>
      <c r="M224" s="387">
        <f t="shared" si="213"/>
        <v>0</v>
      </c>
      <c r="N224" s="387">
        <f>ROUND(H224*D224,2)</f>
        <v>2680.2</v>
      </c>
      <c r="O224" s="387">
        <f>ROUND(I224*D224,2)</f>
        <v>0</v>
      </c>
      <c r="P224" s="387">
        <f>ROUND(J224*D224,2)</f>
        <v>0</v>
      </c>
      <c r="Q224" s="388">
        <f t="shared" si="204"/>
        <v>0</v>
      </c>
      <c r="S224" s="4">
        <v>3175.97</v>
      </c>
      <c r="U224" s="39">
        <f t="shared" si="205"/>
        <v>0</v>
      </c>
      <c r="V224" s="39"/>
    </row>
    <row r="225" spans="1:22" ht="37.5" x14ac:dyDescent="0.3">
      <c r="A225" s="485" t="s">
        <v>1516</v>
      </c>
      <c r="B225" s="486" t="s">
        <v>164</v>
      </c>
      <c r="C225" s="487" t="s">
        <v>165</v>
      </c>
      <c r="D225" s="488">
        <v>1493.81</v>
      </c>
      <c r="E225" s="487"/>
      <c r="F225" s="383">
        <f t="shared" si="210"/>
        <v>0</v>
      </c>
      <c r="G225" s="383">
        <f t="shared" si="211"/>
        <v>2</v>
      </c>
      <c r="H225" s="487">
        <v>2</v>
      </c>
      <c r="I225" s="400"/>
      <c r="J225" s="386">
        <f>I225+'BM06'!J225</f>
        <v>0</v>
      </c>
      <c r="K225" s="387"/>
      <c r="L225" s="387">
        <f t="shared" si="212"/>
        <v>0</v>
      </c>
      <c r="M225" s="387">
        <f t="shared" si="213"/>
        <v>2987.62</v>
      </c>
      <c r="N225" s="387">
        <f>ROUND(H225*D225,2)</f>
        <v>2987.62</v>
      </c>
      <c r="O225" s="387">
        <f>ROUND(I225*D225,2)</f>
        <v>0</v>
      </c>
      <c r="P225" s="387">
        <f>ROUND(J225*D225,2)</f>
        <v>0</v>
      </c>
      <c r="Q225" s="388">
        <f t="shared" si="204"/>
        <v>0</v>
      </c>
      <c r="U225" s="39"/>
      <c r="V225" s="39"/>
    </row>
    <row r="226" spans="1:22" ht="15.5" customHeight="1" x14ac:dyDescent="0.3">
      <c r="A226" s="381" t="s">
        <v>362</v>
      </c>
      <c r="B226" s="394" t="s">
        <v>173</v>
      </c>
      <c r="C226" s="395"/>
      <c r="D226" s="629"/>
      <c r="E226" s="629"/>
      <c r="F226" s="629"/>
      <c r="G226" s="629"/>
      <c r="H226" s="629"/>
      <c r="I226" s="629"/>
      <c r="J226" s="629"/>
      <c r="K226" s="629"/>
      <c r="L226" s="629"/>
      <c r="M226" s="629"/>
      <c r="N226" s="629"/>
      <c r="O226" s="629"/>
      <c r="P226" s="629"/>
      <c r="Q226" s="647"/>
      <c r="S226" s="4">
        <v>18821.990000000002</v>
      </c>
      <c r="U226" s="39">
        <f t="shared" ref="U226:U270" si="214">+S226-K226</f>
        <v>18821.990000000002</v>
      </c>
      <c r="V226" s="39"/>
    </row>
    <row r="227" spans="1:22" ht="37.5" x14ac:dyDescent="0.3">
      <c r="A227" s="452" t="s">
        <v>363</v>
      </c>
      <c r="B227" s="446" t="s">
        <v>293</v>
      </c>
      <c r="C227" s="447" t="s">
        <v>63</v>
      </c>
      <c r="D227" s="413">
        <v>1027.8399999999999</v>
      </c>
      <c r="E227" s="447">
        <v>3.61</v>
      </c>
      <c r="F227" s="383">
        <f t="shared" ref="F227:F229" si="215">IF(H227&lt;E227,H227-E227,0)</f>
        <v>0</v>
      </c>
      <c r="G227" s="383">
        <f t="shared" ref="G227:G229" si="216">IF(H227&gt;E227,H227-E227,0)</f>
        <v>0</v>
      </c>
      <c r="H227" s="447">
        <v>3.61</v>
      </c>
      <c r="I227" s="400"/>
      <c r="J227" s="386">
        <f>I227+'BM06'!J227</f>
        <v>0</v>
      </c>
      <c r="K227" s="387">
        <f>ROUND(E227*D227,2)</f>
        <v>3710.5</v>
      </c>
      <c r="L227" s="387">
        <f t="shared" ref="L227:L229" si="217">ROUND(D227*F227,2)</f>
        <v>0</v>
      </c>
      <c r="M227" s="387">
        <f t="shared" ref="M227:M229" si="218">ROUND(D227*G227,2)</f>
        <v>0</v>
      </c>
      <c r="N227" s="387">
        <f>ROUND(H227*D227,2)</f>
        <v>3710.5</v>
      </c>
      <c r="O227" s="387">
        <f>ROUND(I227*D227,2)</f>
        <v>0</v>
      </c>
      <c r="P227" s="387">
        <f>ROUND(J227*D227,2)</f>
        <v>0</v>
      </c>
      <c r="Q227" s="388">
        <f t="shared" si="204"/>
        <v>0</v>
      </c>
      <c r="S227" s="4">
        <v>3710.5</v>
      </c>
      <c r="U227" s="39">
        <f t="shared" si="214"/>
        <v>0</v>
      </c>
      <c r="V227" s="39"/>
    </row>
    <row r="228" spans="1:22" ht="50" x14ac:dyDescent="0.3">
      <c r="A228" s="452" t="s">
        <v>364</v>
      </c>
      <c r="B228" s="446" t="s">
        <v>175</v>
      </c>
      <c r="C228" s="447" t="s">
        <v>63</v>
      </c>
      <c r="D228" s="413">
        <v>877.32</v>
      </c>
      <c r="E228" s="447">
        <v>4.97</v>
      </c>
      <c r="F228" s="383">
        <f t="shared" si="215"/>
        <v>0</v>
      </c>
      <c r="G228" s="383">
        <f t="shared" si="216"/>
        <v>0</v>
      </c>
      <c r="H228" s="447">
        <v>4.97</v>
      </c>
      <c r="I228" s="400"/>
      <c r="J228" s="386">
        <f>I228+'BM06'!J228</f>
        <v>0</v>
      </c>
      <c r="K228" s="387">
        <f>ROUND(E228*D228,2)</f>
        <v>4360.28</v>
      </c>
      <c r="L228" s="387">
        <f t="shared" si="217"/>
        <v>0</v>
      </c>
      <c r="M228" s="387">
        <f t="shared" si="218"/>
        <v>0</v>
      </c>
      <c r="N228" s="387">
        <f>ROUND(H228*D228,2)</f>
        <v>4360.28</v>
      </c>
      <c r="O228" s="387">
        <f>ROUND(I228*D228,2)</f>
        <v>0</v>
      </c>
      <c r="P228" s="387">
        <f>ROUND(J228*D228,2)</f>
        <v>0</v>
      </c>
      <c r="Q228" s="388">
        <f t="shared" si="204"/>
        <v>0</v>
      </c>
      <c r="S228" s="4">
        <v>4360.28</v>
      </c>
      <c r="U228" s="39">
        <f t="shared" si="214"/>
        <v>0</v>
      </c>
      <c r="V228" s="39"/>
    </row>
    <row r="229" spans="1:22" ht="37.5" x14ac:dyDescent="0.3">
      <c r="A229" s="452" t="s">
        <v>365</v>
      </c>
      <c r="B229" s="446" t="s">
        <v>293</v>
      </c>
      <c r="C229" s="447" t="s">
        <v>63</v>
      </c>
      <c r="D229" s="413">
        <v>1027.8399999999999</v>
      </c>
      <c r="E229" s="447">
        <v>10.46</v>
      </c>
      <c r="F229" s="383">
        <f t="shared" si="215"/>
        <v>0</v>
      </c>
      <c r="G229" s="383">
        <f t="shared" si="216"/>
        <v>0</v>
      </c>
      <c r="H229" s="447">
        <v>10.46</v>
      </c>
      <c r="I229" s="400"/>
      <c r="J229" s="386">
        <f>I229+'BM06'!J229</f>
        <v>0</v>
      </c>
      <c r="K229" s="387">
        <f>ROUND(E229*D229,2)</f>
        <v>10751.21</v>
      </c>
      <c r="L229" s="387">
        <f t="shared" si="217"/>
        <v>0</v>
      </c>
      <c r="M229" s="387">
        <f t="shared" si="218"/>
        <v>0</v>
      </c>
      <c r="N229" s="387">
        <f>ROUND(H229*D229,2)</f>
        <v>10751.21</v>
      </c>
      <c r="O229" s="387">
        <f>ROUND(I229*D229,2)</f>
        <v>0</v>
      </c>
      <c r="P229" s="387">
        <f>ROUND(J229*D229,2)</f>
        <v>0</v>
      </c>
      <c r="Q229" s="388">
        <f t="shared" si="204"/>
        <v>0</v>
      </c>
      <c r="S229" s="4">
        <v>10751.21</v>
      </c>
      <c r="U229" s="39">
        <f t="shared" si="214"/>
        <v>0</v>
      </c>
      <c r="V229" s="39"/>
    </row>
    <row r="230" spans="1:22" ht="15.5" customHeight="1" x14ac:dyDescent="0.3">
      <c r="A230" s="381" t="s">
        <v>366</v>
      </c>
      <c r="B230" s="394" t="s">
        <v>181</v>
      </c>
      <c r="C230" s="395"/>
      <c r="D230" s="629"/>
      <c r="E230" s="629"/>
      <c r="F230" s="629"/>
      <c r="G230" s="629"/>
      <c r="H230" s="629"/>
      <c r="I230" s="629"/>
      <c r="J230" s="629"/>
      <c r="K230" s="629"/>
      <c r="L230" s="629"/>
      <c r="M230" s="629"/>
      <c r="N230" s="629"/>
      <c r="O230" s="629"/>
      <c r="P230" s="629"/>
      <c r="Q230" s="647"/>
      <c r="S230" s="4">
        <v>19457.419999999998</v>
      </c>
      <c r="U230" s="39">
        <f t="shared" si="214"/>
        <v>19457.419999999998</v>
      </c>
      <c r="V230" s="39"/>
    </row>
    <row r="231" spans="1:22" ht="25" x14ac:dyDescent="0.3">
      <c r="A231" s="452" t="s">
        <v>367</v>
      </c>
      <c r="B231" s="446" t="s">
        <v>182</v>
      </c>
      <c r="C231" s="447" t="s">
        <v>46</v>
      </c>
      <c r="D231" s="413">
        <v>434.36</v>
      </c>
      <c r="E231" s="447">
        <v>6.71</v>
      </c>
      <c r="F231" s="383">
        <f t="shared" ref="F231:F235" si="219">IF(H231&lt;E231,H231-E231,0)</f>
        <v>-3.6419999999999999</v>
      </c>
      <c r="G231" s="383">
        <f t="shared" ref="G231:G235" si="220">IF(H231&gt;E231,H231-E231,0)</f>
        <v>0</v>
      </c>
      <c r="H231" s="447">
        <v>3.0680000000000001</v>
      </c>
      <c r="I231" s="400"/>
      <c r="J231" s="386">
        <f>I231+'BM06'!J231</f>
        <v>6.71</v>
      </c>
      <c r="K231" s="387">
        <f>ROUND(E231*D231,2)</f>
        <v>2914.56</v>
      </c>
      <c r="L231" s="387">
        <f t="shared" ref="L231:L235" si="221">ROUND(D231*F231,2)</f>
        <v>-1581.94</v>
      </c>
      <c r="M231" s="387">
        <f t="shared" ref="M231:M235" si="222">ROUND(D231*G231,2)</f>
        <v>0</v>
      </c>
      <c r="N231" s="387">
        <f>ROUND(H231*D231,2)</f>
        <v>1332.62</v>
      </c>
      <c r="O231" s="387">
        <f>ROUND(I231*D231,2)</f>
        <v>0</v>
      </c>
      <c r="P231" s="387">
        <f>ROUND(J231*D231,2)</f>
        <v>2914.56</v>
      </c>
      <c r="Q231" s="388">
        <f t="shared" si="204"/>
        <v>2.187090093199862</v>
      </c>
      <c r="S231" s="4">
        <v>2914.56</v>
      </c>
      <c r="U231" s="39">
        <f t="shared" si="214"/>
        <v>0</v>
      </c>
      <c r="V231" s="39"/>
    </row>
    <row r="232" spans="1:22" ht="62.5" x14ac:dyDescent="0.3">
      <c r="A232" s="452" t="s">
        <v>368</v>
      </c>
      <c r="B232" s="446" t="s">
        <v>183</v>
      </c>
      <c r="C232" s="447" t="s">
        <v>63</v>
      </c>
      <c r="D232" s="413">
        <v>40.81</v>
      </c>
      <c r="E232" s="447">
        <v>95.91</v>
      </c>
      <c r="F232" s="383">
        <f t="shared" si="219"/>
        <v>-34.549999999999997</v>
      </c>
      <c r="G232" s="383">
        <f t="shared" si="220"/>
        <v>0</v>
      </c>
      <c r="H232" s="447">
        <v>61.36</v>
      </c>
      <c r="I232" s="400"/>
      <c r="J232" s="386">
        <f>I232+'BM06'!J232</f>
        <v>0</v>
      </c>
      <c r="K232" s="387">
        <f>ROUND(E232*D232,2)</f>
        <v>3914.09</v>
      </c>
      <c r="L232" s="387">
        <f t="shared" si="221"/>
        <v>-1409.99</v>
      </c>
      <c r="M232" s="387">
        <f t="shared" si="222"/>
        <v>0</v>
      </c>
      <c r="N232" s="387">
        <f>ROUND(H232*D232,2)</f>
        <v>2504.1</v>
      </c>
      <c r="O232" s="387">
        <f>ROUND(I232*D232,2)</f>
        <v>0</v>
      </c>
      <c r="P232" s="387">
        <f>ROUND(J232*D232,2)</f>
        <v>0</v>
      </c>
      <c r="Q232" s="388">
        <f t="shared" si="204"/>
        <v>0</v>
      </c>
      <c r="S232" s="4">
        <v>3914.09</v>
      </c>
      <c r="U232" s="39">
        <f t="shared" si="214"/>
        <v>0</v>
      </c>
      <c r="V232" s="39"/>
    </row>
    <row r="233" spans="1:22" ht="37.5" x14ac:dyDescent="0.3">
      <c r="A233" s="452" t="s">
        <v>369</v>
      </c>
      <c r="B233" s="446" t="s">
        <v>184</v>
      </c>
      <c r="C233" s="447" t="s">
        <v>63</v>
      </c>
      <c r="D233" s="413">
        <v>126.75</v>
      </c>
      <c r="E233" s="447">
        <v>72.88</v>
      </c>
      <c r="F233" s="383">
        <f t="shared" si="219"/>
        <v>-11.519999999999996</v>
      </c>
      <c r="G233" s="383">
        <f t="shared" si="220"/>
        <v>0</v>
      </c>
      <c r="H233" s="447">
        <v>61.36</v>
      </c>
      <c r="I233" s="400"/>
      <c r="J233" s="386">
        <f>I233+'BM06'!J233</f>
        <v>0</v>
      </c>
      <c r="K233" s="387">
        <f>ROUND(E233*D233,2)</f>
        <v>9237.5400000000009</v>
      </c>
      <c r="L233" s="387">
        <f t="shared" si="221"/>
        <v>-1460.16</v>
      </c>
      <c r="M233" s="387">
        <f t="shared" si="222"/>
        <v>0</v>
      </c>
      <c r="N233" s="387">
        <f>ROUND(H233*D233,2)</f>
        <v>7777.38</v>
      </c>
      <c r="O233" s="387">
        <f>ROUND(I233*D233,2)</f>
        <v>0</v>
      </c>
      <c r="P233" s="387">
        <f>ROUND(J233*D233,2)</f>
        <v>0</v>
      </c>
      <c r="Q233" s="388">
        <f t="shared" si="204"/>
        <v>0</v>
      </c>
      <c r="S233" s="4">
        <v>9237.5400000000009</v>
      </c>
      <c r="U233" s="39">
        <f t="shared" si="214"/>
        <v>0</v>
      </c>
      <c r="V233" s="39"/>
    </row>
    <row r="234" spans="1:22" ht="62.5" x14ac:dyDescent="0.3">
      <c r="A234" s="452" t="s">
        <v>370</v>
      </c>
      <c r="B234" s="446" t="s">
        <v>371</v>
      </c>
      <c r="C234" s="447" t="s">
        <v>124</v>
      </c>
      <c r="D234" s="413">
        <v>46.63</v>
      </c>
      <c r="E234" s="447">
        <v>46.05</v>
      </c>
      <c r="F234" s="383">
        <f t="shared" si="219"/>
        <v>0</v>
      </c>
      <c r="G234" s="383">
        <f t="shared" si="220"/>
        <v>0</v>
      </c>
      <c r="H234" s="447">
        <v>46.05</v>
      </c>
      <c r="I234" s="400"/>
      <c r="J234" s="386">
        <f>I234+'BM06'!J234</f>
        <v>0</v>
      </c>
      <c r="K234" s="387">
        <f>ROUND(E234*D234,2)</f>
        <v>2147.31</v>
      </c>
      <c r="L234" s="387">
        <f t="shared" si="221"/>
        <v>0</v>
      </c>
      <c r="M234" s="387">
        <f t="shared" si="222"/>
        <v>0</v>
      </c>
      <c r="N234" s="387">
        <f>ROUND(H234*D234,2)</f>
        <v>2147.31</v>
      </c>
      <c r="O234" s="387">
        <f>ROUND(I234*D234,2)</f>
        <v>0</v>
      </c>
      <c r="P234" s="387">
        <f>ROUND(J234*D234,2)</f>
        <v>0</v>
      </c>
      <c r="Q234" s="388">
        <f t="shared" si="204"/>
        <v>0</v>
      </c>
      <c r="S234" s="4">
        <v>2147.31</v>
      </c>
      <c r="U234" s="39">
        <f t="shared" si="214"/>
        <v>0</v>
      </c>
      <c r="V234" s="39"/>
    </row>
    <row r="235" spans="1:22" ht="37.5" x14ac:dyDescent="0.3">
      <c r="A235" s="452" t="s">
        <v>372</v>
      </c>
      <c r="B235" s="446" t="s">
        <v>186</v>
      </c>
      <c r="C235" s="447" t="s">
        <v>46</v>
      </c>
      <c r="D235" s="413">
        <v>772.62</v>
      </c>
      <c r="E235" s="447">
        <v>1.61</v>
      </c>
      <c r="F235" s="383">
        <f t="shared" si="219"/>
        <v>0</v>
      </c>
      <c r="G235" s="383">
        <f t="shared" si="220"/>
        <v>1.9495000000000002</v>
      </c>
      <c r="H235" s="447">
        <v>3.5595000000000003</v>
      </c>
      <c r="I235" s="400"/>
      <c r="J235" s="386">
        <f>I235+'BM06'!J235</f>
        <v>0</v>
      </c>
      <c r="K235" s="387">
        <f>ROUND(E235*D235,2)</f>
        <v>1243.92</v>
      </c>
      <c r="L235" s="387">
        <f t="shared" si="221"/>
        <v>0</v>
      </c>
      <c r="M235" s="387">
        <f t="shared" si="222"/>
        <v>1506.22</v>
      </c>
      <c r="N235" s="387">
        <f>ROUND(H235*D235,2)</f>
        <v>2750.14</v>
      </c>
      <c r="O235" s="387">
        <f>ROUND(I235*D235,2)</f>
        <v>0</v>
      </c>
      <c r="P235" s="387">
        <f>ROUND(J235*D235,2)</f>
        <v>0</v>
      </c>
      <c r="Q235" s="388">
        <f t="shared" si="204"/>
        <v>0</v>
      </c>
      <c r="S235" s="4">
        <v>1243.92</v>
      </c>
      <c r="U235" s="39">
        <f t="shared" si="214"/>
        <v>0</v>
      </c>
      <c r="V235" s="39"/>
    </row>
    <row r="236" spans="1:22" ht="15.5" customHeight="1" x14ac:dyDescent="0.3">
      <c r="A236" s="381" t="s">
        <v>373</v>
      </c>
      <c r="B236" s="394" t="s">
        <v>108</v>
      </c>
      <c r="C236" s="395"/>
      <c r="D236" s="629"/>
      <c r="E236" s="629"/>
      <c r="F236" s="629"/>
      <c r="G236" s="629"/>
      <c r="H236" s="629"/>
      <c r="I236" s="629"/>
      <c r="J236" s="629"/>
      <c r="K236" s="629"/>
      <c r="L236" s="629"/>
      <c r="M236" s="629"/>
      <c r="N236" s="629"/>
      <c r="O236" s="629"/>
      <c r="P236" s="629"/>
      <c r="Q236" s="647"/>
      <c r="S236" s="4">
        <v>18987.400000000001</v>
      </c>
      <c r="U236" s="39">
        <f t="shared" si="214"/>
        <v>18987.400000000001</v>
      </c>
      <c r="V236" s="39"/>
    </row>
    <row r="237" spans="1:22" ht="37.5" x14ac:dyDescent="0.3">
      <c r="A237" s="452" t="s">
        <v>374</v>
      </c>
      <c r="B237" s="446" t="s">
        <v>109</v>
      </c>
      <c r="C237" s="447" t="s">
        <v>63</v>
      </c>
      <c r="D237" s="413">
        <v>4.37</v>
      </c>
      <c r="E237" s="447">
        <v>309.95999999999998</v>
      </c>
      <c r="F237" s="383">
        <f t="shared" ref="F237:F239" si="223">IF(H237&lt;E237,H237-E237,0)</f>
        <v>0</v>
      </c>
      <c r="G237" s="383">
        <f t="shared" ref="G237:G239" si="224">IF(H237&gt;E237,H237-E237,0)</f>
        <v>0</v>
      </c>
      <c r="H237" s="447">
        <v>309.95999999999998</v>
      </c>
      <c r="I237" s="400"/>
      <c r="J237" s="386">
        <f>I237+'BM06'!J237</f>
        <v>309.95999999999998</v>
      </c>
      <c r="K237" s="387">
        <f>ROUND(E237*D237,2)</f>
        <v>1354.53</v>
      </c>
      <c r="L237" s="387">
        <f t="shared" ref="L237:L239" si="225">ROUND(D237*F237,2)</f>
        <v>0</v>
      </c>
      <c r="M237" s="387">
        <f t="shared" ref="M237:M239" si="226">ROUND(D237*G237,2)</f>
        <v>0</v>
      </c>
      <c r="N237" s="387">
        <f>ROUND(H237*D237,2)</f>
        <v>1354.53</v>
      </c>
      <c r="O237" s="387">
        <f>ROUND(I237*D237,2)</f>
        <v>0</v>
      </c>
      <c r="P237" s="387">
        <f>ROUND(J237*D237,2)</f>
        <v>1354.53</v>
      </c>
      <c r="Q237" s="388">
        <f t="shared" si="204"/>
        <v>1</v>
      </c>
      <c r="S237" s="4">
        <v>1354.53</v>
      </c>
      <c r="U237" s="39">
        <f t="shared" si="214"/>
        <v>0</v>
      </c>
      <c r="V237" s="39"/>
    </row>
    <row r="238" spans="1:22" ht="50" x14ac:dyDescent="0.3">
      <c r="A238" s="452" t="s">
        <v>375</v>
      </c>
      <c r="B238" s="446" t="s">
        <v>110</v>
      </c>
      <c r="C238" s="447" t="s">
        <v>63</v>
      </c>
      <c r="D238" s="413">
        <v>24.13</v>
      </c>
      <c r="E238" s="447">
        <v>309.95999999999998</v>
      </c>
      <c r="F238" s="383">
        <f t="shared" si="223"/>
        <v>0</v>
      </c>
      <c r="G238" s="383">
        <f t="shared" si="224"/>
        <v>0</v>
      </c>
      <c r="H238" s="447">
        <v>309.95999999999998</v>
      </c>
      <c r="I238" s="400"/>
      <c r="J238" s="386">
        <f>I238+'BM06'!J238</f>
        <v>309.95999999999998</v>
      </c>
      <c r="K238" s="387">
        <f>ROUND(E238*D238,2)</f>
        <v>7479.33</v>
      </c>
      <c r="L238" s="387">
        <f t="shared" si="225"/>
        <v>0</v>
      </c>
      <c r="M238" s="387">
        <f t="shared" si="226"/>
        <v>0</v>
      </c>
      <c r="N238" s="387">
        <f>ROUND(H238*D238,2)</f>
        <v>7479.33</v>
      </c>
      <c r="O238" s="387">
        <f>ROUND(I238*D238,2)</f>
        <v>0</v>
      </c>
      <c r="P238" s="387">
        <f>ROUND(J238*D238,2)</f>
        <v>7479.33</v>
      </c>
      <c r="Q238" s="388">
        <f t="shared" si="204"/>
        <v>1</v>
      </c>
      <c r="S238" s="4">
        <v>7479.33</v>
      </c>
      <c r="U238" s="39">
        <f t="shared" si="214"/>
        <v>0</v>
      </c>
      <c r="V238" s="39"/>
    </row>
    <row r="239" spans="1:22" ht="50" x14ac:dyDescent="0.3">
      <c r="A239" s="452" t="s">
        <v>376</v>
      </c>
      <c r="B239" s="446" t="s">
        <v>304</v>
      </c>
      <c r="C239" s="447" t="s">
        <v>63</v>
      </c>
      <c r="D239" s="413">
        <v>59.59</v>
      </c>
      <c r="E239" s="447">
        <v>170.39</v>
      </c>
      <c r="F239" s="383">
        <f t="shared" si="223"/>
        <v>0</v>
      </c>
      <c r="G239" s="383">
        <f t="shared" si="224"/>
        <v>0</v>
      </c>
      <c r="H239" s="447">
        <v>170.39</v>
      </c>
      <c r="I239" s="400"/>
      <c r="J239" s="386">
        <f>I239+'BM06'!J239</f>
        <v>0</v>
      </c>
      <c r="K239" s="387">
        <f>ROUND(E239*D239,2)</f>
        <v>10153.540000000001</v>
      </c>
      <c r="L239" s="387">
        <f t="shared" si="225"/>
        <v>0</v>
      </c>
      <c r="M239" s="387">
        <f t="shared" si="226"/>
        <v>0</v>
      </c>
      <c r="N239" s="387">
        <f>ROUND(H239*D239,2)</f>
        <v>10153.540000000001</v>
      </c>
      <c r="O239" s="387">
        <f>ROUND(I239*D239,2)</f>
        <v>0</v>
      </c>
      <c r="P239" s="387">
        <f>ROUND(J239*D239,2)</f>
        <v>0</v>
      </c>
      <c r="Q239" s="388">
        <f t="shared" si="204"/>
        <v>0</v>
      </c>
      <c r="S239" s="4">
        <v>10153.540000000001</v>
      </c>
      <c r="U239" s="39">
        <f t="shared" si="214"/>
        <v>0</v>
      </c>
      <c r="V239" s="39"/>
    </row>
    <row r="240" spans="1:22" ht="15.5" customHeight="1" x14ac:dyDescent="0.3">
      <c r="A240" s="381" t="s">
        <v>377</v>
      </c>
      <c r="B240" s="394" t="s">
        <v>42</v>
      </c>
      <c r="C240" s="395"/>
      <c r="D240" s="629"/>
      <c r="E240" s="629"/>
      <c r="F240" s="629"/>
      <c r="G240" s="629"/>
      <c r="H240" s="629"/>
      <c r="I240" s="629"/>
      <c r="J240" s="629"/>
      <c r="K240" s="629"/>
      <c r="L240" s="629"/>
      <c r="M240" s="629"/>
      <c r="N240" s="629"/>
      <c r="O240" s="629"/>
      <c r="P240" s="629"/>
      <c r="Q240" s="647"/>
      <c r="S240" s="4">
        <v>7729.64</v>
      </c>
      <c r="U240" s="39">
        <f t="shared" si="214"/>
        <v>7729.64</v>
      </c>
      <c r="V240" s="39"/>
    </row>
    <row r="241" spans="1:22" ht="25" x14ac:dyDescent="0.3">
      <c r="A241" s="452" t="s">
        <v>378</v>
      </c>
      <c r="B241" s="446" t="s">
        <v>199</v>
      </c>
      <c r="C241" s="447" t="s">
        <v>63</v>
      </c>
      <c r="D241" s="413">
        <v>3.18</v>
      </c>
      <c r="E241" s="447">
        <v>133.57</v>
      </c>
      <c r="F241" s="383">
        <f t="shared" ref="F241:F246" si="227">IF(H241&lt;E241,H241-E241,0)</f>
        <v>0</v>
      </c>
      <c r="G241" s="383">
        <f t="shared" ref="G241:G246" si="228">IF(H241&gt;E241,H241-E241,0)</f>
        <v>0</v>
      </c>
      <c r="H241" s="447">
        <v>133.57</v>
      </c>
      <c r="I241" s="400"/>
      <c r="J241" s="386">
        <f>I241+'BM06'!J241</f>
        <v>0</v>
      </c>
      <c r="K241" s="387">
        <f t="shared" ref="K241:K246" si="229">ROUND(E241*D241,2)</f>
        <v>424.75</v>
      </c>
      <c r="L241" s="387">
        <f t="shared" ref="L241:L246" si="230">ROUND(D241*F241,2)</f>
        <v>0</v>
      </c>
      <c r="M241" s="387">
        <f t="shared" ref="M241:M246" si="231">ROUND(D241*G241,2)</f>
        <v>0</v>
      </c>
      <c r="N241" s="387">
        <f t="shared" ref="N241:N246" si="232">ROUND(H241*D241,2)</f>
        <v>424.75</v>
      </c>
      <c r="O241" s="387">
        <f t="shared" ref="O241:O246" si="233">ROUND(I241*D241,2)</f>
        <v>0</v>
      </c>
      <c r="P241" s="387">
        <f t="shared" ref="P241:P246" si="234">ROUND(J241*D241,2)</f>
        <v>0</v>
      </c>
      <c r="Q241" s="388">
        <f t="shared" si="204"/>
        <v>0</v>
      </c>
      <c r="S241" s="4">
        <v>424.75</v>
      </c>
      <c r="U241" s="39">
        <f t="shared" si="214"/>
        <v>0</v>
      </c>
      <c r="V241" s="39"/>
    </row>
    <row r="242" spans="1:22" ht="25" x14ac:dyDescent="0.3">
      <c r="A242" s="452" t="s">
        <v>379</v>
      </c>
      <c r="B242" s="446" t="s">
        <v>112</v>
      </c>
      <c r="C242" s="447" t="s">
        <v>63</v>
      </c>
      <c r="D242" s="413">
        <v>19.41</v>
      </c>
      <c r="E242" s="447">
        <v>133.57</v>
      </c>
      <c r="F242" s="383">
        <f t="shared" si="227"/>
        <v>0</v>
      </c>
      <c r="G242" s="383">
        <f t="shared" si="228"/>
        <v>0</v>
      </c>
      <c r="H242" s="447">
        <v>133.57</v>
      </c>
      <c r="I242" s="400"/>
      <c r="J242" s="386">
        <f>I242+'BM06'!J242</f>
        <v>0</v>
      </c>
      <c r="K242" s="387">
        <f t="shared" si="229"/>
        <v>2592.59</v>
      </c>
      <c r="L242" s="387">
        <f t="shared" si="230"/>
        <v>0</v>
      </c>
      <c r="M242" s="387">
        <f t="shared" si="231"/>
        <v>0</v>
      </c>
      <c r="N242" s="387">
        <f t="shared" si="232"/>
        <v>2592.59</v>
      </c>
      <c r="O242" s="387">
        <f t="shared" si="233"/>
        <v>0</v>
      </c>
      <c r="P242" s="387">
        <f t="shared" si="234"/>
        <v>0</v>
      </c>
      <c r="Q242" s="388">
        <f t="shared" si="204"/>
        <v>0</v>
      </c>
      <c r="S242" s="4">
        <v>2592.59</v>
      </c>
      <c r="U242" s="39">
        <f t="shared" si="214"/>
        <v>0</v>
      </c>
      <c r="V242" s="39"/>
    </row>
    <row r="243" spans="1:22" ht="25" x14ac:dyDescent="0.3">
      <c r="A243" s="452" t="s">
        <v>380</v>
      </c>
      <c r="B243" s="446" t="s">
        <v>113</v>
      </c>
      <c r="C243" s="447" t="s">
        <v>63</v>
      </c>
      <c r="D243" s="413">
        <v>15.2</v>
      </c>
      <c r="E243" s="447">
        <v>133.57</v>
      </c>
      <c r="F243" s="383">
        <f t="shared" si="227"/>
        <v>0</v>
      </c>
      <c r="G243" s="383">
        <f t="shared" si="228"/>
        <v>0</v>
      </c>
      <c r="H243" s="447">
        <v>133.57</v>
      </c>
      <c r="I243" s="400"/>
      <c r="J243" s="386">
        <f>I243+'BM06'!J243</f>
        <v>0</v>
      </c>
      <c r="K243" s="387">
        <f t="shared" si="229"/>
        <v>2030.26</v>
      </c>
      <c r="L243" s="387">
        <f t="shared" si="230"/>
        <v>0</v>
      </c>
      <c r="M243" s="387">
        <f t="shared" si="231"/>
        <v>0</v>
      </c>
      <c r="N243" s="387">
        <f t="shared" si="232"/>
        <v>2030.26</v>
      </c>
      <c r="O243" s="387">
        <f t="shared" si="233"/>
        <v>0</v>
      </c>
      <c r="P243" s="387">
        <f t="shared" si="234"/>
        <v>0</v>
      </c>
      <c r="Q243" s="388">
        <f t="shared" si="204"/>
        <v>0</v>
      </c>
      <c r="S243" s="4">
        <v>2030.26</v>
      </c>
      <c r="U243" s="39">
        <f t="shared" si="214"/>
        <v>0</v>
      </c>
      <c r="V243" s="39"/>
    </row>
    <row r="244" spans="1:22" ht="25" x14ac:dyDescent="0.3">
      <c r="A244" s="452" t="s">
        <v>381</v>
      </c>
      <c r="B244" s="446" t="s">
        <v>201</v>
      </c>
      <c r="C244" s="447" t="s">
        <v>63</v>
      </c>
      <c r="D244" s="413">
        <v>3.21</v>
      </c>
      <c r="E244" s="447">
        <v>66.42</v>
      </c>
      <c r="F244" s="383">
        <f t="shared" si="227"/>
        <v>-5.0600000000000023</v>
      </c>
      <c r="G244" s="383">
        <f t="shared" si="228"/>
        <v>0</v>
      </c>
      <c r="H244" s="447">
        <v>61.36</v>
      </c>
      <c r="I244" s="400"/>
      <c r="J244" s="386">
        <f>I244+'BM06'!J244</f>
        <v>0</v>
      </c>
      <c r="K244" s="387">
        <f t="shared" si="229"/>
        <v>213.21</v>
      </c>
      <c r="L244" s="387">
        <f t="shared" si="230"/>
        <v>-16.239999999999998</v>
      </c>
      <c r="M244" s="387">
        <f t="shared" si="231"/>
        <v>0</v>
      </c>
      <c r="N244" s="387">
        <f t="shared" si="232"/>
        <v>196.97</v>
      </c>
      <c r="O244" s="387">
        <f t="shared" si="233"/>
        <v>0</v>
      </c>
      <c r="P244" s="387">
        <f t="shared" si="234"/>
        <v>0</v>
      </c>
      <c r="Q244" s="388">
        <f t="shared" si="204"/>
        <v>0</v>
      </c>
      <c r="S244" s="4">
        <v>213.21</v>
      </c>
      <c r="U244" s="39">
        <f t="shared" si="214"/>
        <v>0</v>
      </c>
      <c r="V244" s="39"/>
    </row>
    <row r="245" spans="1:22" ht="25" x14ac:dyDescent="0.3">
      <c r="A245" s="452" t="s">
        <v>382</v>
      </c>
      <c r="B245" s="446" t="s">
        <v>309</v>
      </c>
      <c r="C245" s="447" t="s">
        <v>63</v>
      </c>
      <c r="D245" s="413">
        <v>20.12</v>
      </c>
      <c r="E245" s="447">
        <v>66.42</v>
      </c>
      <c r="F245" s="383">
        <f t="shared" si="227"/>
        <v>-5.0600000000000023</v>
      </c>
      <c r="G245" s="383">
        <f t="shared" si="228"/>
        <v>0</v>
      </c>
      <c r="H245" s="447">
        <v>61.36</v>
      </c>
      <c r="I245" s="400"/>
      <c r="J245" s="386">
        <f>I245+'BM06'!J245</f>
        <v>0</v>
      </c>
      <c r="K245" s="387">
        <f t="shared" si="229"/>
        <v>1336.37</v>
      </c>
      <c r="L245" s="387">
        <f t="shared" si="230"/>
        <v>-101.81</v>
      </c>
      <c r="M245" s="387">
        <f t="shared" si="231"/>
        <v>0</v>
      </c>
      <c r="N245" s="387">
        <f t="shared" si="232"/>
        <v>1234.56</v>
      </c>
      <c r="O245" s="387">
        <f t="shared" si="233"/>
        <v>0</v>
      </c>
      <c r="P245" s="387">
        <f t="shared" si="234"/>
        <v>0</v>
      </c>
      <c r="Q245" s="388">
        <f t="shared" si="204"/>
        <v>0</v>
      </c>
      <c r="S245" s="4">
        <v>1336.37</v>
      </c>
      <c r="U245" s="39">
        <f t="shared" si="214"/>
        <v>0</v>
      </c>
      <c r="V245" s="39"/>
    </row>
    <row r="246" spans="1:22" ht="25" x14ac:dyDescent="0.3">
      <c r="A246" s="452" t="s">
        <v>383</v>
      </c>
      <c r="B246" s="446" t="s">
        <v>202</v>
      </c>
      <c r="C246" s="447" t="s">
        <v>63</v>
      </c>
      <c r="D246" s="413">
        <v>17.05</v>
      </c>
      <c r="E246" s="447">
        <v>66.42</v>
      </c>
      <c r="F246" s="383">
        <f t="shared" si="227"/>
        <v>-5.0600000000000023</v>
      </c>
      <c r="G246" s="383">
        <f t="shared" si="228"/>
        <v>0</v>
      </c>
      <c r="H246" s="447">
        <v>61.36</v>
      </c>
      <c r="I246" s="400"/>
      <c r="J246" s="386">
        <f>I246+'BM06'!J246</f>
        <v>0</v>
      </c>
      <c r="K246" s="387">
        <f t="shared" si="229"/>
        <v>1132.46</v>
      </c>
      <c r="L246" s="387">
        <f t="shared" si="230"/>
        <v>-86.27</v>
      </c>
      <c r="M246" s="387">
        <f t="shared" si="231"/>
        <v>0</v>
      </c>
      <c r="N246" s="387">
        <f t="shared" si="232"/>
        <v>1046.19</v>
      </c>
      <c r="O246" s="387">
        <f t="shared" si="233"/>
        <v>0</v>
      </c>
      <c r="P246" s="387">
        <f t="shared" si="234"/>
        <v>0</v>
      </c>
      <c r="Q246" s="388">
        <f t="shared" si="204"/>
        <v>0</v>
      </c>
      <c r="S246" s="4">
        <v>1132.46</v>
      </c>
      <c r="U246" s="39">
        <f t="shared" si="214"/>
        <v>0</v>
      </c>
      <c r="V246" s="39"/>
    </row>
    <row r="247" spans="1:22" ht="15.5" customHeight="1" x14ac:dyDescent="0.3">
      <c r="A247" s="381" t="s">
        <v>384</v>
      </c>
      <c r="B247" s="394" t="s">
        <v>385</v>
      </c>
      <c r="C247" s="395"/>
      <c r="D247" s="629"/>
      <c r="E247" s="629"/>
      <c r="F247" s="629"/>
      <c r="G247" s="629"/>
      <c r="H247" s="629"/>
      <c r="I247" s="629"/>
      <c r="J247" s="629"/>
      <c r="K247" s="629"/>
      <c r="L247" s="629"/>
      <c r="M247" s="629"/>
      <c r="N247" s="629"/>
      <c r="O247" s="629"/>
      <c r="P247" s="629"/>
      <c r="Q247" s="647"/>
      <c r="S247" s="4">
        <v>15736.84</v>
      </c>
      <c r="U247" s="39">
        <f t="shared" si="214"/>
        <v>15736.84</v>
      </c>
      <c r="V247" s="39"/>
    </row>
    <row r="248" spans="1:22" ht="25" x14ac:dyDescent="0.3">
      <c r="A248" s="452" t="s">
        <v>386</v>
      </c>
      <c r="B248" s="446" t="s">
        <v>317</v>
      </c>
      <c r="C248" s="447" t="s">
        <v>61</v>
      </c>
      <c r="D248" s="413">
        <v>672.73</v>
      </c>
      <c r="E248" s="447">
        <v>3.6</v>
      </c>
      <c r="F248" s="383">
        <f t="shared" ref="F248:F255" si="235">IF(H248&lt;E248,H248-E248,0)</f>
        <v>0</v>
      </c>
      <c r="G248" s="383">
        <f t="shared" ref="G248:G255" si="236">IF(H248&gt;E248,H248-E248,0)</f>
        <v>0</v>
      </c>
      <c r="H248" s="447">
        <v>3.6</v>
      </c>
      <c r="I248" s="400"/>
      <c r="J248" s="386">
        <f>I248+'BM06'!J248</f>
        <v>0</v>
      </c>
      <c r="K248" s="387">
        <f t="shared" ref="K248:K255" si="237">ROUND(E248*D248,2)</f>
        <v>2421.83</v>
      </c>
      <c r="L248" s="387">
        <f t="shared" ref="L248:L255" si="238">ROUND(D248*F248,2)</f>
        <v>0</v>
      </c>
      <c r="M248" s="387">
        <f t="shared" ref="M248:M255" si="239">ROUND(D248*G248,2)</f>
        <v>0</v>
      </c>
      <c r="N248" s="387">
        <f t="shared" ref="N248:N255" si="240">ROUND(H248*D248,2)</f>
        <v>2421.83</v>
      </c>
      <c r="O248" s="387">
        <f t="shared" ref="O248:O255" si="241">ROUND(I248*D248,2)</f>
        <v>0</v>
      </c>
      <c r="P248" s="387">
        <f t="shared" ref="P248:P255" si="242">ROUND(J248*D248,2)</f>
        <v>0</v>
      </c>
      <c r="Q248" s="388">
        <f t="shared" si="204"/>
        <v>0</v>
      </c>
      <c r="S248" s="4">
        <v>2421.83</v>
      </c>
      <c r="U248" s="39">
        <f t="shared" si="214"/>
        <v>0</v>
      </c>
      <c r="V248" s="39"/>
    </row>
    <row r="249" spans="1:22" ht="25" x14ac:dyDescent="0.3">
      <c r="A249" s="452" t="s">
        <v>387</v>
      </c>
      <c r="B249" s="446" t="s">
        <v>318</v>
      </c>
      <c r="C249" s="447" t="s">
        <v>165</v>
      </c>
      <c r="D249" s="413">
        <v>774.15</v>
      </c>
      <c r="E249" s="447">
        <v>5</v>
      </c>
      <c r="F249" s="383">
        <f t="shared" si="235"/>
        <v>0</v>
      </c>
      <c r="G249" s="383">
        <f t="shared" si="236"/>
        <v>0</v>
      </c>
      <c r="H249" s="447">
        <v>5</v>
      </c>
      <c r="I249" s="400"/>
      <c r="J249" s="386">
        <f>I249+'BM06'!J249</f>
        <v>0</v>
      </c>
      <c r="K249" s="387">
        <f t="shared" si="237"/>
        <v>3870.75</v>
      </c>
      <c r="L249" s="387">
        <f t="shared" si="238"/>
        <v>0</v>
      </c>
      <c r="M249" s="387">
        <f t="shared" si="239"/>
        <v>0</v>
      </c>
      <c r="N249" s="387">
        <f t="shared" si="240"/>
        <v>3870.75</v>
      </c>
      <c r="O249" s="387">
        <f t="shared" si="241"/>
        <v>0</v>
      </c>
      <c r="P249" s="387">
        <f t="shared" si="242"/>
        <v>0</v>
      </c>
      <c r="Q249" s="388">
        <f t="shared" si="204"/>
        <v>0</v>
      </c>
      <c r="S249" s="4">
        <v>3870.75</v>
      </c>
      <c r="U249" s="39">
        <f t="shared" si="214"/>
        <v>0</v>
      </c>
      <c r="V249" s="39"/>
    </row>
    <row r="250" spans="1:22" ht="50" x14ac:dyDescent="0.3">
      <c r="A250" s="452" t="s">
        <v>388</v>
      </c>
      <c r="B250" s="446" t="s">
        <v>319</v>
      </c>
      <c r="C250" s="447" t="s">
        <v>165</v>
      </c>
      <c r="D250" s="413">
        <v>843.83</v>
      </c>
      <c r="E250" s="447">
        <v>2</v>
      </c>
      <c r="F250" s="383">
        <f t="shared" si="235"/>
        <v>0</v>
      </c>
      <c r="G250" s="383">
        <f t="shared" si="236"/>
        <v>0</v>
      </c>
      <c r="H250" s="447">
        <v>2</v>
      </c>
      <c r="I250" s="400"/>
      <c r="J250" s="386">
        <f>I250+'BM06'!J250</f>
        <v>0</v>
      </c>
      <c r="K250" s="387">
        <f t="shared" si="237"/>
        <v>1687.66</v>
      </c>
      <c r="L250" s="387">
        <f t="shared" si="238"/>
        <v>0</v>
      </c>
      <c r="M250" s="387">
        <f t="shared" si="239"/>
        <v>0</v>
      </c>
      <c r="N250" s="387">
        <f t="shared" si="240"/>
        <v>1687.66</v>
      </c>
      <c r="O250" s="387">
        <f t="shared" si="241"/>
        <v>0</v>
      </c>
      <c r="P250" s="387">
        <f t="shared" si="242"/>
        <v>0</v>
      </c>
      <c r="Q250" s="388">
        <f t="shared" si="204"/>
        <v>0</v>
      </c>
      <c r="S250" s="4">
        <v>1687.66</v>
      </c>
      <c r="U250" s="39">
        <f t="shared" si="214"/>
        <v>0</v>
      </c>
      <c r="V250" s="39"/>
    </row>
    <row r="251" spans="1:22" ht="25" x14ac:dyDescent="0.3">
      <c r="A251" s="452" t="s">
        <v>389</v>
      </c>
      <c r="B251" s="446" t="s">
        <v>320</v>
      </c>
      <c r="C251" s="447" t="s">
        <v>165</v>
      </c>
      <c r="D251" s="413">
        <v>116.73</v>
      </c>
      <c r="E251" s="447">
        <v>2</v>
      </c>
      <c r="F251" s="383">
        <f t="shared" si="235"/>
        <v>0</v>
      </c>
      <c r="G251" s="383">
        <f t="shared" si="236"/>
        <v>0</v>
      </c>
      <c r="H251" s="447">
        <v>2</v>
      </c>
      <c r="I251" s="400"/>
      <c r="J251" s="386">
        <f>I251+'BM06'!J251</f>
        <v>0</v>
      </c>
      <c r="K251" s="387">
        <f t="shared" si="237"/>
        <v>233.46</v>
      </c>
      <c r="L251" s="387">
        <f t="shared" si="238"/>
        <v>0</v>
      </c>
      <c r="M251" s="387">
        <f t="shared" si="239"/>
        <v>0</v>
      </c>
      <c r="N251" s="387">
        <f t="shared" si="240"/>
        <v>233.46</v>
      </c>
      <c r="O251" s="387">
        <f t="shared" si="241"/>
        <v>0</v>
      </c>
      <c r="P251" s="387">
        <f t="shared" si="242"/>
        <v>0</v>
      </c>
      <c r="Q251" s="388">
        <f t="shared" si="204"/>
        <v>0</v>
      </c>
      <c r="S251" s="4">
        <v>233.46</v>
      </c>
      <c r="U251" s="39">
        <f t="shared" si="214"/>
        <v>0</v>
      </c>
      <c r="V251" s="39"/>
    </row>
    <row r="252" spans="1:22" ht="25" x14ac:dyDescent="0.3">
      <c r="A252" s="452" t="s">
        <v>390</v>
      </c>
      <c r="B252" s="446" t="s">
        <v>321</v>
      </c>
      <c r="C252" s="447" t="s">
        <v>165</v>
      </c>
      <c r="D252" s="413">
        <v>381.57</v>
      </c>
      <c r="E252" s="447">
        <v>4</v>
      </c>
      <c r="F252" s="383">
        <f t="shared" si="235"/>
        <v>0</v>
      </c>
      <c r="G252" s="383">
        <f t="shared" si="236"/>
        <v>0</v>
      </c>
      <c r="H252" s="447">
        <v>4</v>
      </c>
      <c r="I252" s="400"/>
      <c r="J252" s="386">
        <f>I252+'BM06'!J252</f>
        <v>0</v>
      </c>
      <c r="K252" s="387">
        <f t="shared" si="237"/>
        <v>1526.28</v>
      </c>
      <c r="L252" s="387">
        <f t="shared" si="238"/>
        <v>0</v>
      </c>
      <c r="M252" s="387">
        <f t="shared" si="239"/>
        <v>0</v>
      </c>
      <c r="N252" s="387">
        <f t="shared" si="240"/>
        <v>1526.28</v>
      </c>
      <c r="O252" s="387">
        <f t="shared" si="241"/>
        <v>0</v>
      </c>
      <c r="P252" s="387">
        <f t="shared" si="242"/>
        <v>0</v>
      </c>
      <c r="Q252" s="388">
        <f t="shared" si="204"/>
        <v>0</v>
      </c>
      <c r="S252" s="4">
        <v>1526.28</v>
      </c>
      <c r="U252" s="39">
        <f t="shared" si="214"/>
        <v>0</v>
      </c>
      <c r="V252" s="39"/>
    </row>
    <row r="253" spans="1:22" ht="25" x14ac:dyDescent="0.3">
      <c r="A253" s="452" t="s">
        <v>391</v>
      </c>
      <c r="B253" s="446" t="s">
        <v>322</v>
      </c>
      <c r="C253" s="447" t="s">
        <v>165</v>
      </c>
      <c r="D253" s="413">
        <v>545.88</v>
      </c>
      <c r="E253" s="447">
        <v>4</v>
      </c>
      <c r="F253" s="383">
        <f t="shared" si="235"/>
        <v>0</v>
      </c>
      <c r="G253" s="383">
        <f t="shared" si="236"/>
        <v>0</v>
      </c>
      <c r="H253" s="447">
        <v>4</v>
      </c>
      <c r="I253" s="400"/>
      <c r="J253" s="386">
        <f>I253+'BM06'!J253</f>
        <v>0</v>
      </c>
      <c r="K253" s="387">
        <f t="shared" si="237"/>
        <v>2183.52</v>
      </c>
      <c r="L253" s="387">
        <f t="shared" si="238"/>
        <v>0</v>
      </c>
      <c r="M253" s="387">
        <f t="shared" si="239"/>
        <v>0</v>
      </c>
      <c r="N253" s="387">
        <f t="shared" si="240"/>
        <v>2183.52</v>
      </c>
      <c r="O253" s="387">
        <f t="shared" si="241"/>
        <v>0</v>
      </c>
      <c r="P253" s="387">
        <f t="shared" si="242"/>
        <v>0</v>
      </c>
      <c r="Q253" s="388">
        <f t="shared" si="204"/>
        <v>0</v>
      </c>
      <c r="S253" s="4">
        <v>2183.52</v>
      </c>
      <c r="U253" s="39">
        <f t="shared" si="214"/>
        <v>0</v>
      </c>
      <c r="V253" s="39"/>
    </row>
    <row r="254" spans="1:22" ht="25" x14ac:dyDescent="0.3">
      <c r="A254" s="452" t="s">
        <v>392</v>
      </c>
      <c r="B254" s="446" t="s">
        <v>323</v>
      </c>
      <c r="C254" s="447" t="s">
        <v>165</v>
      </c>
      <c r="D254" s="413">
        <v>140.08000000000001</v>
      </c>
      <c r="E254" s="447">
        <v>4</v>
      </c>
      <c r="F254" s="383">
        <f t="shared" si="235"/>
        <v>0</v>
      </c>
      <c r="G254" s="383">
        <f t="shared" si="236"/>
        <v>0</v>
      </c>
      <c r="H254" s="447">
        <v>4</v>
      </c>
      <c r="I254" s="400"/>
      <c r="J254" s="386">
        <f>I254+'BM06'!J254</f>
        <v>0</v>
      </c>
      <c r="K254" s="387">
        <f t="shared" si="237"/>
        <v>560.32000000000005</v>
      </c>
      <c r="L254" s="387">
        <f t="shared" si="238"/>
        <v>0</v>
      </c>
      <c r="M254" s="387">
        <f t="shared" si="239"/>
        <v>0</v>
      </c>
      <c r="N254" s="387">
        <f t="shared" si="240"/>
        <v>560.32000000000005</v>
      </c>
      <c r="O254" s="387">
        <f t="shared" si="241"/>
        <v>0</v>
      </c>
      <c r="P254" s="387">
        <f t="shared" si="242"/>
        <v>0</v>
      </c>
      <c r="Q254" s="388">
        <f t="shared" si="204"/>
        <v>0</v>
      </c>
      <c r="S254" s="4">
        <v>560.32000000000005</v>
      </c>
      <c r="U254" s="39">
        <f t="shared" si="214"/>
        <v>0</v>
      </c>
      <c r="V254" s="39"/>
    </row>
    <row r="255" spans="1:22" ht="37.5" x14ac:dyDescent="0.3">
      <c r="A255" s="452" t="s">
        <v>393</v>
      </c>
      <c r="B255" s="446" t="s">
        <v>324</v>
      </c>
      <c r="C255" s="447" t="s">
        <v>165</v>
      </c>
      <c r="D255" s="413">
        <v>542.16999999999996</v>
      </c>
      <c r="E255" s="447">
        <v>6</v>
      </c>
      <c r="F255" s="383">
        <f t="shared" si="235"/>
        <v>0</v>
      </c>
      <c r="G255" s="383">
        <f t="shared" si="236"/>
        <v>0</v>
      </c>
      <c r="H255" s="447">
        <v>6</v>
      </c>
      <c r="I255" s="400"/>
      <c r="J255" s="386">
        <f>I255+'BM06'!J255</f>
        <v>0</v>
      </c>
      <c r="K255" s="387">
        <f t="shared" si="237"/>
        <v>3253.02</v>
      </c>
      <c r="L255" s="387">
        <f t="shared" si="238"/>
        <v>0</v>
      </c>
      <c r="M255" s="387">
        <f t="shared" si="239"/>
        <v>0</v>
      </c>
      <c r="N255" s="387">
        <f t="shared" si="240"/>
        <v>3253.02</v>
      </c>
      <c r="O255" s="387">
        <f t="shared" si="241"/>
        <v>0</v>
      </c>
      <c r="P255" s="387">
        <f t="shared" si="242"/>
        <v>0</v>
      </c>
      <c r="Q255" s="388">
        <f t="shared" si="204"/>
        <v>0</v>
      </c>
      <c r="S255" s="4">
        <v>3253.02</v>
      </c>
      <c r="U255" s="39">
        <f t="shared" si="214"/>
        <v>0</v>
      </c>
      <c r="V255" s="39"/>
    </row>
    <row r="256" spans="1:22" ht="15.5" customHeight="1" x14ac:dyDescent="0.3">
      <c r="A256" s="381">
        <v>6</v>
      </c>
      <c r="B256" s="394" t="s">
        <v>394</v>
      </c>
      <c r="C256" s="629"/>
      <c r="D256" s="629"/>
      <c r="E256" s="629"/>
      <c r="F256" s="629"/>
      <c r="G256" s="629"/>
      <c r="H256" s="629"/>
      <c r="I256" s="629"/>
      <c r="J256" s="629"/>
      <c r="K256" s="629"/>
      <c r="L256" s="629"/>
      <c r="M256" s="629"/>
      <c r="N256" s="629"/>
      <c r="O256" s="629"/>
      <c r="P256" s="629"/>
      <c r="Q256" s="450"/>
      <c r="S256" s="4">
        <v>701301.49</v>
      </c>
      <c r="U256" s="39">
        <f t="shared" si="214"/>
        <v>701301.49</v>
      </c>
      <c r="V256" s="39"/>
    </row>
    <row r="257" spans="1:22" ht="15.5" customHeight="1" x14ac:dyDescent="0.3">
      <c r="A257" s="376" t="s">
        <v>31</v>
      </c>
      <c r="B257" s="414" t="s">
        <v>246</v>
      </c>
      <c r="C257" s="415"/>
      <c r="D257" s="415"/>
      <c r="E257" s="415"/>
      <c r="F257" s="415"/>
      <c r="G257" s="415"/>
      <c r="H257" s="416"/>
      <c r="I257" s="416"/>
      <c r="J257" s="416"/>
      <c r="K257" s="449">
        <f t="shared" ref="K257:P257" si="243">SUM(K259:K290)</f>
        <v>185883.02999999997</v>
      </c>
      <c r="L257" s="449">
        <f t="shared" si="243"/>
        <v>-14513.36</v>
      </c>
      <c r="M257" s="449">
        <f t="shared" si="243"/>
        <v>78629.36</v>
      </c>
      <c r="N257" s="449">
        <f t="shared" si="243"/>
        <v>249999.02</v>
      </c>
      <c r="O257" s="449">
        <f t="shared" si="243"/>
        <v>25070.179999999997</v>
      </c>
      <c r="P257" s="449">
        <f t="shared" si="243"/>
        <v>61937.159999999996</v>
      </c>
      <c r="Q257" s="380">
        <f>P257/N257</f>
        <v>0.24774961117847583</v>
      </c>
      <c r="S257" s="4">
        <v>185883.03</v>
      </c>
      <c r="U257" s="39">
        <f t="shared" si="214"/>
        <v>0</v>
      </c>
      <c r="V257" s="39"/>
    </row>
    <row r="258" spans="1:22" ht="15.5" customHeight="1" x14ac:dyDescent="0.3">
      <c r="A258" s="381" t="s">
        <v>395</v>
      </c>
      <c r="B258" s="394" t="s">
        <v>59</v>
      </c>
      <c r="C258" s="395"/>
      <c r="D258" s="395"/>
      <c r="E258" s="395"/>
      <c r="F258" s="395"/>
      <c r="G258" s="395"/>
      <c r="H258" s="629"/>
      <c r="I258" s="629"/>
      <c r="J258" s="629"/>
      <c r="K258" s="629"/>
      <c r="L258" s="629"/>
      <c r="M258" s="629"/>
      <c r="N258" s="629"/>
      <c r="O258" s="629"/>
      <c r="P258" s="629"/>
      <c r="Q258" s="647"/>
      <c r="S258" s="4">
        <v>198.72</v>
      </c>
      <c r="U258" s="39">
        <f t="shared" si="214"/>
        <v>198.72</v>
      </c>
      <c r="V258" s="39"/>
    </row>
    <row r="259" spans="1:22" ht="37.5" x14ac:dyDescent="0.3">
      <c r="A259" s="452" t="s">
        <v>396</v>
      </c>
      <c r="B259" s="446" t="s">
        <v>65</v>
      </c>
      <c r="C259" s="447" t="s">
        <v>61</v>
      </c>
      <c r="D259" s="413">
        <v>0.46</v>
      </c>
      <c r="E259" s="447">
        <v>432</v>
      </c>
      <c r="F259" s="383">
        <f t="shared" ref="F259" si="244">IF(H259&lt;E259,H259-E259,0)</f>
        <v>0</v>
      </c>
      <c r="G259" s="383">
        <f t="shared" ref="G259" si="245">IF(H259&gt;E259,H259-E259,0)</f>
        <v>0</v>
      </c>
      <c r="H259" s="447">
        <v>432</v>
      </c>
      <c r="I259" s="400"/>
      <c r="J259" s="386">
        <f>I259+'BM06'!J259</f>
        <v>432</v>
      </c>
      <c r="K259" s="387">
        <f>ROUND(E259*D259,2)</f>
        <v>198.72</v>
      </c>
      <c r="L259" s="387">
        <f t="shared" ref="L259" si="246">ROUND(D259*F259,2)</f>
        <v>0</v>
      </c>
      <c r="M259" s="387">
        <f t="shared" ref="M259" si="247">ROUND(D259*G259,2)</f>
        <v>0</v>
      </c>
      <c r="N259" s="387">
        <f>ROUND(H259*D259,2)</f>
        <v>198.72</v>
      </c>
      <c r="O259" s="387">
        <f>ROUND(I259*D259,2)</f>
        <v>0</v>
      </c>
      <c r="P259" s="387">
        <f>ROUND(J259*D259,2)</f>
        <v>198.72</v>
      </c>
      <c r="Q259" s="388">
        <f t="shared" ref="Q259" si="248">P259/N259</f>
        <v>1</v>
      </c>
      <c r="S259" s="4">
        <v>198.72</v>
      </c>
      <c r="U259" s="39">
        <f t="shared" si="214"/>
        <v>0</v>
      </c>
      <c r="V259" s="39"/>
    </row>
    <row r="260" spans="1:22" ht="15.5" customHeight="1" x14ac:dyDescent="0.3">
      <c r="A260" s="381" t="s">
        <v>397</v>
      </c>
      <c r="B260" s="394" t="s">
        <v>38</v>
      </c>
      <c r="C260" s="395"/>
      <c r="D260" s="395"/>
      <c r="E260" s="395"/>
      <c r="F260" s="395"/>
      <c r="G260" s="395"/>
      <c r="H260" s="629"/>
      <c r="I260" s="629"/>
      <c r="J260" s="629"/>
      <c r="K260" s="629"/>
      <c r="L260" s="629"/>
      <c r="M260" s="629"/>
      <c r="N260" s="629"/>
      <c r="O260" s="629"/>
      <c r="P260" s="629"/>
      <c r="Q260" s="647"/>
      <c r="S260" s="4">
        <v>28037.53</v>
      </c>
      <c r="U260" s="39">
        <f t="shared" si="214"/>
        <v>28037.53</v>
      </c>
      <c r="V260" s="39"/>
    </row>
    <row r="261" spans="1:22" ht="25" x14ac:dyDescent="0.3">
      <c r="A261" s="452" t="s">
        <v>398</v>
      </c>
      <c r="B261" s="446" t="s">
        <v>67</v>
      </c>
      <c r="C261" s="447" t="s">
        <v>46</v>
      </c>
      <c r="D261" s="413">
        <v>76.92</v>
      </c>
      <c r="E261" s="447">
        <v>40.700000000000003</v>
      </c>
      <c r="F261" s="383">
        <f t="shared" ref="F261:F273" si="249">IF(H261&lt;E261,H261-E261,0)</f>
        <v>0</v>
      </c>
      <c r="G261" s="383">
        <f t="shared" ref="G261:G273" si="250">IF(H261&gt;E261,H261-E261,0)</f>
        <v>25.488000000000014</v>
      </c>
      <c r="H261" s="447">
        <v>66.188000000000017</v>
      </c>
      <c r="I261" s="400">
        <v>23.472000000000008</v>
      </c>
      <c r="J261" s="386">
        <f>I261+'BM06'!J261</f>
        <v>64.172000000000011</v>
      </c>
      <c r="K261" s="387">
        <f t="shared" ref="K261:K270" si="251">ROUND(E261*D261,2)</f>
        <v>3130.64</v>
      </c>
      <c r="L261" s="387">
        <f t="shared" ref="L261:L273" si="252">ROUND(D261*F261,2)</f>
        <v>0</v>
      </c>
      <c r="M261" s="387">
        <f t="shared" ref="M261:M273" si="253">ROUND(D261*G261,2)</f>
        <v>1960.54</v>
      </c>
      <c r="N261" s="387">
        <f t="shared" ref="N261:N273" si="254">ROUND(H261*D261,2)</f>
        <v>5091.18</v>
      </c>
      <c r="O261" s="387">
        <f>ROUND(I261*D261,2)</f>
        <v>1805.47</v>
      </c>
      <c r="P261" s="387">
        <f t="shared" ref="P261:P273" si="255">ROUND(J261*D261,2)</f>
        <v>4936.1099999999997</v>
      </c>
      <c r="Q261" s="388">
        <f t="shared" ref="Q261:Q290" si="256">P261/N261</f>
        <v>0.96954144225896544</v>
      </c>
      <c r="S261" s="4">
        <v>3130.64</v>
      </c>
      <c r="U261" s="39">
        <f t="shared" si="214"/>
        <v>0</v>
      </c>
      <c r="V261" s="39"/>
    </row>
    <row r="262" spans="1:22" ht="25" x14ac:dyDescent="0.3">
      <c r="A262" s="452" t="s">
        <v>399</v>
      </c>
      <c r="B262" s="446" t="s">
        <v>68</v>
      </c>
      <c r="C262" s="447" t="s">
        <v>63</v>
      </c>
      <c r="D262" s="413">
        <v>5.65</v>
      </c>
      <c r="E262" s="447">
        <v>19.850000000000001</v>
      </c>
      <c r="F262" s="383">
        <f t="shared" si="249"/>
        <v>0</v>
      </c>
      <c r="G262" s="383">
        <f t="shared" si="250"/>
        <v>91.789999999999992</v>
      </c>
      <c r="H262" s="447">
        <v>111.64</v>
      </c>
      <c r="I262" s="400">
        <v>82.27000000000001</v>
      </c>
      <c r="J262" s="386">
        <f>I262+'BM06'!J262</f>
        <v>102.12</v>
      </c>
      <c r="K262" s="387">
        <f t="shared" si="251"/>
        <v>112.15</v>
      </c>
      <c r="L262" s="387">
        <f t="shared" si="252"/>
        <v>0</v>
      </c>
      <c r="M262" s="387">
        <f t="shared" si="253"/>
        <v>518.61</v>
      </c>
      <c r="N262" s="387">
        <f t="shared" si="254"/>
        <v>630.77</v>
      </c>
      <c r="O262" s="387">
        <f t="shared" ref="O262:O273" si="257">ROUND(I262*D262,2)</f>
        <v>464.83</v>
      </c>
      <c r="P262" s="387">
        <f t="shared" si="255"/>
        <v>576.98</v>
      </c>
      <c r="Q262" s="388">
        <f t="shared" si="256"/>
        <v>0.91472327472771375</v>
      </c>
      <c r="S262" s="4">
        <v>112.15</v>
      </c>
      <c r="U262" s="39">
        <f t="shared" si="214"/>
        <v>0</v>
      </c>
      <c r="V262" s="39"/>
    </row>
    <row r="263" spans="1:22" ht="25" x14ac:dyDescent="0.3">
      <c r="A263" s="452" t="s">
        <v>400</v>
      </c>
      <c r="B263" s="446" t="s">
        <v>69</v>
      </c>
      <c r="C263" s="447" t="s">
        <v>63</v>
      </c>
      <c r="D263" s="413">
        <v>30.52</v>
      </c>
      <c r="E263" s="447">
        <v>19.850000000000001</v>
      </c>
      <c r="F263" s="383">
        <f t="shared" si="249"/>
        <v>0</v>
      </c>
      <c r="G263" s="383">
        <f t="shared" si="250"/>
        <v>0.58999999999999631</v>
      </c>
      <c r="H263" s="447">
        <v>20.439999999999998</v>
      </c>
      <c r="I263" s="400">
        <v>-0.26000000000000156</v>
      </c>
      <c r="J263" s="386">
        <f>I263+'BM06'!J263</f>
        <v>20.439999999999998</v>
      </c>
      <c r="K263" s="387">
        <f t="shared" si="251"/>
        <v>605.82000000000005</v>
      </c>
      <c r="L263" s="387">
        <f t="shared" si="252"/>
        <v>0</v>
      </c>
      <c r="M263" s="387">
        <f t="shared" si="253"/>
        <v>18.010000000000002</v>
      </c>
      <c r="N263" s="387">
        <f t="shared" si="254"/>
        <v>623.83000000000004</v>
      </c>
      <c r="O263" s="387">
        <f t="shared" si="257"/>
        <v>-7.94</v>
      </c>
      <c r="P263" s="387">
        <f t="shared" si="255"/>
        <v>623.83000000000004</v>
      </c>
      <c r="Q263" s="388">
        <f t="shared" si="256"/>
        <v>1</v>
      </c>
      <c r="S263" s="4">
        <v>605.82000000000005</v>
      </c>
      <c r="U263" s="39">
        <f t="shared" si="214"/>
        <v>0</v>
      </c>
      <c r="V263" s="39"/>
    </row>
    <row r="264" spans="1:22" ht="25" x14ac:dyDescent="0.3">
      <c r="A264" s="452" t="s">
        <v>401</v>
      </c>
      <c r="B264" s="446" t="s">
        <v>73</v>
      </c>
      <c r="C264" s="447" t="s">
        <v>71</v>
      </c>
      <c r="D264" s="413">
        <v>22.45</v>
      </c>
      <c r="E264" s="447">
        <v>51.1</v>
      </c>
      <c r="F264" s="383">
        <f t="shared" si="249"/>
        <v>0</v>
      </c>
      <c r="G264" s="383">
        <f t="shared" si="250"/>
        <v>164.72689333333335</v>
      </c>
      <c r="H264" s="447">
        <v>215.82689333333335</v>
      </c>
      <c r="I264" s="400">
        <v>164.72689333333335</v>
      </c>
      <c r="J264" s="386">
        <f>I264+'BM06'!J264</f>
        <v>215.82689333333335</v>
      </c>
      <c r="K264" s="387">
        <f t="shared" si="251"/>
        <v>1147.2</v>
      </c>
      <c r="L264" s="387">
        <f t="shared" si="252"/>
        <v>0</v>
      </c>
      <c r="M264" s="387">
        <f t="shared" si="253"/>
        <v>3698.12</v>
      </c>
      <c r="N264" s="387">
        <f t="shared" si="254"/>
        <v>4845.3100000000004</v>
      </c>
      <c r="O264" s="387">
        <f t="shared" si="257"/>
        <v>3698.12</v>
      </c>
      <c r="P264" s="387">
        <f t="shared" si="255"/>
        <v>4845.3100000000004</v>
      </c>
      <c r="Q264" s="388">
        <f t="shared" si="256"/>
        <v>1</v>
      </c>
      <c r="S264" s="4">
        <v>1147.2</v>
      </c>
      <c r="U264" s="39">
        <f t="shared" si="214"/>
        <v>0</v>
      </c>
      <c r="V264" s="39"/>
    </row>
    <row r="265" spans="1:22" ht="25" x14ac:dyDescent="0.3">
      <c r="A265" s="485" t="s">
        <v>402</v>
      </c>
      <c r="B265" s="486" t="s">
        <v>72</v>
      </c>
      <c r="C265" s="487" t="s">
        <v>71</v>
      </c>
      <c r="D265" s="488">
        <v>20.350000000000001</v>
      </c>
      <c r="E265" s="487">
        <v>56</v>
      </c>
      <c r="F265" s="383">
        <f t="shared" si="249"/>
        <v>0</v>
      </c>
      <c r="G265" s="383">
        <f t="shared" si="250"/>
        <v>304.24</v>
      </c>
      <c r="H265" s="487">
        <v>360.24</v>
      </c>
      <c r="I265" s="400">
        <v>360.24</v>
      </c>
      <c r="J265" s="386">
        <f>I265+'BM06'!J265</f>
        <v>360.24</v>
      </c>
      <c r="K265" s="387">
        <f t="shared" si="251"/>
        <v>1139.5999999999999</v>
      </c>
      <c r="L265" s="387">
        <f t="shared" si="252"/>
        <v>0</v>
      </c>
      <c r="M265" s="387">
        <f t="shared" si="253"/>
        <v>6191.28</v>
      </c>
      <c r="N265" s="387">
        <f t="shared" si="254"/>
        <v>7330.88</v>
      </c>
      <c r="O265" s="387">
        <f t="shared" si="257"/>
        <v>7330.88</v>
      </c>
      <c r="P265" s="387">
        <f t="shared" si="255"/>
        <v>7330.88</v>
      </c>
      <c r="Q265" s="388">
        <f t="shared" si="256"/>
        <v>1</v>
      </c>
      <c r="S265" s="4">
        <v>1139.5999999999999</v>
      </c>
      <c r="U265" s="39">
        <f t="shared" si="214"/>
        <v>0</v>
      </c>
      <c r="V265" s="39"/>
    </row>
    <row r="266" spans="1:22" ht="25" x14ac:dyDescent="0.3">
      <c r="A266" s="485" t="s">
        <v>403</v>
      </c>
      <c r="B266" s="486" t="s">
        <v>404</v>
      </c>
      <c r="C266" s="487" t="s">
        <v>71</v>
      </c>
      <c r="D266" s="488">
        <v>15.58</v>
      </c>
      <c r="E266" s="487">
        <v>148.4</v>
      </c>
      <c r="F266" s="383">
        <f t="shared" si="249"/>
        <v>-148.4</v>
      </c>
      <c r="G266" s="383">
        <f t="shared" si="250"/>
        <v>0</v>
      </c>
      <c r="H266" s="487">
        <v>0</v>
      </c>
      <c r="I266" s="400"/>
      <c r="J266" s="386">
        <f>I266+'BM06'!J266</f>
        <v>0</v>
      </c>
      <c r="K266" s="387">
        <f t="shared" si="251"/>
        <v>2312.0700000000002</v>
      </c>
      <c r="L266" s="387">
        <f t="shared" si="252"/>
        <v>-2312.0700000000002</v>
      </c>
      <c r="M266" s="387">
        <f t="shared" si="253"/>
        <v>0</v>
      </c>
      <c r="N266" s="387">
        <f t="shared" si="254"/>
        <v>0</v>
      </c>
      <c r="O266" s="387">
        <f t="shared" si="257"/>
        <v>0</v>
      </c>
      <c r="P266" s="387">
        <f t="shared" si="255"/>
        <v>0</v>
      </c>
      <c r="Q266" s="388">
        <v>0</v>
      </c>
      <c r="S266" s="4">
        <v>2312.0700000000002</v>
      </c>
      <c r="U266" s="39">
        <f t="shared" si="214"/>
        <v>0</v>
      </c>
      <c r="V266" s="39"/>
    </row>
    <row r="267" spans="1:22" ht="37.5" x14ac:dyDescent="0.3">
      <c r="A267" s="485" t="s">
        <v>405</v>
      </c>
      <c r="B267" s="486" t="s">
        <v>144</v>
      </c>
      <c r="C267" s="487" t="s">
        <v>46</v>
      </c>
      <c r="D267" s="519">
        <v>487.71</v>
      </c>
      <c r="E267" s="520">
        <v>1.91</v>
      </c>
      <c r="F267" s="468">
        <f t="shared" si="249"/>
        <v>0</v>
      </c>
      <c r="G267" s="468">
        <f t="shared" si="250"/>
        <v>12.731999999999999</v>
      </c>
      <c r="H267" s="520">
        <v>14.641999999999999</v>
      </c>
      <c r="I267" s="400">
        <v>9.3632000000000026</v>
      </c>
      <c r="J267" s="386">
        <f>I267+'BM06'!J267</f>
        <v>14.163200000000003</v>
      </c>
      <c r="K267" s="470">
        <f t="shared" si="251"/>
        <v>931.53</v>
      </c>
      <c r="L267" s="470">
        <f t="shared" si="252"/>
        <v>0</v>
      </c>
      <c r="M267" s="470">
        <f t="shared" si="253"/>
        <v>6209.52</v>
      </c>
      <c r="N267" s="470">
        <f t="shared" si="254"/>
        <v>7141.05</v>
      </c>
      <c r="O267" s="470">
        <f t="shared" si="257"/>
        <v>4566.53</v>
      </c>
      <c r="P267" s="470">
        <f t="shared" si="255"/>
        <v>6907.53</v>
      </c>
      <c r="Q267" s="471">
        <f t="shared" si="256"/>
        <v>0.96729892662843697</v>
      </c>
      <c r="S267" s="4">
        <v>931.53</v>
      </c>
      <c r="U267" s="39">
        <f t="shared" si="214"/>
        <v>0</v>
      </c>
      <c r="V267" s="39"/>
    </row>
    <row r="268" spans="1:22" ht="25" x14ac:dyDescent="0.3">
      <c r="A268" s="485" t="s">
        <v>406</v>
      </c>
      <c r="B268" s="486" t="s">
        <v>268</v>
      </c>
      <c r="C268" s="487" t="s">
        <v>46</v>
      </c>
      <c r="D268" s="519">
        <v>265.87</v>
      </c>
      <c r="E268" s="520">
        <v>1.91</v>
      </c>
      <c r="F268" s="468">
        <f t="shared" si="249"/>
        <v>0</v>
      </c>
      <c r="G268" s="468">
        <f t="shared" si="250"/>
        <v>12.731999999999999</v>
      </c>
      <c r="H268" s="520">
        <v>14.641999999999999</v>
      </c>
      <c r="I268" s="400">
        <v>9.3632000000000026</v>
      </c>
      <c r="J268" s="386">
        <f>I268+'BM06'!J268</f>
        <v>14.163200000000003</v>
      </c>
      <c r="K268" s="470">
        <f t="shared" si="251"/>
        <v>507.81</v>
      </c>
      <c r="L268" s="470">
        <f t="shared" si="252"/>
        <v>0</v>
      </c>
      <c r="M268" s="470">
        <f t="shared" si="253"/>
        <v>3385.06</v>
      </c>
      <c r="N268" s="470">
        <f t="shared" si="254"/>
        <v>3892.87</v>
      </c>
      <c r="O268" s="470">
        <f t="shared" si="257"/>
        <v>2489.39</v>
      </c>
      <c r="P268" s="470">
        <f t="shared" si="255"/>
        <v>3765.57</v>
      </c>
      <c r="Q268" s="471">
        <f t="shared" si="256"/>
        <v>0.96729919057148073</v>
      </c>
      <c r="S268" s="4">
        <v>507.81</v>
      </c>
      <c r="U268" s="39">
        <f t="shared" si="214"/>
        <v>0</v>
      </c>
      <c r="V268" s="39"/>
    </row>
    <row r="269" spans="1:22" ht="14" x14ac:dyDescent="0.3">
      <c r="A269" s="485" t="s">
        <v>407</v>
      </c>
      <c r="B269" s="486" t="s">
        <v>77</v>
      </c>
      <c r="C269" s="487" t="s">
        <v>46</v>
      </c>
      <c r="D269" s="519">
        <v>46.64</v>
      </c>
      <c r="E269" s="520">
        <v>4.04</v>
      </c>
      <c r="F269" s="468">
        <f t="shared" si="249"/>
        <v>0</v>
      </c>
      <c r="G269" s="468">
        <f t="shared" si="250"/>
        <v>11.026000000000018</v>
      </c>
      <c r="H269" s="520">
        <v>15.066000000000017</v>
      </c>
      <c r="I269" s="400">
        <v>15.544799999999995</v>
      </c>
      <c r="J269" s="386">
        <f>I269+'BM06'!J269</f>
        <v>15.544799999999995</v>
      </c>
      <c r="K269" s="470">
        <f t="shared" si="251"/>
        <v>188.43</v>
      </c>
      <c r="L269" s="470">
        <f t="shared" si="252"/>
        <v>0</v>
      </c>
      <c r="M269" s="470">
        <f t="shared" si="253"/>
        <v>514.25</v>
      </c>
      <c r="N269" s="470">
        <f t="shared" si="254"/>
        <v>702.68</v>
      </c>
      <c r="O269" s="470">
        <f t="shared" si="257"/>
        <v>725.01</v>
      </c>
      <c r="P269" s="470">
        <f t="shared" si="255"/>
        <v>725.01</v>
      </c>
      <c r="Q269" s="471">
        <f t="shared" si="256"/>
        <v>1.0317783343769569</v>
      </c>
      <c r="S269" s="4">
        <v>188.43</v>
      </c>
      <c r="U269" s="39">
        <f t="shared" si="214"/>
        <v>0</v>
      </c>
      <c r="V269" s="39"/>
    </row>
    <row r="270" spans="1:22" ht="25" x14ac:dyDescent="0.3">
      <c r="A270" s="485" t="s">
        <v>408</v>
      </c>
      <c r="B270" s="486" t="s">
        <v>253</v>
      </c>
      <c r="C270" s="487" t="s">
        <v>235</v>
      </c>
      <c r="D270" s="519">
        <v>516.9</v>
      </c>
      <c r="E270" s="520">
        <v>34.75</v>
      </c>
      <c r="F270" s="468">
        <f t="shared" si="249"/>
        <v>0</v>
      </c>
      <c r="G270" s="468">
        <f t="shared" si="250"/>
        <v>1.730000000000004</v>
      </c>
      <c r="H270" s="520">
        <v>36.480000000000004</v>
      </c>
      <c r="I270" s="400">
        <v>-0.28599999999998715</v>
      </c>
      <c r="J270" s="386">
        <f>I270+'BM06'!J270</f>
        <v>34.464000000000013</v>
      </c>
      <c r="K270" s="470">
        <f t="shared" si="251"/>
        <v>17962.28</v>
      </c>
      <c r="L270" s="470">
        <f t="shared" si="252"/>
        <v>0</v>
      </c>
      <c r="M270" s="470">
        <f t="shared" si="253"/>
        <v>894.24</v>
      </c>
      <c r="N270" s="470">
        <f t="shared" si="254"/>
        <v>18856.509999999998</v>
      </c>
      <c r="O270" s="470">
        <f t="shared" si="257"/>
        <v>-147.83000000000001</v>
      </c>
      <c r="P270" s="470">
        <f t="shared" si="255"/>
        <v>17814.439999999999</v>
      </c>
      <c r="Q270" s="471">
        <f t="shared" si="256"/>
        <v>0.94473685745665559</v>
      </c>
      <c r="R270" s="67">
        <v>36.479999999999997</v>
      </c>
      <c r="S270" s="4">
        <v>17962.28</v>
      </c>
      <c r="U270" s="39">
        <f t="shared" si="214"/>
        <v>0</v>
      </c>
      <c r="V270" s="39"/>
    </row>
    <row r="271" spans="1:22" ht="37.5" x14ac:dyDescent="0.3">
      <c r="A271" s="485" t="s">
        <v>1459</v>
      </c>
      <c r="B271" s="486" t="s">
        <v>834</v>
      </c>
      <c r="C271" s="487" t="s">
        <v>63</v>
      </c>
      <c r="D271" s="519">
        <f>1.21482142858781*71.7</f>
        <v>87.10269642974599</v>
      </c>
      <c r="E271" s="521"/>
      <c r="F271" s="468">
        <f t="shared" si="249"/>
        <v>0</v>
      </c>
      <c r="G271" s="468">
        <f t="shared" si="250"/>
        <v>91.200000000000017</v>
      </c>
      <c r="H271" s="520">
        <v>91.200000000000017</v>
      </c>
      <c r="I271" s="522">
        <v>-5.039999999999992</v>
      </c>
      <c r="J271" s="386">
        <f>I271+'BM06'!J271</f>
        <v>86.160000000000025</v>
      </c>
      <c r="K271" s="470"/>
      <c r="L271" s="470">
        <f t="shared" si="252"/>
        <v>0</v>
      </c>
      <c r="M271" s="470">
        <f t="shared" si="253"/>
        <v>7943.77</v>
      </c>
      <c r="N271" s="470">
        <f t="shared" si="254"/>
        <v>7943.77</v>
      </c>
      <c r="O271" s="470">
        <f t="shared" si="257"/>
        <v>-439</v>
      </c>
      <c r="P271" s="470">
        <f t="shared" si="255"/>
        <v>7504.77</v>
      </c>
      <c r="Q271" s="471">
        <f t="shared" si="256"/>
        <v>0.94473656714632981</v>
      </c>
      <c r="R271" s="67"/>
      <c r="U271" s="39"/>
      <c r="V271" s="39"/>
    </row>
    <row r="272" spans="1:22" ht="50" x14ac:dyDescent="0.3">
      <c r="A272" s="485" t="s">
        <v>1460</v>
      </c>
      <c r="B272" s="486" t="str">
        <f>B204</f>
        <v>MONTAGEM E DESMONTAGEM DE FÔRMA DE PILARES RETANGULARES E ESTRUTURAS SIMILARES, PÉ-DIREITO SIMPLES, EM CHAPA DE MADEIRA COMPENSADA PLASTIFICADA, 18 UTILIZAÇÕES. AF_09/2020</v>
      </c>
      <c r="C272" s="487" t="s">
        <v>63</v>
      </c>
      <c r="D272" s="519">
        <v>39.71</v>
      </c>
      <c r="E272" s="520"/>
      <c r="F272" s="468">
        <f t="shared" si="249"/>
        <v>0</v>
      </c>
      <c r="G272" s="468">
        <f t="shared" si="250"/>
        <v>115.45500000000001</v>
      </c>
      <c r="H272" s="520">
        <f>'MEMORIA CAL '!M797</f>
        <v>115.45500000000001</v>
      </c>
      <c r="I272" s="400">
        <v>115.45500000000001</v>
      </c>
      <c r="J272" s="386">
        <f>I272+'BM06'!J272</f>
        <v>115.45500000000001</v>
      </c>
      <c r="K272" s="470"/>
      <c r="L272" s="470">
        <f t="shared" si="252"/>
        <v>0</v>
      </c>
      <c r="M272" s="470">
        <f t="shared" si="253"/>
        <v>4584.72</v>
      </c>
      <c r="N272" s="470">
        <f t="shared" si="254"/>
        <v>4584.72</v>
      </c>
      <c r="O272" s="470">
        <f>ROUND(I272*D272,2)</f>
        <v>4584.72</v>
      </c>
      <c r="P272" s="470">
        <f t="shared" si="255"/>
        <v>4584.72</v>
      </c>
      <c r="Q272" s="471">
        <f t="shared" si="256"/>
        <v>1</v>
      </c>
      <c r="R272" s="67"/>
      <c r="U272" s="39"/>
      <c r="V272" s="39"/>
    </row>
    <row r="273" spans="1:22" ht="37.5" x14ac:dyDescent="0.3">
      <c r="A273" s="485" t="s">
        <v>1469</v>
      </c>
      <c r="B273" s="486" t="s">
        <v>340</v>
      </c>
      <c r="C273" s="487" t="s">
        <v>71</v>
      </c>
      <c r="D273" s="519">
        <v>17.07</v>
      </c>
      <c r="E273" s="520"/>
      <c r="F273" s="468">
        <f t="shared" si="249"/>
        <v>0</v>
      </c>
      <c r="G273" s="468">
        <f t="shared" si="250"/>
        <v>124.38719999999999</v>
      </c>
      <c r="H273" s="520">
        <v>124.38719999999999</v>
      </c>
      <c r="I273" s="400"/>
      <c r="J273" s="386">
        <f>I273+'BM06'!J273</f>
        <v>124.38719999999999</v>
      </c>
      <c r="K273" s="470"/>
      <c r="L273" s="470">
        <f t="shared" si="252"/>
        <v>0</v>
      </c>
      <c r="M273" s="470">
        <f t="shared" si="253"/>
        <v>2123.29</v>
      </c>
      <c r="N273" s="470">
        <f t="shared" si="254"/>
        <v>2123.29</v>
      </c>
      <c r="O273" s="470">
        <f t="shared" si="257"/>
        <v>0</v>
      </c>
      <c r="P273" s="470">
        <f t="shared" si="255"/>
        <v>2123.29</v>
      </c>
      <c r="Q273" s="471">
        <f t="shared" si="256"/>
        <v>1</v>
      </c>
      <c r="R273" s="67"/>
      <c r="U273" s="39"/>
      <c r="V273" s="39"/>
    </row>
    <row r="274" spans="1:22" ht="15.5" customHeight="1" x14ac:dyDescent="0.3">
      <c r="A274" s="381" t="s">
        <v>409</v>
      </c>
      <c r="B274" s="394" t="s">
        <v>276</v>
      </c>
      <c r="C274" s="395"/>
      <c r="D274" s="395"/>
      <c r="E274" s="629"/>
      <c r="F274" s="629"/>
      <c r="G274" s="629"/>
      <c r="H274" s="629"/>
      <c r="I274" s="629"/>
      <c r="J274" s="629"/>
      <c r="K274" s="629"/>
      <c r="L274" s="629"/>
      <c r="M274" s="629"/>
      <c r="N274" s="629"/>
      <c r="O274" s="629"/>
      <c r="P274" s="629"/>
      <c r="Q274" s="647"/>
      <c r="S274" s="4">
        <v>11220.61</v>
      </c>
      <c r="U274" s="39">
        <f t="shared" ref="U274:U284" si="258">+S274-K274</f>
        <v>11220.61</v>
      </c>
      <c r="V274" s="39"/>
    </row>
    <row r="275" spans="1:22" ht="37.5" x14ac:dyDescent="0.3">
      <c r="A275" s="452" t="s">
        <v>410</v>
      </c>
      <c r="B275" s="446" t="s">
        <v>105</v>
      </c>
      <c r="C275" s="447" t="s">
        <v>63</v>
      </c>
      <c r="D275" s="413">
        <v>51.88</v>
      </c>
      <c r="E275" s="447">
        <v>216.28</v>
      </c>
      <c r="F275" s="383">
        <f t="shared" ref="F275" si="259">IF(H275&lt;E275,H275-E275,0)</f>
        <v>0</v>
      </c>
      <c r="G275" s="383">
        <f t="shared" ref="G275" si="260">IF(H275&gt;E275,H275-E275,0)</f>
        <v>0</v>
      </c>
      <c r="H275" s="447">
        <v>216.28</v>
      </c>
      <c r="I275" s="400"/>
      <c r="J275" s="386">
        <f>I275+'BM06'!J275</f>
        <v>0</v>
      </c>
      <c r="K275" s="387">
        <f>ROUND(E275*D275,2)</f>
        <v>11220.61</v>
      </c>
      <c r="L275" s="387">
        <f t="shared" ref="L275" si="261">ROUND(D275*F275,2)</f>
        <v>0</v>
      </c>
      <c r="M275" s="387">
        <f t="shared" ref="M275" si="262">ROUND(D275*G275,2)</f>
        <v>0</v>
      </c>
      <c r="N275" s="387">
        <f>ROUND(H275*D275,2)</f>
        <v>11220.61</v>
      </c>
      <c r="O275" s="387">
        <f>ROUND(I275*D275,2)</f>
        <v>0</v>
      </c>
      <c r="P275" s="387">
        <f>ROUND(J275*D275,2)</f>
        <v>0</v>
      </c>
      <c r="Q275" s="388">
        <f t="shared" si="256"/>
        <v>0</v>
      </c>
      <c r="S275" s="4">
        <v>11220.61</v>
      </c>
      <c r="U275" s="39">
        <f t="shared" si="258"/>
        <v>0</v>
      </c>
      <c r="V275" s="39"/>
    </row>
    <row r="276" spans="1:22" ht="15.5" customHeight="1" x14ac:dyDescent="0.3">
      <c r="A276" s="381" t="s">
        <v>414</v>
      </c>
      <c r="B276" s="394" t="s">
        <v>411</v>
      </c>
      <c r="C276" s="395"/>
      <c r="D276" s="413"/>
      <c r="E276" s="395"/>
      <c r="F276" s="395"/>
      <c r="G276" s="395"/>
      <c r="H276" s="629"/>
      <c r="I276" s="629"/>
      <c r="J276" s="629"/>
      <c r="K276" s="629"/>
      <c r="L276" s="629"/>
      <c r="M276" s="629"/>
      <c r="N276" s="629"/>
      <c r="O276" s="629"/>
      <c r="P276" s="629"/>
      <c r="Q276" s="647"/>
      <c r="S276" s="4">
        <v>11928.96</v>
      </c>
      <c r="U276" s="39">
        <f t="shared" si="258"/>
        <v>11928.96</v>
      </c>
      <c r="V276" s="39"/>
    </row>
    <row r="277" spans="1:22" ht="37.5" x14ac:dyDescent="0.3">
      <c r="A277" s="452" t="s">
        <v>412</v>
      </c>
      <c r="B277" s="446" t="s">
        <v>109</v>
      </c>
      <c r="C277" s="447" t="s">
        <v>63</v>
      </c>
      <c r="D277" s="413">
        <v>4.37</v>
      </c>
      <c r="E277" s="447">
        <v>418.56</v>
      </c>
      <c r="F277" s="383">
        <f t="shared" ref="F277:F278" si="263">IF(H277&lt;E277,H277-E277,0)</f>
        <v>0</v>
      </c>
      <c r="G277" s="383">
        <f t="shared" ref="G277:G278" si="264">IF(H277&gt;E277,H277-E277,0)</f>
        <v>0</v>
      </c>
      <c r="H277" s="447">
        <v>418.56</v>
      </c>
      <c r="I277" s="400"/>
      <c r="J277" s="386">
        <f>I277+'BM06'!J277</f>
        <v>0</v>
      </c>
      <c r="K277" s="387">
        <f>ROUND(E277*D277,2)</f>
        <v>1829.11</v>
      </c>
      <c r="L277" s="387">
        <f t="shared" ref="L277:L278" si="265">ROUND(D277*F277,2)</f>
        <v>0</v>
      </c>
      <c r="M277" s="387">
        <f t="shared" ref="M277:M278" si="266">ROUND(D277*G277,2)</f>
        <v>0</v>
      </c>
      <c r="N277" s="387">
        <f>ROUND(H277*D277,2)</f>
        <v>1829.11</v>
      </c>
      <c r="O277" s="387">
        <f>ROUND(I277*D277,2)</f>
        <v>0</v>
      </c>
      <c r="P277" s="387">
        <f>ROUND(J277*D277,2)</f>
        <v>0</v>
      </c>
      <c r="Q277" s="388">
        <f t="shared" si="256"/>
        <v>0</v>
      </c>
      <c r="S277" s="4">
        <v>1829.11</v>
      </c>
      <c r="U277" s="39">
        <f t="shared" si="258"/>
        <v>0</v>
      </c>
      <c r="V277" s="39"/>
    </row>
    <row r="278" spans="1:22" ht="50" x14ac:dyDescent="0.3">
      <c r="A278" s="452" t="s">
        <v>413</v>
      </c>
      <c r="B278" s="446" t="s">
        <v>110</v>
      </c>
      <c r="C278" s="447" t="s">
        <v>63</v>
      </c>
      <c r="D278" s="413">
        <v>24.13</v>
      </c>
      <c r="E278" s="447">
        <v>418.56</v>
      </c>
      <c r="F278" s="383">
        <f t="shared" si="263"/>
        <v>0</v>
      </c>
      <c r="G278" s="383">
        <f t="shared" si="264"/>
        <v>0</v>
      </c>
      <c r="H278" s="447">
        <v>418.56</v>
      </c>
      <c r="I278" s="400"/>
      <c r="J278" s="386">
        <f>I278+'BM06'!J278</f>
        <v>0</v>
      </c>
      <c r="K278" s="387">
        <f>ROUND(E278*D278,2)</f>
        <v>10099.85</v>
      </c>
      <c r="L278" s="387">
        <f t="shared" si="265"/>
        <v>0</v>
      </c>
      <c r="M278" s="387">
        <f t="shared" si="266"/>
        <v>0</v>
      </c>
      <c r="N278" s="387">
        <f>ROUND(H278*D278,2)</f>
        <v>10099.85</v>
      </c>
      <c r="O278" s="387">
        <f>ROUND(I278*D278,2)</f>
        <v>0</v>
      </c>
      <c r="P278" s="387">
        <f>ROUND(J278*D278,2)</f>
        <v>0</v>
      </c>
      <c r="Q278" s="388">
        <f t="shared" si="256"/>
        <v>0</v>
      </c>
      <c r="S278" s="4">
        <v>10099.85</v>
      </c>
      <c r="U278" s="39">
        <f t="shared" si="258"/>
        <v>0</v>
      </c>
      <c r="V278" s="39"/>
    </row>
    <row r="279" spans="1:22" ht="15.5" customHeight="1" x14ac:dyDescent="0.3">
      <c r="A279" s="381" t="s">
        <v>415</v>
      </c>
      <c r="B279" s="394" t="s">
        <v>198</v>
      </c>
      <c r="C279" s="395"/>
      <c r="D279" s="413"/>
      <c r="E279" s="395"/>
      <c r="F279" s="395"/>
      <c r="G279" s="395"/>
      <c r="H279" s="629"/>
      <c r="I279" s="629"/>
      <c r="J279" s="629"/>
      <c r="K279" s="629"/>
      <c r="L279" s="629"/>
      <c r="M279" s="629"/>
      <c r="N279" s="629"/>
      <c r="O279" s="629"/>
      <c r="P279" s="629"/>
      <c r="Q279" s="647"/>
      <c r="S279" s="4">
        <v>13825.04</v>
      </c>
      <c r="U279" s="39">
        <f t="shared" si="258"/>
        <v>13825.04</v>
      </c>
      <c r="V279" s="39"/>
    </row>
    <row r="280" spans="1:22" ht="25" x14ac:dyDescent="0.3">
      <c r="A280" s="452" t="s">
        <v>416</v>
      </c>
      <c r="B280" s="446" t="s">
        <v>417</v>
      </c>
      <c r="C280" s="447" t="s">
        <v>63</v>
      </c>
      <c r="D280" s="413">
        <v>13.62</v>
      </c>
      <c r="E280" s="447">
        <v>418.56</v>
      </c>
      <c r="F280" s="383">
        <f t="shared" ref="F280:F281" si="267">IF(H280&lt;E280,H280-E280,0)</f>
        <v>0</v>
      </c>
      <c r="G280" s="383">
        <f t="shared" ref="G280:G281" si="268">IF(H280&gt;E280,H280-E280,0)</f>
        <v>0</v>
      </c>
      <c r="H280" s="447">
        <v>418.56</v>
      </c>
      <c r="I280" s="400"/>
      <c r="J280" s="386">
        <f>I280+'BM06'!J280</f>
        <v>0</v>
      </c>
      <c r="K280" s="387">
        <f>ROUND(E280*D280,2)</f>
        <v>5700.79</v>
      </c>
      <c r="L280" s="387">
        <f t="shared" ref="L280:L281" si="269">ROUND(D280*F280,2)</f>
        <v>0</v>
      </c>
      <c r="M280" s="387">
        <f t="shared" ref="M280:M281" si="270">ROUND(D280*G280,2)</f>
        <v>0</v>
      </c>
      <c r="N280" s="387">
        <f>ROUND(H280*D280,2)</f>
        <v>5700.79</v>
      </c>
      <c r="O280" s="387">
        <f>ROUND(I280*D280,2)</f>
        <v>0</v>
      </c>
      <c r="P280" s="387">
        <f>ROUND(J280*D280,2)</f>
        <v>0</v>
      </c>
      <c r="Q280" s="388">
        <f t="shared" si="256"/>
        <v>0</v>
      </c>
      <c r="S280" s="4">
        <v>5700.79</v>
      </c>
      <c r="U280" s="39">
        <f t="shared" si="258"/>
        <v>0</v>
      </c>
      <c r="V280" s="39"/>
    </row>
    <row r="281" spans="1:22" ht="25" x14ac:dyDescent="0.3">
      <c r="A281" s="452" t="s">
        <v>418</v>
      </c>
      <c r="B281" s="446" t="s">
        <v>112</v>
      </c>
      <c r="C281" s="447" t="s">
        <v>63</v>
      </c>
      <c r="D281" s="413">
        <v>19.41</v>
      </c>
      <c r="E281" s="447">
        <v>418.56</v>
      </c>
      <c r="F281" s="383">
        <f t="shared" si="267"/>
        <v>0</v>
      </c>
      <c r="G281" s="383">
        <f t="shared" si="268"/>
        <v>0</v>
      </c>
      <c r="H281" s="447">
        <v>418.56</v>
      </c>
      <c r="I281" s="400"/>
      <c r="J281" s="386">
        <f>I281+'BM06'!J281</f>
        <v>0</v>
      </c>
      <c r="K281" s="387">
        <f>ROUND(E281*D281,2)</f>
        <v>8124.25</v>
      </c>
      <c r="L281" s="387">
        <f t="shared" si="269"/>
        <v>0</v>
      </c>
      <c r="M281" s="387">
        <f t="shared" si="270"/>
        <v>0</v>
      </c>
      <c r="N281" s="387">
        <f>ROUND(H281*D281,2)</f>
        <v>8124.25</v>
      </c>
      <c r="O281" s="387">
        <f>ROUND(I281*D281,2)</f>
        <v>0</v>
      </c>
      <c r="P281" s="387">
        <f>ROUND(J281*D281,2)</f>
        <v>0</v>
      </c>
      <c r="Q281" s="388">
        <f t="shared" si="256"/>
        <v>0</v>
      </c>
      <c r="S281" s="4">
        <v>8124.25</v>
      </c>
      <c r="U281" s="39">
        <f t="shared" si="258"/>
        <v>0</v>
      </c>
      <c r="V281" s="39"/>
    </row>
    <row r="282" spans="1:22" ht="15.5" x14ac:dyDescent="0.3">
      <c r="A282" s="381" t="s">
        <v>419</v>
      </c>
      <c r="B282" s="394" t="s">
        <v>420</v>
      </c>
      <c r="C282" s="395"/>
      <c r="D282" s="413"/>
      <c r="E282" s="395"/>
      <c r="F282" s="395"/>
      <c r="G282" s="395"/>
      <c r="H282" s="395"/>
      <c r="I282" s="644"/>
      <c r="J282" s="644"/>
      <c r="K282" s="644"/>
      <c r="L282" s="644"/>
      <c r="M282" s="644"/>
      <c r="N282" s="644"/>
      <c r="O282" s="644"/>
      <c r="P282" s="644"/>
      <c r="Q282" s="646"/>
      <c r="S282" s="4">
        <v>55689.760000000002</v>
      </c>
      <c r="U282" s="39">
        <f t="shared" si="258"/>
        <v>55689.760000000002</v>
      </c>
      <c r="V282" s="39"/>
    </row>
    <row r="283" spans="1:22" ht="50" x14ac:dyDescent="0.3">
      <c r="A283" s="485" t="s">
        <v>421</v>
      </c>
      <c r="B283" s="486" t="s">
        <v>159</v>
      </c>
      <c r="C283" s="487" t="s">
        <v>63</v>
      </c>
      <c r="D283" s="488">
        <v>77.12</v>
      </c>
      <c r="E283" s="487">
        <v>532</v>
      </c>
      <c r="F283" s="383">
        <f t="shared" ref="F283:F286" si="271">IF(H283&lt;E283,H283-E283,0)</f>
        <v>0</v>
      </c>
      <c r="G283" s="383">
        <f t="shared" ref="G283:G286" si="272">IF(H283&gt;E283,H283-E283,0)</f>
        <v>0</v>
      </c>
      <c r="H283" s="487">
        <v>532</v>
      </c>
      <c r="I283" s="400"/>
      <c r="J283" s="386">
        <f>I283+'BM06'!J283</f>
        <v>0</v>
      </c>
      <c r="K283" s="387">
        <f>ROUND(E283*D283,2)</f>
        <v>41027.839999999997</v>
      </c>
      <c r="L283" s="387">
        <f t="shared" ref="L283:L286" si="273">ROUND(D283*F283,2)</f>
        <v>0</v>
      </c>
      <c r="M283" s="387">
        <f t="shared" ref="M283:M286" si="274">ROUND(D283*G283,2)</f>
        <v>0</v>
      </c>
      <c r="N283" s="387">
        <f>ROUND(H283*D283,2)</f>
        <v>41027.839999999997</v>
      </c>
      <c r="O283" s="387">
        <f>ROUND(I283*D283,2)</f>
        <v>0</v>
      </c>
      <c r="P283" s="387">
        <f>ROUND(J283*D283,2)</f>
        <v>0</v>
      </c>
      <c r="Q283" s="388">
        <f t="shared" si="256"/>
        <v>0</v>
      </c>
      <c r="S283" s="4">
        <v>41027.839999999997</v>
      </c>
      <c r="U283" s="39">
        <f t="shared" si="258"/>
        <v>0</v>
      </c>
      <c r="V283" s="39"/>
    </row>
    <row r="284" spans="1:22" ht="25" x14ac:dyDescent="0.3">
      <c r="A284" s="485" t="s">
        <v>422</v>
      </c>
      <c r="B284" s="486" t="s">
        <v>160</v>
      </c>
      <c r="C284" s="487" t="s">
        <v>63</v>
      </c>
      <c r="D284" s="488">
        <v>27.56</v>
      </c>
      <c r="E284" s="487">
        <v>532</v>
      </c>
      <c r="F284" s="383">
        <f t="shared" si="271"/>
        <v>0</v>
      </c>
      <c r="G284" s="383">
        <f t="shared" si="272"/>
        <v>0</v>
      </c>
      <c r="H284" s="487">
        <v>532</v>
      </c>
      <c r="I284" s="400"/>
      <c r="J284" s="386">
        <f>I284+'BM06'!J284</f>
        <v>0</v>
      </c>
      <c r="K284" s="387">
        <f>ROUND(E284*D284,2)</f>
        <v>14661.92</v>
      </c>
      <c r="L284" s="387">
        <f t="shared" si="273"/>
        <v>0</v>
      </c>
      <c r="M284" s="387">
        <f t="shared" si="274"/>
        <v>0</v>
      </c>
      <c r="N284" s="387">
        <f>ROUND(H284*D284,2)</f>
        <v>14661.92</v>
      </c>
      <c r="O284" s="387">
        <f>ROUND(I284*D284,2)</f>
        <v>0</v>
      </c>
      <c r="P284" s="387">
        <f>ROUND(J284*D284,2)</f>
        <v>0</v>
      </c>
      <c r="Q284" s="388">
        <f t="shared" si="256"/>
        <v>0</v>
      </c>
      <c r="S284" s="4">
        <v>14661.92</v>
      </c>
      <c r="U284" s="39">
        <f t="shared" si="258"/>
        <v>0</v>
      </c>
      <c r="V284" s="39"/>
    </row>
    <row r="285" spans="1:22" ht="37.5" x14ac:dyDescent="0.3">
      <c r="A285" s="485" t="s">
        <v>1434</v>
      </c>
      <c r="B285" s="486" t="s">
        <v>1508</v>
      </c>
      <c r="C285" s="487" t="s">
        <v>431</v>
      </c>
      <c r="D285" s="488">
        <v>3059.7585839698286</v>
      </c>
      <c r="E285" s="487"/>
      <c r="F285" s="383">
        <f t="shared" si="271"/>
        <v>0</v>
      </c>
      <c r="G285" s="383">
        <f t="shared" si="272"/>
        <v>13</v>
      </c>
      <c r="H285" s="487">
        <v>13</v>
      </c>
      <c r="I285" s="400"/>
      <c r="J285" s="386">
        <f>I285+'BM06'!J285</f>
        <v>0</v>
      </c>
      <c r="K285" s="387"/>
      <c r="L285" s="387">
        <f t="shared" si="273"/>
        <v>0</v>
      </c>
      <c r="M285" s="387">
        <f t="shared" si="274"/>
        <v>39776.86</v>
      </c>
      <c r="N285" s="387">
        <f>ROUND(H285*D285,2)</f>
        <v>39776.86</v>
      </c>
      <c r="O285" s="387">
        <v>0</v>
      </c>
      <c r="P285" s="387">
        <v>0</v>
      </c>
      <c r="Q285" s="388">
        <f t="shared" si="256"/>
        <v>0</v>
      </c>
      <c r="U285" s="39"/>
      <c r="V285" s="39"/>
    </row>
    <row r="286" spans="1:22" ht="37.5" x14ac:dyDescent="0.3">
      <c r="A286" s="485" t="s">
        <v>1436</v>
      </c>
      <c r="B286" s="486" t="s">
        <v>1518</v>
      </c>
      <c r="C286" s="487" t="s">
        <v>124</v>
      </c>
      <c r="D286" s="488">
        <v>21.344412500287802</v>
      </c>
      <c r="E286" s="487"/>
      <c r="F286" s="383">
        <f t="shared" si="271"/>
        <v>0</v>
      </c>
      <c r="G286" s="383">
        <f t="shared" si="272"/>
        <v>38</v>
      </c>
      <c r="H286" s="487">
        <v>38</v>
      </c>
      <c r="I286" s="400"/>
      <c r="J286" s="386">
        <f>I286+'BM06'!J286</f>
        <v>0</v>
      </c>
      <c r="K286" s="387"/>
      <c r="L286" s="387">
        <f t="shared" si="273"/>
        <v>0</v>
      </c>
      <c r="M286" s="387">
        <f t="shared" si="274"/>
        <v>811.09</v>
      </c>
      <c r="N286" s="387">
        <f>ROUND(H286*D286,2)</f>
        <v>811.09</v>
      </c>
      <c r="O286" s="387">
        <v>0</v>
      </c>
      <c r="P286" s="387">
        <v>0</v>
      </c>
      <c r="Q286" s="388">
        <f t="shared" si="256"/>
        <v>0</v>
      </c>
      <c r="U286" s="39"/>
      <c r="V286" s="39"/>
    </row>
    <row r="287" spans="1:22" ht="15.5" x14ac:dyDescent="0.3">
      <c r="A287" s="381" t="s">
        <v>423</v>
      </c>
      <c r="B287" s="394" t="s">
        <v>424</v>
      </c>
      <c r="C287" s="395"/>
      <c r="D287" s="413"/>
      <c r="E287" s="498"/>
      <c r="F287" s="498"/>
      <c r="G287" s="498"/>
      <c r="H287" s="395"/>
      <c r="I287" s="644"/>
      <c r="J287" s="644"/>
      <c r="K287" s="644"/>
      <c r="L287" s="644"/>
      <c r="M287" s="644"/>
      <c r="N287" s="644"/>
      <c r="O287" s="644"/>
      <c r="P287" s="644"/>
      <c r="Q287" s="646"/>
      <c r="S287" s="4">
        <v>64982.41</v>
      </c>
      <c r="U287" s="39">
        <f t="shared" ref="U287:U304" si="275">+S287-K287</f>
        <v>64982.41</v>
      </c>
      <c r="V287" s="39"/>
    </row>
    <row r="288" spans="1:22" ht="14" x14ac:dyDescent="0.3">
      <c r="A288" s="452" t="s">
        <v>425</v>
      </c>
      <c r="B288" s="446" t="s">
        <v>426</v>
      </c>
      <c r="C288" s="447" t="s">
        <v>124</v>
      </c>
      <c r="D288" s="413">
        <v>507.24</v>
      </c>
      <c r="E288" s="447">
        <v>114.52</v>
      </c>
      <c r="F288" s="383">
        <f t="shared" ref="F288:F290" si="276">IF(H288&lt;E288,H288-E288,0)</f>
        <v>-23.519999999999996</v>
      </c>
      <c r="G288" s="383">
        <f t="shared" ref="G288:G290" si="277">IF(H288&gt;E288,H288-E288,0)</f>
        <v>0</v>
      </c>
      <c r="H288" s="447">
        <v>91</v>
      </c>
      <c r="I288" s="400"/>
      <c r="J288" s="386">
        <f>I288+'BM06'!J288</f>
        <v>0</v>
      </c>
      <c r="K288" s="387">
        <f>ROUND(E288*D288,2)</f>
        <v>58089.120000000003</v>
      </c>
      <c r="L288" s="387">
        <f t="shared" ref="L288:L290" si="278">ROUND(D288*F288,2)</f>
        <v>-11930.28</v>
      </c>
      <c r="M288" s="387">
        <f t="shared" ref="M288:M290" si="279">ROUND(D288*G288,2)</f>
        <v>0</v>
      </c>
      <c r="N288" s="387">
        <f>ROUND(H288*D288,2)</f>
        <v>46158.84</v>
      </c>
      <c r="O288" s="387">
        <f>ROUND(I288*D288,2)</f>
        <v>0</v>
      </c>
      <c r="P288" s="387">
        <f>ROUND(J288*D288,2)</f>
        <v>0</v>
      </c>
      <c r="Q288" s="388">
        <f t="shared" si="256"/>
        <v>0</v>
      </c>
      <c r="S288" s="4">
        <v>58089.120000000003</v>
      </c>
      <c r="U288" s="39">
        <f t="shared" si="275"/>
        <v>0</v>
      </c>
      <c r="V288" s="39"/>
    </row>
    <row r="289" spans="1:22" ht="25" x14ac:dyDescent="0.3">
      <c r="A289" s="452" t="s">
        <v>427</v>
      </c>
      <c r="B289" s="446" t="s">
        <v>428</v>
      </c>
      <c r="C289" s="447" t="s">
        <v>63</v>
      </c>
      <c r="D289" s="413">
        <v>14.4</v>
      </c>
      <c r="E289" s="447">
        <v>91.62</v>
      </c>
      <c r="F289" s="383">
        <f t="shared" si="276"/>
        <v>-18.820000000000007</v>
      </c>
      <c r="G289" s="383">
        <f t="shared" si="277"/>
        <v>0</v>
      </c>
      <c r="H289" s="447">
        <v>72.8</v>
      </c>
      <c r="I289" s="400"/>
      <c r="J289" s="386">
        <f>I289+'BM06'!J289</f>
        <v>0</v>
      </c>
      <c r="K289" s="387">
        <f>ROUND(E289*D289,2)</f>
        <v>1319.33</v>
      </c>
      <c r="L289" s="387">
        <f t="shared" si="278"/>
        <v>-271.01</v>
      </c>
      <c r="M289" s="387">
        <f t="shared" si="279"/>
        <v>0</v>
      </c>
      <c r="N289" s="387">
        <f>ROUND(H289*D289,2)</f>
        <v>1048.32</v>
      </c>
      <c r="O289" s="387">
        <f>ROUND(I289*D289,2)</f>
        <v>0</v>
      </c>
      <c r="P289" s="387">
        <f>ROUND(J289*D289,2)</f>
        <v>0</v>
      </c>
      <c r="Q289" s="388">
        <f t="shared" si="256"/>
        <v>0</v>
      </c>
      <c r="S289" s="4">
        <v>1319.33</v>
      </c>
      <c r="U289" s="39">
        <f t="shared" si="275"/>
        <v>0</v>
      </c>
      <c r="V289" s="39"/>
    </row>
    <row r="290" spans="1:22" ht="25" x14ac:dyDescent="0.3">
      <c r="A290" s="452" t="s">
        <v>429</v>
      </c>
      <c r="B290" s="446" t="s">
        <v>430</v>
      </c>
      <c r="C290" s="447" t="s">
        <v>431</v>
      </c>
      <c r="D290" s="413">
        <v>398.14</v>
      </c>
      <c r="E290" s="447">
        <v>14</v>
      </c>
      <c r="F290" s="383">
        <f t="shared" si="276"/>
        <v>0</v>
      </c>
      <c r="G290" s="383">
        <f t="shared" si="277"/>
        <v>0</v>
      </c>
      <c r="H290" s="447">
        <v>14</v>
      </c>
      <c r="I290" s="400"/>
      <c r="J290" s="386">
        <f>I290+'BM06'!J290</f>
        <v>0</v>
      </c>
      <c r="K290" s="387">
        <f>ROUND(E290*D290,2)</f>
        <v>5573.96</v>
      </c>
      <c r="L290" s="387">
        <f t="shared" si="278"/>
        <v>0</v>
      </c>
      <c r="M290" s="387">
        <f t="shared" si="279"/>
        <v>0</v>
      </c>
      <c r="N290" s="387">
        <f>ROUND(H290*D290,2)</f>
        <v>5573.96</v>
      </c>
      <c r="O290" s="387">
        <f>ROUND(I290*D290,2)</f>
        <v>0</v>
      </c>
      <c r="P290" s="387">
        <f>ROUND(J290*D290,2)</f>
        <v>0</v>
      </c>
      <c r="Q290" s="388">
        <f t="shared" si="256"/>
        <v>0</v>
      </c>
      <c r="S290" s="4">
        <v>5573.96</v>
      </c>
      <c r="U290" s="39">
        <f t="shared" si="275"/>
        <v>0</v>
      </c>
      <c r="V290" s="39"/>
    </row>
    <row r="291" spans="1:22" ht="15.5" x14ac:dyDescent="0.3">
      <c r="A291" s="376" t="s">
        <v>32</v>
      </c>
      <c r="B291" s="414" t="s">
        <v>432</v>
      </c>
      <c r="C291" s="415"/>
      <c r="D291" s="415"/>
      <c r="E291" s="415"/>
      <c r="F291" s="415"/>
      <c r="G291" s="415"/>
      <c r="H291" s="415"/>
      <c r="I291" s="451"/>
      <c r="J291" s="451"/>
      <c r="K291" s="449">
        <f t="shared" ref="K291:P291" si="280">SUM(K293:K324)</f>
        <v>515418.46000000008</v>
      </c>
      <c r="L291" s="449">
        <f t="shared" si="280"/>
        <v>-41861.639999999992</v>
      </c>
      <c r="M291" s="449">
        <f t="shared" si="280"/>
        <v>256936.12</v>
      </c>
      <c r="N291" s="449">
        <f t="shared" si="280"/>
        <v>730492.93</v>
      </c>
      <c r="O291" s="449">
        <f t="shared" si="280"/>
        <v>32508.66</v>
      </c>
      <c r="P291" s="449">
        <f t="shared" si="280"/>
        <v>151302.68</v>
      </c>
      <c r="Q291" s="380">
        <f>P291/N291</f>
        <v>0.20712408537615823</v>
      </c>
      <c r="S291" s="4">
        <v>515418.46</v>
      </c>
      <c r="U291" s="39">
        <f t="shared" si="275"/>
        <v>0</v>
      </c>
      <c r="V291" s="39"/>
    </row>
    <row r="292" spans="1:22" ht="15.5" x14ac:dyDescent="0.3">
      <c r="A292" s="381" t="s">
        <v>53</v>
      </c>
      <c r="B292" s="481" t="s">
        <v>59</v>
      </c>
      <c r="C292" s="395"/>
      <c r="D292" s="395"/>
      <c r="E292" s="395"/>
      <c r="F292" s="395"/>
      <c r="G292" s="395"/>
      <c r="H292" s="395"/>
      <c r="I292" s="644"/>
      <c r="J292" s="644"/>
      <c r="K292" s="644"/>
      <c r="L292" s="644"/>
      <c r="M292" s="644"/>
      <c r="N292" s="644"/>
      <c r="O292" s="644"/>
      <c r="P292" s="644"/>
      <c r="Q292" s="450"/>
      <c r="S292" s="4">
        <v>596.16</v>
      </c>
      <c r="U292" s="39">
        <f t="shared" si="275"/>
        <v>596.16</v>
      </c>
      <c r="V292" s="39"/>
    </row>
    <row r="293" spans="1:22" ht="37.5" x14ac:dyDescent="0.3">
      <c r="A293" s="452" t="s">
        <v>433</v>
      </c>
      <c r="B293" s="446" t="s">
        <v>65</v>
      </c>
      <c r="C293" s="447" t="s">
        <v>61</v>
      </c>
      <c r="D293" s="413">
        <v>0.46</v>
      </c>
      <c r="E293" s="447">
        <v>1296</v>
      </c>
      <c r="F293" s="383">
        <f t="shared" ref="F293" si="281">IF(H293&lt;E293,H293-E293,0)</f>
        <v>0</v>
      </c>
      <c r="G293" s="383">
        <f t="shared" ref="G293" si="282">IF(H293&gt;E293,H293-E293,0)</f>
        <v>0</v>
      </c>
      <c r="H293" s="447">
        <v>1296</v>
      </c>
      <c r="I293" s="400"/>
      <c r="J293" s="386">
        <f>I293+'BM06'!J293</f>
        <v>1296</v>
      </c>
      <c r="K293" s="387">
        <f>ROUND(E293*D293,2)</f>
        <v>596.16</v>
      </c>
      <c r="L293" s="387">
        <f t="shared" ref="L293" si="283">ROUND(D293*F293,2)</f>
        <v>0</v>
      </c>
      <c r="M293" s="387">
        <f t="shared" ref="M293" si="284">ROUND(D293*G293,2)</f>
        <v>0</v>
      </c>
      <c r="N293" s="387">
        <f>ROUND(H293*D293,2)</f>
        <v>596.16</v>
      </c>
      <c r="O293" s="387">
        <f>ROUND(I293*D293,2)</f>
        <v>0</v>
      </c>
      <c r="P293" s="387">
        <f>ROUND(J293*D293,2)</f>
        <v>596.16</v>
      </c>
      <c r="Q293" s="388">
        <f t="shared" ref="Q293" si="285">P293/N293</f>
        <v>1</v>
      </c>
      <c r="S293" s="4">
        <v>596.16</v>
      </c>
      <c r="U293" s="39">
        <f t="shared" si="275"/>
        <v>0</v>
      </c>
      <c r="V293" s="39"/>
    </row>
    <row r="294" spans="1:22" ht="15.5" x14ac:dyDescent="0.3">
      <c r="A294" s="381" t="s">
        <v>54</v>
      </c>
      <c r="B294" s="394" t="s">
        <v>38</v>
      </c>
      <c r="C294" s="395"/>
      <c r="D294" s="413"/>
      <c r="E294" s="395"/>
      <c r="F294" s="395"/>
      <c r="G294" s="395"/>
      <c r="H294" s="395"/>
      <c r="I294" s="644"/>
      <c r="J294" s="644"/>
      <c r="K294" s="644"/>
      <c r="L294" s="644"/>
      <c r="M294" s="644"/>
      <c r="N294" s="644"/>
      <c r="O294" s="644"/>
      <c r="P294" s="644"/>
      <c r="Q294" s="646"/>
      <c r="S294" s="4">
        <v>90861.26</v>
      </c>
      <c r="U294" s="39">
        <f t="shared" si="275"/>
        <v>90861.26</v>
      </c>
      <c r="V294" s="39"/>
    </row>
    <row r="295" spans="1:22" ht="25" x14ac:dyDescent="0.3">
      <c r="A295" s="452" t="s">
        <v>434</v>
      </c>
      <c r="B295" s="446" t="s">
        <v>67</v>
      </c>
      <c r="C295" s="447" t="s">
        <v>46</v>
      </c>
      <c r="D295" s="413">
        <v>76.92</v>
      </c>
      <c r="E295" s="447">
        <v>138.19999999999999</v>
      </c>
      <c r="F295" s="383">
        <f t="shared" ref="F295:F307" si="286">IF(H295&lt;E295,H295-E295,0)</f>
        <v>0</v>
      </c>
      <c r="G295" s="383">
        <f t="shared" ref="G295:G307" si="287">IF(H295&gt;E295,H295-E295,0)</f>
        <v>88.588000000000079</v>
      </c>
      <c r="H295" s="447">
        <v>226.78800000000007</v>
      </c>
      <c r="I295" s="400"/>
      <c r="J295" s="386">
        <f>I295+'BM06'!J295</f>
        <v>138.19999999999999</v>
      </c>
      <c r="K295" s="387">
        <f t="shared" ref="K295:K304" si="288">ROUND(E295*D295,2)</f>
        <v>10630.34</v>
      </c>
      <c r="L295" s="387">
        <f t="shared" ref="L295:L307" si="289">ROUND(D295*F295,2)</f>
        <v>0</v>
      </c>
      <c r="M295" s="387">
        <f t="shared" ref="M295:M307" si="290">ROUND(D295*G295,2)</f>
        <v>6814.19</v>
      </c>
      <c r="N295" s="387">
        <f t="shared" ref="N295:N307" si="291">ROUND(H295*D295,2)</f>
        <v>17444.53</v>
      </c>
      <c r="O295" s="387">
        <f t="shared" ref="O295:O307" si="292">ROUND(I295*D295,2)</f>
        <v>0</v>
      </c>
      <c r="P295" s="387">
        <f t="shared" ref="P295:P307" si="293">ROUND(J295*D295,2)</f>
        <v>10630.34</v>
      </c>
      <c r="Q295" s="388">
        <f t="shared" ref="Q295:Q324" si="294">P295/N295</f>
        <v>0.60937955909388219</v>
      </c>
      <c r="S295" s="4">
        <v>10630.34</v>
      </c>
      <c r="U295" s="39">
        <f t="shared" si="275"/>
        <v>0</v>
      </c>
      <c r="V295" s="39"/>
    </row>
    <row r="296" spans="1:22" ht="25" x14ac:dyDescent="0.3">
      <c r="A296" s="452" t="s">
        <v>435</v>
      </c>
      <c r="B296" s="446" t="s">
        <v>68</v>
      </c>
      <c r="C296" s="447" t="s">
        <v>63</v>
      </c>
      <c r="D296" s="413">
        <v>5.65</v>
      </c>
      <c r="E296" s="447">
        <v>59.54</v>
      </c>
      <c r="F296" s="383">
        <f t="shared" si="286"/>
        <v>0</v>
      </c>
      <c r="G296" s="383">
        <f t="shared" si="287"/>
        <v>345.94</v>
      </c>
      <c r="H296" s="447">
        <v>405.48</v>
      </c>
      <c r="I296" s="400"/>
      <c r="J296" s="386">
        <f>I296+'BM06'!J296</f>
        <v>59.54</v>
      </c>
      <c r="K296" s="387">
        <f t="shared" si="288"/>
        <v>336.4</v>
      </c>
      <c r="L296" s="387">
        <f t="shared" si="289"/>
        <v>0</v>
      </c>
      <c r="M296" s="387">
        <f t="shared" si="290"/>
        <v>1954.56</v>
      </c>
      <c r="N296" s="387">
        <f t="shared" si="291"/>
        <v>2290.96</v>
      </c>
      <c r="O296" s="387">
        <f t="shared" si="292"/>
        <v>0</v>
      </c>
      <c r="P296" s="387">
        <f t="shared" si="293"/>
        <v>336.4</v>
      </c>
      <c r="Q296" s="388">
        <f t="shared" si="294"/>
        <v>0.14683800677445261</v>
      </c>
      <c r="S296" s="4">
        <v>336.4</v>
      </c>
      <c r="U296" s="39">
        <f t="shared" si="275"/>
        <v>0</v>
      </c>
      <c r="V296" s="39"/>
    </row>
    <row r="297" spans="1:22" ht="25" x14ac:dyDescent="0.3">
      <c r="A297" s="452" t="s">
        <v>436</v>
      </c>
      <c r="B297" s="446" t="s">
        <v>69</v>
      </c>
      <c r="C297" s="447" t="s">
        <v>63</v>
      </c>
      <c r="D297" s="413">
        <v>30.52</v>
      </c>
      <c r="E297" s="447">
        <v>59.54</v>
      </c>
      <c r="F297" s="383">
        <f t="shared" si="286"/>
        <v>0</v>
      </c>
      <c r="G297" s="383">
        <f t="shared" si="287"/>
        <v>1.779999999999994</v>
      </c>
      <c r="H297" s="447">
        <v>61.319999999999993</v>
      </c>
      <c r="I297" s="400"/>
      <c r="J297" s="386">
        <f>I297+'BM06'!J297</f>
        <v>59.54</v>
      </c>
      <c r="K297" s="387">
        <f t="shared" si="288"/>
        <v>1817.16</v>
      </c>
      <c r="L297" s="387">
        <f t="shared" si="289"/>
        <v>0</v>
      </c>
      <c r="M297" s="387">
        <f t="shared" si="290"/>
        <v>54.33</v>
      </c>
      <c r="N297" s="387">
        <f t="shared" si="291"/>
        <v>1871.49</v>
      </c>
      <c r="O297" s="387">
        <f t="shared" si="292"/>
        <v>0</v>
      </c>
      <c r="P297" s="387">
        <f t="shared" si="293"/>
        <v>1817.16</v>
      </c>
      <c r="Q297" s="388">
        <f t="shared" si="294"/>
        <v>0.97096965519452416</v>
      </c>
      <c r="S297" s="4">
        <v>1817.16</v>
      </c>
      <c r="U297" s="39">
        <f t="shared" si="275"/>
        <v>0</v>
      </c>
      <c r="V297" s="39"/>
    </row>
    <row r="298" spans="1:22" ht="25" x14ac:dyDescent="0.3">
      <c r="A298" s="452" t="s">
        <v>437</v>
      </c>
      <c r="B298" s="446" t="s">
        <v>73</v>
      </c>
      <c r="C298" s="447" t="s">
        <v>71</v>
      </c>
      <c r="D298" s="413">
        <v>22.45</v>
      </c>
      <c r="E298" s="447">
        <v>153.30000000000001</v>
      </c>
      <c r="F298" s="383">
        <f t="shared" si="286"/>
        <v>0</v>
      </c>
      <c r="G298" s="383">
        <f t="shared" si="287"/>
        <v>494.18068</v>
      </c>
      <c r="H298" s="447">
        <v>647.48068000000001</v>
      </c>
      <c r="I298" s="400"/>
      <c r="J298" s="386">
        <f>I298+'BM06'!J298</f>
        <v>153.30000000000001</v>
      </c>
      <c r="K298" s="387">
        <f t="shared" si="288"/>
        <v>3441.59</v>
      </c>
      <c r="L298" s="387">
        <f t="shared" si="289"/>
        <v>0</v>
      </c>
      <c r="M298" s="387">
        <f t="shared" si="290"/>
        <v>11094.36</v>
      </c>
      <c r="N298" s="387">
        <f t="shared" si="291"/>
        <v>14535.94</v>
      </c>
      <c r="O298" s="387">
        <f t="shared" si="292"/>
        <v>0</v>
      </c>
      <c r="P298" s="387">
        <f t="shared" si="293"/>
        <v>3441.59</v>
      </c>
      <c r="Q298" s="388">
        <f t="shared" si="294"/>
        <v>0.23676418587308423</v>
      </c>
      <c r="S298" s="4">
        <v>3441.59</v>
      </c>
      <c r="U298" s="39">
        <f t="shared" si="275"/>
        <v>0</v>
      </c>
      <c r="V298" s="39"/>
    </row>
    <row r="299" spans="1:22" ht="25" x14ac:dyDescent="0.3">
      <c r="A299" s="485" t="s">
        <v>438</v>
      </c>
      <c r="B299" s="486" t="s">
        <v>72</v>
      </c>
      <c r="C299" s="487" t="s">
        <v>71</v>
      </c>
      <c r="D299" s="488">
        <v>20.350000000000001</v>
      </c>
      <c r="E299" s="487">
        <v>168</v>
      </c>
      <c r="F299" s="383">
        <f t="shared" si="286"/>
        <v>-168</v>
      </c>
      <c r="G299" s="383">
        <f t="shared" si="287"/>
        <v>0</v>
      </c>
      <c r="H299" s="487">
        <v>0</v>
      </c>
      <c r="I299" s="400"/>
      <c r="J299" s="386">
        <f>I299+'BM06'!J299</f>
        <v>0</v>
      </c>
      <c r="K299" s="387">
        <f t="shared" si="288"/>
        <v>3418.8</v>
      </c>
      <c r="L299" s="387">
        <f t="shared" si="289"/>
        <v>-3418.8</v>
      </c>
      <c r="M299" s="387">
        <f t="shared" si="290"/>
        <v>0</v>
      </c>
      <c r="N299" s="387">
        <f t="shared" si="291"/>
        <v>0</v>
      </c>
      <c r="O299" s="387">
        <f t="shared" si="292"/>
        <v>0</v>
      </c>
      <c r="P299" s="387">
        <f t="shared" si="293"/>
        <v>0</v>
      </c>
      <c r="Q299" s="388">
        <v>0</v>
      </c>
      <c r="S299" s="4">
        <v>3418.8</v>
      </c>
      <c r="U299" s="39">
        <f t="shared" si="275"/>
        <v>0</v>
      </c>
      <c r="V299" s="39"/>
    </row>
    <row r="300" spans="1:22" ht="25" x14ac:dyDescent="0.3">
      <c r="A300" s="485" t="s">
        <v>439</v>
      </c>
      <c r="B300" s="486" t="s">
        <v>72</v>
      </c>
      <c r="C300" s="487" t="s">
        <v>71</v>
      </c>
      <c r="D300" s="488">
        <v>20.350000000000001</v>
      </c>
      <c r="E300" s="487">
        <v>445.2</v>
      </c>
      <c r="F300" s="383">
        <f t="shared" si="286"/>
        <v>0</v>
      </c>
      <c r="G300" s="383">
        <f t="shared" si="287"/>
        <v>635.52</v>
      </c>
      <c r="H300" s="487">
        <v>1080.72</v>
      </c>
      <c r="I300" s="400">
        <v>1080.72</v>
      </c>
      <c r="J300" s="386">
        <f>I300+'BM06'!J300</f>
        <v>1080.72</v>
      </c>
      <c r="K300" s="387">
        <f t="shared" si="288"/>
        <v>9059.82</v>
      </c>
      <c r="L300" s="387">
        <f t="shared" si="289"/>
        <v>0</v>
      </c>
      <c r="M300" s="387">
        <f t="shared" si="290"/>
        <v>12932.83</v>
      </c>
      <c r="N300" s="387">
        <f t="shared" si="291"/>
        <v>21992.65</v>
      </c>
      <c r="O300" s="387">
        <f t="shared" si="292"/>
        <v>21992.65</v>
      </c>
      <c r="P300" s="387">
        <f t="shared" si="293"/>
        <v>21992.65</v>
      </c>
      <c r="Q300" s="388">
        <f t="shared" si="294"/>
        <v>1</v>
      </c>
      <c r="S300" s="4">
        <v>9059.82</v>
      </c>
      <c r="U300" s="39">
        <f t="shared" si="275"/>
        <v>0</v>
      </c>
      <c r="V300" s="39"/>
    </row>
    <row r="301" spans="1:22" ht="37.5" x14ac:dyDescent="0.3">
      <c r="A301" s="485" t="s">
        <v>440</v>
      </c>
      <c r="B301" s="486" t="s">
        <v>144</v>
      </c>
      <c r="C301" s="487" t="s">
        <v>46</v>
      </c>
      <c r="D301" s="488">
        <v>487.71</v>
      </c>
      <c r="E301" s="487">
        <v>5.73</v>
      </c>
      <c r="F301" s="383">
        <f t="shared" si="286"/>
        <v>0</v>
      </c>
      <c r="G301" s="383">
        <f t="shared" si="287"/>
        <v>38.195999999999998</v>
      </c>
      <c r="H301" s="487">
        <v>43.926000000000002</v>
      </c>
      <c r="I301" s="400">
        <v>16.52</v>
      </c>
      <c r="J301" s="386">
        <f>I301+'BM06'!J301</f>
        <v>30.93</v>
      </c>
      <c r="K301" s="387">
        <f t="shared" si="288"/>
        <v>2794.58</v>
      </c>
      <c r="L301" s="387">
        <f t="shared" si="289"/>
        <v>0</v>
      </c>
      <c r="M301" s="387">
        <f t="shared" si="290"/>
        <v>18628.57</v>
      </c>
      <c r="N301" s="387">
        <f t="shared" si="291"/>
        <v>21423.15</v>
      </c>
      <c r="O301" s="387">
        <f t="shared" si="292"/>
        <v>8056.97</v>
      </c>
      <c r="P301" s="387">
        <f t="shared" si="293"/>
        <v>15084.87</v>
      </c>
      <c r="Q301" s="388">
        <f t="shared" si="294"/>
        <v>0.70413874710301705</v>
      </c>
      <c r="S301" s="4">
        <v>2794.58</v>
      </c>
      <c r="U301" s="39">
        <f t="shared" si="275"/>
        <v>0</v>
      </c>
      <c r="V301" s="39"/>
    </row>
    <row r="302" spans="1:22" ht="25" x14ac:dyDescent="0.3">
      <c r="A302" s="485" t="s">
        <v>441</v>
      </c>
      <c r="B302" s="486" t="s">
        <v>268</v>
      </c>
      <c r="C302" s="487" t="s">
        <v>46</v>
      </c>
      <c r="D302" s="488">
        <v>265.87</v>
      </c>
      <c r="E302" s="487">
        <v>5.73</v>
      </c>
      <c r="F302" s="383">
        <f t="shared" si="286"/>
        <v>0</v>
      </c>
      <c r="G302" s="383">
        <f t="shared" si="287"/>
        <v>38.195999999999998</v>
      </c>
      <c r="H302" s="487">
        <v>43.926000000000002</v>
      </c>
      <c r="I302" s="400">
        <v>16.52</v>
      </c>
      <c r="J302" s="386">
        <f>I302+'BM06'!J302</f>
        <v>30.93</v>
      </c>
      <c r="K302" s="387">
        <f t="shared" si="288"/>
        <v>1523.44</v>
      </c>
      <c r="L302" s="387">
        <f t="shared" si="289"/>
        <v>0</v>
      </c>
      <c r="M302" s="387">
        <f t="shared" si="290"/>
        <v>10155.17</v>
      </c>
      <c r="N302" s="387">
        <f t="shared" si="291"/>
        <v>11678.61</v>
      </c>
      <c r="O302" s="387">
        <f t="shared" si="292"/>
        <v>4392.17</v>
      </c>
      <c r="P302" s="387">
        <f t="shared" si="293"/>
        <v>8223.36</v>
      </c>
      <c r="Q302" s="388">
        <f t="shared" si="294"/>
        <v>0.70413859183584349</v>
      </c>
      <c r="S302" s="4">
        <v>1523.44</v>
      </c>
      <c r="U302" s="39">
        <f t="shared" si="275"/>
        <v>0</v>
      </c>
      <c r="V302" s="39"/>
    </row>
    <row r="303" spans="1:22" ht="14" x14ac:dyDescent="0.3">
      <c r="A303" s="485" t="s">
        <v>442</v>
      </c>
      <c r="B303" s="486" t="s">
        <v>77</v>
      </c>
      <c r="C303" s="487" t="s">
        <v>46</v>
      </c>
      <c r="D303" s="488">
        <v>46.64</v>
      </c>
      <c r="E303" s="487">
        <v>84.63</v>
      </c>
      <c r="F303" s="383">
        <f t="shared" si="286"/>
        <v>-39.431999999999931</v>
      </c>
      <c r="G303" s="383">
        <f t="shared" si="287"/>
        <v>0</v>
      </c>
      <c r="H303" s="487">
        <v>45.198000000000064</v>
      </c>
      <c r="I303" s="400">
        <f>-41.448</f>
        <v>-41.448</v>
      </c>
      <c r="J303" s="386">
        <f>I303+'BM06'!J303</f>
        <v>43.181999999999995</v>
      </c>
      <c r="K303" s="387">
        <f t="shared" si="288"/>
        <v>3947.14</v>
      </c>
      <c r="L303" s="387">
        <f t="shared" si="289"/>
        <v>-1839.11</v>
      </c>
      <c r="M303" s="387">
        <f t="shared" si="290"/>
        <v>0</v>
      </c>
      <c r="N303" s="387">
        <f t="shared" si="291"/>
        <v>2108.0300000000002</v>
      </c>
      <c r="O303" s="387">
        <f t="shared" si="292"/>
        <v>-1933.13</v>
      </c>
      <c r="P303" s="387">
        <f t="shared" si="293"/>
        <v>2014.01</v>
      </c>
      <c r="Q303" s="388">
        <f t="shared" si="294"/>
        <v>0.95539911671086264</v>
      </c>
      <c r="S303" s="4">
        <v>3947.14</v>
      </c>
      <c r="U303" s="39">
        <f t="shared" si="275"/>
        <v>0</v>
      </c>
      <c r="V303" s="39"/>
    </row>
    <row r="304" spans="1:22" ht="25" x14ac:dyDescent="0.3">
      <c r="A304" s="485" t="s">
        <v>443</v>
      </c>
      <c r="B304" s="486" t="s">
        <v>253</v>
      </c>
      <c r="C304" s="487" t="s">
        <v>235</v>
      </c>
      <c r="D304" s="488">
        <v>516.9</v>
      </c>
      <c r="E304" s="487">
        <v>104.26</v>
      </c>
      <c r="F304" s="383">
        <f t="shared" si="286"/>
        <v>0</v>
      </c>
      <c r="G304" s="383">
        <f t="shared" si="287"/>
        <v>33.404000000000011</v>
      </c>
      <c r="H304" s="487">
        <v>137.66400000000002</v>
      </c>
      <c r="I304" s="400"/>
      <c r="J304" s="386">
        <f>I304+'BM06'!J304</f>
        <v>104.26</v>
      </c>
      <c r="K304" s="387">
        <f t="shared" si="288"/>
        <v>53891.99</v>
      </c>
      <c r="L304" s="387">
        <f t="shared" si="289"/>
        <v>0</v>
      </c>
      <c r="M304" s="387">
        <f t="shared" si="290"/>
        <v>17266.53</v>
      </c>
      <c r="N304" s="387">
        <f t="shared" si="291"/>
        <v>71158.52</v>
      </c>
      <c r="O304" s="387">
        <f t="shared" si="292"/>
        <v>0</v>
      </c>
      <c r="P304" s="387">
        <f t="shared" si="293"/>
        <v>53891.99</v>
      </c>
      <c r="Q304" s="388">
        <f t="shared" si="294"/>
        <v>0.75735119280164898</v>
      </c>
      <c r="R304" s="66"/>
      <c r="S304" s="4">
        <v>53891.99</v>
      </c>
      <c r="U304" s="39">
        <f t="shared" si="275"/>
        <v>0</v>
      </c>
      <c r="V304" s="39"/>
    </row>
    <row r="305" spans="1:22" ht="37.5" x14ac:dyDescent="0.3">
      <c r="A305" s="485" t="s">
        <v>1476</v>
      </c>
      <c r="B305" s="486" t="s">
        <v>834</v>
      </c>
      <c r="C305" s="511" t="s">
        <v>61</v>
      </c>
      <c r="D305" s="488">
        <v>87.10269642974599</v>
      </c>
      <c r="E305" s="523"/>
      <c r="F305" s="383">
        <f t="shared" si="286"/>
        <v>0</v>
      </c>
      <c r="G305" s="383">
        <f t="shared" si="287"/>
        <v>308.88</v>
      </c>
      <c r="H305" s="487">
        <v>308.88</v>
      </c>
      <c r="I305" s="522"/>
      <c r="J305" s="386">
        <f>I305+'BM06'!J305</f>
        <v>308.88</v>
      </c>
      <c r="K305" s="387"/>
      <c r="L305" s="387">
        <f t="shared" si="289"/>
        <v>0</v>
      </c>
      <c r="M305" s="387">
        <f t="shared" si="290"/>
        <v>26904.28</v>
      </c>
      <c r="N305" s="387">
        <f t="shared" si="291"/>
        <v>26904.28</v>
      </c>
      <c r="O305" s="387">
        <f t="shared" si="292"/>
        <v>0</v>
      </c>
      <c r="P305" s="387">
        <f t="shared" si="293"/>
        <v>26904.28</v>
      </c>
      <c r="Q305" s="388">
        <f t="shared" si="294"/>
        <v>1</v>
      </c>
      <c r="R305" s="66"/>
      <c r="U305" s="39"/>
      <c r="V305" s="39"/>
    </row>
    <row r="306" spans="1:22" ht="50" x14ac:dyDescent="0.3">
      <c r="A306" s="485" t="s">
        <v>1477</v>
      </c>
      <c r="B306" s="486" t="s">
        <v>90</v>
      </c>
      <c r="C306" s="511" t="s">
        <v>61</v>
      </c>
      <c r="D306" s="488">
        <v>39.71</v>
      </c>
      <c r="E306" s="487"/>
      <c r="F306" s="383">
        <f t="shared" si="286"/>
        <v>0</v>
      </c>
      <c r="G306" s="383">
        <f t="shared" si="287"/>
        <v>357.70500000000004</v>
      </c>
      <c r="H306" s="487">
        <f>'MEMORIA CAL '!M918</f>
        <v>357.70500000000004</v>
      </c>
      <c r="I306" s="400"/>
      <c r="J306" s="386">
        <f>I306+'BM06'!J306</f>
        <v>0</v>
      </c>
      <c r="K306" s="387"/>
      <c r="L306" s="387">
        <f t="shared" si="289"/>
        <v>0</v>
      </c>
      <c r="M306" s="387">
        <f t="shared" si="290"/>
        <v>14204.47</v>
      </c>
      <c r="N306" s="387">
        <f t="shared" si="291"/>
        <v>14204.47</v>
      </c>
      <c r="O306" s="387">
        <f t="shared" si="292"/>
        <v>0</v>
      </c>
      <c r="P306" s="387">
        <f t="shared" si="293"/>
        <v>0</v>
      </c>
      <c r="Q306" s="388">
        <f t="shared" si="294"/>
        <v>0</v>
      </c>
      <c r="R306" s="66"/>
      <c r="U306" s="39"/>
      <c r="V306" s="39"/>
    </row>
    <row r="307" spans="1:22" ht="37.5" x14ac:dyDescent="0.3">
      <c r="A307" s="485" t="s">
        <v>1478</v>
      </c>
      <c r="B307" s="486" t="s">
        <v>340</v>
      </c>
      <c r="C307" s="487" t="s">
        <v>71</v>
      </c>
      <c r="D307" s="488">
        <v>17.07</v>
      </c>
      <c r="E307" s="487"/>
      <c r="F307" s="383">
        <f t="shared" si="286"/>
        <v>0</v>
      </c>
      <c r="G307" s="383">
        <f t="shared" si="287"/>
        <v>373.16159999999996</v>
      </c>
      <c r="H307" s="487">
        <f>'MEMORIA CAL '!M923</f>
        <v>373.16159999999996</v>
      </c>
      <c r="I307" s="400"/>
      <c r="J307" s="386">
        <f>I307+'BM06'!J307</f>
        <v>373.16159999999996</v>
      </c>
      <c r="K307" s="387"/>
      <c r="L307" s="387">
        <f t="shared" si="289"/>
        <v>0</v>
      </c>
      <c r="M307" s="387">
        <f t="shared" si="290"/>
        <v>6369.87</v>
      </c>
      <c r="N307" s="387">
        <f t="shared" si="291"/>
        <v>6369.87</v>
      </c>
      <c r="O307" s="387">
        <f t="shared" si="292"/>
        <v>0</v>
      </c>
      <c r="P307" s="387">
        <f t="shared" si="293"/>
        <v>6369.87</v>
      </c>
      <c r="Q307" s="388">
        <f t="shared" si="294"/>
        <v>1</v>
      </c>
      <c r="R307" s="66"/>
      <c r="U307" s="39"/>
      <c r="V307" s="39"/>
    </row>
    <row r="308" spans="1:22" ht="15.5" x14ac:dyDescent="0.3">
      <c r="A308" s="381" t="s">
        <v>55</v>
      </c>
      <c r="B308" s="394" t="s">
        <v>276</v>
      </c>
      <c r="C308" s="395"/>
      <c r="D308" s="395"/>
      <c r="E308" s="395"/>
      <c r="F308" s="395"/>
      <c r="G308" s="395"/>
      <c r="H308" s="395"/>
      <c r="I308" s="644"/>
      <c r="J308" s="644"/>
      <c r="K308" s="644"/>
      <c r="L308" s="644"/>
      <c r="M308" s="644"/>
      <c r="N308" s="644"/>
      <c r="O308" s="644"/>
      <c r="P308" s="644"/>
      <c r="Q308" s="646"/>
      <c r="S308" s="4">
        <v>22393.48</v>
      </c>
      <c r="U308" s="39">
        <f t="shared" ref="U308:U318" si="295">+S308-K308</f>
        <v>22393.48</v>
      </c>
      <c r="V308" s="39"/>
    </row>
    <row r="309" spans="1:22" ht="37.5" x14ac:dyDescent="0.3">
      <c r="A309" s="452" t="s">
        <v>444</v>
      </c>
      <c r="B309" s="446" t="s">
        <v>105</v>
      </c>
      <c r="C309" s="447" t="s">
        <v>63</v>
      </c>
      <c r="D309" s="413">
        <v>51.88</v>
      </c>
      <c r="E309" s="447">
        <v>431.64</v>
      </c>
      <c r="F309" s="383">
        <f t="shared" ref="F309" si="296">IF(H309&lt;E309,H309-E309,0)</f>
        <v>0</v>
      </c>
      <c r="G309" s="383">
        <f t="shared" ref="G309" si="297">IF(H309&gt;E309,H309-E309,0)</f>
        <v>0</v>
      </c>
      <c r="H309" s="447">
        <v>431.64</v>
      </c>
      <c r="I309" s="400"/>
      <c r="J309" s="386">
        <f>I309+'BM06'!J309</f>
        <v>0</v>
      </c>
      <c r="K309" s="387">
        <f>ROUND(E309*D309,2)</f>
        <v>22393.48</v>
      </c>
      <c r="L309" s="387">
        <f t="shared" ref="L309" si="298">ROUND(D309*F309,2)</f>
        <v>0</v>
      </c>
      <c r="M309" s="387">
        <f t="shared" ref="M309" si="299">ROUND(D309*G309,2)</f>
        <v>0</v>
      </c>
      <c r="N309" s="387">
        <f>ROUND(H309*D309,2)</f>
        <v>22393.48</v>
      </c>
      <c r="O309" s="387">
        <f>ROUND(I309*D309,2)</f>
        <v>0</v>
      </c>
      <c r="P309" s="387">
        <f>ROUND(J309*D309,2)</f>
        <v>0</v>
      </c>
      <c r="Q309" s="388">
        <f t="shared" si="294"/>
        <v>0</v>
      </c>
      <c r="S309" s="4">
        <v>22393.48</v>
      </c>
      <c r="U309" s="39">
        <f t="shared" si="295"/>
        <v>0</v>
      </c>
      <c r="V309" s="39"/>
    </row>
    <row r="310" spans="1:22" ht="15.5" x14ac:dyDescent="0.3">
      <c r="A310" s="381" t="s">
        <v>445</v>
      </c>
      <c r="B310" s="394" t="s">
        <v>41</v>
      </c>
      <c r="C310" s="395"/>
      <c r="D310" s="409"/>
      <c r="E310" s="395"/>
      <c r="F310" s="395"/>
      <c r="G310" s="395"/>
      <c r="H310" s="395"/>
      <c r="I310" s="644"/>
      <c r="J310" s="644"/>
      <c r="K310" s="644"/>
      <c r="L310" s="644"/>
      <c r="M310" s="644"/>
      <c r="N310" s="644"/>
      <c r="O310" s="644"/>
      <c r="P310" s="644"/>
      <c r="Q310" s="646"/>
      <c r="S310" s="4">
        <v>24603.48</v>
      </c>
      <c r="U310" s="39">
        <f t="shared" si="295"/>
        <v>24603.48</v>
      </c>
      <c r="V310" s="39"/>
    </row>
    <row r="311" spans="1:22" ht="37.5" x14ac:dyDescent="0.3">
      <c r="A311" s="452" t="s">
        <v>446</v>
      </c>
      <c r="B311" s="446" t="s">
        <v>109</v>
      </c>
      <c r="C311" s="447" t="s">
        <v>63</v>
      </c>
      <c r="D311" s="413">
        <v>4.37</v>
      </c>
      <c r="E311" s="447">
        <v>863.28</v>
      </c>
      <c r="F311" s="383">
        <f t="shared" ref="F311:F312" si="300">IF(H311&lt;E311,H311-E311,0)</f>
        <v>0</v>
      </c>
      <c r="G311" s="383">
        <f t="shared" ref="G311:G312" si="301">IF(H311&gt;E311,H311-E311,0)</f>
        <v>0</v>
      </c>
      <c r="H311" s="447">
        <v>863.28</v>
      </c>
      <c r="I311" s="400"/>
      <c r="J311" s="386">
        <f>I311+'BM06'!J311</f>
        <v>0</v>
      </c>
      <c r="K311" s="387">
        <f>ROUND(E311*D311,2)</f>
        <v>3772.53</v>
      </c>
      <c r="L311" s="387">
        <f t="shared" ref="L311:L312" si="302">ROUND(D311*F311,2)</f>
        <v>0</v>
      </c>
      <c r="M311" s="387">
        <f t="shared" ref="M311:M312" si="303">ROUND(D311*G311,2)</f>
        <v>0</v>
      </c>
      <c r="N311" s="387">
        <f>ROUND(H311*D311,2)</f>
        <v>3772.53</v>
      </c>
      <c r="O311" s="387">
        <f>ROUND(I311*D311,2)</f>
        <v>0</v>
      </c>
      <c r="P311" s="387">
        <f>ROUND(J311*D311,2)</f>
        <v>0</v>
      </c>
      <c r="Q311" s="388">
        <f t="shared" si="294"/>
        <v>0</v>
      </c>
      <c r="S311" s="4">
        <v>3772.53</v>
      </c>
      <c r="U311" s="39">
        <f t="shared" si="295"/>
        <v>0</v>
      </c>
      <c r="V311" s="39"/>
    </row>
    <row r="312" spans="1:22" ht="50" x14ac:dyDescent="0.3">
      <c r="A312" s="452" t="s">
        <v>447</v>
      </c>
      <c r="B312" s="446" t="s">
        <v>110</v>
      </c>
      <c r="C312" s="447" t="s">
        <v>63</v>
      </c>
      <c r="D312" s="413">
        <v>24.13</v>
      </c>
      <c r="E312" s="447">
        <v>863.28</v>
      </c>
      <c r="F312" s="383">
        <f t="shared" si="300"/>
        <v>0</v>
      </c>
      <c r="G312" s="383">
        <f t="shared" si="301"/>
        <v>0</v>
      </c>
      <c r="H312" s="447">
        <v>863.28</v>
      </c>
      <c r="I312" s="400"/>
      <c r="J312" s="386">
        <f>I312+'BM06'!J312</f>
        <v>0</v>
      </c>
      <c r="K312" s="387">
        <f>ROUND(E312*D312,2)</f>
        <v>20830.95</v>
      </c>
      <c r="L312" s="387">
        <f t="shared" si="302"/>
        <v>0</v>
      </c>
      <c r="M312" s="387">
        <f t="shared" si="303"/>
        <v>0</v>
      </c>
      <c r="N312" s="387">
        <f>ROUND(H312*D312,2)</f>
        <v>20830.95</v>
      </c>
      <c r="O312" s="387">
        <f>ROUND(I312*D312,2)</f>
        <v>0</v>
      </c>
      <c r="P312" s="387">
        <f>ROUND(J312*D312,2)</f>
        <v>0</v>
      </c>
      <c r="Q312" s="388">
        <f t="shared" si="294"/>
        <v>0</v>
      </c>
      <c r="S312" s="4">
        <v>20830.95</v>
      </c>
      <c r="U312" s="39">
        <f t="shared" si="295"/>
        <v>0</v>
      </c>
      <c r="V312" s="39"/>
    </row>
    <row r="313" spans="1:22" ht="15.5" x14ac:dyDescent="0.3">
      <c r="A313" s="381" t="s">
        <v>448</v>
      </c>
      <c r="B313" s="394" t="s">
        <v>42</v>
      </c>
      <c r="C313" s="395"/>
      <c r="D313" s="409"/>
      <c r="E313" s="395"/>
      <c r="F313" s="395"/>
      <c r="G313" s="395"/>
      <c r="H313" s="395"/>
      <c r="I313" s="644"/>
      <c r="J313" s="644"/>
      <c r="K313" s="644"/>
      <c r="L313" s="644"/>
      <c r="M313" s="644"/>
      <c r="N313" s="644"/>
      <c r="O313" s="644"/>
      <c r="P313" s="644"/>
      <c r="Q313" s="646"/>
      <c r="S313" s="4">
        <v>28514.13</v>
      </c>
      <c r="U313" s="39">
        <f t="shared" si="295"/>
        <v>28514.13</v>
      </c>
      <c r="V313" s="39"/>
    </row>
    <row r="314" spans="1:22" ht="25" x14ac:dyDescent="0.3">
      <c r="A314" s="452" t="s">
        <v>449</v>
      </c>
      <c r="B314" s="446" t="s">
        <v>417</v>
      </c>
      <c r="C314" s="447" t="s">
        <v>63</v>
      </c>
      <c r="D314" s="413">
        <v>13.62</v>
      </c>
      <c r="E314" s="447">
        <v>863.28</v>
      </c>
      <c r="F314" s="383">
        <f t="shared" ref="F314:F315" si="304">IF(H314&lt;E314,H314-E314,0)</f>
        <v>0</v>
      </c>
      <c r="G314" s="383">
        <f t="shared" ref="G314:G315" si="305">IF(H314&gt;E314,H314-E314,0)</f>
        <v>0</v>
      </c>
      <c r="H314" s="447">
        <v>863.28</v>
      </c>
      <c r="I314" s="400"/>
      <c r="J314" s="386">
        <f>I314+'BM06'!J314</f>
        <v>0</v>
      </c>
      <c r="K314" s="387">
        <f>ROUND(E314*D314,2)</f>
        <v>11757.87</v>
      </c>
      <c r="L314" s="387">
        <f t="shared" ref="L314:L315" si="306">ROUND(D314*F314,2)</f>
        <v>0</v>
      </c>
      <c r="M314" s="387">
        <f t="shared" ref="M314:M315" si="307">ROUND(D314*G314,2)</f>
        <v>0</v>
      </c>
      <c r="N314" s="387">
        <f>ROUND(H314*D314,2)</f>
        <v>11757.87</v>
      </c>
      <c r="O314" s="387">
        <f>ROUND(I314*D314,2)</f>
        <v>0</v>
      </c>
      <c r="P314" s="387">
        <f>ROUND(J314*D314,2)</f>
        <v>0</v>
      </c>
      <c r="Q314" s="388">
        <f t="shared" si="294"/>
        <v>0</v>
      </c>
      <c r="S314" s="4">
        <v>11757.87</v>
      </c>
      <c r="U314" s="39">
        <f t="shared" si="295"/>
        <v>0</v>
      </c>
      <c r="V314" s="39"/>
    </row>
    <row r="315" spans="1:22" ht="25" x14ac:dyDescent="0.3">
      <c r="A315" s="452" t="s">
        <v>450</v>
      </c>
      <c r="B315" s="446" t="s">
        <v>112</v>
      </c>
      <c r="C315" s="447" t="s">
        <v>63</v>
      </c>
      <c r="D315" s="413">
        <v>19.41</v>
      </c>
      <c r="E315" s="447">
        <v>863.28</v>
      </c>
      <c r="F315" s="383">
        <f t="shared" si="304"/>
        <v>0</v>
      </c>
      <c r="G315" s="383">
        <f t="shared" si="305"/>
        <v>0</v>
      </c>
      <c r="H315" s="447">
        <v>863.28</v>
      </c>
      <c r="I315" s="400"/>
      <c r="J315" s="386">
        <f>I315+'BM06'!J315</f>
        <v>0</v>
      </c>
      <c r="K315" s="387">
        <f>ROUND(E315*D315,2)</f>
        <v>16756.259999999998</v>
      </c>
      <c r="L315" s="387">
        <f t="shared" si="306"/>
        <v>0</v>
      </c>
      <c r="M315" s="387">
        <f t="shared" si="307"/>
        <v>0</v>
      </c>
      <c r="N315" s="387">
        <f>ROUND(H315*D315,2)</f>
        <v>16756.259999999998</v>
      </c>
      <c r="O315" s="387">
        <f>ROUND(I315*D315,2)</f>
        <v>0</v>
      </c>
      <c r="P315" s="387">
        <f>ROUND(J315*D315,2)</f>
        <v>0</v>
      </c>
      <c r="Q315" s="388">
        <f t="shared" si="294"/>
        <v>0</v>
      </c>
      <c r="S315" s="4">
        <v>16756.259999999998</v>
      </c>
      <c r="U315" s="39">
        <f t="shared" si="295"/>
        <v>0</v>
      </c>
      <c r="V315" s="39"/>
    </row>
    <row r="316" spans="1:22" ht="15.5" x14ac:dyDescent="0.3">
      <c r="A316" s="381" t="s">
        <v>451</v>
      </c>
      <c r="B316" s="394" t="s">
        <v>158</v>
      </c>
      <c r="C316" s="395"/>
      <c r="D316" s="409"/>
      <c r="E316" s="395"/>
      <c r="F316" s="395"/>
      <c r="G316" s="395"/>
      <c r="H316" s="395"/>
      <c r="I316" s="644"/>
      <c r="J316" s="644"/>
      <c r="K316" s="644"/>
      <c r="L316" s="644"/>
      <c r="M316" s="644"/>
      <c r="N316" s="644"/>
      <c r="O316" s="644"/>
      <c r="P316" s="644"/>
      <c r="Q316" s="646"/>
      <c r="S316" s="4">
        <v>158276.16</v>
      </c>
      <c r="U316" s="39">
        <f t="shared" si="295"/>
        <v>158276.16</v>
      </c>
      <c r="V316" s="39"/>
    </row>
    <row r="317" spans="1:22" ht="50" x14ac:dyDescent="0.3">
      <c r="A317" s="485" t="s">
        <v>452</v>
      </c>
      <c r="B317" s="486" t="s">
        <v>159</v>
      </c>
      <c r="C317" s="487" t="s">
        <v>63</v>
      </c>
      <c r="D317" s="488">
        <v>77.12</v>
      </c>
      <c r="E317" s="487">
        <v>1512</v>
      </c>
      <c r="F317" s="383">
        <f t="shared" ref="F317:F320" si="308">IF(H317&lt;E317,H317-E317,0)</f>
        <v>0</v>
      </c>
      <c r="G317" s="383">
        <f t="shared" ref="G317:G320" si="309">IF(H317&gt;E317,H317-E317,0)</f>
        <v>84</v>
      </c>
      <c r="H317" s="487">
        <v>1596</v>
      </c>
      <c r="I317" s="400"/>
      <c r="J317" s="386">
        <f>I317+'BM06'!J317</f>
        <v>0</v>
      </c>
      <c r="K317" s="387">
        <f>ROUND(E317*D317,2)</f>
        <v>116605.44</v>
      </c>
      <c r="L317" s="387">
        <f t="shared" ref="L317:L320" si="310">ROUND(D317*F317,2)</f>
        <v>0</v>
      </c>
      <c r="M317" s="387">
        <f t="shared" ref="M317:M320" si="311">ROUND(D317*G317,2)</f>
        <v>6478.08</v>
      </c>
      <c r="N317" s="387">
        <f>ROUND(H317*D317,2)</f>
        <v>123083.52</v>
      </c>
      <c r="O317" s="387">
        <f>ROUND(I317*D317,2)</f>
        <v>0</v>
      </c>
      <c r="P317" s="387">
        <f>ROUND(J317*D317,2)</f>
        <v>0</v>
      </c>
      <c r="Q317" s="388">
        <f t="shared" si="294"/>
        <v>0</v>
      </c>
      <c r="S317" s="4">
        <v>116605.44</v>
      </c>
      <c r="U317" s="39">
        <f t="shared" si="295"/>
        <v>0</v>
      </c>
      <c r="V317" s="39"/>
    </row>
    <row r="318" spans="1:22" ht="25" x14ac:dyDescent="0.3">
      <c r="A318" s="485" t="s">
        <v>453</v>
      </c>
      <c r="B318" s="486" t="s">
        <v>160</v>
      </c>
      <c r="C318" s="487" t="s">
        <v>63</v>
      </c>
      <c r="D318" s="488">
        <v>27.56</v>
      </c>
      <c r="E318" s="487">
        <v>1512</v>
      </c>
      <c r="F318" s="383">
        <f t="shared" si="308"/>
        <v>0</v>
      </c>
      <c r="G318" s="383">
        <f t="shared" si="309"/>
        <v>84</v>
      </c>
      <c r="H318" s="487">
        <v>1596</v>
      </c>
      <c r="I318" s="400"/>
      <c r="J318" s="386">
        <f>I318+'BM06'!J318</f>
        <v>0</v>
      </c>
      <c r="K318" s="387">
        <f>ROUND(E318*D318,2)</f>
        <v>41670.720000000001</v>
      </c>
      <c r="L318" s="387">
        <f t="shared" si="310"/>
        <v>0</v>
      </c>
      <c r="M318" s="387">
        <f t="shared" si="311"/>
        <v>2315.04</v>
      </c>
      <c r="N318" s="387">
        <f>ROUND(H318*D318,2)</f>
        <v>43985.760000000002</v>
      </c>
      <c r="O318" s="387">
        <f>ROUND(I318*D318,2)</f>
        <v>0</v>
      </c>
      <c r="P318" s="387">
        <f>ROUND(J318*D318,2)</f>
        <v>0</v>
      </c>
      <c r="Q318" s="388">
        <f t="shared" si="294"/>
        <v>0</v>
      </c>
      <c r="S318" s="4">
        <v>41670.720000000001</v>
      </c>
      <c r="U318" s="39">
        <f t="shared" si="295"/>
        <v>0</v>
      </c>
      <c r="V318" s="39"/>
    </row>
    <row r="319" spans="1:22" ht="37.5" x14ac:dyDescent="0.3">
      <c r="A319" s="485" t="s">
        <v>1510</v>
      </c>
      <c r="B319" s="486" t="s">
        <v>1508</v>
      </c>
      <c r="C319" s="487" t="s">
        <v>431</v>
      </c>
      <c r="D319" s="488">
        <v>3059.7585839698286</v>
      </c>
      <c r="E319" s="487"/>
      <c r="F319" s="383">
        <f t="shared" si="308"/>
        <v>0</v>
      </c>
      <c r="G319" s="383">
        <f t="shared" si="309"/>
        <v>39</v>
      </c>
      <c r="H319" s="487">
        <v>39</v>
      </c>
      <c r="I319" s="400"/>
      <c r="J319" s="386">
        <f>I319+'BM06'!J319</f>
        <v>0</v>
      </c>
      <c r="K319" s="387"/>
      <c r="L319" s="387">
        <f t="shared" si="310"/>
        <v>0</v>
      </c>
      <c r="M319" s="387">
        <f t="shared" si="311"/>
        <v>119330.58</v>
      </c>
      <c r="N319" s="387">
        <f>ROUND(H319*D319,2)</f>
        <v>119330.58</v>
      </c>
      <c r="O319" s="387">
        <v>0</v>
      </c>
      <c r="P319" s="387">
        <v>0</v>
      </c>
      <c r="Q319" s="388">
        <f t="shared" si="294"/>
        <v>0</v>
      </c>
      <c r="U319" s="39"/>
      <c r="V319" s="39"/>
    </row>
    <row r="320" spans="1:22" ht="37.5" x14ac:dyDescent="0.3">
      <c r="A320" s="485" t="s">
        <v>1517</v>
      </c>
      <c r="B320" s="486" t="s">
        <v>1518</v>
      </c>
      <c r="C320" s="487" t="s">
        <v>124</v>
      </c>
      <c r="D320" s="488">
        <v>21.344412500287802</v>
      </c>
      <c r="E320" s="487"/>
      <c r="F320" s="383">
        <f t="shared" si="308"/>
        <v>0</v>
      </c>
      <c r="G320" s="383">
        <f t="shared" si="309"/>
        <v>114</v>
      </c>
      <c r="H320" s="487">
        <v>114</v>
      </c>
      <c r="I320" s="400"/>
      <c r="J320" s="386">
        <f>I320+'BM06'!J320</f>
        <v>0</v>
      </c>
      <c r="K320" s="387"/>
      <c r="L320" s="387">
        <f t="shared" si="310"/>
        <v>0</v>
      </c>
      <c r="M320" s="387">
        <f t="shared" si="311"/>
        <v>2433.2600000000002</v>
      </c>
      <c r="N320" s="387">
        <f>ROUND(H320*D320,2)</f>
        <v>2433.2600000000002</v>
      </c>
      <c r="O320" s="387">
        <v>0</v>
      </c>
      <c r="P320" s="387">
        <v>0</v>
      </c>
      <c r="Q320" s="388">
        <f t="shared" si="294"/>
        <v>0</v>
      </c>
      <c r="U320" s="39"/>
      <c r="V320" s="39"/>
    </row>
    <row r="321" spans="1:22" ht="15.5" x14ac:dyDescent="0.3">
      <c r="A321" s="381" t="s">
        <v>454</v>
      </c>
      <c r="B321" s="394" t="s">
        <v>424</v>
      </c>
      <c r="C321" s="395"/>
      <c r="D321" s="409"/>
      <c r="E321" s="395"/>
      <c r="F321" s="395"/>
      <c r="G321" s="395"/>
      <c r="H321" s="395"/>
      <c r="I321" s="644"/>
      <c r="J321" s="644"/>
      <c r="K321" s="644"/>
      <c r="L321" s="644"/>
      <c r="M321" s="644"/>
      <c r="N321" s="644"/>
      <c r="O321" s="644"/>
      <c r="P321" s="644"/>
      <c r="Q321" s="646"/>
      <c r="S321" s="4">
        <v>190173.79</v>
      </c>
      <c r="U321" s="39">
        <f t="shared" ref="U321:U339" si="312">+S321-K321</f>
        <v>190173.79</v>
      </c>
      <c r="V321" s="39"/>
    </row>
    <row r="322" spans="1:22" ht="14" x14ac:dyDescent="0.3">
      <c r="A322" s="452" t="s">
        <v>455</v>
      </c>
      <c r="B322" s="446" t="s">
        <v>426</v>
      </c>
      <c r="C322" s="447" t="s">
        <v>124</v>
      </c>
      <c r="D322" s="413">
        <v>507.24</v>
      </c>
      <c r="E322" s="447">
        <v>343.56</v>
      </c>
      <c r="F322" s="383">
        <f t="shared" ref="F322:F324" si="313">IF(H322&lt;E322,H322-E322,0)</f>
        <v>-70.56</v>
      </c>
      <c r="G322" s="383">
        <f t="shared" ref="G322:G324" si="314">IF(H322&gt;E322,H322-E322,0)</f>
        <v>0</v>
      </c>
      <c r="H322" s="447">
        <v>273</v>
      </c>
      <c r="I322" s="400"/>
      <c r="J322" s="386">
        <f>I322+'BM06'!J322</f>
        <v>0</v>
      </c>
      <c r="K322" s="387">
        <f>ROUND(E322*D322,2)</f>
        <v>174267.37</v>
      </c>
      <c r="L322" s="387">
        <f t="shared" ref="L322:L324" si="315">ROUND(D322*F322,2)</f>
        <v>-35790.85</v>
      </c>
      <c r="M322" s="387">
        <f t="shared" ref="M322:M324" si="316">ROUND(D322*G322,2)</f>
        <v>0</v>
      </c>
      <c r="N322" s="387">
        <f>ROUND(H322*D322,2)</f>
        <v>138476.51999999999</v>
      </c>
      <c r="O322" s="387">
        <f>ROUND(I322*D322,2)</f>
        <v>0</v>
      </c>
      <c r="P322" s="387">
        <f>ROUND(J322*D322,2)</f>
        <v>0</v>
      </c>
      <c r="Q322" s="388">
        <f t="shared" si="294"/>
        <v>0</v>
      </c>
      <c r="S322" s="4">
        <v>174267.37</v>
      </c>
      <c r="U322" s="39">
        <f t="shared" si="312"/>
        <v>0</v>
      </c>
      <c r="V322" s="39"/>
    </row>
    <row r="323" spans="1:22" ht="25" x14ac:dyDescent="0.3">
      <c r="A323" s="452" t="s">
        <v>456</v>
      </c>
      <c r="B323" s="446" t="s">
        <v>428</v>
      </c>
      <c r="C323" s="447" t="s">
        <v>63</v>
      </c>
      <c r="D323" s="413">
        <v>14.4</v>
      </c>
      <c r="E323" s="447">
        <v>274.85000000000002</v>
      </c>
      <c r="F323" s="383">
        <f t="shared" si="313"/>
        <v>-56.450000000000045</v>
      </c>
      <c r="G323" s="383">
        <f t="shared" si="314"/>
        <v>0</v>
      </c>
      <c r="H323" s="447">
        <v>218.39999999999998</v>
      </c>
      <c r="I323" s="400"/>
      <c r="J323" s="386">
        <f>I323+'BM06'!J323</f>
        <v>0</v>
      </c>
      <c r="K323" s="387">
        <f>ROUND(E323*D323,2)</f>
        <v>3957.84</v>
      </c>
      <c r="L323" s="387">
        <f t="shared" si="315"/>
        <v>-812.88</v>
      </c>
      <c r="M323" s="387">
        <f t="shared" si="316"/>
        <v>0</v>
      </c>
      <c r="N323" s="387">
        <f>ROUND(H323*D323,2)</f>
        <v>3144.96</v>
      </c>
      <c r="O323" s="387">
        <f>ROUND(I323*D323,2)</f>
        <v>0</v>
      </c>
      <c r="P323" s="387">
        <f>ROUND(J323*D323,2)</f>
        <v>0</v>
      </c>
      <c r="Q323" s="388">
        <f t="shared" si="294"/>
        <v>0</v>
      </c>
      <c r="S323" s="4">
        <v>3957.84</v>
      </c>
      <c r="U323" s="39">
        <f t="shared" si="312"/>
        <v>0</v>
      </c>
      <c r="V323" s="39"/>
    </row>
    <row r="324" spans="1:22" ht="25" x14ac:dyDescent="0.3">
      <c r="A324" s="452" t="s">
        <v>457</v>
      </c>
      <c r="B324" s="446" t="s">
        <v>458</v>
      </c>
      <c r="C324" s="447" t="s">
        <v>431</v>
      </c>
      <c r="D324" s="413">
        <v>284.49</v>
      </c>
      <c r="E324" s="447">
        <v>42</v>
      </c>
      <c r="F324" s="383">
        <f t="shared" si="313"/>
        <v>0</v>
      </c>
      <c r="G324" s="383">
        <f t="shared" si="314"/>
        <v>0</v>
      </c>
      <c r="H324" s="447">
        <v>42</v>
      </c>
      <c r="I324" s="400"/>
      <c r="J324" s="386">
        <f>I324+'BM06'!J324</f>
        <v>0</v>
      </c>
      <c r="K324" s="387">
        <f>ROUND(E324*D324,2)</f>
        <v>11948.58</v>
      </c>
      <c r="L324" s="387">
        <f t="shared" si="315"/>
        <v>0</v>
      </c>
      <c r="M324" s="387">
        <f t="shared" si="316"/>
        <v>0</v>
      </c>
      <c r="N324" s="387">
        <f>ROUND(H324*D324,2)</f>
        <v>11948.58</v>
      </c>
      <c r="O324" s="387">
        <f>ROUND(I324*D324,2)</f>
        <v>0</v>
      </c>
      <c r="P324" s="387">
        <f>ROUND(J324*D324,2)</f>
        <v>0</v>
      </c>
      <c r="Q324" s="388">
        <f t="shared" si="294"/>
        <v>0</v>
      </c>
      <c r="S324" s="4">
        <v>11948.58</v>
      </c>
      <c r="U324" s="39">
        <f t="shared" si="312"/>
        <v>0</v>
      </c>
      <c r="V324" s="39"/>
    </row>
    <row r="325" spans="1:22" ht="15.5" x14ac:dyDescent="0.3">
      <c r="A325" s="376">
        <v>7</v>
      </c>
      <c r="B325" s="414" t="s">
        <v>459</v>
      </c>
      <c r="C325" s="415"/>
      <c r="D325" s="448"/>
      <c r="E325" s="415"/>
      <c r="F325" s="415"/>
      <c r="G325" s="415"/>
      <c r="H325" s="415"/>
      <c r="I325" s="451"/>
      <c r="J325" s="451"/>
      <c r="K325" s="449">
        <f t="shared" ref="K325:P325" si="317">SUM(K327:K373)</f>
        <v>203686.02999999994</v>
      </c>
      <c r="L325" s="449">
        <f t="shared" si="317"/>
        <v>-8721.74</v>
      </c>
      <c r="M325" s="449">
        <f t="shared" si="317"/>
        <v>2759.77</v>
      </c>
      <c r="N325" s="449">
        <f t="shared" si="317"/>
        <v>197724.07999999996</v>
      </c>
      <c r="O325" s="449">
        <f t="shared" si="317"/>
        <v>2570.23</v>
      </c>
      <c r="P325" s="449">
        <f t="shared" si="317"/>
        <v>79813.959999999992</v>
      </c>
      <c r="Q325" s="380">
        <f>P325/N325</f>
        <v>0.40366332719818449</v>
      </c>
      <c r="S325" s="4">
        <v>203686.03</v>
      </c>
      <c r="U325" s="39">
        <f t="shared" si="312"/>
        <v>0</v>
      </c>
      <c r="V325" s="39"/>
    </row>
    <row r="326" spans="1:22" ht="15.5" x14ac:dyDescent="0.3">
      <c r="A326" s="381" t="s">
        <v>49</v>
      </c>
      <c r="B326" s="394" t="s">
        <v>59</v>
      </c>
      <c r="C326" s="395"/>
      <c r="D326" s="409"/>
      <c r="E326" s="395"/>
      <c r="F326" s="395"/>
      <c r="G326" s="395"/>
      <c r="H326" s="395"/>
      <c r="I326" s="644"/>
      <c r="J326" s="644"/>
      <c r="K326" s="644"/>
      <c r="L326" s="644"/>
      <c r="M326" s="644"/>
      <c r="N326" s="644"/>
      <c r="O326" s="644"/>
      <c r="P326" s="644"/>
      <c r="Q326" s="646"/>
      <c r="S326" s="4">
        <v>5082.57</v>
      </c>
      <c r="U326" s="39">
        <f t="shared" si="312"/>
        <v>5082.57</v>
      </c>
      <c r="V326" s="39"/>
    </row>
    <row r="327" spans="1:22" ht="37.5" x14ac:dyDescent="0.3">
      <c r="A327" s="452" t="s">
        <v>460</v>
      </c>
      <c r="B327" s="446" t="s">
        <v>123</v>
      </c>
      <c r="C327" s="447" t="s">
        <v>124</v>
      </c>
      <c r="D327" s="413">
        <v>60.22</v>
      </c>
      <c r="E327" s="447">
        <v>84.4</v>
      </c>
      <c r="F327" s="383">
        <f t="shared" ref="F327" si="318">IF(H327&lt;E327,H327-E327,0)</f>
        <v>0</v>
      </c>
      <c r="G327" s="383">
        <f t="shared" ref="G327" si="319">IF(H327&gt;E327,H327-E327,0)</f>
        <v>0</v>
      </c>
      <c r="H327" s="447">
        <v>84.4</v>
      </c>
      <c r="I327" s="400"/>
      <c r="J327" s="386">
        <f>I327+'BM06'!J327</f>
        <v>84.4</v>
      </c>
      <c r="K327" s="387">
        <f>ROUND(E327*D327,2)</f>
        <v>5082.57</v>
      </c>
      <c r="L327" s="387">
        <f t="shared" ref="L327" si="320">ROUND(D327*F327,2)</f>
        <v>0</v>
      </c>
      <c r="M327" s="387">
        <f t="shared" ref="M327" si="321">ROUND(D327*G327,2)</f>
        <v>0</v>
      </c>
      <c r="N327" s="387">
        <f>ROUND(H327*D327,2)</f>
        <v>5082.57</v>
      </c>
      <c r="O327" s="387">
        <f>ROUND(I327*D327,2)</f>
        <v>0</v>
      </c>
      <c r="P327" s="387">
        <f>ROUND(J327*D327,2)</f>
        <v>5082.57</v>
      </c>
      <c r="Q327" s="388">
        <f t="shared" ref="Q327" si="322">P327/N327</f>
        <v>1</v>
      </c>
      <c r="S327" s="4">
        <v>5082.57</v>
      </c>
      <c r="U327" s="39">
        <f t="shared" si="312"/>
        <v>0</v>
      </c>
      <c r="V327" s="39"/>
    </row>
    <row r="328" spans="1:22" ht="15.5" x14ac:dyDescent="0.3">
      <c r="A328" s="381" t="s">
        <v>50</v>
      </c>
      <c r="B328" s="394" t="s">
        <v>461</v>
      </c>
      <c r="C328" s="395"/>
      <c r="D328" s="409"/>
      <c r="E328" s="395"/>
      <c r="F328" s="395"/>
      <c r="G328" s="395"/>
      <c r="H328" s="395"/>
      <c r="I328" s="644"/>
      <c r="J328" s="644"/>
      <c r="K328" s="644"/>
      <c r="L328" s="644"/>
      <c r="M328" s="644"/>
      <c r="N328" s="644"/>
      <c r="O328" s="644"/>
      <c r="P328" s="644"/>
      <c r="Q328" s="646"/>
      <c r="S328" s="4">
        <v>30190.87</v>
      </c>
      <c r="U328" s="39">
        <f t="shared" si="312"/>
        <v>30190.87</v>
      </c>
      <c r="V328" s="39"/>
    </row>
    <row r="329" spans="1:22" ht="25" x14ac:dyDescent="0.3">
      <c r="A329" s="452" t="s">
        <v>462</v>
      </c>
      <c r="B329" s="446" t="s">
        <v>67</v>
      </c>
      <c r="C329" s="447" t="s">
        <v>46</v>
      </c>
      <c r="D329" s="413">
        <v>76.92</v>
      </c>
      <c r="E329" s="447">
        <v>12.97</v>
      </c>
      <c r="F329" s="383">
        <f t="shared" ref="F329:F340" si="323">IF(H329&lt;E329,H329-E329,0)</f>
        <v>0</v>
      </c>
      <c r="G329" s="383">
        <f t="shared" ref="G329:G340" si="324">IF(H329&gt;E329,H329-E329,0)</f>
        <v>0.45999999999999908</v>
      </c>
      <c r="H329" s="447">
        <v>13.43</v>
      </c>
      <c r="I329" s="400"/>
      <c r="J329" s="386">
        <f>I329+'BM06'!J329</f>
        <v>12.97</v>
      </c>
      <c r="K329" s="387">
        <f t="shared" ref="K329:K339" si="325">ROUND(E329*D329,2)</f>
        <v>997.65</v>
      </c>
      <c r="L329" s="387">
        <f t="shared" ref="L329:L340" si="326">ROUND(D329*F329,2)</f>
        <v>0</v>
      </c>
      <c r="M329" s="387">
        <f t="shared" ref="M329:M340" si="327">ROUND(D329*G329,2)</f>
        <v>35.380000000000003</v>
      </c>
      <c r="N329" s="387">
        <f t="shared" ref="N329:N340" si="328">ROUND(H329*D329,2)</f>
        <v>1033.04</v>
      </c>
      <c r="O329" s="387">
        <f t="shared" ref="O329:O340" si="329">ROUND(I329*D329,2)</f>
        <v>0</v>
      </c>
      <c r="P329" s="387">
        <f t="shared" ref="P329:P340" si="330">ROUND(J329*D329,2)</f>
        <v>997.65</v>
      </c>
      <c r="Q329" s="388">
        <f t="shared" ref="Q329:Q373" si="331">P329/N329</f>
        <v>0.96574188801982497</v>
      </c>
      <c r="S329" s="4">
        <v>997.65</v>
      </c>
      <c r="U329" s="39">
        <f t="shared" si="312"/>
        <v>0</v>
      </c>
      <c r="V329" s="39"/>
    </row>
    <row r="330" spans="1:22" ht="25" x14ac:dyDescent="0.3">
      <c r="A330" s="452" t="s">
        <v>463</v>
      </c>
      <c r="B330" s="446" t="s">
        <v>68</v>
      </c>
      <c r="C330" s="447" t="s">
        <v>63</v>
      </c>
      <c r="D330" s="413">
        <v>5.65</v>
      </c>
      <c r="E330" s="447">
        <v>7.7</v>
      </c>
      <c r="F330" s="383">
        <f t="shared" si="323"/>
        <v>0</v>
      </c>
      <c r="G330" s="383">
        <f t="shared" si="324"/>
        <v>0</v>
      </c>
      <c r="H330" s="447">
        <v>7.7</v>
      </c>
      <c r="I330" s="400"/>
      <c r="J330" s="386">
        <f>I330+'BM06'!J330</f>
        <v>7.7</v>
      </c>
      <c r="K330" s="387">
        <f t="shared" si="325"/>
        <v>43.51</v>
      </c>
      <c r="L330" s="387">
        <f t="shared" si="326"/>
        <v>0</v>
      </c>
      <c r="M330" s="387">
        <f t="shared" si="327"/>
        <v>0</v>
      </c>
      <c r="N330" s="387">
        <f t="shared" si="328"/>
        <v>43.51</v>
      </c>
      <c r="O330" s="387">
        <f t="shared" si="329"/>
        <v>0</v>
      </c>
      <c r="P330" s="387">
        <f t="shared" si="330"/>
        <v>43.51</v>
      </c>
      <c r="Q330" s="388">
        <f t="shared" si="331"/>
        <v>1</v>
      </c>
      <c r="S330" s="4">
        <v>43.51</v>
      </c>
      <c r="U330" s="39">
        <f t="shared" si="312"/>
        <v>0</v>
      </c>
      <c r="V330" s="39"/>
    </row>
    <row r="331" spans="1:22" ht="25" x14ac:dyDescent="0.3">
      <c r="A331" s="452" t="s">
        <v>464</v>
      </c>
      <c r="B331" s="446" t="s">
        <v>128</v>
      </c>
      <c r="C331" s="447" t="s">
        <v>46</v>
      </c>
      <c r="D331" s="413">
        <v>610.86</v>
      </c>
      <c r="E331" s="447">
        <v>0.39</v>
      </c>
      <c r="F331" s="383">
        <f t="shared" si="323"/>
        <v>0</v>
      </c>
      <c r="G331" s="383">
        <f t="shared" si="324"/>
        <v>0</v>
      </c>
      <c r="H331" s="447">
        <v>0.39</v>
      </c>
      <c r="I331" s="400"/>
      <c r="J331" s="386">
        <f>I331+'BM06'!J331</f>
        <v>0.39</v>
      </c>
      <c r="K331" s="387">
        <f t="shared" si="325"/>
        <v>238.24</v>
      </c>
      <c r="L331" s="387">
        <f t="shared" si="326"/>
        <v>0</v>
      </c>
      <c r="M331" s="387">
        <f t="shared" si="327"/>
        <v>0</v>
      </c>
      <c r="N331" s="387">
        <f t="shared" si="328"/>
        <v>238.24</v>
      </c>
      <c r="O331" s="387">
        <f t="shared" si="329"/>
        <v>0</v>
      </c>
      <c r="P331" s="387">
        <f t="shared" si="330"/>
        <v>238.24</v>
      </c>
      <c r="Q331" s="388">
        <f t="shared" si="331"/>
        <v>1</v>
      </c>
      <c r="S331" s="4">
        <v>238.24</v>
      </c>
      <c r="U331" s="39">
        <f t="shared" si="312"/>
        <v>0</v>
      </c>
      <c r="V331" s="39"/>
    </row>
    <row r="332" spans="1:22" ht="25" x14ac:dyDescent="0.3">
      <c r="A332" s="452" t="s">
        <v>465</v>
      </c>
      <c r="B332" s="446" t="s">
        <v>70</v>
      </c>
      <c r="C332" s="447" t="s">
        <v>71</v>
      </c>
      <c r="D332" s="413">
        <v>21.44</v>
      </c>
      <c r="E332" s="447">
        <v>74.5</v>
      </c>
      <c r="F332" s="383">
        <f t="shared" si="323"/>
        <v>0</v>
      </c>
      <c r="G332" s="383">
        <f t="shared" si="324"/>
        <v>0</v>
      </c>
      <c r="H332" s="447">
        <v>74.5</v>
      </c>
      <c r="I332" s="400"/>
      <c r="J332" s="386">
        <f>I332+'BM06'!J332</f>
        <v>74.5</v>
      </c>
      <c r="K332" s="387">
        <f t="shared" si="325"/>
        <v>1597.28</v>
      </c>
      <c r="L332" s="387">
        <f t="shared" si="326"/>
        <v>0</v>
      </c>
      <c r="M332" s="387">
        <f t="shared" si="327"/>
        <v>0</v>
      </c>
      <c r="N332" s="387">
        <f t="shared" si="328"/>
        <v>1597.28</v>
      </c>
      <c r="O332" s="387">
        <f t="shared" si="329"/>
        <v>0</v>
      </c>
      <c r="P332" s="387">
        <f t="shared" si="330"/>
        <v>1597.28</v>
      </c>
      <c r="Q332" s="388">
        <f t="shared" si="331"/>
        <v>1</v>
      </c>
      <c r="S332" s="4">
        <v>1597.28</v>
      </c>
      <c r="U332" s="39">
        <f t="shared" si="312"/>
        <v>0</v>
      </c>
      <c r="V332" s="39"/>
    </row>
    <row r="333" spans="1:22" ht="25" x14ac:dyDescent="0.3">
      <c r="A333" s="452" t="s">
        <v>466</v>
      </c>
      <c r="B333" s="446" t="s">
        <v>72</v>
      </c>
      <c r="C333" s="447" t="s">
        <v>71</v>
      </c>
      <c r="D333" s="413">
        <v>20.350000000000001</v>
      </c>
      <c r="E333" s="447">
        <v>177.1</v>
      </c>
      <c r="F333" s="383">
        <f t="shared" si="323"/>
        <v>0</v>
      </c>
      <c r="G333" s="383">
        <f t="shared" si="324"/>
        <v>0</v>
      </c>
      <c r="H333" s="447">
        <v>177.1</v>
      </c>
      <c r="I333" s="400"/>
      <c r="J333" s="386">
        <f>I333+'BM06'!J333</f>
        <v>177.1</v>
      </c>
      <c r="K333" s="387">
        <f t="shared" si="325"/>
        <v>3603.99</v>
      </c>
      <c r="L333" s="387">
        <f t="shared" si="326"/>
        <v>0</v>
      </c>
      <c r="M333" s="387">
        <f t="shared" si="327"/>
        <v>0</v>
      </c>
      <c r="N333" s="387">
        <f t="shared" si="328"/>
        <v>3603.99</v>
      </c>
      <c r="O333" s="387">
        <f t="shared" si="329"/>
        <v>0</v>
      </c>
      <c r="P333" s="387">
        <f t="shared" si="330"/>
        <v>3603.99</v>
      </c>
      <c r="Q333" s="388">
        <f t="shared" si="331"/>
        <v>1</v>
      </c>
      <c r="S333" s="4">
        <v>3603.99</v>
      </c>
      <c r="U333" s="39">
        <f t="shared" si="312"/>
        <v>0</v>
      </c>
      <c r="V333" s="39"/>
    </row>
    <row r="334" spans="1:22" ht="25" x14ac:dyDescent="0.3">
      <c r="A334" s="452" t="s">
        <v>467</v>
      </c>
      <c r="B334" s="446" t="s">
        <v>45</v>
      </c>
      <c r="C334" s="447" t="s">
        <v>71</v>
      </c>
      <c r="D334" s="413">
        <v>18.329999999999998</v>
      </c>
      <c r="E334" s="447">
        <v>71.5</v>
      </c>
      <c r="F334" s="383">
        <f t="shared" si="323"/>
        <v>0</v>
      </c>
      <c r="G334" s="383">
        <f t="shared" si="324"/>
        <v>0</v>
      </c>
      <c r="H334" s="447">
        <v>71.5</v>
      </c>
      <c r="I334" s="400"/>
      <c r="J334" s="386">
        <f>I334+'BM06'!J334</f>
        <v>71.5</v>
      </c>
      <c r="K334" s="387">
        <f t="shared" si="325"/>
        <v>1310.5999999999999</v>
      </c>
      <c r="L334" s="387">
        <f t="shared" si="326"/>
        <v>0</v>
      </c>
      <c r="M334" s="387">
        <f t="shared" si="327"/>
        <v>0</v>
      </c>
      <c r="N334" s="387">
        <f t="shared" si="328"/>
        <v>1310.5999999999999</v>
      </c>
      <c r="O334" s="387">
        <f t="shared" si="329"/>
        <v>0</v>
      </c>
      <c r="P334" s="387">
        <f t="shared" si="330"/>
        <v>1310.5999999999999</v>
      </c>
      <c r="Q334" s="388">
        <f t="shared" si="331"/>
        <v>1</v>
      </c>
      <c r="S334" s="4">
        <v>1310.5999999999999</v>
      </c>
      <c r="U334" s="39">
        <f t="shared" si="312"/>
        <v>0</v>
      </c>
      <c r="V334" s="39"/>
    </row>
    <row r="335" spans="1:22" ht="25" x14ac:dyDescent="0.3">
      <c r="A335" s="452" t="s">
        <v>468</v>
      </c>
      <c r="B335" s="446" t="s">
        <v>73</v>
      </c>
      <c r="C335" s="447" t="s">
        <v>71</v>
      </c>
      <c r="D335" s="413">
        <v>22.45</v>
      </c>
      <c r="E335" s="447">
        <v>112.5</v>
      </c>
      <c r="F335" s="383">
        <f t="shared" si="323"/>
        <v>0</v>
      </c>
      <c r="G335" s="383">
        <f t="shared" si="324"/>
        <v>0</v>
      </c>
      <c r="H335" s="447">
        <v>112.5</v>
      </c>
      <c r="I335" s="400"/>
      <c r="J335" s="386">
        <f>I335+'BM06'!J335</f>
        <v>112.5</v>
      </c>
      <c r="K335" s="387">
        <f t="shared" si="325"/>
        <v>2525.63</v>
      </c>
      <c r="L335" s="387">
        <f t="shared" si="326"/>
        <v>0</v>
      </c>
      <c r="M335" s="387">
        <f t="shared" si="327"/>
        <v>0</v>
      </c>
      <c r="N335" s="387">
        <f t="shared" si="328"/>
        <v>2525.63</v>
      </c>
      <c r="O335" s="387">
        <f t="shared" si="329"/>
        <v>0</v>
      </c>
      <c r="P335" s="387">
        <f t="shared" si="330"/>
        <v>2525.63</v>
      </c>
      <c r="Q335" s="388">
        <f t="shared" si="331"/>
        <v>1</v>
      </c>
      <c r="S335" s="4">
        <v>2525.63</v>
      </c>
      <c r="U335" s="39">
        <f t="shared" si="312"/>
        <v>0</v>
      </c>
      <c r="V335" s="39"/>
    </row>
    <row r="336" spans="1:22" ht="25" x14ac:dyDescent="0.3">
      <c r="A336" s="452" t="s">
        <v>469</v>
      </c>
      <c r="B336" s="446" t="s">
        <v>75</v>
      </c>
      <c r="C336" s="447" t="s">
        <v>46</v>
      </c>
      <c r="D336" s="413">
        <v>740.6</v>
      </c>
      <c r="E336" s="447">
        <v>8.07</v>
      </c>
      <c r="F336" s="383">
        <f t="shared" si="323"/>
        <v>0</v>
      </c>
      <c r="G336" s="383">
        <f t="shared" si="324"/>
        <v>0</v>
      </c>
      <c r="H336" s="447">
        <v>8.07</v>
      </c>
      <c r="I336" s="400"/>
      <c r="J336" s="386">
        <f>I336+'BM06'!J336</f>
        <v>8.07</v>
      </c>
      <c r="K336" s="387">
        <f t="shared" si="325"/>
        <v>5976.64</v>
      </c>
      <c r="L336" s="387">
        <f t="shared" si="326"/>
        <v>0</v>
      </c>
      <c r="M336" s="387">
        <f t="shared" si="327"/>
        <v>0</v>
      </c>
      <c r="N336" s="387">
        <f t="shared" si="328"/>
        <v>5976.64</v>
      </c>
      <c r="O336" s="387">
        <f t="shared" si="329"/>
        <v>0</v>
      </c>
      <c r="P336" s="387">
        <f t="shared" si="330"/>
        <v>5976.64</v>
      </c>
      <c r="Q336" s="388">
        <f t="shared" si="331"/>
        <v>1</v>
      </c>
      <c r="S336" s="4">
        <v>5976.64</v>
      </c>
      <c r="U336" s="39">
        <f t="shared" si="312"/>
        <v>0</v>
      </c>
      <c r="V336" s="39"/>
    </row>
    <row r="337" spans="1:22" ht="37.5" x14ac:dyDescent="0.3">
      <c r="A337" s="452" t="s">
        <v>470</v>
      </c>
      <c r="B337" s="446" t="s">
        <v>129</v>
      </c>
      <c r="C337" s="447" t="s">
        <v>63</v>
      </c>
      <c r="D337" s="413">
        <v>93</v>
      </c>
      <c r="E337" s="447">
        <v>118.07</v>
      </c>
      <c r="F337" s="383">
        <f t="shared" si="323"/>
        <v>0</v>
      </c>
      <c r="G337" s="383">
        <f t="shared" si="324"/>
        <v>0</v>
      </c>
      <c r="H337" s="447">
        <v>118.07</v>
      </c>
      <c r="I337" s="400"/>
      <c r="J337" s="386">
        <f>I337+'BM06'!J337</f>
        <v>118.07</v>
      </c>
      <c r="K337" s="387">
        <f t="shared" si="325"/>
        <v>10980.51</v>
      </c>
      <c r="L337" s="387">
        <f t="shared" si="326"/>
        <v>0</v>
      </c>
      <c r="M337" s="387">
        <f t="shared" si="327"/>
        <v>0</v>
      </c>
      <c r="N337" s="387">
        <f t="shared" si="328"/>
        <v>10980.51</v>
      </c>
      <c r="O337" s="387">
        <f t="shared" si="329"/>
        <v>0</v>
      </c>
      <c r="P337" s="387">
        <f t="shared" si="330"/>
        <v>10980.51</v>
      </c>
      <c r="Q337" s="388">
        <f t="shared" si="331"/>
        <v>1</v>
      </c>
      <c r="S337" s="4">
        <v>10980.51</v>
      </c>
      <c r="U337" s="39">
        <f t="shared" si="312"/>
        <v>0</v>
      </c>
      <c r="V337" s="39"/>
    </row>
    <row r="338" spans="1:22" ht="37.5" x14ac:dyDescent="0.3">
      <c r="A338" s="452" t="s">
        <v>471</v>
      </c>
      <c r="B338" s="446" t="s">
        <v>76</v>
      </c>
      <c r="C338" s="447" t="s">
        <v>63</v>
      </c>
      <c r="D338" s="413">
        <v>41.75</v>
      </c>
      <c r="E338" s="447">
        <v>64.39</v>
      </c>
      <c r="F338" s="383">
        <f t="shared" si="323"/>
        <v>-18.757999999999996</v>
      </c>
      <c r="G338" s="383">
        <f t="shared" si="324"/>
        <v>0</v>
      </c>
      <c r="H338" s="447">
        <v>45.632000000000005</v>
      </c>
      <c r="I338" s="400"/>
      <c r="J338" s="386">
        <f>I338+'BM06'!J338</f>
        <v>45.632000000000005</v>
      </c>
      <c r="K338" s="387">
        <f t="shared" si="325"/>
        <v>2688.28</v>
      </c>
      <c r="L338" s="387">
        <f t="shared" si="326"/>
        <v>-783.15</v>
      </c>
      <c r="M338" s="387">
        <f t="shared" si="327"/>
        <v>0</v>
      </c>
      <c r="N338" s="387">
        <f t="shared" si="328"/>
        <v>1905.14</v>
      </c>
      <c r="O338" s="387">
        <f t="shared" si="329"/>
        <v>0</v>
      </c>
      <c r="P338" s="387">
        <f t="shared" si="330"/>
        <v>1905.14</v>
      </c>
      <c r="Q338" s="388">
        <f t="shared" si="331"/>
        <v>1</v>
      </c>
      <c r="S338" s="4">
        <v>2688.28</v>
      </c>
      <c r="U338" s="39">
        <f t="shared" si="312"/>
        <v>0</v>
      </c>
      <c r="V338" s="39"/>
    </row>
    <row r="339" spans="1:22" ht="14" x14ac:dyDescent="0.3">
      <c r="A339" s="452" t="s">
        <v>472</v>
      </c>
      <c r="B339" s="446" t="s">
        <v>77</v>
      </c>
      <c r="C339" s="447" t="s">
        <v>46</v>
      </c>
      <c r="D339" s="413">
        <v>46.64</v>
      </c>
      <c r="E339" s="447">
        <v>4.9000000000000004</v>
      </c>
      <c r="F339" s="383">
        <f t="shared" si="323"/>
        <v>0</v>
      </c>
      <c r="G339" s="383">
        <f t="shared" si="324"/>
        <v>0.45999999999999908</v>
      </c>
      <c r="H339" s="447">
        <v>5.3599999999999994</v>
      </c>
      <c r="I339" s="400"/>
      <c r="J339" s="386">
        <f>I339+'BM06'!J339</f>
        <v>4.9000000000000004</v>
      </c>
      <c r="K339" s="387">
        <f t="shared" si="325"/>
        <v>228.54</v>
      </c>
      <c r="L339" s="387">
        <f t="shared" si="326"/>
        <v>0</v>
      </c>
      <c r="M339" s="387">
        <f t="shared" si="327"/>
        <v>21.45</v>
      </c>
      <c r="N339" s="387">
        <f t="shared" si="328"/>
        <v>249.99</v>
      </c>
      <c r="O339" s="387">
        <f t="shared" si="329"/>
        <v>0</v>
      </c>
      <c r="P339" s="387">
        <f t="shared" si="330"/>
        <v>228.54</v>
      </c>
      <c r="Q339" s="388">
        <f t="shared" si="331"/>
        <v>0.91419656786271442</v>
      </c>
      <c r="S339" s="4">
        <v>228.54</v>
      </c>
      <c r="U339" s="39">
        <f t="shared" si="312"/>
        <v>0</v>
      </c>
      <c r="V339" s="39"/>
    </row>
    <row r="340" spans="1:22" ht="37.5" x14ac:dyDescent="0.3">
      <c r="A340" s="485" t="s">
        <v>1457</v>
      </c>
      <c r="B340" s="516" t="s">
        <v>890</v>
      </c>
      <c r="C340" s="513" t="s">
        <v>1441</v>
      </c>
      <c r="D340" s="512">
        <v>89.495894644063966</v>
      </c>
      <c r="E340" s="513"/>
      <c r="F340" s="383">
        <f t="shared" si="323"/>
        <v>0</v>
      </c>
      <c r="G340" s="383">
        <f t="shared" si="324"/>
        <v>29.4298</v>
      </c>
      <c r="H340" s="524">
        <v>29.4298</v>
      </c>
      <c r="I340" s="400"/>
      <c r="J340" s="386">
        <f>I340+'BM06'!J340</f>
        <v>29.4298</v>
      </c>
      <c r="K340" s="387"/>
      <c r="L340" s="387">
        <f t="shared" si="326"/>
        <v>0</v>
      </c>
      <c r="M340" s="387">
        <f t="shared" si="327"/>
        <v>2633.85</v>
      </c>
      <c r="N340" s="387">
        <f t="shared" si="328"/>
        <v>2633.85</v>
      </c>
      <c r="O340" s="387">
        <f t="shared" si="329"/>
        <v>0</v>
      </c>
      <c r="P340" s="387">
        <f t="shared" si="330"/>
        <v>2633.85</v>
      </c>
      <c r="Q340" s="388">
        <f t="shared" si="331"/>
        <v>1</v>
      </c>
      <c r="U340" s="39"/>
      <c r="V340" s="39"/>
    </row>
    <row r="341" spans="1:22" ht="15.5" customHeight="1" x14ac:dyDescent="0.3">
      <c r="A341" s="381" t="s">
        <v>51</v>
      </c>
      <c r="B341" s="394" t="s">
        <v>142</v>
      </c>
      <c r="C341" s="395"/>
      <c r="D341" s="409"/>
      <c r="E341" s="395"/>
      <c r="F341" s="395"/>
      <c r="G341" s="395"/>
      <c r="H341" s="629"/>
      <c r="I341" s="629"/>
      <c r="J341" s="629"/>
      <c r="K341" s="629"/>
      <c r="L341" s="629"/>
      <c r="M341" s="629"/>
      <c r="N341" s="629"/>
      <c r="O341" s="629"/>
      <c r="P341" s="629"/>
      <c r="Q341" s="647"/>
      <c r="S341" s="4">
        <v>20883.23</v>
      </c>
      <c r="U341" s="39">
        <f t="shared" ref="U341:U388" si="332">+S341-K341</f>
        <v>20883.23</v>
      </c>
      <c r="V341" s="39"/>
    </row>
    <row r="342" spans="1:22" ht="50" x14ac:dyDescent="0.3">
      <c r="A342" s="452" t="s">
        <v>473</v>
      </c>
      <c r="B342" s="446" t="s">
        <v>90</v>
      </c>
      <c r="C342" s="447" t="s">
        <v>63</v>
      </c>
      <c r="D342" s="413">
        <v>39.71</v>
      </c>
      <c r="E342" s="447">
        <v>134.99</v>
      </c>
      <c r="F342" s="383">
        <f t="shared" ref="F342:F348" si="333">IF(H342&lt;E342,H342-E342,0)</f>
        <v>0</v>
      </c>
      <c r="G342" s="383">
        <f t="shared" ref="G342:G348" si="334">IF(H342&gt;E342,H342-E342,0)</f>
        <v>0</v>
      </c>
      <c r="H342" s="447">
        <v>134.99</v>
      </c>
      <c r="I342" s="400"/>
      <c r="J342" s="386">
        <f>I342+'BM06'!J342</f>
        <v>134.99</v>
      </c>
      <c r="K342" s="387">
        <f t="shared" ref="K342:K348" si="335">ROUND(E342*D342,2)</f>
        <v>5360.45</v>
      </c>
      <c r="L342" s="387">
        <f t="shared" ref="L342:L348" si="336">ROUND(D342*F342,2)</f>
        <v>0</v>
      </c>
      <c r="M342" s="387">
        <f t="shared" ref="M342:M348" si="337">ROUND(D342*G342,2)</f>
        <v>0</v>
      </c>
      <c r="N342" s="387">
        <f t="shared" ref="N342:N348" si="338">ROUND(H342*D342,2)</f>
        <v>5360.45</v>
      </c>
      <c r="O342" s="387">
        <f t="shared" ref="O342:O348" si="339">ROUND(I342*D342,2)</f>
        <v>0</v>
      </c>
      <c r="P342" s="387">
        <f t="shared" ref="P342:P348" si="340">ROUND(J342*D342,2)</f>
        <v>5360.45</v>
      </c>
      <c r="Q342" s="388">
        <f t="shared" si="331"/>
        <v>1</v>
      </c>
      <c r="S342" s="4">
        <v>5360.45</v>
      </c>
      <c r="U342" s="39">
        <f t="shared" si="332"/>
        <v>0</v>
      </c>
      <c r="V342" s="39"/>
    </row>
    <row r="343" spans="1:22" ht="37.5" x14ac:dyDescent="0.3">
      <c r="A343" s="452" t="s">
        <v>474</v>
      </c>
      <c r="B343" s="446" t="s">
        <v>94</v>
      </c>
      <c r="C343" s="447" t="s">
        <v>71</v>
      </c>
      <c r="D343" s="413">
        <v>22.45</v>
      </c>
      <c r="E343" s="447">
        <v>147</v>
      </c>
      <c r="F343" s="383">
        <f t="shared" si="333"/>
        <v>0</v>
      </c>
      <c r="G343" s="383">
        <f t="shared" si="334"/>
        <v>0</v>
      </c>
      <c r="H343" s="447">
        <v>147</v>
      </c>
      <c r="I343" s="400"/>
      <c r="J343" s="386">
        <f>I343+'BM06'!J343</f>
        <v>147</v>
      </c>
      <c r="K343" s="387">
        <f t="shared" si="335"/>
        <v>3300.15</v>
      </c>
      <c r="L343" s="387">
        <f t="shared" si="336"/>
        <v>0</v>
      </c>
      <c r="M343" s="387">
        <f t="shared" si="337"/>
        <v>0</v>
      </c>
      <c r="N343" s="387">
        <f t="shared" si="338"/>
        <v>3300.15</v>
      </c>
      <c r="O343" s="387">
        <f t="shared" si="339"/>
        <v>0</v>
      </c>
      <c r="P343" s="387">
        <f t="shared" si="340"/>
        <v>3300.15</v>
      </c>
      <c r="Q343" s="388">
        <f t="shared" si="331"/>
        <v>1</v>
      </c>
      <c r="S343" s="4">
        <v>3300.15</v>
      </c>
      <c r="U343" s="39">
        <f t="shared" si="332"/>
        <v>0</v>
      </c>
      <c r="V343" s="39"/>
    </row>
    <row r="344" spans="1:22" ht="37.5" x14ac:dyDescent="0.3">
      <c r="A344" s="452" t="s">
        <v>475</v>
      </c>
      <c r="B344" s="446" t="s">
        <v>143</v>
      </c>
      <c r="C344" s="447" t="s">
        <v>71</v>
      </c>
      <c r="D344" s="413">
        <v>18.75</v>
      </c>
      <c r="E344" s="447">
        <v>173.3</v>
      </c>
      <c r="F344" s="383">
        <f t="shared" si="333"/>
        <v>0</v>
      </c>
      <c r="G344" s="383">
        <f t="shared" si="334"/>
        <v>0</v>
      </c>
      <c r="H344" s="447">
        <v>173.3</v>
      </c>
      <c r="I344" s="400"/>
      <c r="J344" s="386">
        <f>I344+'BM06'!J344</f>
        <v>173.3</v>
      </c>
      <c r="K344" s="387">
        <f t="shared" si="335"/>
        <v>3249.38</v>
      </c>
      <c r="L344" s="387">
        <f t="shared" si="336"/>
        <v>0</v>
      </c>
      <c r="M344" s="387">
        <f t="shared" si="337"/>
        <v>0</v>
      </c>
      <c r="N344" s="387">
        <f t="shared" si="338"/>
        <v>3249.38</v>
      </c>
      <c r="O344" s="387">
        <f t="shared" si="339"/>
        <v>0</v>
      </c>
      <c r="P344" s="387">
        <f t="shared" si="340"/>
        <v>3249.38</v>
      </c>
      <c r="Q344" s="388">
        <f t="shared" si="331"/>
        <v>1</v>
      </c>
      <c r="S344" s="4">
        <v>3249.38</v>
      </c>
      <c r="U344" s="39">
        <f t="shared" si="332"/>
        <v>0</v>
      </c>
      <c r="V344" s="39"/>
    </row>
    <row r="345" spans="1:22" ht="37.5" x14ac:dyDescent="0.3">
      <c r="A345" s="452" t="s">
        <v>476</v>
      </c>
      <c r="B345" s="446" t="s">
        <v>47</v>
      </c>
      <c r="C345" s="447" t="s">
        <v>71</v>
      </c>
      <c r="D345" s="413">
        <v>18.260000000000002</v>
      </c>
      <c r="E345" s="447">
        <v>129.19999999999999</v>
      </c>
      <c r="F345" s="383">
        <f t="shared" si="333"/>
        <v>0</v>
      </c>
      <c r="G345" s="383">
        <f t="shared" si="334"/>
        <v>0</v>
      </c>
      <c r="H345" s="447">
        <v>129.19999999999999</v>
      </c>
      <c r="I345" s="400"/>
      <c r="J345" s="386">
        <f>I345+'BM06'!J345</f>
        <v>129.19999999999999</v>
      </c>
      <c r="K345" s="387">
        <f t="shared" si="335"/>
        <v>2359.19</v>
      </c>
      <c r="L345" s="387">
        <f t="shared" si="336"/>
        <v>0</v>
      </c>
      <c r="M345" s="387">
        <f t="shared" si="337"/>
        <v>0</v>
      </c>
      <c r="N345" s="387">
        <f t="shared" si="338"/>
        <v>2359.19</v>
      </c>
      <c r="O345" s="387">
        <f t="shared" si="339"/>
        <v>0</v>
      </c>
      <c r="P345" s="387">
        <f t="shared" si="340"/>
        <v>2359.19</v>
      </c>
      <c r="Q345" s="388">
        <f t="shared" si="331"/>
        <v>1</v>
      </c>
      <c r="S345" s="4">
        <v>2359.19</v>
      </c>
      <c r="U345" s="39">
        <f t="shared" si="332"/>
        <v>0</v>
      </c>
      <c r="V345" s="39"/>
    </row>
    <row r="346" spans="1:22" ht="37.5" x14ac:dyDescent="0.3">
      <c r="A346" s="485" t="s">
        <v>477</v>
      </c>
      <c r="B346" s="486" t="s">
        <v>144</v>
      </c>
      <c r="C346" s="487" t="s">
        <v>46</v>
      </c>
      <c r="D346" s="488">
        <v>487.71</v>
      </c>
      <c r="E346" s="487">
        <v>7.63</v>
      </c>
      <c r="F346" s="383">
        <f t="shared" si="333"/>
        <v>0</v>
      </c>
      <c r="G346" s="383">
        <f t="shared" si="334"/>
        <v>0</v>
      </c>
      <c r="H346" s="487">
        <v>7.63</v>
      </c>
      <c r="I346" s="400">
        <v>5.27</v>
      </c>
      <c r="J346" s="386">
        <f>I346+'BM06'!J346</f>
        <v>7.629999999999999</v>
      </c>
      <c r="K346" s="387">
        <f t="shared" si="335"/>
        <v>3721.23</v>
      </c>
      <c r="L346" s="387">
        <f t="shared" si="336"/>
        <v>0</v>
      </c>
      <c r="M346" s="387">
        <f t="shared" si="337"/>
        <v>0</v>
      </c>
      <c r="N346" s="387">
        <f t="shared" si="338"/>
        <v>3721.23</v>
      </c>
      <c r="O346" s="387">
        <f t="shared" si="339"/>
        <v>2570.23</v>
      </c>
      <c r="P346" s="387">
        <f t="shared" si="340"/>
        <v>3721.23</v>
      </c>
      <c r="Q346" s="388">
        <f t="shared" si="331"/>
        <v>1</v>
      </c>
      <c r="S346" s="4">
        <v>3721.23</v>
      </c>
      <c r="U346" s="39">
        <f t="shared" si="332"/>
        <v>0</v>
      </c>
      <c r="V346" s="39"/>
    </row>
    <row r="347" spans="1:22" ht="25" x14ac:dyDescent="0.3">
      <c r="A347" s="485" t="s">
        <v>478</v>
      </c>
      <c r="B347" s="486" t="s">
        <v>145</v>
      </c>
      <c r="C347" s="487" t="s">
        <v>124</v>
      </c>
      <c r="D347" s="488">
        <v>114.79</v>
      </c>
      <c r="E347" s="487">
        <v>19.3</v>
      </c>
      <c r="F347" s="383">
        <f t="shared" si="333"/>
        <v>-10.9</v>
      </c>
      <c r="G347" s="383">
        <f t="shared" si="334"/>
        <v>0</v>
      </c>
      <c r="H347" s="487">
        <v>8.4</v>
      </c>
      <c r="I347" s="400"/>
      <c r="J347" s="386">
        <f>I347+'BM06'!J347</f>
        <v>8.4</v>
      </c>
      <c r="K347" s="387">
        <f t="shared" si="335"/>
        <v>2215.4499999999998</v>
      </c>
      <c r="L347" s="387">
        <f t="shared" si="336"/>
        <v>-1251.21</v>
      </c>
      <c r="M347" s="387">
        <f t="shared" si="337"/>
        <v>0</v>
      </c>
      <c r="N347" s="387">
        <f t="shared" si="338"/>
        <v>964.24</v>
      </c>
      <c r="O347" s="387">
        <f t="shared" si="339"/>
        <v>0</v>
      </c>
      <c r="P347" s="387">
        <f t="shared" si="340"/>
        <v>964.24</v>
      </c>
      <c r="Q347" s="388">
        <f t="shared" si="331"/>
        <v>1</v>
      </c>
      <c r="S347" s="4">
        <v>2215.4499999999998</v>
      </c>
      <c r="U347" s="39">
        <f t="shared" si="332"/>
        <v>0</v>
      </c>
      <c r="V347" s="39"/>
    </row>
    <row r="348" spans="1:22" ht="25" x14ac:dyDescent="0.3">
      <c r="A348" s="485" t="s">
        <v>479</v>
      </c>
      <c r="B348" s="486" t="s">
        <v>146</v>
      </c>
      <c r="C348" s="487" t="s">
        <v>124</v>
      </c>
      <c r="D348" s="488">
        <v>62.72</v>
      </c>
      <c r="E348" s="487">
        <v>10.8</v>
      </c>
      <c r="F348" s="383">
        <f t="shared" si="333"/>
        <v>-10.8</v>
      </c>
      <c r="G348" s="383">
        <f t="shared" si="334"/>
        <v>0</v>
      </c>
      <c r="H348" s="487">
        <v>0</v>
      </c>
      <c r="I348" s="400"/>
      <c r="J348" s="386">
        <f>I348+'BM06'!J348</f>
        <v>0</v>
      </c>
      <c r="K348" s="387">
        <f t="shared" si="335"/>
        <v>677.38</v>
      </c>
      <c r="L348" s="387">
        <f t="shared" si="336"/>
        <v>-677.38</v>
      </c>
      <c r="M348" s="387">
        <f t="shared" si="337"/>
        <v>0</v>
      </c>
      <c r="N348" s="387">
        <f t="shared" si="338"/>
        <v>0</v>
      </c>
      <c r="O348" s="387">
        <f t="shared" si="339"/>
        <v>0</v>
      </c>
      <c r="P348" s="387">
        <f t="shared" si="340"/>
        <v>0</v>
      </c>
      <c r="Q348" s="388">
        <v>0</v>
      </c>
      <c r="S348" s="4">
        <v>677.38</v>
      </c>
      <c r="U348" s="39">
        <f t="shared" si="332"/>
        <v>0</v>
      </c>
      <c r="V348" s="39"/>
    </row>
    <row r="349" spans="1:22" ht="15.5" x14ac:dyDescent="0.3">
      <c r="A349" s="381" t="s">
        <v>480</v>
      </c>
      <c r="B349" s="394" t="s">
        <v>155</v>
      </c>
      <c r="C349" s="395"/>
      <c r="D349" s="409"/>
      <c r="E349" s="395"/>
      <c r="F349" s="395"/>
      <c r="G349" s="395"/>
      <c r="H349" s="395"/>
      <c r="I349" s="455"/>
      <c r="J349" s="386"/>
      <c r="K349" s="395"/>
      <c r="L349" s="395"/>
      <c r="M349" s="395"/>
      <c r="N349" s="484"/>
      <c r="O349" s="395"/>
      <c r="P349" s="395"/>
      <c r="Q349" s="450"/>
      <c r="S349" s="4">
        <v>13340.94</v>
      </c>
      <c r="U349" s="39">
        <f t="shared" si="332"/>
        <v>13340.94</v>
      </c>
      <c r="V349" s="39"/>
    </row>
    <row r="350" spans="1:22" ht="37.5" x14ac:dyDescent="0.3">
      <c r="A350" s="452" t="s">
        <v>481</v>
      </c>
      <c r="B350" s="446" t="s">
        <v>105</v>
      </c>
      <c r="C350" s="447" t="s">
        <v>63</v>
      </c>
      <c r="D350" s="413">
        <v>51.88</v>
      </c>
      <c r="E350" s="447">
        <v>257.14999999999998</v>
      </c>
      <c r="F350" s="383">
        <f t="shared" ref="F350" si="341">IF(H350&lt;E350,H350-E350,0)</f>
        <v>0</v>
      </c>
      <c r="G350" s="383">
        <f t="shared" ref="G350" si="342">IF(H350&gt;E350,H350-E350,0)</f>
        <v>0</v>
      </c>
      <c r="H350" s="447">
        <v>257.14999999999998</v>
      </c>
      <c r="I350" s="400"/>
      <c r="J350" s="386">
        <f>I350+'BM06'!J350</f>
        <v>257.14999999999998</v>
      </c>
      <c r="K350" s="387">
        <f>ROUND(E350*D350,2)</f>
        <v>13340.94</v>
      </c>
      <c r="L350" s="387">
        <f t="shared" ref="L350" si="343">ROUND(D350*F350,2)</f>
        <v>0</v>
      </c>
      <c r="M350" s="387">
        <f t="shared" ref="M350" si="344">ROUND(D350*G350,2)</f>
        <v>0</v>
      </c>
      <c r="N350" s="387">
        <f>ROUND(H350*D350,2)</f>
        <v>13340.94</v>
      </c>
      <c r="O350" s="387">
        <f>ROUND(I350*D350,2)</f>
        <v>0</v>
      </c>
      <c r="P350" s="387">
        <f>ROUND(J350*D350,2)</f>
        <v>13340.94</v>
      </c>
      <c r="Q350" s="388">
        <f t="shared" si="331"/>
        <v>1</v>
      </c>
      <c r="S350" s="4">
        <v>13340.94</v>
      </c>
      <c r="U350" s="39">
        <f t="shared" si="332"/>
        <v>0</v>
      </c>
      <c r="V350" s="39"/>
    </row>
    <row r="351" spans="1:22" ht="15.5" x14ac:dyDescent="0.3">
      <c r="A351" s="381" t="s">
        <v>482</v>
      </c>
      <c r="B351" s="394" t="s">
        <v>158</v>
      </c>
      <c r="C351" s="395"/>
      <c r="D351" s="409"/>
      <c r="E351" s="395"/>
      <c r="F351" s="395"/>
      <c r="G351" s="395"/>
      <c r="H351" s="395"/>
      <c r="I351" s="455"/>
      <c r="J351" s="386"/>
      <c r="K351" s="395"/>
      <c r="L351" s="395"/>
      <c r="M351" s="395"/>
      <c r="N351" s="484"/>
      <c r="O351" s="395"/>
      <c r="P351" s="395"/>
      <c r="Q351" s="450"/>
      <c r="S351" s="4">
        <v>26050.25</v>
      </c>
      <c r="U351" s="39">
        <f t="shared" si="332"/>
        <v>26050.25</v>
      </c>
      <c r="V351" s="39"/>
    </row>
    <row r="352" spans="1:22" ht="50" x14ac:dyDescent="0.3">
      <c r="A352" s="452" t="s">
        <v>483</v>
      </c>
      <c r="B352" s="446" t="s">
        <v>159</v>
      </c>
      <c r="C352" s="447" t="s">
        <v>63</v>
      </c>
      <c r="D352" s="413">
        <v>77.12</v>
      </c>
      <c r="E352" s="447">
        <v>181.69</v>
      </c>
      <c r="F352" s="383">
        <f t="shared" ref="F352:F355" si="345">IF(H352&lt;E352,H352-E352,0)</f>
        <v>0</v>
      </c>
      <c r="G352" s="383">
        <f t="shared" ref="G352:G355" si="346">IF(H352&gt;E352,H352-E352,0)</f>
        <v>0</v>
      </c>
      <c r="H352" s="447">
        <v>181.69</v>
      </c>
      <c r="I352" s="400"/>
      <c r="J352" s="386">
        <f>I352+'BM06'!J352</f>
        <v>0</v>
      </c>
      <c r="K352" s="387">
        <f>ROUND(E352*D352,2)</f>
        <v>14011.93</v>
      </c>
      <c r="L352" s="387">
        <f t="shared" ref="L352:L355" si="347">ROUND(D352*F352,2)</f>
        <v>0</v>
      </c>
      <c r="M352" s="387">
        <f t="shared" ref="M352:M355" si="348">ROUND(D352*G352,2)</f>
        <v>0</v>
      </c>
      <c r="N352" s="387">
        <f>ROUND(H352*D352,2)</f>
        <v>14011.93</v>
      </c>
      <c r="O352" s="387">
        <f>ROUND(I352*D352,2)</f>
        <v>0</v>
      </c>
      <c r="P352" s="387">
        <f>ROUND(J352*D352,2)</f>
        <v>0</v>
      </c>
      <c r="Q352" s="388">
        <f t="shared" si="331"/>
        <v>0</v>
      </c>
      <c r="S352" s="4">
        <v>14011.93</v>
      </c>
      <c r="U352" s="39">
        <f t="shared" si="332"/>
        <v>0</v>
      </c>
      <c r="V352" s="39"/>
    </row>
    <row r="353" spans="1:22" ht="25" x14ac:dyDescent="0.3">
      <c r="A353" s="452" t="s">
        <v>484</v>
      </c>
      <c r="B353" s="446" t="s">
        <v>160</v>
      </c>
      <c r="C353" s="447" t="s">
        <v>63</v>
      </c>
      <c r="D353" s="413">
        <v>27.56</v>
      </c>
      <c r="E353" s="447">
        <v>181.69</v>
      </c>
      <c r="F353" s="383">
        <f t="shared" si="345"/>
        <v>0</v>
      </c>
      <c r="G353" s="383">
        <f t="shared" si="346"/>
        <v>0</v>
      </c>
      <c r="H353" s="447">
        <v>181.69</v>
      </c>
      <c r="I353" s="400"/>
      <c r="J353" s="386">
        <f>I353+'BM06'!J353</f>
        <v>0</v>
      </c>
      <c r="K353" s="387">
        <f>ROUND(E353*D353,2)</f>
        <v>5007.38</v>
      </c>
      <c r="L353" s="387">
        <f t="shared" si="347"/>
        <v>0</v>
      </c>
      <c r="M353" s="387">
        <f t="shared" si="348"/>
        <v>0</v>
      </c>
      <c r="N353" s="387">
        <f>ROUND(H353*D353,2)</f>
        <v>5007.38</v>
      </c>
      <c r="O353" s="387">
        <f>ROUND(I353*D353,2)</f>
        <v>0</v>
      </c>
      <c r="P353" s="387">
        <f>ROUND(J353*D353,2)</f>
        <v>0</v>
      </c>
      <c r="Q353" s="388">
        <f t="shared" si="331"/>
        <v>0</v>
      </c>
      <c r="S353" s="4">
        <v>5007.38</v>
      </c>
      <c r="U353" s="39">
        <f t="shared" si="332"/>
        <v>0</v>
      </c>
      <c r="V353" s="39"/>
    </row>
    <row r="354" spans="1:22" ht="37.5" x14ac:dyDescent="0.3">
      <c r="A354" s="485" t="s">
        <v>485</v>
      </c>
      <c r="B354" s="486" t="s">
        <v>161</v>
      </c>
      <c r="C354" s="487" t="s">
        <v>124</v>
      </c>
      <c r="D354" s="488">
        <v>27.6</v>
      </c>
      <c r="E354" s="487">
        <v>38.25</v>
      </c>
      <c r="F354" s="383">
        <f t="shared" si="345"/>
        <v>0</v>
      </c>
      <c r="G354" s="383">
        <f t="shared" si="346"/>
        <v>0</v>
      </c>
      <c r="H354" s="447">
        <v>38.25</v>
      </c>
      <c r="I354" s="400"/>
      <c r="J354" s="386">
        <f>I354+'BM06'!J354</f>
        <v>0</v>
      </c>
      <c r="K354" s="387">
        <f>ROUND(E354*D354,2)</f>
        <v>1055.7</v>
      </c>
      <c r="L354" s="387">
        <f t="shared" si="347"/>
        <v>0</v>
      </c>
      <c r="M354" s="387">
        <f t="shared" si="348"/>
        <v>0</v>
      </c>
      <c r="N354" s="387">
        <f>ROUND(H354*D354,2)</f>
        <v>1055.7</v>
      </c>
      <c r="O354" s="387">
        <f>ROUND(I354*D354,2)</f>
        <v>0</v>
      </c>
      <c r="P354" s="387">
        <f>ROUND(J354*D354,2)</f>
        <v>0</v>
      </c>
      <c r="Q354" s="388">
        <f t="shared" si="331"/>
        <v>0</v>
      </c>
      <c r="S354" s="4">
        <v>1055.7</v>
      </c>
      <c r="U354" s="39">
        <f t="shared" si="332"/>
        <v>0</v>
      </c>
      <c r="V354" s="39"/>
    </row>
    <row r="355" spans="1:22" ht="37.5" x14ac:dyDescent="0.3">
      <c r="A355" s="452" t="s">
        <v>486</v>
      </c>
      <c r="B355" s="446" t="s">
        <v>164</v>
      </c>
      <c r="C355" s="447" t="s">
        <v>165</v>
      </c>
      <c r="D355" s="413">
        <v>1493.81</v>
      </c>
      <c r="E355" s="447">
        <v>4</v>
      </c>
      <c r="F355" s="383">
        <f t="shared" si="345"/>
        <v>0</v>
      </c>
      <c r="G355" s="383">
        <f t="shared" si="346"/>
        <v>0</v>
      </c>
      <c r="H355" s="447">
        <v>4</v>
      </c>
      <c r="I355" s="400"/>
      <c r="J355" s="386">
        <f>I355+'BM06'!J355</f>
        <v>0</v>
      </c>
      <c r="K355" s="387">
        <v>5975.24</v>
      </c>
      <c r="L355" s="387">
        <f t="shared" si="347"/>
        <v>0</v>
      </c>
      <c r="M355" s="387">
        <f t="shared" si="348"/>
        <v>0</v>
      </c>
      <c r="N355" s="387">
        <v>5975.24</v>
      </c>
      <c r="O355" s="387">
        <v>0</v>
      </c>
      <c r="P355" s="387">
        <v>0</v>
      </c>
      <c r="Q355" s="388">
        <v>0</v>
      </c>
      <c r="S355" s="4">
        <v>5975.24</v>
      </c>
      <c r="U355" s="39">
        <f t="shared" si="332"/>
        <v>0</v>
      </c>
      <c r="V355" s="39"/>
    </row>
    <row r="356" spans="1:22" ht="15.5" x14ac:dyDescent="0.3">
      <c r="A356" s="381" t="s">
        <v>487</v>
      </c>
      <c r="B356" s="394" t="s">
        <v>173</v>
      </c>
      <c r="C356" s="395"/>
      <c r="D356" s="409"/>
      <c r="E356" s="395"/>
      <c r="F356" s="395"/>
      <c r="G356" s="395"/>
      <c r="H356" s="395"/>
      <c r="I356" s="455"/>
      <c r="J356" s="386"/>
      <c r="K356" s="395"/>
      <c r="L356" s="395"/>
      <c r="M356" s="395"/>
      <c r="N356" s="484"/>
      <c r="O356" s="395"/>
      <c r="P356" s="395"/>
      <c r="Q356" s="450"/>
      <c r="S356" s="4">
        <v>14157.28</v>
      </c>
      <c r="U356" s="39">
        <f t="shared" si="332"/>
        <v>14157.28</v>
      </c>
      <c r="V356" s="39"/>
    </row>
    <row r="357" spans="1:22" ht="62.5" x14ac:dyDescent="0.3">
      <c r="A357" s="452" t="s">
        <v>488</v>
      </c>
      <c r="B357" s="446" t="s">
        <v>489</v>
      </c>
      <c r="C357" s="447" t="s">
        <v>165</v>
      </c>
      <c r="D357" s="413">
        <v>1409.75</v>
      </c>
      <c r="E357" s="447">
        <v>1</v>
      </c>
      <c r="F357" s="383">
        <f t="shared" ref="F357:F359" si="349">IF(H357&lt;E357,H357-E357,0)</f>
        <v>0</v>
      </c>
      <c r="G357" s="383">
        <f t="shared" ref="G357:G359" si="350">IF(H357&gt;E357,H357-E357,0)</f>
        <v>0</v>
      </c>
      <c r="H357" s="447">
        <v>1</v>
      </c>
      <c r="I357" s="400"/>
      <c r="J357" s="386">
        <f>I357+'BM06'!J357</f>
        <v>0</v>
      </c>
      <c r="K357" s="387">
        <f>ROUND(E357*D357,2)</f>
        <v>1409.75</v>
      </c>
      <c r="L357" s="387">
        <f t="shared" ref="L357:L359" si="351">ROUND(D357*F357,2)</f>
        <v>0</v>
      </c>
      <c r="M357" s="387">
        <f t="shared" ref="M357:M359" si="352">ROUND(D357*G357,2)</f>
        <v>0</v>
      </c>
      <c r="N357" s="387">
        <f>ROUND(H357*D357,2)</f>
        <v>1409.75</v>
      </c>
      <c r="O357" s="387">
        <f>ROUND(I357*D357,2)</f>
        <v>0</v>
      </c>
      <c r="P357" s="387">
        <f>ROUND(J357*D357,2)</f>
        <v>0</v>
      </c>
      <c r="Q357" s="388">
        <f t="shared" si="331"/>
        <v>0</v>
      </c>
      <c r="S357" s="4">
        <v>1409.75</v>
      </c>
      <c r="U357" s="39">
        <f t="shared" si="332"/>
        <v>0</v>
      </c>
      <c r="V357" s="39"/>
    </row>
    <row r="358" spans="1:22" ht="50" x14ac:dyDescent="0.3">
      <c r="A358" s="452" t="s">
        <v>490</v>
      </c>
      <c r="B358" s="446" t="s">
        <v>175</v>
      </c>
      <c r="C358" s="447" t="s">
        <v>63</v>
      </c>
      <c r="D358" s="413">
        <v>877.32</v>
      </c>
      <c r="E358" s="447">
        <v>4.5</v>
      </c>
      <c r="F358" s="383">
        <f t="shared" si="349"/>
        <v>0</v>
      </c>
      <c r="G358" s="383">
        <f t="shared" si="350"/>
        <v>0</v>
      </c>
      <c r="H358" s="447">
        <v>4.5</v>
      </c>
      <c r="I358" s="400"/>
      <c r="J358" s="386">
        <f>I358+'BM06'!J358</f>
        <v>0</v>
      </c>
      <c r="K358" s="387">
        <f>ROUND(E358*D358,2)</f>
        <v>3947.94</v>
      </c>
      <c r="L358" s="387">
        <f t="shared" si="351"/>
        <v>0</v>
      </c>
      <c r="M358" s="387">
        <f t="shared" si="352"/>
        <v>0</v>
      </c>
      <c r="N358" s="387">
        <f>ROUND(H358*D358,2)</f>
        <v>3947.94</v>
      </c>
      <c r="O358" s="387">
        <f>ROUND(I358*D358,2)</f>
        <v>0</v>
      </c>
      <c r="P358" s="387">
        <f>ROUND(J358*D358,2)</f>
        <v>0</v>
      </c>
      <c r="Q358" s="388">
        <f t="shared" si="331"/>
        <v>0</v>
      </c>
      <c r="S358" s="4">
        <v>3947.94</v>
      </c>
      <c r="U358" s="39">
        <f t="shared" si="332"/>
        <v>0</v>
      </c>
      <c r="V358" s="39"/>
    </row>
    <row r="359" spans="1:22" ht="25" x14ac:dyDescent="0.3">
      <c r="A359" s="452" t="s">
        <v>491</v>
      </c>
      <c r="B359" s="446" t="s">
        <v>492</v>
      </c>
      <c r="C359" s="447" t="s">
        <v>63</v>
      </c>
      <c r="D359" s="413">
        <v>698.38</v>
      </c>
      <c r="E359" s="447">
        <v>12.6</v>
      </c>
      <c r="F359" s="383">
        <f t="shared" si="349"/>
        <v>0</v>
      </c>
      <c r="G359" s="383">
        <f t="shared" si="350"/>
        <v>0</v>
      </c>
      <c r="H359" s="447">
        <v>12.6</v>
      </c>
      <c r="I359" s="400"/>
      <c r="J359" s="386">
        <f>I359+'BM06'!J359</f>
        <v>0</v>
      </c>
      <c r="K359" s="387">
        <f>ROUND(E359*D359,2)</f>
        <v>8799.59</v>
      </c>
      <c r="L359" s="387">
        <f t="shared" si="351"/>
        <v>0</v>
      </c>
      <c r="M359" s="387">
        <f t="shared" si="352"/>
        <v>0</v>
      </c>
      <c r="N359" s="387">
        <f>ROUND(H359*D359,2)</f>
        <v>8799.59</v>
      </c>
      <c r="O359" s="387">
        <f>ROUND(I359*D359,2)</f>
        <v>0</v>
      </c>
      <c r="P359" s="387">
        <f>ROUND(J359*D359,2)</f>
        <v>0</v>
      </c>
      <c r="Q359" s="388">
        <f t="shared" si="331"/>
        <v>0</v>
      </c>
      <c r="S359" s="4">
        <v>8799.59</v>
      </c>
      <c r="U359" s="39">
        <f t="shared" si="332"/>
        <v>0</v>
      </c>
      <c r="V359" s="39"/>
    </row>
    <row r="360" spans="1:22" ht="15.5" x14ac:dyDescent="0.3">
      <c r="A360" s="381" t="s">
        <v>493</v>
      </c>
      <c r="B360" s="394" t="s">
        <v>181</v>
      </c>
      <c r="C360" s="395"/>
      <c r="D360" s="409"/>
      <c r="E360" s="395"/>
      <c r="F360" s="395"/>
      <c r="G360" s="395"/>
      <c r="H360" s="395"/>
      <c r="I360" s="455"/>
      <c r="J360" s="386"/>
      <c r="K360" s="395"/>
      <c r="L360" s="395"/>
      <c r="M360" s="395"/>
      <c r="N360" s="484"/>
      <c r="O360" s="395"/>
      <c r="P360" s="395"/>
      <c r="Q360" s="450"/>
      <c r="S360" s="4">
        <v>37005.440000000002</v>
      </c>
      <c r="U360" s="39">
        <f t="shared" si="332"/>
        <v>37005.440000000002</v>
      </c>
      <c r="V360" s="39"/>
    </row>
    <row r="361" spans="1:22" ht="25" x14ac:dyDescent="0.3">
      <c r="A361" s="452" t="s">
        <v>494</v>
      </c>
      <c r="B361" s="446" t="s">
        <v>182</v>
      </c>
      <c r="C361" s="447" t="s">
        <v>46</v>
      </c>
      <c r="D361" s="413">
        <v>434.36</v>
      </c>
      <c r="E361" s="447">
        <v>12.49</v>
      </c>
      <c r="F361" s="383">
        <f t="shared" ref="F361:F364" si="353">IF(H361&lt;E361,H361-E361,0)</f>
        <v>-3.9738000000000007</v>
      </c>
      <c r="G361" s="383">
        <f t="shared" ref="G361:G364" si="354">IF(H361&gt;E361,H361-E361,0)</f>
        <v>0</v>
      </c>
      <c r="H361" s="447">
        <v>8.5161999999999995</v>
      </c>
      <c r="I361" s="400"/>
      <c r="J361" s="386">
        <f>I361+'BM06'!J361</f>
        <v>10.300409999999999</v>
      </c>
      <c r="K361" s="387">
        <f>ROUND(E361*D361,2)</f>
        <v>5425.16</v>
      </c>
      <c r="L361" s="387">
        <f t="shared" ref="L361:L364" si="355">ROUND(D361*F361,2)</f>
        <v>-1726.06</v>
      </c>
      <c r="M361" s="387">
        <f t="shared" ref="M361:M364" si="356">ROUND(D361*G361,2)</f>
        <v>0</v>
      </c>
      <c r="N361" s="387">
        <f>ROUND(H361*D361,2)</f>
        <v>3699.1</v>
      </c>
      <c r="O361" s="387">
        <f>ROUND(I361*D361,2)</f>
        <v>0</v>
      </c>
      <c r="P361" s="387">
        <f>ROUND(J361*D361,2)</f>
        <v>4474.09</v>
      </c>
      <c r="Q361" s="388">
        <f t="shared" si="331"/>
        <v>1.2095077180935905</v>
      </c>
      <c r="S361" s="4">
        <v>5425.16</v>
      </c>
      <c r="U361" s="39">
        <f t="shared" si="332"/>
        <v>0</v>
      </c>
      <c r="V361" s="39"/>
    </row>
    <row r="362" spans="1:22" ht="62.5" x14ac:dyDescent="0.3">
      <c r="A362" s="452" t="s">
        <v>495</v>
      </c>
      <c r="B362" s="446" t="s">
        <v>183</v>
      </c>
      <c r="C362" s="447" t="s">
        <v>63</v>
      </c>
      <c r="D362" s="413">
        <v>40.81</v>
      </c>
      <c r="E362" s="447">
        <v>178.36</v>
      </c>
      <c r="F362" s="383">
        <f t="shared" si="353"/>
        <v>-8.0360000000000014</v>
      </c>
      <c r="G362" s="383">
        <f t="shared" si="354"/>
        <v>0</v>
      </c>
      <c r="H362" s="447">
        <v>170.32400000000001</v>
      </c>
      <c r="I362" s="400"/>
      <c r="J362" s="386">
        <f>I362+'BM06'!J362</f>
        <v>0</v>
      </c>
      <c r="K362" s="387">
        <f>ROUND(E362*D362,2)</f>
        <v>7278.87</v>
      </c>
      <c r="L362" s="387">
        <f t="shared" si="355"/>
        <v>-327.95</v>
      </c>
      <c r="M362" s="387">
        <f t="shared" si="356"/>
        <v>0</v>
      </c>
      <c r="N362" s="387">
        <f>ROUND(H362*D362,2)</f>
        <v>6950.92</v>
      </c>
      <c r="O362" s="387">
        <f>ROUND(I362*D362,2)</f>
        <v>0</v>
      </c>
      <c r="P362" s="387">
        <f>ROUND(J362*D362,2)</f>
        <v>0</v>
      </c>
      <c r="Q362" s="388">
        <f t="shared" si="331"/>
        <v>0</v>
      </c>
      <c r="S362" s="4">
        <v>7278.87</v>
      </c>
      <c r="U362" s="39">
        <f t="shared" si="332"/>
        <v>0</v>
      </c>
      <c r="V362" s="39"/>
    </row>
    <row r="363" spans="1:22" ht="37.5" x14ac:dyDescent="0.3">
      <c r="A363" s="452" t="s">
        <v>496</v>
      </c>
      <c r="B363" s="446" t="s">
        <v>184</v>
      </c>
      <c r="C363" s="447" t="s">
        <v>63</v>
      </c>
      <c r="D363" s="413">
        <v>126.75</v>
      </c>
      <c r="E363" s="447">
        <v>178.36</v>
      </c>
      <c r="F363" s="383">
        <f t="shared" si="353"/>
        <v>-31.211000000000013</v>
      </c>
      <c r="G363" s="383">
        <f t="shared" si="354"/>
        <v>0</v>
      </c>
      <c r="H363" s="447">
        <v>147.149</v>
      </c>
      <c r="I363" s="400"/>
      <c r="J363" s="386">
        <f>I363+'BM06'!J363</f>
        <v>0</v>
      </c>
      <c r="K363" s="387">
        <f>ROUND(E363*D363,2)</f>
        <v>22607.13</v>
      </c>
      <c r="L363" s="387">
        <f t="shared" si="355"/>
        <v>-3955.99</v>
      </c>
      <c r="M363" s="387">
        <f t="shared" si="356"/>
        <v>0</v>
      </c>
      <c r="N363" s="387">
        <f>ROUND(H363*D363,2)</f>
        <v>18651.14</v>
      </c>
      <c r="O363" s="387">
        <f>ROUND(I363*D363,2)</f>
        <v>0</v>
      </c>
      <c r="P363" s="387">
        <f>ROUND(J363*D363,2)</f>
        <v>0</v>
      </c>
      <c r="Q363" s="388">
        <f t="shared" si="331"/>
        <v>0</v>
      </c>
      <c r="S363" s="4">
        <v>22607.13</v>
      </c>
      <c r="U363" s="39">
        <f t="shared" si="332"/>
        <v>0</v>
      </c>
      <c r="V363" s="39"/>
    </row>
    <row r="364" spans="1:22" ht="25" x14ac:dyDescent="0.3">
      <c r="A364" s="452" t="s">
        <v>497</v>
      </c>
      <c r="B364" s="446" t="s">
        <v>185</v>
      </c>
      <c r="C364" s="447" t="s">
        <v>124</v>
      </c>
      <c r="D364" s="413">
        <v>21</v>
      </c>
      <c r="E364" s="447">
        <v>80.680000000000007</v>
      </c>
      <c r="F364" s="383">
        <f t="shared" si="353"/>
        <v>0</v>
      </c>
      <c r="G364" s="383">
        <f t="shared" si="354"/>
        <v>3.289999999999992</v>
      </c>
      <c r="H364" s="447">
        <v>83.97</v>
      </c>
      <c r="I364" s="400"/>
      <c r="J364" s="386">
        <f>I364+'BM06'!J364</f>
        <v>0</v>
      </c>
      <c r="K364" s="387">
        <f>ROUND(E364*D364,2)</f>
        <v>1694.28</v>
      </c>
      <c r="L364" s="387">
        <f t="shared" si="355"/>
        <v>0</v>
      </c>
      <c r="M364" s="387">
        <f t="shared" si="356"/>
        <v>69.09</v>
      </c>
      <c r="N364" s="387">
        <f>ROUND(H364*D364,2)</f>
        <v>1763.37</v>
      </c>
      <c r="O364" s="387">
        <f>ROUND(I364*D364,2)</f>
        <v>0</v>
      </c>
      <c r="P364" s="387">
        <f>ROUND(J364*D364,2)</f>
        <v>0</v>
      </c>
      <c r="Q364" s="388">
        <f t="shared" si="331"/>
        <v>0</v>
      </c>
      <c r="S364" s="4">
        <v>1694.28</v>
      </c>
      <c r="U364" s="39">
        <f t="shared" si="332"/>
        <v>0</v>
      </c>
      <c r="V364" s="39"/>
    </row>
    <row r="365" spans="1:22" ht="15.5" x14ac:dyDescent="0.3">
      <c r="A365" s="381" t="s">
        <v>498</v>
      </c>
      <c r="B365" s="394" t="s">
        <v>41</v>
      </c>
      <c r="C365" s="395"/>
      <c r="D365" s="409"/>
      <c r="E365" s="395"/>
      <c r="F365" s="395"/>
      <c r="G365" s="395"/>
      <c r="H365" s="395"/>
      <c r="I365" s="455"/>
      <c r="J365" s="386"/>
      <c r="K365" s="395"/>
      <c r="L365" s="395"/>
      <c r="M365" s="395"/>
      <c r="N365" s="484"/>
      <c r="O365" s="395"/>
      <c r="P365" s="395"/>
      <c r="Q365" s="450"/>
      <c r="S365" s="4">
        <v>50536.78</v>
      </c>
      <c r="U365" s="39">
        <f t="shared" si="332"/>
        <v>50536.78</v>
      </c>
      <c r="V365" s="39"/>
    </row>
    <row r="366" spans="1:22" ht="37.5" x14ac:dyDescent="0.3">
      <c r="A366" s="452" t="s">
        <v>499</v>
      </c>
      <c r="B366" s="446" t="s">
        <v>109</v>
      </c>
      <c r="C366" s="447" t="s">
        <v>63</v>
      </c>
      <c r="D366" s="413">
        <v>4.37</v>
      </c>
      <c r="E366" s="447">
        <v>413.93</v>
      </c>
      <c r="F366" s="383">
        <f t="shared" ref="F366:F369" si="357">IF(H366&lt;E366,H366-E366,0)</f>
        <v>0</v>
      </c>
      <c r="G366" s="383">
        <f t="shared" ref="G366:G369" si="358">IF(H366&gt;E366,H366-E366,0)</f>
        <v>0</v>
      </c>
      <c r="H366" s="447">
        <v>413.93</v>
      </c>
      <c r="I366" s="400"/>
      <c r="J366" s="386">
        <f>I366+'BM06'!J366</f>
        <v>413.93</v>
      </c>
      <c r="K366" s="387">
        <f>ROUND(E366*D366,2)</f>
        <v>1808.87</v>
      </c>
      <c r="L366" s="387">
        <f t="shared" ref="L366:L369" si="359">ROUND(D366*F366,2)</f>
        <v>0</v>
      </c>
      <c r="M366" s="387">
        <f t="shared" ref="M366:M369" si="360">ROUND(D366*G366,2)</f>
        <v>0</v>
      </c>
      <c r="N366" s="387">
        <f>ROUND(H366*D366,2)</f>
        <v>1808.87</v>
      </c>
      <c r="O366" s="387">
        <f>ROUND(I366*D366,2)</f>
        <v>0</v>
      </c>
      <c r="P366" s="387">
        <f>ROUND(J366*D366,2)</f>
        <v>1808.87</v>
      </c>
      <c r="Q366" s="388">
        <f t="shared" si="331"/>
        <v>1</v>
      </c>
      <c r="S366" s="4">
        <v>1808.87</v>
      </c>
      <c r="U366" s="39">
        <f t="shared" si="332"/>
        <v>0</v>
      </c>
      <c r="V366" s="39"/>
    </row>
    <row r="367" spans="1:22" ht="50" x14ac:dyDescent="0.3">
      <c r="A367" s="452" t="s">
        <v>500</v>
      </c>
      <c r="B367" s="446" t="s">
        <v>110</v>
      </c>
      <c r="C367" s="447" t="s">
        <v>63</v>
      </c>
      <c r="D367" s="413">
        <v>24.13</v>
      </c>
      <c r="E367" s="447">
        <v>170.38</v>
      </c>
      <c r="F367" s="383">
        <f t="shared" si="357"/>
        <v>0</v>
      </c>
      <c r="G367" s="383">
        <f t="shared" si="358"/>
        <v>0</v>
      </c>
      <c r="H367" s="447">
        <v>170.38</v>
      </c>
      <c r="I367" s="400"/>
      <c r="J367" s="386">
        <f>I367+'BM06'!J367</f>
        <v>170.38</v>
      </c>
      <c r="K367" s="387">
        <f>ROUND(E367*D367,2)</f>
        <v>4111.2700000000004</v>
      </c>
      <c r="L367" s="387">
        <f t="shared" si="359"/>
        <v>0</v>
      </c>
      <c r="M367" s="387">
        <f t="shared" si="360"/>
        <v>0</v>
      </c>
      <c r="N367" s="387">
        <f>ROUND(H367*D367,2)</f>
        <v>4111.2700000000004</v>
      </c>
      <c r="O367" s="387">
        <f>ROUND(I367*D367,2)</f>
        <v>0</v>
      </c>
      <c r="P367" s="387">
        <f>ROUND(J367*D367,2)</f>
        <v>4111.2700000000004</v>
      </c>
      <c r="Q367" s="388">
        <f t="shared" si="331"/>
        <v>1</v>
      </c>
      <c r="S367" s="4">
        <v>4111.2700000000004</v>
      </c>
      <c r="U367" s="39">
        <f t="shared" si="332"/>
        <v>0</v>
      </c>
      <c r="V367" s="39"/>
    </row>
    <row r="368" spans="1:22" ht="50" x14ac:dyDescent="0.3">
      <c r="A368" s="452" t="s">
        <v>501</v>
      </c>
      <c r="B368" s="446" t="s">
        <v>110</v>
      </c>
      <c r="C368" s="447" t="s">
        <v>63</v>
      </c>
      <c r="D368" s="413">
        <v>24.13</v>
      </c>
      <c r="E368" s="447">
        <v>230.22</v>
      </c>
      <c r="F368" s="383">
        <f t="shared" si="357"/>
        <v>0</v>
      </c>
      <c r="G368" s="383">
        <f t="shared" si="358"/>
        <v>0</v>
      </c>
      <c r="H368" s="447">
        <v>230.22</v>
      </c>
      <c r="I368" s="400"/>
      <c r="J368" s="386">
        <f>I368+'BM06'!J368</f>
        <v>0</v>
      </c>
      <c r="K368" s="387">
        <f>ROUND(E368*D368,2)</f>
        <v>5555.21</v>
      </c>
      <c r="L368" s="387">
        <f t="shared" si="359"/>
        <v>0</v>
      </c>
      <c r="M368" s="387">
        <f t="shared" si="360"/>
        <v>0</v>
      </c>
      <c r="N368" s="387">
        <f>ROUND(H368*D368,2)</f>
        <v>5555.21</v>
      </c>
      <c r="O368" s="387">
        <f>ROUND(I368*D368,2)</f>
        <v>0</v>
      </c>
      <c r="P368" s="387">
        <f>ROUND(J368*D368,2)</f>
        <v>0</v>
      </c>
      <c r="Q368" s="388">
        <f t="shared" si="331"/>
        <v>0</v>
      </c>
      <c r="S368" s="4">
        <v>5555.21</v>
      </c>
      <c r="U368" s="39">
        <f t="shared" si="332"/>
        <v>0</v>
      </c>
      <c r="V368" s="39"/>
    </row>
    <row r="369" spans="1:22" ht="25" x14ac:dyDescent="0.3">
      <c r="A369" s="452" t="s">
        <v>502</v>
      </c>
      <c r="B369" s="446" t="s">
        <v>114</v>
      </c>
      <c r="C369" s="447" t="s">
        <v>61</v>
      </c>
      <c r="D369" s="413">
        <v>169.67</v>
      </c>
      <c r="E369" s="447">
        <v>230.22</v>
      </c>
      <c r="F369" s="383">
        <f t="shared" si="357"/>
        <v>0</v>
      </c>
      <c r="G369" s="383">
        <f t="shared" si="358"/>
        <v>0</v>
      </c>
      <c r="H369" s="447">
        <v>230.22</v>
      </c>
      <c r="I369" s="400"/>
      <c r="J369" s="386">
        <f>I369+'BM06'!J369</f>
        <v>0</v>
      </c>
      <c r="K369" s="387">
        <f>ROUND(E369*D369,2)</f>
        <v>39061.43</v>
      </c>
      <c r="L369" s="387">
        <f t="shared" si="359"/>
        <v>0</v>
      </c>
      <c r="M369" s="387">
        <f t="shared" si="360"/>
        <v>0</v>
      </c>
      <c r="N369" s="387">
        <f>ROUND(H369*D369,2)</f>
        <v>39061.43</v>
      </c>
      <c r="O369" s="387">
        <f>ROUND(I369*D369,2)</f>
        <v>0</v>
      </c>
      <c r="P369" s="387">
        <f>ROUND(J369*D369,2)</f>
        <v>0</v>
      </c>
      <c r="Q369" s="388">
        <f t="shared" si="331"/>
        <v>0</v>
      </c>
      <c r="S369" s="4">
        <v>39061.43</v>
      </c>
      <c r="U369" s="39">
        <f t="shared" si="332"/>
        <v>0</v>
      </c>
      <c r="V369" s="39"/>
    </row>
    <row r="370" spans="1:22" ht="15.5" x14ac:dyDescent="0.3">
      <c r="A370" s="381" t="s">
        <v>503</v>
      </c>
      <c r="B370" s="394" t="s">
        <v>42</v>
      </c>
      <c r="C370" s="395"/>
      <c r="D370" s="409"/>
      <c r="E370" s="395"/>
      <c r="F370" s="395"/>
      <c r="G370" s="395"/>
      <c r="H370" s="395"/>
      <c r="I370" s="455"/>
      <c r="J370" s="386"/>
      <c r="K370" s="395"/>
      <c r="L370" s="395"/>
      <c r="M370" s="395"/>
      <c r="N370" s="484"/>
      <c r="O370" s="395"/>
      <c r="P370" s="395"/>
      <c r="Q370" s="450"/>
      <c r="S370" s="4">
        <v>6438.67</v>
      </c>
      <c r="U370" s="39">
        <f t="shared" si="332"/>
        <v>6438.67</v>
      </c>
      <c r="V370" s="39"/>
    </row>
    <row r="371" spans="1:22" ht="25" x14ac:dyDescent="0.3">
      <c r="A371" s="452" t="s">
        <v>504</v>
      </c>
      <c r="B371" s="446" t="s">
        <v>199</v>
      </c>
      <c r="C371" s="447" t="s">
        <v>63</v>
      </c>
      <c r="D371" s="413">
        <v>3.18</v>
      </c>
      <c r="E371" s="447">
        <v>170.38</v>
      </c>
      <c r="F371" s="383">
        <f t="shared" ref="F371:F373" si="361">IF(H371&lt;E371,H371-E371,0)</f>
        <v>0</v>
      </c>
      <c r="G371" s="383">
        <f t="shared" ref="G371:G373" si="362">IF(H371&gt;E371,H371-E371,0)</f>
        <v>0</v>
      </c>
      <c r="H371" s="447">
        <v>170.38</v>
      </c>
      <c r="I371" s="400"/>
      <c r="J371" s="386">
        <f>I371+'BM06'!J371</f>
        <v>0</v>
      </c>
      <c r="K371" s="387">
        <f>ROUND(E371*D371,2)</f>
        <v>541.80999999999995</v>
      </c>
      <c r="L371" s="387">
        <f t="shared" ref="L371:L373" si="363">ROUND(D371*F371,2)</f>
        <v>0</v>
      </c>
      <c r="M371" s="387">
        <f t="shared" ref="M371:M373" si="364">ROUND(D371*G371,2)</f>
        <v>0</v>
      </c>
      <c r="N371" s="387">
        <f>ROUND(H371*D371,2)</f>
        <v>541.80999999999995</v>
      </c>
      <c r="O371" s="387">
        <f>ROUND(I371*D371,2)</f>
        <v>0</v>
      </c>
      <c r="P371" s="387">
        <f>ROUND(J371*D371,2)</f>
        <v>0</v>
      </c>
      <c r="Q371" s="388">
        <f t="shared" si="331"/>
        <v>0</v>
      </c>
      <c r="S371" s="4">
        <v>541.80999999999995</v>
      </c>
      <c r="U371" s="39">
        <f t="shared" si="332"/>
        <v>0</v>
      </c>
      <c r="V371" s="39"/>
    </row>
    <row r="372" spans="1:22" ht="25" x14ac:dyDescent="0.3">
      <c r="A372" s="452" t="s">
        <v>505</v>
      </c>
      <c r="B372" s="446" t="s">
        <v>112</v>
      </c>
      <c r="C372" s="447" t="s">
        <v>63</v>
      </c>
      <c r="D372" s="413">
        <v>19.41</v>
      </c>
      <c r="E372" s="447">
        <v>170.38</v>
      </c>
      <c r="F372" s="383">
        <f t="shared" si="361"/>
        <v>0</v>
      </c>
      <c r="G372" s="383">
        <f t="shared" si="362"/>
        <v>0</v>
      </c>
      <c r="H372" s="447">
        <v>170.38</v>
      </c>
      <c r="I372" s="400"/>
      <c r="J372" s="386">
        <f>I372+'BM06'!J372</f>
        <v>0</v>
      </c>
      <c r="K372" s="387">
        <f>ROUND(E372*D372,2)</f>
        <v>3307.08</v>
      </c>
      <c r="L372" s="387">
        <f t="shared" si="363"/>
        <v>0</v>
      </c>
      <c r="M372" s="387">
        <f t="shared" si="364"/>
        <v>0</v>
      </c>
      <c r="N372" s="387">
        <f>ROUND(H372*D372,2)</f>
        <v>3307.08</v>
      </c>
      <c r="O372" s="387">
        <f>ROUND(I372*D372,2)</f>
        <v>0</v>
      </c>
      <c r="P372" s="387">
        <f>ROUND(J372*D372,2)</f>
        <v>0</v>
      </c>
      <c r="Q372" s="388">
        <f t="shared" si="331"/>
        <v>0</v>
      </c>
      <c r="S372" s="4">
        <v>3307.08</v>
      </c>
      <c r="U372" s="39">
        <f t="shared" si="332"/>
        <v>0</v>
      </c>
      <c r="V372" s="39"/>
    </row>
    <row r="373" spans="1:22" ht="25" x14ac:dyDescent="0.3">
      <c r="A373" s="452" t="s">
        <v>506</v>
      </c>
      <c r="B373" s="446" t="s">
        <v>113</v>
      </c>
      <c r="C373" s="447" t="s">
        <v>63</v>
      </c>
      <c r="D373" s="413">
        <v>15.2</v>
      </c>
      <c r="E373" s="447">
        <v>170.38</v>
      </c>
      <c r="F373" s="383">
        <f t="shared" si="361"/>
        <v>0</v>
      </c>
      <c r="G373" s="383">
        <f t="shared" si="362"/>
        <v>0</v>
      </c>
      <c r="H373" s="447">
        <v>170.38</v>
      </c>
      <c r="I373" s="400"/>
      <c r="J373" s="386">
        <f>I373+'BM06'!J373</f>
        <v>0</v>
      </c>
      <c r="K373" s="387">
        <f>ROUND(E373*D373,2)</f>
        <v>2589.7800000000002</v>
      </c>
      <c r="L373" s="387">
        <f t="shared" si="363"/>
        <v>0</v>
      </c>
      <c r="M373" s="387">
        <f t="shared" si="364"/>
        <v>0</v>
      </c>
      <c r="N373" s="387">
        <f>ROUND(H373*D373,2)</f>
        <v>2589.7800000000002</v>
      </c>
      <c r="O373" s="387">
        <f>ROUND(I373*D373,2)</f>
        <v>0</v>
      </c>
      <c r="P373" s="387">
        <f>ROUND(J373*D373,2)</f>
        <v>0</v>
      </c>
      <c r="Q373" s="388">
        <f t="shared" si="331"/>
        <v>0</v>
      </c>
      <c r="S373" s="4">
        <v>2589.7800000000002</v>
      </c>
      <c r="U373" s="39">
        <f t="shared" si="332"/>
        <v>0</v>
      </c>
      <c r="V373" s="39"/>
    </row>
    <row r="374" spans="1:22" ht="15.5" x14ac:dyDescent="0.3">
      <c r="A374" s="376">
        <v>8</v>
      </c>
      <c r="B374" s="414" t="s">
        <v>507</v>
      </c>
      <c r="C374" s="415"/>
      <c r="D374" s="448"/>
      <c r="E374" s="415"/>
      <c r="F374" s="415"/>
      <c r="G374" s="415"/>
      <c r="H374" s="415"/>
      <c r="I374" s="451"/>
      <c r="J374" s="451"/>
      <c r="K374" s="449">
        <f t="shared" ref="K374:P374" si="365">SUM(K376:K423)</f>
        <v>108130.55</v>
      </c>
      <c r="L374" s="449">
        <f t="shared" si="365"/>
        <v>-2017.23</v>
      </c>
      <c r="M374" s="449">
        <f t="shared" si="365"/>
        <v>16353.76</v>
      </c>
      <c r="N374" s="449">
        <f t="shared" si="365"/>
        <v>122467.09</v>
      </c>
      <c r="O374" s="449">
        <f t="shared" si="365"/>
        <v>9537.869999999999</v>
      </c>
      <c r="P374" s="449">
        <f t="shared" si="365"/>
        <v>63924.810000000005</v>
      </c>
      <c r="Q374" s="380">
        <f>P374/N374</f>
        <v>0.52197541396631542</v>
      </c>
      <c r="S374" s="4">
        <v>108130.55</v>
      </c>
      <c r="U374" s="39">
        <f t="shared" si="332"/>
        <v>0</v>
      </c>
      <c r="V374" s="39"/>
    </row>
    <row r="375" spans="1:22" ht="15.5" x14ac:dyDescent="0.3">
      <c r="A375" s="381" t="s">
        <v>508</v>
      </c>
      <c r="B375" s="394" t="s">
        <v>59</v>
      </c>
      <c r="C375" s="395"/>
      <c r="D375" s="409"/>
      <c r="E375" s="395"/>
      <c r="F375" s="395"/>
      <c r="G375" s="395"/>
      <c r="H375" s="395"/>
      <c r="I375" s="644"/>
      <c r="J375" s="644"/>
      <c r="K375" s="644"/>
      <c r="L375" s="644"/>
      <c r="M375" s="644"/>
      <c r="N375" s="644"/>
      <c r="O375" s="644"/>
      <c r="P375" s="644"/>
      <c r="Q375" s="450"/>
      <c r="S375" s="4">
        <v>2277.52</v>
      </c>
      <c r="U375" s="39">
        <f t="shared" si="332"/>
        <v>2277.52</v>
      </c>
      <c r="V375" s="39"/>
    </row>
    <row r="376" spans="1:22" ht="37.5" x14ac:dyDescent="0.3">
      <c r="A376" s="452" t="s">
        <v>509</v>
      </c>
      <c r="B376" s="446" t="s">
        <v>123</v>
      </c>
      <c r="C376" s="447" t="s">
        <v>124</v>
      </c>
      <c r="D376" s="413">
        <v>60.22</v>
      </c>
      <c r="E376" s="447">
        <v>37.82</v>
      </c>
      <c r="F376" s="383">
        <f t="shared" ref="F376" si="366">IF(H376&lt;E376,H376-E376,0)</f>
        <v>0</v>
      </c>
      <c r="G376" s="383">
        <f t="shared" ref="G376" si="367">IF(H376&gt;E376,H376-E376,0)</f>
        <v>0</v>
      </c>
      <c r="H376" s="447">
        <v>37.82</v>
      </c>
      <c r="I376" s="400"/>
      <c r="J376" s="386">
        <f>I376+'BM06'!J376</f>
        <v>37.82</v>
      </c>
      <c r="K376" s="387">
        <f>ROUND(E376*D376,2)</f>
        <v>2277.52</v>
      </c>
      <c r="L376" s="387">
        <f t="shared" ref="L376" si="368">ROUND(D376*F376,2)</f>
        <v>0</v>
      </c>
      <c r="M376" s="387">
        <f t="shared" ref="M376" si="369">ROUND(D376*G376,2)</f>
        <v>0</v>
      </c>
      <c r="N376" s="387">
        <f>ROUND(H376*D376,2)</f>
        <v>2277.52</v>
      </c>
      <c r="O376" s="387">
        <f>ROUND(I376*D376,2)</f>
        <v>0</v>
      </c>
      <c r="P376" s="387">
        <f>ROUND(J376*D376,2)</f>
        <v>2277.52</v>
      </c>
      <c r="Q376" s="388">
        <f t="shared" ref="Q376" si="370">P376/N376</f>
        <v>1</v>
      </c>
      <c r="S376" s="4">
        <v>2277.52</v>
      </c>
      <c r="U376" s="39">
        <f t="shared" si="332"/>
        <v>0</v>
      </c>
      <c r="V376" s="39"/>
    </row>
    <row r="377" spans="1:22" ht="15.5" x14ac:dyDescent="0.3">
      <c r="A377" s="381" t="s">
        <v>510</v>
      </c>
      <c r="B377" s="481" t="s">
        <v>461</v>
      </c>
      <c r="C377" s="395"/>
      <c r="D377" s="409"/>
      <c r="E377" s="395"/>
      <c r="F377" s="395"/>
      <c r="G377" s="395"/>
      <c r="H377" s="395"/>
      <c r="I377" s="644"/>
      <c r="J377" s="644"/>
      <c r="K377" s="644"/>
      <c r="L377" s="644"/>
      <c r="M377" s="644"/>
      <c r="N377" s="644"/>
      <c r="O377" s="644"/>
      <c r="P377" s="644"/>
      <c r="Q377" s="450"/>
      <c r="S377" s="4">
        <v>14537.02</v>
      </c>
      <c r="U377" s="39">
        <f t="shared" si="332"/>
        <v>14537.02</v>
      </c>
      <c r="V377" s="39"/>
    </row>
    <row r="378" spans="1:22" ht="25" x14ac:dyDescent="0.3">
      <c r="A378" s="452" t="s">
        <v>511</v>
      </c>
      <c r="B378" s="446" t="s">
        <v>67</v>
      </c>
      <c r="C378" s="447" t="s">
        <v>46</v>
      </c>
      <c r="D378" s="413">
        <v>76.92</v>
      </c>
      <c r="E378" s="447">
        <v>9.98</v>
      </c>
      <c r="F378" s="383">
        <f t="shared" ref="F378:F390" si="371">IF(H378&lt;E378,H378-E378,0)</f>
        <v>0</v>
      </c>
      <c r="G378" s="383">
        <f t="shared" ref="G378:G390" si="372">IF(H378&gt;E378,H378-E378,0)</f>
        <v>2.9800000000000004</v>
      </c>
      <c r="H378" s="447">
        <v>12.96</v>
      </c>
      <c r="I378" s="400"/>
      <c r="J378" s="386">
        <f>I378+'BM06'!J378</f>
        <v>9.98</v>
      </c>
      <c r="K378" s="387">
        <f t="shared" ref="K378:K388" si="373">ROUND(E378*D378,2)</f>
        <v>767.66</v>
      </c>
      <c r="L378" s="387">
        <f t="shared" ref="L378:L390" si="374">ROUND(D378*F378,2)</f>
        <v>0</v>
      </c>
      <c r="M378" s="387">
        <f t="shared" ref="M378:M390" si="375">ROUND(D378*G378,2)</f>
        <v>229.22</v>
      </c>
      <c r="N378" s="387">
        <f t="shared" ref="N378:N390" si="376">ROUND(H378*D378,2)</f>
        <v>996.88</v>
      </c>
      <c r="O378" s="387">
        <f t="shared" ref="O378:O390" si="377">ROUND(I378*D378,2)</f>
        <v>0</v>
      </c>
      <c r="P378" s="387">
        <f t="shared" ref="P378:P390" si="378">ROUND(J378*D378,2)</f>
        <v>767.66</v>
      </c>
      <c r="Q378" s="388">
        <f t="shared" ref="Q378:Q423" si="379">P378/N378</f>
        <v>0.77006259529732768</v>
      </c>
      <c r="S378" s="4">
        <v>767.66</v>
      </c>
      <c r="U378" s="39">
        <f t="shared" si="332"/>
        <v>0</v>
      </c>
      <c r="V378" s="39"/>
    </row>
    <row r="379" spans="1:22" ht="25" x14ac:dyDescent="0.3">
      <c r="A379" s="452" t="s">
        <v>512</v>
      </c>
      <c r="B379" s="446" t="s">
        <v>68</v>
      </c>
      <c r="C379" s="447" t="s">
        <v>63</v>
      </c>
      <c r="D379" s="413">
        <v>5.65</v>
      </c>
      <c r="E379" s="447">
        <v>14.89</v>
      </c>
      <c r="F379" s="383">
        <f t="shared" si="371"/>
        <v>-5.2900000000000009</v>
      </c>
      <c r="G379" s="383">
        <f t="shared" si="372"/>
        <v>0</v>
      </c>
      <c r="H379" s="447">
        <v>9.6</v>
      </c>
      <c r="I379" s="400"/>
      <c r="J379" s="386">
        <f>I379+'BM06'!J379</f>
        <v>6.08</v>
      </c>
      <c r="K379" s="387">
        <f t="shared" si="373"/>
        <v>84.13</v>
      </c>
      <c r="L379" s="387">
        <f t="shared" si="374"/>
        <v>-29.89</v>
      </c>
      <c r="M379" s="387">
        <f t="shared" si="375"/>
        <v>0</v>
      </c>
      <c r="N379" s="387">
        <f t="shared" si="376"/>
        <v>54.24</v>
      </c>
      <c r="O379" s="387">
        <f t="shared" si="377"/>
        <v>0</v>
      </c>
      <c r="P379" s="387">
        <f t="shared" si="378"/>
        <v>34.35</v>
      </c>
      <c r="Q379" s="388">
        <f t="shared" si="379"/>
        <v>0.63329646017699115</v>
      </c>
      <c r="S379" s="4">
        <v>84.13</v>
      </c>
      <c r="U379" s="39">
        <f t="shared" si="332"/>
        <v>0</v>
      </c>
      <c r="V379" s="39"/>
    </row>
    <row r="380" spans="1:22" ht="25" x14ac:dyDescent="0.3">
      <c r="A380" s="452" t="s">
        <v>513</v>
      </c>
      <c r="B380" s="446" t="s">
        <v>128</v>
      </c>
      <c r="C380" s="447" t="s">
        <v>46</v>
      </c>
      <c r="D380" s="413">
        <v>610.86</v>
      </c>
      <c r="E380" s="447">
        <v>0.48</v>
      </c>
      <c r="F380" s="383">
        <f t="shared" si="371"/>
        <v>0</v>
      </c>
      <c r="G380" s="383">
        <f t="shared" si="372"/>
        <v>0</v>
      </c>
      <c r="H380" s="447">
        <v>0.48</v>
      </c>
      <c r="I380" s="400"/>
      <c r="J380" s="386">
        <f>I380+'BM06'!J380</f>
        <v>0.48</v>
      </c>
      <c r="K380" s="387">
        <f t="shared" si="373"/>
        <v>293.20999999999998</v>
      </c>
      <c r="L380" s="387">
        <f t="shared" si="374"/>
        <v>0</v>
      </c>
      <c r="M380" s="387">
        <f t="shared" si="375"/>
        <v>0</v>
      </c>
      <c r="N380" s="387">
        <f t="shared" si="376"/>
        <v>293.20999999999998</v>
      </c>
      <c r="O380" s="387">
        <f t="shared" si="377"/>
        <v>0</v>
      </c>
      <c r="P380" s="387">
        <f t="shared" si="378"/>
        <v>293.20999999999998</v>
      </c>
      <c r="Q380" s="388">
        <f t="shared" si="379"/>
        <v>1</v>
      </c>
      <c r="S380" s="4">
        <v>293.20999999999998</v>
      </c>
      <c r="U380" s="39">
        <f t="shared" si="332"/>
        <v>0</v>
      </c>
      <c r="V380" s="39"/>
    </row>
    <row r="381" spans="1:22" ht="25" x14ac:dyDescent="0.3">
      <c r="A381" s="452" t="s">
        <v>514</v>
      </c>
      <c r="B381" s="446" t="s">
        <v>70</v>
      </c>
      <c r="C381" s="447" t="s">
        <v>71</v>
      </c>
      <c r="D381" s="413">
        <v>21.44</v>
      </c>
      <c r="E381" s="447">
        <v>29.5</v>
      </c>
      <c r="F381" s="383">
        <f t="shared" si="371"/>
        <v>0</v>
      </c>
      <c r="G381" s="383">
        <f t="shared" si="372"/>
        <v>0</v>
      </c>
      <c r="H381" s="447">
        <v>29.5</v>
      </c>
      <c r="I381" s="400"/>
      <c r="J381" s="386">
        <f>I381+'BM06'!J381</f>
        <v>29.5</v>
      </c>
      <c r="K381" s="387">
        <f t="shared" si="373"/>
        <v>632.48</v>
      </c>
      <c r="L381" s="387">
        <f t="shared" si="374"/>
        <v>0</v>
      </c>
      <c r="M381" s="387">
        <f t="shared" si="375"/>
        <v>0</v>
      </c>
      <c r="N381" s="387">
        <f t="shared" si="376"/>
        <v>632.48</v>
      </c>
      <c r="O381" s="387">
        <f t="shared" si="377"/>
        <v>0</v>
      </c>
      <c r="P381" s="387">
        <f t="shared" si="378"/>
        <v>632.48</v>
      </c>
      <c r="Q381" s="388">
        <f t="shared" si="379"/>
        <v>1</v>
      </c>
      <c r="R381" s="67">
        <v>36.49</v>
      </c>
      <c r="S381" s="4">
        <v>632.48</v>
      </c>
      <c r="U381" s="39">
        <f t="shared" si="332"/>
        <v>0</v>
      </c>
      <c r="V381" s="39"/>
    </row>
    <row r="382" spans="1:22" ht="25" x14ac:dyDescent="0.3">
      <c r="A382" s="452" t="s">
        <v>515</v>
      </c>
      <c r="B382" s="446" t="s">
        <v>72</v>
      </c>
      <c r="C382" s="447" t="s">
        <v>71</v>
      </c>
      <c r="D382" s="413">
        <v>20.350000000000001</v>
      </c>
      <c r="E382" s="447">
        <v>125.1</v>
      </c>
      <c r="F382" s="383">
        <f t="shared" si="371"/>
        <v>0</v>
      </c>
      <c r="G382" s="383">
        <f t="shared" si="372"/>
        <v>0</v>
      </c>
      <c r="H382" s="447">
        <v>125.1</v>
      </c>
      <c r="I382" s="400"/>
      <c r="J382" s="386">
        <f>I382+'BM06'!J382</f>
        <v>115.82</v>
      </c>
      <c r="K382" s="387">
        <f t="shared" si="373"/>
        <v>2545.79</v>
      </c>
      <c r="L382" s="387">
        <f t="shared" si="374"/>
        <v>0</v>
      </c>
      <c r="M382" s="387">
        <f t="shared" si="375"/>
        <v>0</v>
      </c>
      <c r="N382" s="387">
        <f t="shared" si="376"/>
        <v>2545.79</v>
      </c>
      <c r="O382" s="387">
        <f t="shared" si="377"/>
        <v>0</v>
      </c>
      <c r="P382" s="387">
        <f t="shared" si="378"/>
        <v>2356.94</v>
      </c>
      <c r="Q382" s="388">
        <f t="shared" si="379"/>
        <v>0.92581870460642868</v>
      </c>
      <c r="S382" s="4">
        <v>2545.79</v>
      </c>
      <c r="U382" s="39">
        <f t="shared" si="332"/>
        <v>0</v>
      </c>
      <c r="V382" s="39"/>
    </row>
    <row r="383" spans="1:22" ht="25" x14ac:dyDescent="0.3">
      <c r="A383" s="452" t="s">
        <v>516</v>
      </c>
      <c r="B383" s="446" t="s">
        <v>45</v>
      </c>
      <c r="C383" s="447" t="s">
        <v>71</v>
      </c>
      <c r="D383" s="413">
        <v>18.329999999999998</v>
      </c>
      <c r="E383" s="447">
        <v>35.799999999999997</v>
      </c>
      <c r="F383" s="383">
        <f t="shared" si="371"/>
        <v>0</v>
      </c>
      <c r="G383" s="383">
        <f t="shared" si="372"/>
        <v>0</v>
      </c>
      <c r="H383" s="447">
        <v>35.799999999999997</v>
      </c>
      <c r="I383" s="400"/>
      <c r="J383" s="386">
        <f>I383+'BM06'!J383</f>
        <v>35.799999999999997</v>
      </c>
      <c r="K383" s="387">
        <f t="shared" si="373"/>
        <v>656.21</v>
      </c>
      <c r="L383" s="387">
        <f t="shared" si="374"/>
        <v>0</v>
      </c>
      <c r="M383" s="387">
        <f t="shared" si="375"/>
        <v>0</v>
      </c>
      <c r="N383" s="387">
        <f t="shared" si="376"/>
        <v>656.21</v>
      </c>
      <c r="O383" s="387">
        <f t="shared" si="377"/>
        <v>0</v>
      </c>
      <c r="P383" s="387">
        <f t="shared" si="378"/>
        <v>656.21</v>
      </c>
      <c r="Q383" s="388">
        <f t="shared" si="379"/>
        <v>1</v>
      </c>
      <c r="R383" s="67">
        <v>74.040000000000006</v>
      </c>
      <c r="S383" s="4">
        <v>656.21</v>
      </c>
      <c r="U383" s="39">
        <f t="shared" si="332"/>
        <v>0</v>
      </c>
      <c r="V383" s="39"/>
    </row>
    <row r="384" spans="1:22" ht="25" x14ac:dyDescent="0.3">
      <c r="A384" s="452" t="s">
        <v>517</v>
      </c>
      <c r="B384" s="446" t="s">
        <v>73</v>
      </c>
      <c r="C384" s="447" t="s">
        <v>71</v>
      </c>
      <c r="D384" s="413">
        <v>22.45</v>
      </c>
      <c r="E384" s="447">
        <v>71.8</v>
      </c>
      <c r="F384" s="383">
        <f t="shared" si="371"/>
        <v>0</v>
      </c>
      <c r="G384" s="383">
        <f t="shared" si="372"/>
        <v>0</v>
      </c>
      <c r="H384" s="447">
        <v>71.8</v>
      </c>
      <c r="I384" s="400"/>
      <c r="J384" s="386">
        <f>I384+'BM06'!J384</f>
        <v>71.8</v>
      </c>
      <c r="K384" s="387">
        <f t="shared" si="373"/>
        <v>1611.91</v>
      </c>
      <c r="L384" s="387">
        <f t="shared" si="374"/>
        <v>0</v>
      </c>
      <c r="M384" s="387">
        <f t="shared" si="375"/>
        <v>0</v>
      </c>
      <c r="N384" s="387">
        <f t="shared" si="376"/>
        <v>1611.91</v>
      </c>
      <c r="O384" s="387">
        <f t="shared" si="377"/>
        <v>0</v>
      </c>
      <c r="P384" s="387">
        <f t="shared" si="378"/>
        <v>1611.91</v>
      </c>
      <c r="Q384" s="388">
        <f t="shared" si="379"/>
        <v>1</v>
      </c>
      <c r="R384" s="67">
        <v>90.65</v>
      </c>
      <c r="S384" s="4">
        <v>1611.91</v>
      </c>
      <c r="U384" s="39">
        <f t="shared" si="332"/>
        <v>0</v>
      </c>
      <c r="V384" s="39"/>
    </row>
    <row r="385" spans="1:22" ht="25" x14ac:dyDescent="0.3">
      <c r="A385" s="452" t="s">
        <v>518</v>
      </c>
      <c r="B385" s="446" t="s">
        <v>75</v>
      </c>
      <c r="C385" s="447" t="s">
        <v>46</v>
      </c>
      <c r="D385" s="413">
        <v>740.6</v>
      </c>
      <c r="E385" s="447">
        <v>3.63</v>
      </c>
      <c r="F385" s="383">
        <f t="shared" si="371"/>
        <v>0</v>
      </c>
      <c r="G385" s="383">
        <f t="shared" si="372"/>
        <v>0</v>
      </c>
      <c r="H385" s="447">
        <v>3.63</v>
      </c>
      <c r="I385" s="400"/>
      <c r="J385" s="386">
        <f>I385+'BM06'!J385</f>
        <v>3.63</v>
      </c>
      <c r="K385" s="387">
        <f t="shared" si="373"/>
        <v>2688.38</v>
      </c>
      <c r="L385" s="387">
        <f t="shared" si="374"/>
        <v>0</v>
      </c>
      <c r="M385" s="387">
        <f t="shared" si="375"/>
        <v>0</v>
      </c>
      <c r="N385" s="387">
        <f t="shared" si="376"/>
        <v>2688.38</v>
      </c>
      <c r="O385" s="387">
        <f t="shared" si="377"/>
        <v>0</v>
      </c>
      <c r="P385" s="387">
        <f t="shared" si="378"/>
        <v>2688.38</v>
      </c>
      <c r="Q385" s="388">
        <f t="shared" si="379"/>
        <v>1</v>
      </c>
      <c r="R385" s="66"/>
      <c r="S385" s="4">
        <v>2688.38</v>
      </c>
      <c r="U385" s="39">
        <f t="shared" si="332"/>
        <v>0</v>
      </c>
      <c r="V385" s="39"/>
    </row>
    <row r="386" spans="1:22" ht="37.5" x14ac:dyDescent="0.3">
      <c r="A386" s="452" t="s">
        <v>519</v>
      </c>
      <c r="B386" s="446" t="s">
        <v>129</v>
      </c>
      <c r="C386" s="447" t="s">
        <v>63</v>
      </c>
      <c r="D386" s="413">
        <v>93</v>
      </c>
      <c r="E386" s="447">
        <v>49.39</v>
      </c>
      <c r="F386" s="383">
        <f t="shared" si="371"/>
        <v>0</v>
      </c>
      <c r="G386" s="383">
        <f t="shared" si="372"/>
        <v>0</v>
      </c>
      <c r="H386" s="447">
        <v>49.39</v>
      </c>
      <c r="I386" s="400"/>
      <c r="J386" s="386">
        <f>I386+'BM06'!J386</f>
        <v>31.62</v>
      </c>
      <c r="K386" s="387">
        <f t="shared" si="373"/>
        <v>4593.2700000000004</v>
      </c>
      <c r="L386" s="387">
        <f t="shared" si="374"/>
        <v>0</v>
      </c>
      <c r="M386" s="387">
        <f t="shared" si="375"/>
        <v>0</v>
      </c>
      <c r="N386" s="387">
        <f t="shared" si="376"/>
        <v>4593.2700000000004</v>
      </c>
      <c r="O386" s="387">
        <f t="shared" si="377"/>
        <v>0</v>
      </c>
      <c r="P386" s="387">
        <f t="shared" si="378"/>
        <v>2940.66</v>
      </c>
      <c r="Q386" s="388">
        <f t="shared" si="379"/>
        <v>0.64021056894108108</v>
      </c>
      <c r="R386" s="66"/>
      <c r="S386" s="4">
        <v>4593.2700000000004</v>
      </c>
      <c r="U386" s="39">
        <f t="shared" si="332"/>
        <v>0</v>
      </c>
      <c r="V386" s="39"/>
    </row>
    <row r="387" spans="1:22" ht="37.5" x14ac:dyDescent="0.3">
      <c r="A387" s="452" t="s">
        <v>520</v>
      </c>
      <c r="B387" s="446" t="s">
        <v>76</v>
      </c>
      <c r="C387" s="447" t="s">
        <v>63</v>
      </c>
      <c r="D387" s="413">
        <v>41.75</v>
      </c>
      <c r="E387" s="447">
        <v>8.81</v>
      </c>
      <c r="F387" s="383">
        <f t="shared" si="371"/>
        <v>0</v>
      </c>
      <c r="G387" s="383">
        <f t="shared" si="372"/>
        <v>18.89</v>
      </c>
      <c r="H387" s="447">
        <v>27.7</v>
      </c>
      <c r="I387" s="400"/>
      <c r="J387" s="386">
        <f>I387+'BM06'!J387</f>
        <v>8.81</v>
      </c>
      <c r="K387" s="387">
        <f t="shared" si="373"/>
        <v>367.82</v>
      </c>
      <c r="L387" s="387">
        <f t="shared" si="374"/>
        <v>0</v>
      </c>
      <c r="M387" s="387">
        <f t="shared" si="375"/>
        <v>788.66</v>
      </c>
      <c r="N387" s="387">
        <f t="shared" si="376"/>
        <v>1156.48</v>
      </c>
      <c r="O387" s="387">
        <f t="shared" si="377"/>
        <v>0</v>
      </c>
      <c r="P387" s="387">
        <f t="shared" si="378"/>
        <v>367.82</v>
      </c>
      <c r="Q387" s="388">
        <f t="shared" si="379"/>
        <v>0.31805132816823461</v>
      </c>
      <c r="S387" s="4">
        <v>367.82</v>
      </c>
      <c r="U387" s="39">
        <f t="shared" si="332"/>
        <v>0</v>
      </c>
      <c r="V387" s="39"/>
    </row>
    <row r="388" spans="1:22" ht="14" x14ac:dyDescent="0.3">
      <c r="A388" s="452" t="s">
        <v>521</v>
      </c>
      <c r="B388" s="446" t="s">
        <v>77</v>
      </c>
      <c r="C388" s="447" t="s">
        <v>46</v>
      </c>
      <c r="D388" s="413">
        <v>46.64</v>
      </c>
      <c r="E388" s="447">
        <v>6.35</v>
      </c>
      <c r="F388" s="383">
        <f t="shared" si="371"/>
        <v>0</v>
      </c>
      <c r="G388" s="383">
        <f t="shared" si="372"/>
        <v>2.9800000000000022</v>
      </c>
      <c r="H388" s="447">
        <v>9.3300000000000018</v>
      </c>
      <c r="I388" s="400"/>
      <c r="J388" s="386">
        <f>I388+'BM06'!J388</f>
        <v>6.35</v>
      </c>
      <c r="K388" s="387">
        <f t="shared" si="373"/>
        <v>296.16000000000003</v>
      </c>
      <c r="L388" s="387">
        <f t="shared" si="374"/>
        <v>0</v>
      </c>
      <c r="M388" s="387">
        <f t="shared" si="375"/>
        <v>138.99</v>
      </c>
      <c r="N388" s="387">
        <f t="shared" si="376"/>
        <v>435.15</v>
      </c>
      <c r="O388" s="387">
        <f t="shared" si="377"/>
        <v>0</v>
      </c>
      <c r="P388" s="387">
        <f t="shared" si="378"/>
        <v>296.16000000000003</v>
      </c>
      <c r="Q388" s="388">
        <f t="shared" si="379"/>
        <v>0.68059289900034481</v>
      </c>
      <c r="S388" s="4">
        <v>296.16000000000003</v>
      </c>
      <c r="U388" s="39">
        <f t="shared" si="332"/>
        <v>0</v>
      </c>
      <c r="V388" s="39"/>
    </row>
    <row r="389" spans="1:22" ht="37.5" x14ac:dyDescent="0.3">
      <c r="A389" s="485" t="s">
        <v>1446</v>
      </c>
      <c r="B389" s="525" t="s">
        <v>834</v>
      </c>
      <c r="C389" s="487" t="s">
        <v>1440</v>
      </c>
      <c r="D389" s="488">
        <v>87.10269642974599</v>
      </c>
      <c r="E389" s="487"/>
      <c r="F389" s="383">
        <f t="shared" si="371"/>
        <v>0</v>
      </c>
      <c r="G389" s="383">
        <f t="shared" si="372"/>
        <v>58.13</v>
      </c>
      <c r="H389" s="526">
        <v>58.13</v>
      </c>
      <c r="I389" s="400"/>
      <c r="J389" s="386">
        <f>I389+'BM06'!J389</f>
        <v>58.13</v>
      </c>
      <c r="K389" s="387"/>
      <c r="L389" s="387">
        <f t="shared" si="374"/>
        <v>0</v>
      </c>
      <c r="M389" s="387">
        <f t="shared" si="375"/>
        <v>5063.28</v>
      </c>
      <c r="N389" s="387">
        <f t="shared" si="376"/>
        <v>5063.28</v>
      </c>
      <c r="O389" s="387">
        <f t="shared" si="377"/>
        <v>0</v>
      </c>
      <c r="P389" s="387">
        <f t="shared" si="378"/>
        <v>5063.28</v>
      </c>
      <c r="Q389" s="388">
        <f t="shared" si="379"/>
        <v>1</v>
      </c>
      <c r="U389" s="39"/>
      <c r="V389" s="39"/>
    </row>
    <row r="390" spans="1:22" ht="37.5" x14ac:dyDescent="0.3">
      <c r="A390" s="485" t="s">
        <v>1447</v>
      </c>
      <c r="B390" s="525" t="s">
        <v>890</v>
      </c>
      <c r="C390" s="487" t="s">
        <v>1441</v>
      </c>
      <c r="D390" s="488">
        <v>89.495894644063966</v>
      </c>
      <c r="E390" s="487"/>
      <c r="F390" s="383">
        <f t="shared" si="371"/>
        <v>0</v>
      </c>
      <c r="G390" s="383">
        <f t="shared" si="372"/>
        <v>87.913199999999989</v>
      </c>
      <c r="H390" s="526">
        <v>87.913199999999989</v>
      </c>
      <c r="I390" s="400"/>
      <c r="J390" s="386">
        <f>I390+'BM06'!J390</f>
        <v>87.913199999999989</v>
      </c>
      <c r="K390" s="387"/>
      <c r="L390" s="387">
        <f t="shared" si="374"/>
        <v>0</v>
      </c>
      <c r="M390" s="387">
        <f t="shared" si="375"/>
        <v>7867.87</v>
      </c>
      <c r="N390" s="387">
        <f t="shared" si="376"/>
        <v>7867.87</v>
      </c>
      <c r="O390" s="387">
        <f t="shared" si="377"/>
        <v>0</v>
      </c>
      <c r="P390" s="387">
        <f t="shared" si="378"/>
        <v>7867.87</v>
      </c>
      <c r="Q390" s="388">
        <f t="shared" si="379"/>
        <v>1</v>
      </c>
      <c r="U390" s="39"/>
      <c r="V390" s="39"/>
    </row>
    <row r="391" spans="1:22" ht="15.5" x14ac:dyDescent="0.3">
      <c r="A391" s="381" t="s">
        <v>522</v>
      </c>
      <c r="B391" s="394" t="s">
        <v>142</v>
      </c>
      <c r="C391" s="395"/>
      <c r="D391" s="409"/>
      <c r="E391" s="395"/>
      <c r="F391" s="395"/>
      <c r="G391" s="395"/>
      <c r="H391" s="395"/>
      <c r="I391" s="644"/>
      <c r="J391" s="644"/>
      <c r="K391" s="644"/>
      <c r="L391" s="644"/>
      <c r="M391" s="644"/>
      <c r="N391" s="644"/>
      <c r="O391" s="644"/>
      <c r="P391" s="644"/>
      <c r="Q391" s="646"/>
      <c r="S391" s="4">
        <v>11614.43</v>
      </c>
      <c r="U391" s="39">
        <f t="shared" ref="U391:U438" si="380">+S391-K391</f>
        <v>11614.43</v>
      </c>
      <c r="V391" s="39"/>
    </row>
    <row r="392" spans="1:22" ht="50" x14ac:dyDescent="0.3">
      <c r="A392" s="452" t="s">
        <v>523</v>
      </c>
      <c r="B392" s="446" t="s">
        <v>90</v>
      </c>
      <c r="C392" s="447" t="s">
        <v>63</v>
      </c>
      <c r="D392" s="413">
        <v>39.71</v>
      </c>
      <c r="E392" s="447">
        <v>64.599999999999994</v>
      </c>
      <c r="F392" s="383">
        <f t="shared" ref="F392:F398" si="381">IF(H392&lt;E392,H392-E392,0)</f>
        <v>0</v>
      </c>
      <c r="G392" s="383">
        <f t="shared" ref="G392:G398" si="382">IF(H392&gt;E392,H392-E392,0)</f>
        <v>0</v>
      </c>
      <c r="H392" s="447">
        <v>64.599999999999994</v>
      </c>
      <c r="I392" s="400"/>
      <c r="J392" s="386">
        <f>I392+'BM06'!J392</f>
        <v>64.599999999999994</v>
      </c>
      <c r="K392" s="387">
        <f t="shared" ref="K392:K398" si="383">ROUND(E392*D392,2)</f>
        <v>2565.27</v>
      </c>
      <c r="L392" s="387">
        <f t="shared" ref="L392:L398" si="384">ROUND(D392*F392,2)</f>
        <v>0</v>
      </c>
      <c r="M392" s="387">
        <f t="shared" ref="M392:M398" si="385">ROUND(D392*G392,2)</f>
        <v>0</v>
      </c>
      <c r="N392" s="387">
        <f t="shared" ref="N392:N398" si="386">ROUND(H392*D392,2)</f>
        <v>2565.27</v>
      </c>
      <c r="O392" s="387">
        <f t="shared" ref="O392:O398" si="387">ROUND(I392*D392,2)</f>
        <v>0</v>
      </c>
      <c r="P392" s="387">
        <f t="shared" ref="P392:P398" si="388">ROUND(J392*D392,2)</f>
        <v>2565.27</v>
      </c>
      <c r="Q392" s="388">
        <f t="shared" si="379"/>
        <v>1</v>
      </c>
      <c r="S392" s="4">
        <v>2565.27</v>
      </c>
      <c r="U392" s="39">
        <f t="shared" si="380"/>
        <v>0</v>
      </c>
      <c r="V392" s="39"/>
    </row>
    <row r="393" spans="1:22" ht="37.5" x14ac:dyDescent="0.3">
      <c r="A393" s="452" t="s">
        <v>524</v>
      </c>
      <c r="B393" s="446" t="s">
        <v>94</v>
      </c>
      <c r="C393" s="447" t="s">
        <v>71</v>
      </c>
      <c r="D393" s="413">
        <v>22.45</v>
      </c>
      <c r="E393" s="447">
        <v>95.5</v>
      </c>
      <c r="F393" s="383">
        <f t="shared" si="381"/>
        <v>0</v>
      </c>
      <c r="G393" s="383">
        <f t="shared" si="382"/>
        <v>0</v>
      </c>
      <c r="H393" s="447">
        <v>95.5</v>
      </c>
      <c r="I393" s="400"/>
      <c r="J393" s="386">
        <f>I393+'BM06'!J393</f>
        <v>95.5</v>
      </c>
      <c r="K393" s="387">
        <f t="shared" si="383"/>
        <v>2143.98</v>
      </c>
      <c r="L393" s="387">
        <f t="shared" si="384"/>
        <v>0</v>
      </c>
      <c r="M393" s="387">
        <f t="shared" si="385"/>
        <v>0</v>
      </c>
      <c r="N393" s="387">
        <f t="shared" si="386"/>
        <v>2143.98</v>
      </c>
      <c r="O393" s="387">
        <f t="shared" si="387"/>
        <v>0</v>
      </c>
      <c r="P393" s="387">
        <f t="shared" si="388"/>
        <v>2143.98</v>
      </c>
      <c r="Q393" s="388">
        <f t="shared" si="379"/>
        <v>1</v>
      </c>
      <c r="S393" s="4">
        <v>2143.98</v>
      </c>
      <c r="U393" s="39">
        <f t="shared" si="380"/>
        <v>0</v>
      </c>
      <c r="V393" s="39"/>
    </row>
    <row r="394" spans="1:22" ht="37.5" x14ac:dyDescent="0.3">
      <c r="A394" s="452" t="s">
        <v>525</v>
      </c>
      <c r="B394" s="446" t="s">
        <v>143</v>
      </c>
      <c r="C394" s="447" t="s">
        <v>71</v>
      </c>
      <c r="D394" s="413">
        <v>18.75</v>
      </c>
      <c r="E394" s="447">
        <v>99.2</v>
      </c>
      <c r="F394" s="383">
        <f t="shared" si="381"/>
        <v>0</v>
      </c>
      <c r="G394" s="383">
        <f t="shared" si="382"/>
        <v>0</v>
      </c>
      <c r="H394" s="447">
        <v>99.2</v>
      </c>
      <c r="I394" s="400"/>
      <c r="J394" s="386">
        <f>I394+'BM06'!J394</f>
        <v>99.2</v>
      </c>
      <c r="K394" s="387">
        <f t="shared" si="383"/>
        <v>1860</v>
      </c>
      <c r="L394" s="387">
        <f t="shared" si="384"/>
        <v>0</v>
      </c>
      <c r="M394" s="387">
        <f t="shared" si="385"/>
        <v>0</v>
      </c>
      <c r="N394" s="387">
        <f t="shared" si="386"/>
        <v>1860</v>
      </c>
      <c r="O394" s="387">
        <f t="shared" si="387"/>
        <v>0</v>
      </c>
      <c r="P394" s="387">
        <f t="shared" si="388"/>
        <v>1860</v>
      </c>
      <c r="Q394" s="388">
        <f t="shared" si="379"/>
        <v>1</v>
      </c>
      <c r="S394" s="4">
        <v>1860</v>
      </c>
      <c r="U394" s="39">
        <f t="shared" si="380"/>
        <v>0</v>
      </c>
      <c r="V394" s="39"/>
    </row>
    <row r="395" spans="1:22" ht="37.5" x14ac:dyDescent="0.3">
      <c r="A395" s="452" t="s">
        <v>526</v>
      </c>
      <c r="B395" s="446" t="s">
        <v>47</v>
      </c>
      <c r="C395" s="447" t="s">
        <v>71</v>
      </c>
      <c r="D395" s="413">
        <v>18.260000000000002</v>
      </c>
      <c r="E395" s="447">
        <v>87.9</v>
      </c>
      <c r="F395" s="383">
        <f t="shared" si="381"/>
        <v>0</v>
      </c>
      <c r="G395" s="383">
        <f t="shared" si="382"/>
        <v>0</v>
      </c>
      <c r="H395" s="447">
        <v>87.9</v>
      </c>
      <c r="I395" s="400"/>
      <c r="J395" s="386">
        <f>I395+'BM06'!J395</f>
        <v>87.9</v>
      </c>
      <c r="K395" s="387">
        <f t="shared" si="383"/>
        <v>1605.05</v>
      </c>
      <c r="L395" s="387">
        <f t="shared" si="384"/>
        <v>0</v>
      </c>
      <c r="M395" s="387">
        <f t="shared" si="385"/>
        <v>0</v>
      </c>
      <c r="N395" s="387">
        <f t="shared" si="386"/>
        <v>1605.05</v>
      </c>
      <c r="O395" s="387">
        <f t="shared" si="387"/>
        <v>0</v>
      </c>
      <c r="P395" s="387">
        <f t="shared" si="388"/>
        <v>1605.05</v>
      </c>
      <c r="Q395" s="388">
        <f t="shared" si="379"/>
        <v>1</v>
      </c>
      <c r="S395" s="4">
        <v>1605.05</v>
      </c>
      <c r="U395" s="39">
        <f t="shared" si="380"/>
        <v>0</v>
      </c>
      <c r="V395" s="39"/>
    </row>
    <row r="396" spans="1:22" ht="37.5" x14ac:dyDescent="0.3">
      <c r="A396" s="452" t="s">
        <v>527</v>
      </c>
      <c r="B396" s="446" t="s">
        <v>144</v>
      </c>
      <c r="C396" s="447" t="s">
        <v>46</v>
      </c>
      <c r="D396" s="413">
        <v>487.71</v>
      </c>
      <c r="E396" s="447">
        <v>3.38</v>
      </c>
      <c r="F396" s="383">
        <f t="shared" si="381"/>
        <v>0</v>
      </c>
      <c r="G396" s="383">
        <f t="shared" si="382"/>
        <v>0</v>
      </c>
      <c r="H396" s="447">
        <v>3.38</v>
      </c>
      <c r="I396" s="400"/>
      <c r="J396" s="386">
        <f>I396+'BM06'!J396</f>
        <v>3.38</v>
      </c>
      <c r="K396" s="387">
        <f t="shared" si="383"/>
        <v>1648.46</v>
      </c>
      <c r="L396" s="387">
        <f t="shared" si="384"/>
        <v>0</v>
      </c>
      <c r="M396" s="387">
        <f t="shared" si="385"/>
        <v>0</v>
      </c>
      <c r="N396" s="387">
        <f t="shared" si="386"/>
        <v>1648.46</v>
      </c>
      <c r="O396" s="387">
        <f t="shared" si="387"/>
        <v>0</v>
      </c>
      <c r="P396" s="387">
        <f t="shared" si="388"/>
        <v>1648.46</v>
      </c>
      <c r="Q396" s="388">
        <f t="shared" si="379"/>
        <v>1</v>
      </c>
      <c r="S396" s="4">
        <v>1648.46</v>
      </c>
      <c r="U396" s="39">
        <f t="shared" si="380"/>
        <v>0</v>
      </c>
      <c r="V396" s="39"/>
    </row>
    <row r="397" spans="1:22" ht="25" x14ac:dyDescent="0.3">
      <c r="A397" s="452" t="s">
        <v>528</v>
      </c>
      <c r="B397" s="446" t="s">
        <v>145</v>
      </c>
      <c r="C397" s="447" t="s">
        <v>124</v>
      </c>
      <c r="D397" s="413">
        <v>114.79</v>
      </c>
      <c r="E397" s="447">
        <v>10.8</v>
      </c>
      <c r="F397" s="383">
        <f t="shared" si="381"/>
        <v>0</v>
      </c>
      <c r="G397" s="383">
        <f t="shared" si="382"/>
        <v>0</v>
      </c>
      <c r="H397" s="447">
        <v>10.8</v>
      </c>
      <c r="I397" s="400"/>
      <c r="J397" s="386">
        <f>I397+'BM06'!J397</f>
        <v>10.8</v>
      </c>
      <c r="K397" s="387">
        <f t="shared" si="383"/>
        <v>1239.73</v>
      </c>
      <c r="L397" s="387">
        <f t="shared" si="384"/>
        <v>0</v>
      </c>
      <c r="M397" s="387">
        <f t="shared" si="385"/>
        <v>0</v>
      </c>
      <c r="N397" s="387">
        <f t="shared" si="386"/>
        <v>1239.73</v>
      </c>
      <c r="O397" s="387">
        <f t="shared" si="387"/>
        <v>0</v>
      </c>
      <c r="P397" s="387">
        <f t="shared" si="388"/>
        <v>1239.73</v>
      </c>
      <c r="Q397" s="388">
        <f t="shared" si="379"/>
        <v>1</v>
      </c>
      <c r="S397" s="4">
        <v>1239.73</v>
      </c>
      <c r="U397" s="39">
        <f t="shared" si="380"/>
        <v>0</v>
      </c>
      <c r="V397" s="39"/>
    </row>
    <row r="398" spans="1:22" ht="25" x14ac:dyDescent="0.3">
      <c r="A398" s="485" t="s">
        <v>529</v>
      </c>
      <c r="B398" s="486" t="s">
        <v>146</v>
      </c>
      <c r="C398" s="487" t="s">
        <v>124</v>
      </c>
      <c r="D398" s="488">
        <v>62.72</v>
      </c>
      <c r="E398" s="487">
        <v>8.8000000000000007</v>
      </c>
      <c r="F398" s="383">
        <f t="shared" si="381"/>
        <v>-8.8000000000000007</v>
      </c>
      <c r="G398" s="383">
        <f t="shared" si="382"/>
        <v>0</v>
      </c>
      <c r="H398" s="487">
        <v>0</v>
      </c>
      <c r="I398" s="400"/>
      <c r="J398" s="386">
        <f>I398+'BM06'!J398</f>
        <v>8.8000000000000007</v>
      </c>
      <c r="K398" s="387">
        <f t="shared" si="383"/>
        <v>551.94000000000005</v>
      </c>
      <c r="L398" s="387">
        <f t="shared" si="384"/>
        <v>-551.94000000000005</v>
      </c>
      <c r="M398" s="387">
        <f t="shared" si="385"/>
        <v>0</v>
      </c>
      <c r="N398" s="387">
        <f t="shared" si="386"/>
        <v>0</v>
      </c>
      <c r="O398" s="387">
        <f t="shared" si="387"/>
        <v>0</v>
      </c>
      <c r="P398" s="387">
        <f t="shared" si="388"/>
        <v>551.94000000000005</v>
      </c>
      <c r="Q398" s="388">
        <v>0</v>
      </c>
      <c r="S398" s="4">
        <v>551.94000000000005</v>
      </c>
      <c r="U398" s="39">
        <f t="shared" si="380"/>
        <v>0</v>
      </c>
      <c r="V398" s="39"/>
    </row>
    <row r="399" spans="1:22" ht="15.5" customHeight="1" x14ac:dyDescent="0.3">
      <c r="A399" s="381" t="s">
        <v>530</v>
      </c>
      <c r="B399" s="394" t="s">
        <v>276</v>
      </c>
      <c r="C399" s="395"/>
      <c r="D399" s="409"/>
      <c r="E399" s="395"/>
      <c r="F399" s="395"/>
      <c r="G399" s="395"/>
      <c r="H399" s="629"/>
      <c r="I399" s="629"/>
      <c r="J399" s="629"/>
      <c r="K399" s="629"/>
      <c r="L399" s="629"/>
      <c r="M399" s="629"/>
      <c r="N399" s="629"/>
      <c r="O399" s="629"/>
      <c r="P399" s="629"/>
      <c r="Q399" s="647"/>
      <c r="S399" s="4">
        <v>5906.54</v>
      </c>
      <c r="U399" s="39">
        <f t="shared" si="380"/>
        <v>5906.54</v>
      </c>
      <c r="V399" s="39"/>
    </row>
    <row r="400" spans="1:22" ht="37.5" x14ac:dyDescent="0.3">
      <c r="A400" s="452" t="s">
        <v>531</v>
      </c>
      <c r="B400" s="446" t="s">
        <v>105</v>
      </c>
      <c r="C400" s="447" t="s">
        <v>63</v>
      </c>
      <c r="D400" s="413">
        <v>51.88</v>
      </c>
      <c r="E400" s="447">
        <v>113.85</v>
      </c>
      <c r="F400" s="383">
        <f t="shared" ref="F400" si="389">IF(H400&lt;E400,H400-E400,0)</f>
        <v>0</v>
      </c>
      <c r="G400" s="383">
        <f t="shared" ref="G400" si="390">IF(H400&gt;E400,H400-E400,0)</f>
        <v>0</v>
      </c>
      <c r="H400" s="447">
        <v>113.85</v>
      </c>
      <c r="I400" s="400"/>
      <c r="J400" s="386">
        <f>I400+'BM06'!J400</f>
        <v>113.85</v>
      </c>
      <c r="K400" s="387">
        <f>ROUND(E400*D400,2)</f>
        <v>5906.54</v>
      </c>
      <c r="L400" s="387">
        <f t="shared" ref="L400" si="391">ROUND(D400*F400,2)</f>
        <v>0</v>
      </c>
      <c r="M400" s="387">
        <f t="shared" ref="M400" si="392">ROUND(D400*G400,2)</f>
        <v>0</v>
      </c>
      <c r="N400" s="387">
        <f>ROUND(H400*D400,2)</f>
        <v>5906.54</v>
      </c>
      <c r="O400" s="387">
        <f>ROUND(I400*D400,2)</f>
        <v>0</v>
      </c>
      <c r="P400" s="387">
        <f>ROUND(J400*D400,2)</f>
        <v>5906.54</v>
      </c>
      <c r="Q400" s="388">
        <f t="shared" si="379"/>
        <v>1</v>
      </c>
      <c r="S400" s="4">
        <v>5906.54</v>
      </c>
      <c r="U400" s="39">
        <f t="shared" si="380"/>
        <v>0</v>
      </c>
      <c r="V400" s="39"/>
    </row>
    <row r="401" spans="1:22" ht="15.5" x14ac:dyDescent="0.3">
      <c r="A401" s="381" t="s">
        <v>532</v>
      </c>
      <c r="B401" s="394" t="s">
        <v>158</v>
      </c>
      <c r="C401" s="395"/>
      <c r="D401" s="409"/>
      <c r="E401" s="395"/>
      <c r="F401" s="395"/>
      <c r="G401" s="395"/>
      <c r="H401" s="395"/>
      <c r="I401" s="644"/>
      <c r="J401" s="644"/>
      <c r="K401" s="644"/>
      <c r="L401" s="644"/>
      <c r="M401" s="644"/>
      <c r="N401" s="644"/>
      <c r="O401" s="644"/>
      <c r="P401" s="644"/>
      <c r="Q401" s="646"/>
      <c r="S401" s="4">
        <v>13935.75</v>
      </c>
      <c r="U401" s="39">
        <f t="shared" si="380"/>
        <v>13935.75</v>
      </c>
      <c r="V401" s="39"/>
    </row>
    <row r="402" spans="1:22" ht="50" x14ac:dyDescent="0.3">
      <c r="A402" s="452" t="s">
        <v>533</v>
      </c>
      <c r="B402" s="446" t="s">
        <v>159</v>
      </c>
      <c r="C402" s="447" t="s">
        <v>63</v>
      </c>
      <c r="D402" s="413">
        <v>77.12</v>
      </c>
      <c r="E402" s="447">
        <v>101.08</v>
      </c>
      <c r="F402" s="383">
        <f t="shared" ref="F402:F405" si="393">IF(H402&lt;E402,H402-E402,0)</f>
        <v>-5.8345000000000056</v>
      </c>
      <c r="G402" s="383">
        <f t="shared" ref="G402:G405" si="394">IF(H402&gt;E402,H402-E402,0)</f>
        <v>0</v>
      </c>
      <c r="H402" s="447">
        <v>95.245499999999993</v>
      </c>
      <c r="I402" s="400">
        <v>91.114499999999992</v>
      </c>
      <c r="J402" s="386">
        <f>I402+'BM06'!J402</f>
        <v>91.114499999999992</v>
      </c>
      <c r="K402" s="387">
        <f>ROUND(E402*D402,2)</f>
        <v>7795.29</v>
      </c>
      <c r="L402" s="387">
        <f t="shared" ref="L402:L405" si="395">ROUND(D402*F402,2)</f>
        <v>-449.96</v>
      </c>
      <c r="M402" s="387">
        <f t="shared" ref="M402:M405" si="396">ROUND(D402*G402,2)</f>
        <v>0</v>
      </c>
      <c r="N402" s="387">
        <f>ROUND(H402*D402,2)</f>
        <v>7345.33</v>
      </c>
      <c r="O402" s="387">
        <f>ROUND(I402*D402,2)</f>
        <v>7026.75</v>
      </c>
      <c r="P402" s="387">
        <f>ROUND(J402*D402,2)</f>
        <v>7026.75</v>
      </c>
      <c r="Q402" s="388">
        <f t="shared" si="379"/>
        <v>0.95662822500827061</v>
      </c>
      <c r="S402" s="4">
        <v>7795.29</v>
      </c>
      <c r="U402" s="39">
        <f t="shared" si="380"/>
        <v>0</v>
      </c>
      <c r="V402" s="39"/>
    </row>
    <row r="403" spans="1:22" ht="25" x14ac:dyDescent="0.3">
      <c r="A403" s="452" t="s">
        <v>534</v>
      </c>
      <c r="B403" s="446" t="s">
        <v>160</v>
      </c>
      <c r="C403" s="447" t="s">
        <v>63</v>
      </c>
      <c r="D403" s="413">
        <v>27.56</v>
      </c>
      <c r="E403" s="447">
        <v>101.08</v>
      </c>
      <c r="F403" s="383">
        <f t="shared" si="393"/>
        <v>-5.8345000000000056</v>
      </c>
      <c r="G403" s="383">
        <f t="shared" si="394"/>
        <v>0</v>
      </c>
      <c r="H403" s="447">
        <v>95.245499999999993</v>
      </c>
      <c r="I403" s="400">
        <v>91.114499999999992</v>
      </c>
      <c r="J403" s="386">
        <f>I403+'BM06'!J403</f>
        <v>91.114499999999992</v>
      </c>
      <c r="K403" s="387">
        <f>ROUND(E403*D403,2)</f>
        <v>2785.76</v>
      </c>
      <c r="L403" s="387">
        <f t="shared" si="395"/>
        <v>-160.80000000000001</v>
      </c>
      <c r="M403" s="387">
        <f t="shared" si="396"/>
        <v>0</v>
      </c>
      <c r="N403" s="387">
        <f>ROUND(H403*D403,2)</f>
        <v>2624.97</v>
      </c>
      <c r="O403" s="387">
        <f>ROUND(I403*D403,2)</f>
        <v>2511.12</v>
      </c>
      <c r="P403" s="387">
        <f>ROUND(J403*D403,2)</f>
        <v>2511.12</v>
      </c>
      <c r="Q403" s="388">
        <f t="shared" si="379"/>
        <v>0.9566280757494372</v>
      </c>
      <c r="S403" s="4">
        <v>2785.76</v>
      </c>
      <c r="U403" s="39">
        <f t="shared" si="380"/>
        <v>0</v>
      </c>
      <c r="V403" s="39"/>
    </row>
    <row r="404" spans="1:22" ht="37.5" x14ac:dyDescent="0.3">
      <c r="A404" s="485" t="s">
        <v>535</v>
      </c>
      <c r="B404" s="486" t="s">
        <v>161</v>
      </c>
      <c r="C404" s="487" t="s">
        <v>124</v>
      </c>
      <c r="D404" s="488">
        <v>27.6</v>
      </c>
      <c r="E404" s="487">
        <v>13.3</v>
      </c>
      <c r="F404" s="383">
        <f t="shared" si="393"/>
        <v>-0.99000000000000021</v>
      </c>
      <c r="G404" s="383">
        <f t="shared" si="394"/>
        <v>0</v>
      </c>
      <c r="H404" s="487">
        <v>12.31</v>
      </c>
      <c r="I404" s="400"/>
      <c r="J404" s="386">
        <f>I404+'BM06'!J404</f>
        <v>0</v>
      </c>
      <c r="K404" s="387">
        <f>ROUND(E404*D404,2)</f>
        <v>367.08</v>
      </c>
      <c r="L404" s="387">
        <f t="shared" si="395"/>
        <v>-27.32</v>
      </c>
      <c r="M404" s="387">
        <f t="shared" si="396"/>
        <v>0</v>
      </c>
      <c r="N404" s="387">
        <f>ROUND(H404*D404,2)</f>
        <v>339.76</v>
      </c>
      <c r="O404" s="387">
        <f>ROUND(I404*D404,2)</f>
        <v>0</v>
      </c>
      <c r="P404" s="387">
        <f>ROUND(J404*D404,2)</f>
        <v>0</v>
      </c>
      <c r="Q404" s="388">
        <f t="shared" si="379"/>
        <v>0</v>
      </c>
      <c r="S404" s="4">
        <v>367.08</v>
      </c>
      <c r="U404" s="39">
        <f t="shared" si="380"/>
        <v>0</v>
      </c>
      <c r="V404" s="39"/>
    </row>
    <row r="405" spans="1:22" ht="37.5" x14ac:dyDescent="0.3">
      <c r="A405" s="452" t="s">
        <v>536</v>
      </c>
      <c r="B405" s="446" t="s">
        <v>164</v>
      </c>
      <c r="C405" s="447" t="s">
        <v>165</v>
      </c>
      <c r="D405" s="413">
        <v>1493.81</v>
      </c>
      <c r="E405" s="447">
        <v>2</v>
      </c>
      <c r="F405" s="383">
        <f t="shared" si="393"/>
        <v>0</v>
      </c>
      <c r="G405" s="383">
        <f t="shared" si="394"/>
        <v>0</v>
      </c>
      <c r="H405" s="447">
        <v>2</v>
      </c>
      <c r="I405" s="400"/>
      <c r="J405" s="386">
        <f>I405+'BM06'!J405</f>
        <v>0</v>
      </c>
      <c r="K405" s="387">
        <f>ROUND(E405*D405,2)</f>
        <v>2987.62</v>
      </c>
      <c r="L405" s="387">
        <f t="shared" si="395"/>
        <v>0</v>
      </c>
      <c r="M405" s="387">
        <f t="shared" si="396"/>
        <v>0</v>
      </c>
      <c r="N405" s="387">
        <f>ROUND(H405*D405,2)</f>
        <v>2987.62</v>
      </c>
      <c r="O405" s="387">
        <f>ROUND(I405*D405,2)</f>
        <v>0</v>
      </c>
      <c r="P405" s="387">
        <f>ROUND(J405*D405,2)</f>
        <v>0</v>
      </c>
      <c r="Q405" s="388">
        <f t="shared" si="379"/>
        <v>0</v>
      </c>
      <c r="S405" s="4">
        <v>2987.62</v>
      </c>
      <c r="U405" s="39">
        <f t="shared" si="380"/>
        <v>0</v>
      </c>
      <c r="V405" s="39"/>
    </row>
    <row r="406" spans="1:22" ht="15.5" customHeight="1" x14ac:dyDescent="0.3">
      <c r="A406" s="381" t="s">
        <v>537</v>
      </c>
      <c r="B406" s="394" t="s">
        <v>292</v>
      </c>
      <c r="C406" s="395"/>
      <c r="D406" s="409"/>
      <c r="E406" s="395"/>
      <c r="F406" s="395"/>
      <c r="G406" s="395"/>
      <c r="H406" s="629"/>
      <c r="I406" s="629"/>
      <c r="J406" s="629"/>
      <c r="K406" s="629"/>
      <c r="L406" s="629"/>
      <c r="M406" s="629"/>
      <c r="N406" s="629"/>
      <c r="O406" s="629"/>
      <c r="P406" s="629"/>
      <c r="Q406" s="647"/>
      <c r="S406" s="4">
        <v>10544.46</v>
      </c>
      <c r="U406" s="39">
        <f t="shared" si="380"/>
        <v>10544.46</v>
      </c>
      <c r="V406" s="39"/>
    </row>
    <row r="407" spans="1:22" ht="37.5" x14ac:dyDescent="0.3">
      <c r="A407" s="452" t="s">
        <v>538</v>
      </c>
      <c r="B407" s="446" t="s">
        <v>539</v>
      </c>
      <c r="C407" s="447" t="s">
        <v>540</v>
      </c>
      <c r="D407" s="413">
        <v>4022.92</v>
      </c>
      <c r="E407" s="447">
        <v>1</v>
      </c>
      <c r="F407" s="383">
        <f t="shared" ref="F407:F408" si="397">IF(H407&lt;E407,H407-E407,0)</f>
        <v>0</v>
      </c>
      <c r="G407" s="383">
        <f t="shared" ref="G407:G408" si="398">IF(H407&gt;E407,H407-E407,0)</f>
        <v>0</v>
      </c>
      <c r="H407" s="447">
        <v>1</v>
      </c>
      <c r="I407" s="400"/>
      <c r="J407" s="386">
        <f>I407+'BM06'!J407</f>
        <v>0</v>
      </c>
      <c r="K407" s="387">
        <f>ROUND(E407*D407,2)</f>
        <v>4022.92</v>
      </c>
      <c r="L407" s="387">
        <f t="shared" ref="L407:L408" si="399">ROUND(D407*F407,2)</f>
        <v>0</v>
      </c>
      <c r="M407" s="387">
        <f t="shared" ref="M407:M408" si="400">ROUND(D407*G407,2)</f>
        <v>0</v>
      </c>
      <c r="N407" s="387">
        <f>ROUND(H407*D407,2)</f>
        <v>4022.92</v>
      </c>
      <c r="O407" s="387">
        <f>ROUND(I407*D407,2)</f>
        <v>0</v>
      </c>
      <c r="P407" s="387">
        <f>ROUND(J407*D407,2)</f>
        <v>0</v>
      </c>
      <c r="Q407" s="388">
        <f t="shared" si="379"/>
        <v>0</v>
      </c>
      <c r="S407" s="4">
        <v>4022.92</v>
      </c>
      <c r="U407" s="39">
        <f t="shared" si="380"/>
        <v>0</v>
      </c>
      <c r="V407" s="39"/>
    </row>
    <row r="408" spans="1:22" ht="50" x14ac:dyDescent="0.3">
      <c r="A408" s="452" t="s">
        <v>541</v>
      </c>
      <c r="B408" s="446" t="s">
        <v>542</v>
      </c>
      <c r="C408" s="447" t="s">
        <v>63</v>
      </c>
      <c r="D408" s="413">
        <v>1018.99</v>
      </c>
      <c r="E408" s="447">
        <v>6.4</v>
      </c>
      <c r="F408" s="383">
        <f t="shared" si="397"/>
        <v>0</v>
      </c>
      <c r="G408" s="383">
        <f t="shared" si="398"/>
        <v>0</v>
      </c>
      <c r="H408" s="447">
        <v>6.4</v>
      </c>
      <c r="I408" s="400"/>
      <c r="J408" s="386">
        <f>I408+'BM06'!J408</f>
        <v>0</v>
      </c>
      <c r="K408" s="387">
        <f>ROUND(E408*D408,2)</f>
        <v>6521.54</v>
      </c>
      <c r="L408" s="387">
        <f t="shared" si="399"/>
        <v>0</v>
      </c>
      <c r="M408" s="387">
        <f t="shared" si="400"/>
        <v>0</v>
      </c>
      <c r="N408" s="387">
        <f>ROUND(H408*D408,2)</f>
        <v>6521.54</v>
      </c>
      <c r="O408" s="387">
        <f>ROUND(I408*D408,2)</f>
        <v>0</v>
      </c>
      <c r="P408" s="387">
        <f>ROUND(J408*D408,2)</f>
        <v>0</v>
      </c>
      <c r="Q408" s="388">
        <f t="shared" si="379"/>
        <v>0</v>
      </c>
      <c r="S408" s="4">
        <v>6521.54</v>
      </c>
      <c r="U408" s="39">
        <f t="shared" si="380"/>
        <v>0</v>
      </c>
      <c r="V408" s="39"/>
    </row>
    <row r="409" spans="1:22" ht="15.5" customHeight="1" x14ac:dyDescent="0.3">
      <c r="A409" s="381" t="s">
        <v>543</v>
      </c>
      <c r="B409" s="394" t="s">
        <v>181</v>
      </c>
      <c r="C409" s="395"/>
      <c r="D409" s="409"/>
      <c r="E409" s="395"/>
      <c r="F409" s="395"/>
      <c r="G409" s="395"/>
      <c r="H409" s="629"/>
      <c r="I409" s="629"/>
      <c r="J409" s="629"/>
      <c r="K409" s="629"/>
      <c r="L409" s="629"/>
      <c r="M409" s="629"/>
      <c r="N409" s="629"/>
      <c r="O409" s="629"/>
      <c r="P409" s="629"/>
      <c r="Q409" s="647"/>
      <c r="S409" s="4">
        <v>17525.580000000002</v>
      </c>
      <c r="U409" s="39">
        <f t="shared" si="380"/>
        <v>17525.580000000002</v>
      </c>
      <c r="V409" s="39"/>
    </row>
    <row r="410" spans="1:22" ht="25" x14ac:dyDescent="0.3">
      <c r="A410" s="452" t="s">
        <v>544</v>
      </c>
      <c r="B410" s="446" t="s">
        <v>182</v>
      </c>
      <c r="C410" s="447" t="s">
        <v>46</v>
      </c>
      <c r="D410" s="413">
        <v>434.36</v>
      </c>
      <c r="E410" s="447">
        <v>5.25</v>
      </c>
      <c r="F410" s="383">
        <f t="shared" ref="F410:F414" si="401">IF(H410&lt;E410,H410-E410,0)</f>
        <v>-1.6286849999999999</v>
      </c>
      <c r="G410" s="383">
        <f t="shared" ref="G410:G414" si="402">IF(H410&gt;E410,H410-E410,0)</f>
        <v>0</v>
      </c>
      <c r="H410" s="447">
        <v>3.6213150000000001</v>
      </c>
      <c r="I410" s="400"/>
      <c r="J410" s="386">
        <f>I410+'BM06'!J410</f>
        <v>5.25</v>
      </c>
      <c r="K410" s="387">
        <f>ROUND(E410*D410,2)</f>
        <v>2280.39</v>
      </c>
      <c r="L410" s="387">
        <f t="shared" ref="L410:L414" si="403">ROUND(D410*F410,2)</f>
        <v>-707.44</v>
      </c>
      <c r="M410" s="387">
        <f t="shared" ref="M410:M414" si="404">ROUND(D410*G410,2)</f>
        <v>0</v>
      </c>
      <c r="N410" s="387">
        <f>ROUND(H410*D410,2)</f>
        <v>1572.95</v>
      </c>
      <c r="O410" s="387">
        <f>ROUND(I410*D410,2)</f>
        <v>0</v>
      </c>
      <c r="P410" s="387">
        <f>ROUND(J410*D410,2)</f>
        <v>2280.39</v>
      </c>
      <c r="Q410" s="388">
        <f t="shared" si="379"/>
        <v>1.449753647604819</v>
      </c>
      <c r="S410" s="4">
        <v>2280.39</v>
      </c>
      <c r="U410" s="39">
        <f t="shared" si="380"/>
        <v>0</v>
      </c>
      <c r="V410" s="39"/>
    </row>
    <row r="411" spans="1:22" ht="62.5" x14ac:dyDescent="0.3">
      <c r="A411" s="452" t="s">
        <v>545</v>
      </c>
      <c r="B411" s="446" t="s">
        <v>183</v>
      </c>
      <c r="C411" s="447" t="s">
        <v>63</v>
      </c>
      <c r="D411" s="413">
        <v>40.81</v>
      </c>
      <c r="E411" s="447">
        <v>75</v>
      </c>
      <c r="F411" s="383">
        <f t="shared" si="401"/>
        <v>0</v>
      </c>
      <c r="G411" s="383">
        <f t="shared" si="402"/>
        <v>0</v>
      </c>
      <c r="H411" s="447">
        <v>75</v>
      </c>
      <c r="I411" s="400"/>
      <c r="J411" s="386">
        <f>I411+'BM06'!J411</f>
        <v>0</v>
      </c>
      <c r="K411" s="387">
        <f>ROUND(E411*D411,2)</f>
        <v>3060.75</v>
      </c>
      <c r="L411" s="387">
        <f t="shared" si="403"/>
        <v>0</v>
      </c>
      <c r="M411" s="387">
        <f t="shared" si="404"/>
        <v>0</v>
      </c>
      <c r="N411" s="387">
        <f>ROUND(H411*D411,2)</f>
        <v>3060.75</v>
      </c>
      <c r="O411" s="387">
        <f>ROUND(I411*D411,2)</f>
        <v>0</v>
      </c>
      <c r="P411" s="387">
        <f>ROUND(J411*D411,2)</f>
        <v>0</v>
      </c>
      <c r="Q411" s="388">
        <f t="shared" si="379"/>
        <v>0</v>
      </c>
      <c r="S411" s="4">
        <v>3060.75</v>
      </c>
      <c r="U411" s="39">
        <f t="shared" si="380"/>
        <v>0</v>
      </c>
      <c r="V411" s="39"/>
    </row>
    <row r="412" spans="1:22" ht="37.5" x14ac:dyDescent="0.3">
      <c r="A412" s="452" t="s">
        <v>546</v>
      </c>
      <c r="B412" s="446" t="s">
        <v>184</v>
      </c>
      <c r="C412" s="447" t="s">
        <v>63</v>
      </c>
      <c r="D412" s="413">
        <v>126.75</v>
      </c>
      <c r="E412" s="447">
        <v>75</v>
      </c>
      <c r="F412" s="383">
        <f t="shared" si="401"/>
        <v>0</v>
      </c>
      <c r="G412" s="383">
        <f t="shared" si="402"/>
        <v>0</v>
      </c>
      <c r="H412" s="447">
        <v>75</v>
      </c>
      <c r="I412" s="400"/>
      <c r="J412" s="386">
        <f>I412+'BM06'!J412</f>
        <v>0</v>
      </c>
      <c r="K412" s="387">
        <f>ROUND(E412*D412,2)</f>
        <v>9506.25</v>
      </c>
      <c r="L412" s="387">
        <f t="shared" si="403"/>
        <v>0</v>
      </c>
      <c r="M412" s="387">
        <f t="shared" si="404"/>
        <v>0</v>
      </c>
      <c r="N412" s="387">
        <f>ROUND(H412*D412,2)</f>
        <v>9506.25</v>
      </c>
      <c r="O412" s="387">
        <f>ROUND(I412*D412,2)</f>
        <v>0</v>
      </c>
      <c r="P412" s="387">
        <f>ROUND(J412*D412,2)</f>
        <v>0</v>
      </c>
      <c r="Q412" s="388">
        <f t="shared" si="379"/>
        <v>0</v>
      </c>
      <c r="S412" s="4">
        <v>9506.25</v>
      </c>
      <c r="U412" s="39">
        <f t="shared" si="380"/>
        <v>0</v>
      </c>
      <c r="V412" s="39"/>
    </row>
    <row r="413" spans="1:22" ht="25" x14ac:dyDescent="0.3">
      <c r="A413" s="452" t="s">
        <v>547</v>
      </c>
      <c r="B413" s="446" t="s">
        <v>185</v>
      </c>
      <c r="C413" s="447" t="s">
        <v>124</v>
      </c>
      <c r="D413" s="413">
        <v>21</v>
      </c>
      <c r="E413" s="447">
        <v>36.5</v>
      </c>
      <c r="F413" s="383">
        <f t="shared" si="401"/>
        <v>-4.2800000000000011</v>
      </c>
      <c r="G413" s="383">
        <f t="shared" si="402"/>
        <v>0</v>
      </c>
      <c r="H413" s="447">
        <v>32.22</v>
      </c>
      <c r="I413" s="400"/>
      <c r="J413" s="386">
        <f>I413+'BM06'!J413</f>
        <v>0</v>
      </c>
      <c r="K413" s="387">
        <f>ROUND(E413*D413,2)</f>
        <v>766.5</v>
      </c>
      <c r="L413" s="387">
        <f t="shared" si="403"/>
        <v>-89.88</v>
      </c>
      <c r="M413" s="387">
        <f t="shared" si="404"/>
        <v>0</v>
      </c>
      <c r="N413" s="387">
        <f>ROUND(H413*D413,2)</f>
        <v>676.62</v>
      </c>
      <c r="O413" s="387">
        <f>ROUND(I413*D413,2)</f>
        <v>0</v>
      </c>
      <c r="P413" s="387">
        <f>ROUND(J413*D413,2)</f>
        <v>0</v>
      </c>
      <c r="Q413" s="388">
        <f t="shared" si="379"/>
        <v>0</v>
      </c>
      <c r="S413" s="4">
        <v>766.5</v>
      </c>
      <c r="U413" s="39">
        <f t="shared" si="380"/>
        <v>0</v>
      </c>
      <c r="V413" s="39"/>
    </row>
    <row r="414" spans="1:22" ht="37.5" x14ac:dyDescent="0.3">
      <c r="A414" s="452" t="s">
        <v>548</v>
      </c>
      <c r="B414" s="446" t="s">
        <v>549</v>
      </c>
      <c r="C414" s="447" t="s">
        <v>63</v>
      </c>
      <c r="D414" s="413">
        <v>104.75</v>
      </c>
      <c r="E414" s="447">
        <v>18.25</v>
      </c>
      <c r="F414" s="383">
        <f t="shared" si="401"/>
        <v>0</v>
      </c>
      <c r="G414" s="383">
        <f t="shared" si="402"/>
        <v>21.630000000000003</v>
      </c>
      <c r="H414" s="447">
        <v>39.880000000000003</v>
      </c>
      <c r="I414" s="400"/>
      <c r="J414" s="386">
        <f>I414+'BM06'!J414</f>
        <v>0</v>
      </c>
      <c r="K414" s="387">
        <f>ROUND(E414*D414,2)</f>
        <v>1911.69</v>
      </c>
      <c r="L414" s="387">
        <f t="shared" si="403"/>
        <v>0</v>
      </c>
      <c r="M414" s="387">
        <f t="shared" si="404"/>
        <v>2265.7399999999998</v>
      </c>
      <c r="N414" s="387">
        <f>ROUND(H414*D414,2)</f>
        <v>4177.43</v>
      </c>
      <c r="O414" s="387">
        <f>ROUND(I414*D414,2)</f>
        <v>0</v>
      </c>
      <c r="P414" s="387">
        <f>ROUND(J414*D414,2)</f>
        <v>0</v>
      </c>
      <c r="Q414" s="388">
        <f t="shared" si="379"/>
        <v>0</v>
      </c>
      <c r="S414" s="4">
        <v>1911.69</v>
      </c>
      <c r="U414" s="39">
        <f t="shared" si="380"/>
        <v>0</v>
      </c>
      <c r="V414" s="39"/>
    </row>
    <row r="415" spans="1:22" ht="15.5" x14ac:dyDescent="0.3">
      <c r="A415" s="381" t="s">
        <v>550</v>
      </c>
      <c r="B415" s="394" t="s">
        <v>41</v>
      </c>
      <c r="C415" s="395"/>
      <c r="D415" s="409"/>
      <c r="E415" s="395"/>
      <c r="F415" s="395"/>
      <c r="G415" s="395"/>
      <c r="H415" s="395"/>
      <c r="I415" s="455"/>
      <c r="J415" s="386"/>
      <c r="K415" s="395"/>
      <c r="L415" s="395"/>
      <c r="M415" s="395"/>
      <c r="N415" s="484"/>
      <c r="O415" s="395"/>
      <c r="P415" s="395"/>
      <c r="Q415" s="450"/>
      <c r="S415" s="4">
        <v>27486.86</v>
      </c>
      <c r="U415" s="39">
        <f t="shared" si="380"/>
        <v>27486.86</v>
      </c>
      <c r="V415" s="39"/>
    </row>
    <row r="416" spans="1:22" ht="37.5" x14ac:dyDescent="0.3">
      <c r="A416" s="452" t="s">
        <v>551</v>
      </c>
      <c r="B416" s="446" t="s">
        <v>109</v>
      </c>
      <c r="C416" s="447" t="s">
        <v>63</v>
      </c>
      <c r="D416" s="413">
        <v>4.37</v>
      </c>
      <c r="E416" s="447">
        <v>236.18</v>
      </c>
      <c r="F416" s="383">
        <f t="shared" ref="F416:F419" si="405">IF(H416&lt;E416,H416-E416,0)</f>
        <v>0</v>
      </c>
      <c r="G416" s="383">
        <f t="shared" ref="G416:G419" si="406">IF(H416&gt;E416,H416-E416,0)</f>
        <v>0</v>
      </c>
      <c r="H416" s="447">
        <v>236.18</v>
      </c>
      <c r="I416" s="400"/>
      <c r="J416" s="386">
        <f>I416+'BM06'!J416</f>
        <v>236.18</v>
      </c>
      <c r="K416" s="387">
        <f>ROUND(E416*D416,2)</f>
        <v>1032.1099999999999</v>
      </c>
      <c r="L416" s="387">
        <f t="shared" ref="L416:L419" si="407">ROUND(D416*F416,2)</f>
        <v>0</v>
      </c>
      <c r="M416" s="387">
        <f t="shared" ref="M416:M419" si="408">ROUND(D416*G416,2)</f>
        <v>0</v>
      </c>
      <c r="N416" s="387">
        <f>ROUND(H416*D416,2)</f>
        <v>1032.1099999999999</v>
      </c>
      <c r="O416" s="387">
        <f>ROUND(I416*D416,2)</f>
        <v>0</v>
      </c>
      <c r="P416" s="387">
        <f>ROUND(J416*D416,2)</f>
        <v>1032.1099999999999</v>
      </c>
      <c r="Q416" s="388">
        <f t="shared" si="379"/>
        <v>1</v>
      </c>
      <c r="S416" s="4">
        <v>1032.1099999999999</v>
      </c>
      <c r="U416" s="39">
        <f t="shared" si="380"/>
        <v>0</v>
      </c>
      <c r="V416" s="39"/>
    </row>
    <row r="417" spans="1:22" ht="50" x14ac:dyDescent="0.3">
      <c r="A417" s="452" t="s">
        <v>552</v>
      </c>
      <c r="B417" s="446" t="s">
        <v>110</v>
      </c>
      <c r="C417" s="447" t="s">
        <v>63</v>
      </c>
      <c r="D417" s="413">
        <v>24.13</v>
      </c>
      <c r="E417" s="447">
        <v>113.85</v>
      </c>
      <c r="F417" s="383">
        <f t="shared" si="405"/>
        <v>0</v>
      </c>
      <c r="G417" s="383">
        <f t="shared" si="406"/>
        <v>0</v>
      </c>
      <c r="H417" s="447">
        <v>113.85</v>
      </c>
      <c r="I417" s="400"/>
      <c r="J417" s="386">
        <f>I417+'BM06'!J417</f>
        <v>113.85</v>
      </c>
      <c r="K417" s="387">
        <f>ROUND(E417*D417,2)</f>
        <v>2747.2</v>
      </c>
      <c r="L417" s="387">
        <f t="shared" si="407"/>
        <v>0</v>
      </c>
      <c r="M417" s="387">
        <f t="shared" si="408"/>
        <v>0</v>
      </c>
      <c r="N417" s="387">
        <f>ROUND(H417*D417,2)</f>
        <v>2747.2</v>
      </c>
      <c r="O417" s="387">
        <f>ROUND(I417*D417,2)</f>
        <v>0</v>
      </c>
      <c r="P417" s="387">
        <f>ROUND(J417*D417,2)</f>
        <v>2747.2</v>
      </c>
      <c r="Q417" s="388">
        <f t="shared" si="379"/>
        <v>1</v>
      </c>
      <c r="S417" s="4">
        <v>2747.2</v>
      </c>
      <c r="U417" s="39">
        <f t="shared" si="380"/>
        <v>0</v>
      </c>
      <c r="V417" s="39"/>
    </row>
    <row r="418" spans="1:22" ht="50" x14ac:dyDescent="0.3">
      <c r="A418" s="452" t="s">
        <v>553</v>
      </c>
      <c r="B418" s="446" t="s">
        <v>110</v>
      </c>
      <c r="C418" s="447" t="s">
        <v>63</v>
      </c>
      <c r="D418" s="413">
        <v>24.13</v>
      </c>
      <c r="E418" s="447">
        <v>122.33</v>
      </c>
      <c r="F418" s="383">
        <f t="shared" si="405"/>
        <v>0</v>
      </c>
      <c r="G418" s="383">
        <f t="shared" si="406"/>
        <v>0</v>
      </c>
      <c r="H418" s="447">
        <v>122.33</v>
      </c>
      <c r="I418" s="400"/>
      <c r="J418" s="386">
        <f>I418+'BM06'!J418</f>
        <v>122.33</v>
      </c>
      <c r="K418" s="387">
        <f>ROUND(E418*D418,2)</f>
        <v>2951.82</v>
      </c>
      <c r="L418" s="387">
        <f t="shared" si="407"/>
        <v>0</v>
      </c>
      <c r="M418" s="387">
        <f t="shared" si="408"/>
        <v>0</v>
      </c>
      <c r="N418" s="387">
        <f>ROUND(H418*D418,2)</f>
        <v>2951.82</v>
      </c>
      <c r="O418" s="387">
        <f>ROUND(I418*D418,2)</f>
        <v>0</v>
      </c>
      <c r="P418" s="387">
        <f>ROUND(J418*D418,2)</f>
        <v>2951.82</v>
      </c>
      <c r="Q418" s="388">
        <f t="shared" si="379"/>
        <v>1</v>
      </c>
      <c r="S418" s="4">
        <v>2951.82</v>
      </c>
      <c r="U418" s="39">
        <f t="shared" si="380"/>
        <v>0</v>
      </c>
      <c r="V418" s="39"/>
    </row>
    <row r="419" spans="1:22" ht="25" x14ac:dyDescent="0.3">
      <c r="A419" s="452" t="s">
        <v>554</v>
      </c>
      <c r="B419" s="446" t="s">
        <v>114</v>
      </c>
      <c r="C419" s="447" t="s">
        <v>61</v>
      </c>
      <c r="D419" s="413">
        <v>169.67</v>
      </c>
      <c r="E419" s="447">
        <v>122.33</v>
      </c>
      <c r="F419" s="383">
        <f t="shared" si="405"/>
        <v>0</v>
      </c>
      <c r="G419" s="383">
        <f t="shared" si="406"/>
        <v>0</v>
      </c>
      <c r="H419" s="447">
        <v>122.33</v>
      </c>
      <c r="I419" s="400"/>
      <c r="J419" s="386">
        <f>I419+'BM06'!J419</f>
        <v>0</v>
      </c>
      <c r="K419" s="387">
        <f>ROUND(E419*D419,2)</f>
        <v>20755.73</v>
      </c>
      <c r="L419" s="387">
        <f t="shared" si="407"/>
        <v>0</v>
      </c>
      <c r="M419" s="387">
        <f t="shared" si="408"/>
        <v>0</v>
      </c>
      <c r="N419" s="387">
        <f>ROUND(H419*D419,2)</f>
        <v>20755.73</v>
      </c>
      <c r="O419" s="387">
        <f>ROUND(I419*D419,2)</f>
        <v>0</v>
      </c>
      <c r="P419" s="387">
        <f>ROUND(J419*D419,2)</f>
        <v>0</v>
      </c>
      <c r="Q419" s="388">
        <f t="shared" si="379"/>
        <v>0</v>
      </c>
      <c r="S419" s="4">
        <v>20755.73</v>
      </c>
      <c r="U419" s="39">
        <f t="shared" si="380"/>
        <v>0</v>
      </c>
      <c r="V419" s="39"/>
    </row>
    <row r="420" spans="1:22" ht="15.5" x14ac:dyDescent="0.3">
      <c r="A420" s="381" t="s">
        <v>555</v>
      </c>
      <c r="B420" s="394" t="s">
        <v>198</v>
      </c>
      <c r="C420" s="395"/>
      <c r="D420" s="409"/>
      <c r="E420" s="395"/>
      <c r="F420" s="395"/>
      <c r="G420" s="395"/>
      <c r="H420" s="395"/>
      <c r="I420" s="455"/>
      <c r="J420" s="386"/>
      <c r="K420" s="395"/>
      <c r="L420" s="484"/>
      <c r="M420" s="484"/>
      <c r="N420" s="484"/>
      <c r="O420" s="395"/>
      <c r="P420" s="395"/>
      <c r="Q420" s="450"/>
      <c r="S420" s="4">
        <v>4302.3900000000003</v>
      </c>
      <c r="U420" s="39">
        <f t="shared" si="380"/>
        <v>4302.3900000000003</v>
      </c>
      <c r="V420" s="39"/>
    </row>
    <row r="421" spans="1:22" ht="25" x14ac:dyDescent="0.3">
      <c r="A421" s="452" t="s">
        <v>556</v>
      </c>
      <c r="B421" s="446" t="s">
        <v>199</v>
      </c>
      <c r="C421" s="447" t="s">
        <v>63</v>
      </c>
      <c r="D421" s="413">
        <v>3.18</v>
      </c>
      <c r="E421" s="447">
        <v>113.85</v>
      </c>
      <c r="F421" s="383">
        <f t="shared" ref="F421:F423" si="409">IF(H421&lt;E421,H421-E421,0)</f>
        <v>0</v>
      </c>
      <c r="G421" s="383">
        <f t="shared" ref="G421:G423" si="410">IF(H421&gt;E421,H421-E421,0)</f>
        <v>0</v>
      </c>
      <c r="H421" s="447">
        <v>113.85</v>
      </c>
      <c r="I421" s="400"/>
      <c r="J421" s="386">
        <f>I421+'BM06'!J421</f>
        <v>0</v>
      </c>
      <c r="K421" s="387">
        <f>ROUND(E421*D421,2)</f>
        <v>362.04</v>
      </c>
      <c r="L421" s="387">
        <f t="shared" ref="L421:L423" si="411">ROUND(D421*F421,2)</f>
        <v>0</v>
      </c>
      <c r="M421" s="387">
        <f t="shared" ref="M421:M423" si="412">ROUND(D421*G421,2)</f>
        <v>0</v>
      </c>
      <c r="N421" s="387">
        <f>ROUND(H421*D421,2)</f>
        <v>362.04</v>
      </c>
      <c r="O421" s="387">
        <f>ROUND(I421*D421,2)</f>
        <v>0</v>
      </c>
      <c r="P421" s="387">
        <f>ROUND(J421*D421,2)</f>
        <v>0</v>
      </c>
      <c r="Q421" s="388">
        <f t="shared" si="379"/>
        <v>0</v>
      </c>
      <c r="S421" s="4">
        <v>362.04</v>
      </c>
      <c r="U421" s="39">
        <f t="shared" si="380"/>
        <v>0</v>
      </c>
      <c r="V421" s="39"/>
    </row>
    <row r="422" spans="1:22" ht="25" x14ac:dyDescent="0.3">
      <c r="A422" s="452" t="s">
        <v>557</v>
      </c>
      <c r="B422" s="446" t="s">
        <v>112</v>
      </c>
      <c r="C422" s="447" t="s">
        <v>63</v>
      </c>
      <c r="D422" s="413">
        <v>19.41</v>
      </c>
      <c r="E422" s="447">
        <v>113.85</v>
      </c>
      <c r="F422" s="383">
        <f t="shared" si="409"/>
        <v>0</v>
      </c>
      <c r="G422" s="383">
        <f t="shared" si="410"/>
        <v>0</v>
      </c>
      <c r="H422" s="447">
        <v>113.85</v>
      </c>
      <c r="I422" s="400"/>
      <c r="J422" s="386">
        <f>I422+'BM06'!J422</f>
        <v>0</v>
      </c>
      <c r="K422" s="387">
        <f>ROUND(E422*D422,2)</f>
        <v>2209.83</v>
      </c>
      <c r="L422" s="387">
        <f t="shared" si="411"/>
        <v>0</v>
      </c>
      <c r="M422" s="387">
        <f t="shared" si="412"/>
        <v>0</v>
      </c>
      <c r="N422" s="387">
        <f>ROUND(H422*D422,2)</f>
        <v>2209.83</v>
      </c>
      <c r="O422" s="387">
        <f>ROUND(I422*D422,2)</f>
        <v>0</v>
      </c>
      <c r="P422" s="387">
        <f>ROUND(J422*D422,2)</f>
        <v>0</v>
      </c>
      <c r="Q422" s="388">
        <f t="shared" si="379"/>
        <v>0</v>
      </c>
      <c r="S422" s="4">
        <v>2209.83</v>
      </c>
      <c r="U422" s="39">
        <f t="shared" si="380"/>
        <v>0</v>
      </c>
      <c r="V422" s="39"/>
    </row>
    <row r="423" spans="1:22" ht="25" x14ac:dyDescent="0.3">
      <c r="A423" s="452" t="s">
        <v>558</v>
      </c>
      <c r="B423" s="446" t="s">
        <v>113</v>
      </c>
      <c r="C423" s="447" t="s">
        <v>63</v>
      </c>
      <c r="D423" s="413">
        <v>15.2</v>
      </c>
      <c r="E423" s="447">
        <v>113.85</v>
      </c>
      <c r="F423" s="383">
        <f t="shared" si="409"/>
        <v>0</v>
      </c>
      <c r="G423" s="383">
        <f t="shared" si="410"/>
        <v>0</v>
      </c>
      <c r="H423" s="447">
        <v>113.85</v>
      </c>
      <c r="I423" s="400"/>
      <c r="J423" s="386">
        <f>I423+'BM06'!J423</f>
        <v>0</v>
      </c>
      <c r="K423" s="387">
        <f>ROUND(E423*D423,2)</f>
        <v>1730.52</v>
      </c>
      <c r="L423" s="387">
        <f t="shared" si="411"/>
        <v>0</v>
      </c>
      <c r="M423" s="387">
        <f t="shared" si="412"/>
        <v>0</v>
      </c>
      <c r="N423" s="387">
        <f>ROUND(H423*D423,2)</f>
        <v>1730.52</v>
      </c>
      <c r="O423" s="387">
        <f>ROUND(I423*D423,2)</f>
        <v>0</v>
      </c>
      <c r="P423" s="387">
        <f>ROUND(J423*D423,2)</f>
        <v>0</v>
      </c>
      <c r="Q423" s="388">
        <f t="shared" si="379"/>
        <v>0</v>
      </c>
      <c r="S423" s="4">
        <v>1730.52</v>
      </c>
      <c r="U423" s="39">
        <f t="shared" si="380"/>
        <v>0</v>
      </c>
      <c r="V423" s="39"/>
    </row>
    <row r="424" spans="1:22" ht="15.5" x14ac:dyDescent="0.3">
      <c r="A424" s="376">
        <v>9</v>
      </c>
      <c r="B424" s="414" t="s">
        <v>559</v>
      </c>
      <c r="C424" s="415"/>
      <c r="D424" s="448"/>
      <c r="E424" s="415"/>
      <c r="F424" s="415"/>
      <c r="G424" s="415"/>
      <c r="H424" s="415"/>
      <c r="I424" s="451"/>
      <c r="J424" s="451"/>
      <c r="K424" s="449">
        <f t="shared" ref="K424:P424" si="413">SUM(K426:K475)</f>
        <v>87845.91</v>
      </c>
      <c r="L424" s="449">
        <f t="shared" si="413"/>
        <v>-2148.1</v>
      </c>
      <c r="M424" s="449">
        <f t="shared" si="413"/>
        <v>13477.030000000002</v>
      </c>
      <c r="N424" s="449">
        <f t="shared" si="413"/>
        <v>99174.84</v>
      </c>
      <c r="O424" s="449">
        <f t="shared" si="413"/>
        <v>9763.66</v>
      </c>
      <c r="P424" s="449">
        <f t="shared" si="413"/>
        <v>55026.43</v>
      </c>
      <c r="Q424" s="380">
        <f>P424/N424</f>
        <v>0.55484263952429869</v>
      </c>
      <c r="S424" s="4">
        <v>87845.91</v>
      </c>
      <c r="U424" s="39">
        <f t="shared" si="380"/>
        <v>0</v>
      </c>
      <c r="V424" s="39"/>
    </row>
    <row r="425" spans="1:22" ht="15.5" x14ac:dyDescent="0.3">
      <c r="A425" s="381" t="s">
        <v>34</v>
      </c>
      <c r="B425" s="394" t="s">
        <v>59</v>
      </c>
      <c r="C425" s="395"/>
      <c r="D425" s="409"/>
      <c r="E425" s="395"/>
      <c r="F425" s="395"/>
      <c r="G425" s="395"/>
      <c r="H425" s="395"/>
      <c r="I425" s="644"/>
      <c r="J425" s="644"/>
      <c r="K425" s="644"/>
      <c r="L425" s="644"/>
      <c r="M425" s="644"/>
      <c r="N425" s="644"/>
      <c r="O425" s="644"/>
      <c r="P425" s="395"/>
      <c r="Q425" s="450"/>
      <c r="S425" s="4">
        <v>2518.4</v>
      </c>
      <c r="U425" s="39">
        <f t="shared" si="380"/>
        <v>2518.4</v>
      </c>
      <c r="V425" s="39"/>
    </row>
    <row r="426" spans="1:22" ht="37.5" x14ac:dyDescent="0.3">
      <c r="A426" s="452" t="s">
        <v>560</v>
      </c>
      <c r="B426" s="446" t="s">
        <v>123</v>
      </c>
      <c r="C426" s="447" t="s">
        <v>124</v>
      </c>
      <c r="D426" s="413">
        <v>60.22</v>
      </c>
      <c r="E426" s="447">
        <v>41.82</v>
      </c>
      <c r="F426" s="383">
        <f t="shared" ref="F426" si="414">IF(H426&lt;E426,H426-E426,0)</f>
        <v>0</v>
      </c>
      <c r="G426" s="383">
        <f t="shared" ref="G426" si="415">IF(H426&gt;E426,H426-E426,0)</f>
        <v>0</v>
      </c>
      <c r="H426" s="447">
        <v>41.82</v>
      </c>
      <c r="I426" s="400"/>
      <c r="J426" s="386">
        <f>I426+'BM06'!J426</f>
        <v>41.82</v>
      </c>
      <c r="K426" s="387">
        <f>ROUND(E426*D426,2)</f>
        <v>2518.4</v>
      </c>
      <c r="L426" s="387">
        <f t="shared" ref="L426" si="416">ROUND(D426*F426,2)</f>
        <v>0</v>
      </c>
      <c r="M426" s="387">
        <f t="shared" ref="M426" si="417">ROUND(D426*G426,2)</f>
        <v>0</v>
      </c>
      <c r="N426" s="387">
        <f>ROUND(H426*D426,2)</f>
        <v>2518.4</v>
      </c>
      <c r="O426" s="387">
        <f>ROUND(I426*D426,2)</f>
        <v>0</v>
      </c>
      <c r="P426" s="387">
        <f>ROUND(J426*D426,2)</f>
        <v>2518.4</v>
      </c>
      <c r="Q426" s="388">
        <f t="shared" ref="Q426" si="418">P426/N426</f>
        <v>1</v>
      </c>
      <c r="S426" s="4">
        <v>2518.4</v>
      </c>
      <c r="U426" s="39">
        <f t="shared" si="380"/>
        <v>0</v>
      </c>
      <c r="V426" s="39"/>
    </row>
    <row r="427" spans="1:22" ht="15.5" customHeight="1" x14ac:dyDescent="0.3">
      <c r="A427" s="381" t="s">
        <v>33</v>
      </c>
      <c r="B427" s="394" t="s">
        <v>127</v>
      </c>
      <c r="C427" s="395"/>
      <c r="D427" s="409"/>
      <c r="E427" s="395"/>
      <c r="F427" s="395"/>
      <c r="G427" s="395"/>
      <c r="H427" s="629"/>
      <c r="I427" s="629"/>
      <c r="J427" s="629"/>
      <c r="K427" s="629"/>
      <c r="L427" s="629"/>
      <c r="M427" s="629"/>
      <c r="N427" s="629"/>
      <c r="O427" s="629"/>
      <c r="P427" s="629"/>
      <c r="Q427" s="647"/>
      <c r="S427" s="4">
        <v>14821.6</v>
      </c>
      <c r="U427" s="39">
        <f t="shared" si="380"/>
        <v>14821.6</v>
      </c>
      <c r="V427" s="39"/>
    </row>
    <row r="428" spans="1:22" ht="25" x14ac:dyDescent="0.3">
      <c r="A428" s="452" t="s">
        <v>561</v>
      </c>
      <c r="B428" s="446" t="s">
        <v>67</v>
      </c>
      <c r="C428" s="447" t="s">
        <v>46</v>
      </c>
      <c r="D428" s="413">
        <v>76.92</v>
      </c>
      <c r="E428" s="447">
        <v>7.49</v>
      </c>
      <c r="F428" s="383">
        <f t="shared" ref="F428:F440" si="419">IF(H428&lt;E428,H428-E428,0)</f>
        <v>-0.38899999999999935</v>
      </c>
      <c r="G428" s="383">
        <f t="shared" ref="G428:G440" si="420">IF(H428&gt;E428,H428-E428,0)</f>
        <v>0</v>
      </c>
      <c r="H428" s="447">
        <v>7.1010000000000009</v>
      </c>
      <c r="I428" s="400"/>
      <c r="J428" s="386">
        <f>I428+'BM06'!J428</f>
        <v>7.49</v>
      </c>
      <c r="K428" s="387">
        <f t="shared" ref="K428:K438" si="421">ROUND(E428*D428,2)</f>
        <v>576.13</v>
      </c>
      <c r="L428" s="387">
        <f t="shared" ref="L428:L440" si="422">ROUND(D428*F428,2)</f>
        <v>-29.92</v>
      </c>
      <c r="M428" s="387">
        <f t="shared" ref="M428:M440" si="423">ROUND(D428*G428,2)</f>
        <v>0</v>
      </c>
      <c r="N428" s="387">
        <f t="shared" ref="N428:N440" si="424">ROUND(H428*D428,2)</f>
        <v>546.21</v>
      </c>
      <c r="O428" s="387">
        <f t="shared" ref="O428:O440" si="425">ROUND(I428*D428,2)</f>
        <v>0</v>
      </c>
      <c r="P428" s="484">
        <f t="shared" ref="P428:P440" si="426">ROUND(J428*D428,2)</f>
        <v>576.13</v>
      </c>
      <c r="Q428" s="388">
        <f t="shared" ref="Q428:Q475" si="427">P428/N428</f>
        <v>1.0547774665421723</v>
      </c>
      <c r="S428" s="4">
        <v>576.13</v>
      </c>
      <c r="U428" s="39">
        <f t="shared" si="380"/>
        <v>0</v>
      </c>
      <c r="V428" s="39"/>
    </row>
    <row r="429" spans="1:22" ht="25" x14ac:dyDescent="0.3">
      <c r="A429" s="452" t="s">
        <v>562</v>
      </c>
      <c r="B429" s="446" t="s">
        <v>68</v>
      </c>
      <c r="C429" s="447" t="s">
        <v>63</v>
      </c>
      <c r="D429" s="413">
        <v>5.65</v>
      </c>
      <c r="E429" s="447">
        <v>14.54</v>
      </c>
      <c r="F429" s="383">
        <f t="shared" si="419"/>
        <v>-9.2799999999999976</v>
      </c>
      <c r="G429" s="383">
        <f t="shared" si="420"/>
        <v>0</v>
      </c>
      <c r="H429" s="447">
        <v>5.2600000000000007</v>
      </c>
      <c r="I429" s="400"/>
      <c r="J429" s="386">
        <f>I429+'BM06'!J429</f>
        <v>14.54</v>
      </c>
      <c r="K429" s="387">
        <f t="shared" si="421"/>
        <v>82.15</v>
      </c>
      <c r="L429" s="387">
        <f t="shared" si="422"/>
        <v>-52.43</v>
      </c>
      <c r="M429" s="387">
        <f t="shared" si="423"/>
        <v>0</v>
      </c>
      <c r="N429" s="387">
        <f t="shared" si="424"/>
        <v>29.72</v>
      </c>
      <c r="O429" s="387">
        <f t="shared" si="425"/>
        <v>0</v>
      </c>
      <c r="P429" s="484">
        <f t="shared" si="426"/>
        <v>82.15</v>
      </c>
      <c r="Q429" s="388">
        <f t="shared" si="427"/>
        <v>2.7641318977119789</v>
      </c>
      <c r="S429" s="4">
        <v>82.15</v>
      </c>
      <c r="U429" s="39">
        <f t="shared" si="380"/>
        <v>0</v>
      </c>
      <c r="V429" s="39"/>
    </row>
    <row r="430" spans="1:22" ht="25" x14ac:dyDescent="0.3">
      <c r="A430" s="452" t="s">
        <v>563</v>
      </c>
      <c r="B430" s="446" t="s">
        <v>128</v>
      </c>
      <c r="C430" s="447" t="s">
        <v>46</v>
      </c>
      <c r="D430" s="413">
        <v>610.86</v>
      </c>
      <c r="E430" s="447">
        <v>1.17</v>
      </c>
      <c r="F430" s="383">
        <f t="shared" si="419"/>
        <v>-1.0089999999999999</v>
      </c>
      <c r="G430" s="383">
        <f t="shared" si="420"/>
        <v>0</v>
      </c>
      <c r="H430" s="447">
        <v>0.16100000000000003</v>
      </c>
      <c r="I430" s="400"/>
      <c r="J430" s="386">
        <f>I430+'BM06'!J430</f>
        <v>1.17</v>
      </c>
      <c r="K430" s="387">
        <f t="shared" si="421"/>
        <v>714.71</v>
      </c>
      <c r="L430" s="387">
        <f t="shared" si="422"/>
        <v>-616.36</v>
      </c>
      <c r="M430" s="387">
        <f t="shared" si="423"/>
        <v>0</v>
      </c>
      <c r="N430" s="387">
        <f t="shared" si="424"/>
        <v>98.35</v>
      </c>
      <c r="O430" s="387">
        <f t="shared" si="425"/>
        <v>0</v>
      </c>
      <c r="P430" s="484">
        <f t="shared" si="426"/>
        <v>714.71</v>
      </c>
      <c r="Q430" s="388">
        <f t="shared" si="427"/>
        <v>7.267005592272497</v>
      </c>
      <c r="S430" s="4">
        <v>714.71</v>
      </c>
      <c r="U430" s="39">
        <f t="shared" si="380"/>
        <v>0</v>
      </c>
      <c r="V430" s="39"/>
    </row>
    <row r="431" spans="1:22" ht="25" x14ac:dyDescent="0.3">
      <c r="A431" s="452" t="s">
        <v>564</v>
      </c>
      <c r="B431" s="446" t="s">
        <v>70</v>
      </c>
      <c r="C431" s="447" t="s">
        <v>71</v>
      </c>
      <c r="D431" s="413">
        <v>21.44</v>
      </c>
      <c r="E431" s="447">
        <v>28.9</v>
      </c>
      <c r="F431" s="383">
        <f t="shared" si="419"/>
        <v>0</v>
      </c>
      <c r="G431" s="383">
        <f t="shared" si="420"/>
        <v>0</v>
      </c>
      <c r="H431" s="447">
        <v>28.9</v>
      </c>
      <c r="I431" s="400"/>
      <c r="J431" s="386">
        <f>I431+'BM06'!J431</f>
        <v>6.67</v>
      </c>
      <c r="K431" s="387">
        <f t="shared" si="421"/>
        <v>619.62</v>
      </c>
      <c r="L431" s="387">
        <f t="shared" si="422"/>
        <v>0</v>
      </c>
      <c r="M431" s="387">
        <f t="shared" si="423"/>
        <v>0</v>
      </c>
      <c r="N431" s="387">
        <f t="shared" si="424"/>
        <v>619.62</v>
      </c>
      <c r="O431" s="387">
        <f t="shared" si="425"/>
        <v>0</v>
      </c>
      <c r="P431" s="484">
        <f t="shared" si="426"/>
        <v>143</v>
      </c>
      <c r="Q431" s="388">
        <f t="shared" si="427"/>
        <v>0.23078661114876861</v>
      </c>
      <c r="S431" s="4">
        <v>619.62</v>
      </c>
      <c r="U431" s="39">
        <f t="shared" si="380"/>
        <v>0</v>
      </c>
      <c r="V431" s="39"/>
    </row>
    <row r="432" spans="1:22" ht="25" x14ac:dyDescent="0.3">
      <c r="A432" s="452" t="s">
        <v>565</v>
      </c>
      <c r="B432" s="446" t="s">
        <v>72</v>
      </c>
      <c r="C432" s="447" t="s">
        <v>71</v>
      </c>
      <c r="D432" s="413">
        <v>20.350000000000001</v>
      </c>
      <c r="E432" s="447">
        <v>84.1</v>
      </c>
      <c r="F432" s="383">
        <f t="shared" si="419"/>
        <v>0</v>
      </c>
      <c r="G432" s="383">
        <f t="shared" si="420"/>
        <v>0</v>
      </c>
      <c r="H432" s="447">
        <v>84.1</v>
      </c>
      <c r="I432" s="400"/>
      <c r="J432" s="386">
        <f>I432+'BM06'!J432</f>
        <v>84.1</v>
      </c>
      <c r="K432" s="387">
        <f t="shared" si="421"/>
        <v>1711.44</v>
      </c>
      <c r="L432" s="387">
        <f t="shared" si="422"/>
        <v>0</v>
      </c>
      <c r="M432" s="387">
        <f t="shared" si="423"/>
        <v>0</v>
      </c>
      <c r="N432" s="387">
        <f t="shared" si="424"/>
        <v>1711.44</v>
      </c>
      <c r="O432" s="387">
        <f t="shared" si="425"/>
        <v>0</v>
      </c>
      <c r="P432" s="484">
        <f t="shared" si="426"/>
        <v>1711.44</v>
      </c>
      <c r="Q432" s="388">
        <f t="shared" si="427"/>
        <v>1</v>
      </c>
      <c r="S432" s="4">
        <v>1711.44</v>
      </c>
      <c r="U432" s="39">
        <f t="shared" si="380"/>
        <v>0</v>
      </c>
      <c r="V432" s="39"/>
    </row>
    <row r="433" spans="1:22" ht="25" x14ac:dyDescent="0.3">
      <c r="A433" s="452" t="s">
        <v>566</v>
      </c>
      <c r="B433" s="446" t="s">
        <v>45</v>
      </c>
      <c r="C433" s="447" t="s">
        <v>71</v>
      </c>
      <c r="D433" s="413">
        <v>18.329999999999998</v>
      </c>
      <c r="E433" s="447">
        <v>28.6</v>
      </c>
      <c r="F433" s="383">
        <f t="shared" si="419"/>
        <v>0</v>
      </c>
      <c r="G433" s="383">
        <f t="shared" si="420"/>
        <v>0</v>
      </c>
      <c r="H433" s="447">
        <v>28.6</v>
      </c>
      <c r="I433" s="400"/>
      <c r="J433" s="386">
        <f>I433+'BM06'!J433</f>
        <v>28.6</v>
      </c>
      <c r="K433" s="387">
        <f t="shared" si="421"/>
        <v>524.24</v>
      </c>
      <c r="L433" s="387">
        <f t="shared" si="422"/>
        <v>0</v>
      </c>
      <c r="M433" s="387">
        <f t="shared" si="423"/>
        <v>0</v>
      </c>
      <c r="N433" s="387">
        <f t="shared" si="424"/>
        <v>524.24</v>
      </c>
      <c r="O433" s="387">
        <f t="shared" si="425"/>
        <v>0</v>
      </c>
      <c r="P433" s="484">
        <f t="shared" si="426"/>
        <v>524.24</v>
      </c>
      <c r="Q433" s="388">
        <f t="shared" si="427"/>
        <v>1</v>
      </c>
      <c r="S433" s="4">
        <v>524.24</v>
      </c>
      <c r="U433" s="39">
        <f t="shared" si="380"/>
        <v>0</v>
      </c>
      <c r="V433" s="39"/>
    </row>
    <row r="434" spans="1:22" ht="25" x14ac:dyDescent="0.3">
      <c r="A434" s="452" t="s">
        <v>567</v>
      </c>
      <c r="B434" s="446" t="s">
        <v>73</v>
      </c>
      <c r="C434" s="447" t="s">
        <v>71</v>
      </c>
      <c r="D434" s="413">
        <v>22.45</v>
      </c>
      <c r="E434" s="447">
        <v>53.1</v>
      </c>
      <c r="F434" s="383">
        <f t="shared" si="419"/>
        <v>0</v>
      </c>
      <c r="G434" s="383">
        <f t="shared" si="420"/>
        <v>0</v>
      </c>
      <c r="H434" s="447">
        <v>53.1</v>
      </c>
      <c r="I434" s="400"/>
      <c r="J434" s="386">
        <f>I434+'BM06'!J434</f>
        <v>53.1</v>
      </c>
      <c r="K434" s="387">
        <f t="shared" si="421"/>
        <v>1192.0999999999999</v>
      </c>
      <c r="L434" s="387">
        <f t="shared" si="422"/>
        <v>0</v>
      </c>
      <c r="M434" s="387">
        <f t="shared" si="423"/>
        <v>0</v>
      </c>
      <c r="N434" s="387">
        <f t="shared" si="424"/>
        <v>1192.0999999999999</v>
      </c>
      <c r="O434" s="387">
        <f t="shared" si="425"/>
        <v>0</v>
      </c>
      <c r="P434" s="484">
        <f t="shared" si="426"/>
        <v>1192.0999999999999</v>
      </c>
      <c r="Q434" s="388">
        <f t="shared" si="427"/>
        <v>1</v>
      </c>
      <c r="S434" s="4">
        <v>1192.0999999999999</v>
      </c>
      <c r="U434" s="39">
        <f t="shared" si="380"/>
        <v>0</v>
      </c>
      <c r="V434" s="39"/>
    </row>
    <row r="435" spans="1:22" ht="25" x14ac:dyDescent="0.3">
      <c r="A435" s="452" t="s">
        <v>568</v>
      </c>
      <c r="B435" s="446" t="s">
        <v>75</v>
      </c>
      <c r="C435" s="447" t="s">
        <v>46</v>
      </c>
      <c r="D435" s="413">
        <v>740.6</v>
      </c>
      <c r="E435" s="447">
        <v>3.91</v>
      </c>
      <c r="F435" s="383">
        <f t="shared" si="419"/>
        <v>0</v>
      </c>
      <c r="G435" s="383">
        <f t="shared" si="420"/>
        <v>0</v>
      </c>
      <c r="H435" s="447">
        <v>3.91</v>
      </c>
      <c r="I435" s="400"/>
      <c r="J435" s="386">
        <f>I435+'BM06'!J435</f>
        <v>3.91</v>
      </c>
      <c r="K435" s="387">
        <f t="shared" si="421"/>
        <v>2895.75</v>
      </c>
      <c r="L435" s="387">
        <f t="shared" si="422"/>
        <v>0</v>
      </c>
      <c r="M435" s="387">
        <f t="shared" si="423"/>
        <v>0</v>
      </c>
      <c r="N435" s="387">
        <f t="shared" si="424"/>
        <v>2895.75</v>
      </c>
      <c r="O435" s="387">
        <f t="shared" si="425"/>
        <v>0</v>
      </c>
      <c r="P435" s="484">
        <f t="shared" si="426"/>
        <v>2895.75</v>
      </c>
      <c r="Q435" s="388">
        <f t="shared" si="427"/>
        <v>1</v>
      </c>
      <c r="S435" s="4">
        <v>2895.75</v>
      </c>
      <c r="U435" s="39">
        <f t="shared" si="380"/>
        <v>0</v>
      </c>
      <c r="V435" s="39"/>
    </row>
    <row r="436" spans="1:22" ht="37.5" x14ac:dyDescent="0.3">
      <c r="A436" s="452" t="s">
        <v>569</v>
      </c>
      <c r="B436" s="446" t="s">
        <v>129</v>
      </c>
      <c r="C436" s="447" t="s">
        <v>63</v>
      </c>
      <c r="D436" s="413">
        <v>93</v>
      </c>
      <c r="E436" s="447">
        <v>53.88</v>
      </c>
      <c r="F436" s="383">
        <f t="shared" si="419"/>
        <v>0</v>
      </c>
      <c r="G436" s="383">
        <f t="shared" si="420"/>
        <v>0</v>
      </c>
      <c r="H436" s="447">
        <v>53.88</v>
      </c>
      <c r="I436" s="400"/>
      <c r="J436" s="386">
        <f>I436+'BM06'!J436</f>
        <v>53.88</v>
      </c>
      <c r="K436" s="387">
        <f t="shared" si="421"/>
        <v>5010.84</v>
      </c>
      <c r="L436" s="387">
        <f t="shared" si="422"/>
        <v>0</v>
      </c>
      <c r="M436" s="387">
        <f t="shared" si="423"/>
        <v>0</v>
      </c>
      <c r="N436" s="387">
        <f t="shared" si="424"/>
        <v>5010.84</v>
      </c>
      <c r="O436" s="387">
        <f t="shared" si="425"/>
        <v>0</v>
      </c>
      <c r="P436" s="484">
        <f t="shared" si="426"/>
        <v>5010.84</v>
      </c>
      <c r="Q436" s="388">
        <f t="shared" si="427"/>
        <v>1</v>
      </c>
      <c r="S436" s="4">
        <v>5010.84</v>
      </c>
      <c r="U436" s="39">
        <f t="shared" si="380"/>
        <v>0</v>
      </c>
      <c r="V436" s="39"/>
    </row>
    <row r="437" spans="1:22" ht="37.5" x14ac:dyDescent="0.3">
      <c r="A437" s="452" t="s">
        <v>570</v>
      </c>
      <c r="B437" s="446" t="s">
        <v>76</v>
      </c>
      <c r="C437" s="447" t="s">
        <v>63</v>
      </c>
      <c r="D437" s="413">
        <v>41.75</v>
      </c>
      <c r="E437" s="447">
        <v>31.8</v>
      </c>
      <c r="F437" s="383">
        <f t="shared" si="419"/>
        <v>0</v>
      </c>
      <c r="G437" s="383">
        <f t="shared" si="420"/>
        <v>0</v>
      </c>
      <c r="H437" s="447">
        <v>31.8</v>
      </c>
      <c r="I437" s="400"/>
      <c r="J437" s="386">
        <f>I437+'BM06'!J437</f>
        <v>31.8</v>
      </c>
      <c r="K437" s="387">
        <f t="shared" si="421"/>
        <v>1327.65</v>
      </c>
      <c r="L437" s="387">
        <f t="shared" si="422"/>
        <v>0</v>
      </c>
      <c r="M437" s="387">
        <f t="shared" si="423"/>
        <v>0</v>
      </c>
      <c r="N437" s="387">
        <f t="shared" si="424"/>
        <v>1327.65</v>
      </c>
      <c r="O437" s="387">
        <f t="shared" si="425"/>
        <v>0</v>
      </c>
      <c r="P437" s="484">
        <f t="shared" si="426"/>
        <v>1327.65</v>
      </c>
      <c r="Q437" s="388">
        <f t="shared" si="427"/>
        <v>1</v>
      </c>
      <c r="S437" s="4">
        <v>1327.65</v>
      </c>
      <c r="U437" s="39">
        <f t="shared" si="380"/>
        <v>0</v>
      </c>
      <c r="V437" s="39"/>
    </row>
    <row r="438" spans="1:22" ht="14" x14ac:dyDescent="0.3">
      <c r="A438" s="452" t="s">
        <v>571</v>
      </c>
      <c r="B438" s="446" t="s">
        <v>77</v>
      </c>
      <c r="C438" s="447" t="s">
        <v>46</v>
      </c>
      <c r="D438" s="413">
        <v>46.64</v>
      </c>
      <c r="E438" s="447">
        <v>3.58</v>
      </c>
      <c r="F438" s="383">
        <f t="shared" si="419"/>
        <v>-0.38899999999999935</v>
      </c>
      <c r="G438" s="383">
        <f t="shared" si="420"/>
        <v>0</v>
      </c>
      <c r="H438" s="447">
        <v>3.1910000000000007</v>
      </c>
      <c r="I438" s="400"/>
      <c r="J438" s="386">
        <f>I438+'BM06'!J438</f>
        <v>3.58</v>
      </c>
      <c r="K438" s="387">
        <f t="shared" si="421"/>
        <v>166.97</v>
      </c>
      <c r="L438" s="387">
        <f t="shared" si="422"/>
        <v>-18.14</v>
      </c>
      <c r="M438" s="387">
        <f t="shared" si="423"/>
        <v>0</v>
      </c>
      <c r="N438" s="387">
        <f t="shared" si="424"/>
        <v>148.83000000000001</v>
      </c>
      <c r="O438" s="387">
        <f t="shared" si="425"/>
        <v>0</v>
      </c>
      <c r="P438" s="484">
        <f t="shared" si="426"/>
        <v>166.97</v>
      </c>
      <c r="Q438" s="388">
        <f t="shared" si="427"/>
        <v>1.1218840287576428</v>
      </c>
      <c r="S438" s="4">
        <v>166.97</v>
      </c>
      <c r="U438" s="39">
        <f t="shared" si="380"/>
        <v>0</v>
      </c>
      <c r="V438" s="39"/>
    </row>
    <row r="439" spans="1:22" ht="37.5" x14ac:dyDescent="0.3">
      <c r="A439" s="485" t="s">
        <v>1442</v>
      </c>
      <c r="B439" s="525" t="s">
        <v>834</v>
      </c>
      <c r="C439" s="487" t="s">
        <v>1440</v>
      </c>
      <c r="D439" s="488">
        <v>87.10269642974599</v>
      </c>
      <c r="E439" s="487"/>
      <c r="F439" s="383">
        <f t="shared" si="419"/>
        <v>0</v>
      </c>
      <c r="G439" s="383">
        <f t="shared" si="420"/>
        <v>47.493000000000002</v>
      </c>
      <c r="H439" s="526">
        <v>47.493000000000002</v>
      </c>
      <c r="I439" s="400"/>
      <c r="J439" s="386">
        <f>I439+'BM06'!J439</f>
        <v>47.493000000000002</v>
      </c>
      <c r="K439" s="387"/>
      <c r="L439" s="387">
        <f t="shared" si="422"/>
        <v>0</v>
      </c>
      <c r="M439" s="387">
        <f t="shared" si="423"/>
        <v>4136.7700000000004</v>
      </c>
      <c r="N439" s="387">
        <f t="shared" si="424"/>
        <v>4136.7700000000004</v>
      </c>
      <c r="O439" s="387">
        <f t="shared" si="425"/>
        <v>0</v>
      </c>
      <c r="P439" s="484">
        <f t="shared" si="426"/>
        <v>4136.7700000000004</v>
      </c>
      <c r="Q439" s="388">
        <f t="shared" si="427"/>
        <v>1</v>
      </c>
      <c r="U439" s="39"/>
      <c r="V439" s="39"/>
    </row>
    <row r="440" spans="1:22" ht="37.5" x14ac:dyDescent="0.3">
      <c r="A440" s="485" t="s">
        <v>1443</v>
      </c>
      <c r="B440" s="525" t="s">
        <v>890</v>
      </c>
      <c r="C440" s="487" t="s">
        <v>1441</v>
      </c>
      <c r="D440" s="488">
        <v>89.495894644063966</v>
      </c>
      <c r="E440" s="487"/>
      <c r="F440" s="383">
        <f t="shared" si="419"/>
        <v>0</v>
      </c>
      <c r="G440" s="383">
        <f t="shared" si="420"/>
        <v>71.529700000000005</v>
      </c>
      <c r="H440" s="526">
        <v>71.529700000000005</v>
      </c>
      <c r="I440" s="400"/>
      <c r="J440" s="386">
        <f>I440+'BM06'!J440</f>
        <v>71.529700000000005</v>
      </c>
      <c r="K440" s="387"/>
      <c r="L440" s="387">
        <f t="shared" si="422"/>
        <v>0</v>
      </c>
      <c r="M440" s="387">
        <f t="shared" si="423"/>
        <v>6401.61</v>
      </c>
      <c r="N440" s="387">
        <f t="shared" si="424"/>
        <v>6401.61</v>
      </c>
      <c r="O440" s="387">
        <f t="shared" si="425"/>
        <v>0</v>
      </c>
      <c r="P440" s="484">
        <f t="shared" si="426"/>
        <v>6401.61</v>
      </c>
      <c r="Q440" s="388">
        <f t="shared" si="427"/>
        <v>1</v>
      </c>
      <c r="U440" s="39"/>
      <c r="V440" s="39"/>
    </row>
    <row r="441" spans="1:22" ht="15.5" customHeight="1" x14ac:dyDescent="0.3">
      <c r="A441" s="381" t="s">
        <v>35</v>
      </c>
      <c r="B441" s="394" t="s">
        <v>142</v>
      </c>
      <c r="C441" s="395"/>
      <c r="D441" s="629"/>
      <c r="E441" s="629"/>
      <c r="F441" s="629"/>
      <c r="G441" s="629"/>
      <c r="H441" s="629"/>
      <c r="I441" s="629"/>
      <c r="J441" s="629"/>
      <c r="K441" s="629"/>
      <c r="L441" s="629"/>
      <c r="M441" s="629"/>
      <c r="N441" s="629"/>
      <c r="O441" s="629"/>
      <c r="P441" s="629"/>
      <c r="Q441" s="647"/>
      <c r="S441" s="4">
        <v>9642.52</v>
      </c>
      <c r="U441" s="39">
        <f t="shared" ref="U441:U504" si="428">+S441-K441</f>
        <v>9642.52</v>
      </c>
      <c r="V441" s="39"/>
    </row>
    <row r="442" spans="1:22" ht="50" x14ac:dyDescent="0.3">
      <c r="A442" s="452" t="s">
        <v>572</v>
      </c>
      <c r="B442" s="446" t="s">
        <v>90</v>
      </c>
      <c r="C442" s="447" t="s">
        <v>63</v>
      </c>
      <c r="D442" s="413">
        <v>39.71</v>
      </c>
      <c r="E442" s="447">
        <v>60.21</v>
      </c>
      <c r="F442" s="383">
        <f t="shared" ref="F442:F448" si="429">IF(H442&lt;E442,H442-E442,0)</f>
        <v>0</v>
      </c>
      <c r="G442" s="383">
        <f t="shared" ref="G442:G448" si="430">IF(H442&gt;E442,H442-E442,0)</f>
        <v>0</v>
      </c>
      <c r="H442" s="447">
        <v>60.21</v>
      </c>
      <c r="I442" s="400"/>
      <c r="J442" s="386">
        <f>I442+'BM06'!J442</f>
        <v>60.21</v>
      </c>
      <c r="K442" s="387">
        <f t="shared" ref="K442:K448" si="431">ROUND(E442*D442,2)</f>
        <v>2390.94</v>
      </c>
      <c r="L442" s="387">
        <f t="shared" ref="L442:L448" si="432">ROUND(D442*F442,2)</f>
        <v>0</v>
      </c>
      <c r="M442" s="387">
        <f t="shared" ref="M442:M448" si="433">ROUND(D442*G442,2)</f>
        <v>0</v>
      </c>
      <c r="N442" s="387">
        <f t="shared" ref="N442:N448" si="434">ROUND(H442*D442,2)</f>
        <v>2390.94</v>
      </c>
      <c r="O442" s="387">
        <f t="shared" ref="O442:O448" si="435">ROUND(I442*D442,2)</f>
        <v>0</v>
      </c>
      <c r="P442" s="387">
        <f t="shared" ref="P442:P448" si="436">ROUND(J442*D442,2)</f>
        <v>2390.94</v>
      </c>
      <c r="Q442" s="388">
        <f t="shared" si="427"/>
        <v>1</v>
      </c>
      <c r="S442" s="4">
        <v>2390.94</v>
      </c>
      <c r="U442" s="39">
        <f t="shared" si="428"/>
        <v>0</v>
      </c>
      <c r="V442" s="39"/>
    </row>
    <row r="443" spans="1:22" ht="37.5" x14ac:dyDescent="0.3">
      <c r="A443" s="452" t="s">
        <v>573</v>
      </c>
      <c r="B443" s="446" t="s">
        <v>94</v>
      </c>
      <c r="C443" s="447" t="s">
        <v>71</v>
      </c>
      <c r="D443" s="413">
        <v>22.45</v>
      </c>
      <c r="E443" s="447">
        <v>65.599999999999994</v>
      </c>
      <c r="F443" s="383">
        <f t="shared" si="429"/>
        <v>0</v>
      </c>
      <c r="G443" s="383">
        <f t="shared" si="430"/>
        <v>0</v>
      </c>
      <c r="H443" s="447">
        <v>65.599999999999994</v>
      </c>
      <c r="I443" s="400"/>
      <c r="J443" s="386">
        <f>I443+'BM06'!J443</f>
        <v>65.599999999999994</v>
      </c>
      <c r="K443" s="387">
        <f t="shared" si="431"/>
        <v>1472.72</v>
      </c>
      <c r="L443" s="387">
        <f t="shared" si="432"/>
        <v>0</v>
      </c>
      <c r="M443" s="387">
        <f t="shared" si="433"/>
        <v>0</v>
      </c>
      <c r="N443" s="387">
        <f t="shared" si="434"/>
        <v>1472.72</v>
      </c>
      <c r="O443" s="387">
        <f t="shared" si="435"/>
        <v>0</v>
      </c>
      <c r="P443" s="387">
        <f t="shared" si="436"/>
        <v>1472.72</v>
      </c>
      <c r="Q443" s="388">
        <f t="shared" si="427"/>
        <v>1</v>
      </c>
      <c r="S443" s="4">
        <v>1472.72</v>
      </c>
      <c r="U443" s="39">
        <f t="shared" si="428"/>
        <v>0</v>
      </c>
      <c r="V443" s="39"/>
    </row>
    <row r="444" spans="1:22" ht="37.5" x14ac:dyDescent="0.3">
      <c r="A444" s="452" t="s">
        <v>574</v>
      </c>
      <c r="B444" s="446" t="s">
        <v>143</v>
      </c>
      <c r="C444" s="447" t="s">
        <v>71</v>
      </c>
      <c r="D444" s="413">
        <v>18.75</v>
      </c>
      <c r="E444" s="447">
        <v>83.4</v>
      </c>
      <c r="F444" s="383">
        <f t="shared" si="429"/>
        <v>0</v>
      </c>
      <c r="G444" s="383">
        <f t="shared" si="430"/>
        <v>0</v>
      </c>
      <c r="H444" s="447">
        <v>83.4</v>
      </c>
      <c r="I444" s="400"/>
      <c r="J444" s="386">
        <f>I444+'BM06'!J444</f>
        <v>83.4</v>
      </c>
      <c r="K444" s="387">
        <f t="shared" si="431"/>
        <v>1563.75</v>
      </c>
      <c r="L444" s="387">
        <f t="shared" si="432"/>
        <v>0</v>
      </c>
      <c r="M444" s="387">
        <f t="shared" si="433"/>
        <v>0</v>
      </c>
      <c r="N444" s="387">
        <f t="shared" si="434"/>
        <v>1563.75</v>
      </c>
      <c r="O444" s="387">
        <f t="shared" si="435"/>
        <v>0</v>
      </c>
      <c r="P444" s="387">
        <f t="shared" si="436"/>
        <v>1563.75</v>
      </c>
      <c r="Q444" s="388">
        <f t="shared" si="427"/>
        <v>1</v>
      </c>
      <c r="S444" s="4">
        <v>1563.75</v>
      </c>
      <c r="U444" s="39">
        <f t="shared" si="428"/>
        <v>0</v>
      </c>
      <c r="V444" s="39"/>
    </row>
    <row r="445" spans="1:22" ht="37.5" x14ac:dyDescent="0.3">
      <c r="A445" s="452" t="s">
        <v>575</v>
      </c>
      <c r="B445" s="446" t="s">
        <v>47</v>
      </c>
      <c r="C445" s="447" t="s">
        <v>71</v>
      </c>
      <c r="D445" s="413">
        <v>18.260000000000002</v>
      </c>
      <c r="E445" s="447">
        <v>51.7</v>
      </c>
      <c r="F445" s="383">
        <f t="shared" si="429"/>
        <v>0</v>
      </c>
      <c r="G445" s="383">
        <f t="shared" si="430"/>
        <v>0</v>
      </c>
      <c r="H445" s="447">
        <v>51.7</v>
      </c>
      <c r="I445" s="400"/>
      <c r="J445" s="386">
        <f>I445+'BM06'!J445</f>
        <v>51.7</v>
      </c>
      <c r="K445" s="387">
        <f t="shared" si="431"/>
        <v>944.04</v>
      </c>
      <c r="L445" s="387">
        <f t="shared" si="432"/>
        <v>0</v>
      </c>
      <c r="M445" s="387">
        <f t="shared" si="433"/>
        <v>0</v>
      </c>
      <c r="N445" s="387">
        <f t="shared" si="434"/>
        <v>944.04</v>
      </c>
      <c r="O445" s="387">
        <f t="shared" si="435"/>
        <v>0</v>
      </c>
      <c r="P445" s="387">
        <f t="shared" si="436"/>
        <v>944.04</v>
      </c>
      <c r="Q445" s="388">
        <f t="shared" si="427"/>
        <v>1</v>
      </c>
      <c r="S445" s="4">
        <v>944.04</v>
      </c>
      <c r="U445" s="39">
        <f t="shared" si="428"/>
        <v>0</v>
      </c>
      <c r="V445" s="39"/>
    </row>
    <row r="446" spans="1:22" ht="37.5" x14ac:dyDescent="0.3">
      <c r="A446" s="452" t="s">
        <v>576</v>
      </c>
      <c r="B446" s="446" t="s">
        <v>144</v>
      </c>
      <c r="C446" s="447" t="s">
        <v>46</v>
      </c>
      <c r="D446" s="413">
        <v>487.71</v>
      </c>
      <c r="E446" s="447">
        <v>3.73</v>
      </c>
      <c r="F446" s="383">
        <f t="shared" si="429"/>
        <v>0</v>
      </c>
      <c r="G446" s="383">
        <f t="shared" si="430"/>
        <v>0</v>
      </c>
      <c r="H446" s="447">
        <v>3.73</v>
      </c>
      <c r="I446" s="400"/>
      <c r="J446" s="386">
        <f>I446+'BM06'!J446</f>
        <v>3.73</v>
      </c>
      <c r="K446" s="387">
        <f t="shared" si="431"/>
        <v>1819.16</v>
      </c>
      <c r="L446" s="387">
        <f t="shared" si="432"/>
        <v>0</v>
      </c>
      <c r="M446" s="387">
        <f t="shared" si="433"/>
        <v>0</v>
      </c>
      <c r="N446" s="387">
        <f t="shared" si="434"/>
        <v>1819.16</v>
      </c>
      <c r="O446" s="387">
        <f t="shared" si="435"/>
        <v>0</v>
      </c>
      <c r="P446" s="387">
        <f t="shared" si="436"/>
        <v>1819.16</v>
      </c>
      <c r="Q446" s="388">
        <f t="shared" si="427"/>
        <v>1</v>
      </c>
      <c r="S446" s="4">
        <v>1819.16</v>
      </c>
      <c r="U446" s="39">
        <f t="shared" si="428"/>
        <v>0</v>
      </c>
      <c r="V446" s="39"/>
    </row>
    <row r="447" spans="1:22" ht="25" x14ac:dyDescent="0.3">
      <c r="A447" s="452" t="s">
        <v>577</v>
      </c>
      <c r="B447" s="446" t="s">
        <v>145</v>
      </c>
      <c r="C447" s="447" t="s">
        <v>124</v>
      </c>
      <c r="D447" s="413">
        <v>114.79</v>
      </c>
      <c r="E447" s="447">
        <v>10.9</v>
      </c>
      <c r="F447" s="383">
        <f t="shared" si="429"/>
        <v>0</v>
      </c>
      <c r="G447" s="383">
        <f t="shared" si="430"/>
        <v>0</v>
      </c>
      <c r="H447" s="447">
        <v>10.9</v>
      </c>
      <c r="I447" s="400"/>
      <c r="J447" s="386">
        <f>I447+'BM06'!J447</f>
        <v>10.9</v>
      </c>
      <c r="K447" s="387">
        <f t="shared" si="431"/>
        <v>1251.21</v>
      </c>
      <c r="L447" s="387">
        <f t="shared" si="432"/>
        <v>0</v>
      </c>
      <c r="M447" s="387">
        <f t="shared" si="433"/>
        <v>0</v>
      </c>
      <c r="N447" s="387">
        <f t="shared" si="434"/>
        <v>1251.21</v>
      </c>
      <c r="O447" s="387">
        <f t="shared" si="435"/>
        <v>0</v>
      </c>
      <c r="P447" s="387">
        <f t="shared" si="436"/>
        <v>1251.21</v>
      </c>
      <c r="Q447" s="388">
        <f t="shared" si="427"/>
        <v>1</v>
      </c>
      <c r="S447" s="4">
        <v>1251.21</v>
      </c>
      <c r="U447" s="39">
        <f t="shared" si="428"/>
        <v>0</v>
      </c>
      <c r="V447" s="39"/>
    </row>
    <row r="448" spans="1:22" ht="25" x14ac:dyDescent="0.3">
      <c r="A448" s="485" t="s">
        <v>578</v>
      </c>
      <c r="B448" s="486" t="s">
        <v>146</v>
      </c>
      <c r="C448" s="487" t="s">
        <v>124</v>
      </c>
      <c r="D448" s="488">
        <v>62.72</v>
      </c>
      <c r="E448" s="487">
        <v>3.2</v>
      </c>
      <c r="F448" s="383">
        <f t="shared" si="429"/>
        <v>-3.2</v>
      </c>
      <c r="G448" s="383">
        <f t="shared" si="430"/>
        <v>0</v>
      </c>
      <c r="H448" s="487">
        <v>0</v>
      </c>
      <c r="I448" s="400"/>
      <c r="J448" s="386">
        <f>I448+'BM06'!J448</f>
        <v>3.2</v>
      </c>
      <c r="K448" s="387">
        <f t="shared" si="431"/>
        <v>200.7</v>
      </c>
      <c r="L448" s="387">
        <f t="shared" si="432"/>
        <v>-200.7</v>
      </c>
      <c r="M448" s="387">
        <f t="shared" si="433"/>
        <v>0</v>
      </c>
      <c r="N448" s="387">
        <f t="shared" si="434"/>
        <v>0</v>
      </c>
      <c r="O448" s="387">
        <f t="shared" si="435"/>
        <v>0</v>
      </c>
      <c r="P448" s="387">
        <f t="shared" si="436"/>
        <v>200.7</v>
      </c>
      <c r="Q448" s="484">
        <v>0</v>
      </c>
      <c r="S448" s="4">
        <v>200.7</v>
      </c>
      <c r="U448" s="39">
        <f t="shared" si="428"/>
        <v>0</v>
      </c>
      <c r="V448" s="39"/>
    </row>
    <row r="449" spans="1:22" ht="15.5" customHeight="1" x14ac:dyDescent="0.3">
      <c r="A449" s="381" t="s">
        <v>579</v>
      </c>
      <c r="B449" s="394" t="s">
        <v>276</v>
      </c>
      <c r="C449" s="395"/>
      <c r="D449" s="409"/>
      <c r="E449" s="395"/>
      <c r="F449" s="395"/>
      <c r="G449" s="395"/>
      <c r="H449" s="629"/>
      <c r="I449" s="629"/>
      <c r="J449" s="629"/>
      <c r="K449" s="629"/>
      <c r="L449" s="629"/>
      <c r="M449" s="629"/>
      <c r="N449" s="629"/>
      <c r="O449" s="629"/>
      <c r="P449" s="629"/>
      <c r="Q449" s="647"/>
      <c r="S449" s="4">
        <v>4544.6899999999996</v>
      </c>
      <c r="U449" s="39">
        <f t="shared" si="428"/>
        <v>4544.6899999999996</v>
      </c>
      <c r="V449" s="39"/>
    </row>
    <row r="450" spans="1:22" ht="37.5" x14ac:dyDescent="0.3">
      <c r="A450" s="452" t="s">
        <v>580</v>
      </c>
      <c r="B450" s="446" t="s">
        <v>105</v>
      </c>
      <c r="C450" s="447" t="s">
        <v>63</v>
      </c>
      <c r="D450" s="413">
        <v>51.88</v>
      </c>
      <c r="E450" s="447">
        <v>87.6</v>
      </c>
      <c r="F450" s="383">
        <f t="shared" ref="F450" si="437">IF(H450&lt;E450,H450-E450,0)</f>
        <v>0</v>
      </c>
      <c r="G450" s="383">
        <f t="shared" ref="G450" si="438">IF(H450&gt;E450,H450-E450,0)</f>
        <v>0</v>
      </c>
      <c r="H450" s="447">
        <v>87.6</v>
      </c>
      <c r="I450" s="400"/>
      <c r="J450" s="386">
        <f>I450+'BM06'!J450</f>
        <v>87.6</v>
      </c>
      <c r="K450" s="387">
        <f>ROUND(E450*D450,2)</f>
        <v>4544.6899999999996</v>
      </c>
      <c r="L450" s="387">
        <f t="shared" ref="L450" si="439">ROUND(D450*F450,2)</f>
        <v>0</v>
      </c>
      <c r="M450" s="387">
        <f t="shared" ref="M450" si="440">ROUND(D450*G450,2)</f>
        <v>0</v>
      </c>
      <c r="N450" s="387">
        <f>ROUND(H450*D450,2)</f>
        <v>4544.6899999999996</v>
      </c>
      <c r="O450" s="387">
        <f>ROUND(I450*D450,2)</f>
        <v>0</v>
      </c>
      <c r="P450" s="387">
        <f>ROUND(J450*D450,2)</f>
        <v>4544.6899999999996</v>
      </c>
      <c r="Q450" s="388">
        <f t="shared" si="427"/>
        <v>1</v>
      </c>
      <c r="S450" s="4">
        <v>4544.6899999999996</v>
      </c>
      <c r="U450" s="39">
        <f t="shared" si="428"/>
        <v>0</v>
      </c>
      <c r="V450" s="39"/>
    </row>
    <row r="451" spans="1:22" ht="15.5" customHeight="1" x14ac:dyDescent="0.3">
      <c r="A451" s="381" t="s">
        <v>581</v>
      </c>
      <c r="B451" s="394" t="s">
        <v>158</v>
      </c>
      <c r="C451" s="395"/>
      <c r="D451" s="409"/>
      <c r="E451" s="395"/>
      <c r="F451" s="395"/>
      <c r="G451" s="395"/>
      <c r="H451" s="629"/>
      <c r="I451" s="629"/>
      <c r="J451" s="629"/>
      <c r="K451" s="629"/>
      <c r="L451" s="629"/>
      <c r="M451" s="629"/>
      <c r="N451" s="629"/>
      <c r="O451" s="629"/>
      <c r="P451" s="629"/>
      <c r="Q451" s="647"/>
      <c r="S451" s="4">
        <v>10721.65</v>
      </c>
      <c r="U451" s="39">
        <f t="shared" si="428"/>
        <v>10721.65</v>
      </c>
      <c r="V451" s="39"/>
    </row>
    <row r="452" spans="1:22" ht="50" x14ac:dyDescent="0.3">
      <c r="A452" s="452" t="s">
        <v>582</v>
      </c>
      <c r="B452" s="446" t="s">
        <v>159</v>
      </c>
      <c r="C452" s="447" t="s">
        <v>63</v>
      </c>
      <c r="D452" s="413">
        <v>77.12</v>
      </c>
      <c r="E452" s="447">
        <v>98.6</v>
      </c>
      <c r="F452" s="383">
        <f t="shared" ref="F452:F454" si="441">IF(H452&lt;E452,H452-E452,0)</f>
        <v>0</v>
      </c>
      <c r="G452" s="383">
        <f t="shared" ref="G452:G454" si="442">IF(H452&gt;E452,H452-E452,0)</f>
        <v>0</v>
      </c>
      <c r="H452" s="447">
        <v>98.6</v>
      </c>
      <c r="I452" s="400">
        <v>91.584000000000003</v>
      </c>
      <c r="J452" s="386">
        <f>I452+'BM06'!J452</f>
        <v>91.584000000000003</v>
      </c>
      <c r="K452" s="387">
        <f>ROUND(E452*D452,2)</f>
        <v>7604.03</v>
      </c>
      <c r="L452" s="387">
        <f t="shared" ref="L452:L454" si="443">ROUND(D452*F452,2)</f>
        <v>0</v>
      </c>
      <c r="M452" s="387">
        <f t="shared" ref="M452:M454" si="444">ROUND(D452*G452,2)</f>
        <v>0</v>
      </c>
      <c r="N452" s="387">
        <f>ROUND(H452*D452,2)</f>
        <v>7604.03</v>
      </c>
      <c r="O452" s="387">
        <f>ROUND(I452*D452,2)</f>
        <v>7062.96</v>
      </c>
      <c r="P452" s="387">
        <f>ROUND(J452*D452,2)</f>
        <v>7062.96</v>
      </c>
      <c r="Q452" s="388">
        <f t="shared" si="427"/>
        <v>0.92884431018815028</v>
      </c>
      <c r="S452" s="4">
        <v>7604.03</v>
      </c>
      <c r="U452" s="39">
        <f t="shared" si="428"/>
        <v>0</v>
      </c>
      <c r="V452" s="39"/>
    </row>
    <row r="453" spans="1:22" ht="25" x14ac:dyDescent="0.3">
      <c r="A453" s="452" t="s">
        <v>583</v>
      </c>
      <c r="B453" s="446" t="s">
        <v>160</v>
      </c>
      <c r="C453" s="447" t="s">
        <v>63</v>
      </c>
      <c r="D453" s="413">
        <v>27.56</v>
      </c>
      <c r="E453" s="447">
        <v>98.6</v>
      </c>
      <c r="F453" s="383">
        <f t="shared" si="441"/>
        <v>0</v>
      </c>
      <c r="G453" s="383">
        <f t="shared" si="442"/>
        <v>0</v>
      </c>
      <c r="H453" s="447">
        <v>98.6</v>
      </c>
      <c r="I453" s="400">
        <v>91.584000000000003</v>
      </c>
      <c r="J453" s="386">
        <f>I453+'BM06'!J453</f>
        <v>91.584000000000003</v>
      </c>
      <c r="K453" s="387">
        <f>ROUND(E453*D453,2)</f>
        <v>2717.42</v>
      </c>
      <c r="L453" s="387">
        <f t="shared" si="443"/>
        <v>0</v>
      </c>
      <c r="M453" s="387">
        <f t="shared" si="444"/>
        <v>0</v>
      </c>
      <c r="N453" s="387">
        <f>ROUND(H453*D453,2)</f>
        <v>2717.42</v>
      </c>
      <c r="O453" s="387">
        <f>ROUND(I453*D453,2)</f>
        <v>2524.06</v>
      </c>
      <c r="P453" s="387">
        <f>ROUND(J453*D453,2)</f>
        <v>2524.06</v>
      </c>
      <c r="Q453" s="388">
        <f t="shared" si="427"/>
        <v>0.92884427140449388</v>
      </c>
      <c r="S453" s="4">
        <v>2717.42</v>
      </c>
      <c r="U453" s="39">
        <f t="shared" si="428"/>
        <v>0</v>
      </c>
      <c r="V453" s="39"/>
    </row>
    <row r="454" spans="1:22" ht="37.5" x14ac:dyDescent="0.3">
      <c r="A454" s="452" t="s">
        <v>584</v>
      </c>
      <c r="B454" s="446" t="s">
        <v>161</v>
      </c>
      <c r="C454" s="447" t="s">
        <v>124</v>
      </c>
      <c r="D454" s="413">
        <v>27.6</v>
      </c>
      <c r="E454" s="447">
        <v>14.5</v>
      </c>
      <c r="F454" s="383">
        <f t="shared" si="441"/>
        <v>-7.7</v>
      </c>
      <c r="G454" s="383">
        <f t="shared" si="442"/>
        <v>0</v>
      </c>
      <c r="H454" s="447">
        <v>6.8</v>
      </c>
      <c r="I454" s="400">
        <v>6.4</v>
      </c>
      <c r="J454" s="386">
        <f>I454+'BM06'!J454</f>
        <v>6.4</v>
      </c>
      <c r="K454" s="387">
        <f>ROUND(E454*D454,2)</f>
        <v>400.2</v>
      </c>
      <c r="L454" s="387">
        <f t="shared" si="443"/>
        <v>-212.52</v>
      </c>
      <c r="M454" s="387">
        <f t="shared" si="444"/>
        <v>0</v>
      </c>
      <c r="N454" s="387">
        <f>ROUND(H454*D454,2)</f>
        <v>187.68</v>
      </c>
      <c r="O454" s="387">
        <f>ROUND(I454*D454,2)</f>
        <v>176.64</v>
      </c>
      <c r="P454" s="387">
        <f>ROUND(J454*D454,2)</f>
        <v>176.64</v>
      </c>
      <c r="Q454" s="388">
        <f t="shared" si="427"/>
        <v>0.94117647058823517</v>
      </c>
      <c r="S454" s="4">
        <v>400.2</v>
      </c>
      <c r="U454" s="39">
        <f t="shared" si="428"/>
        <v>0</v>
      </c>
      <c r="V454" s="39"/>
    </row>
    <row r="455" spans="1:22" ht="15.5" customHeight="1" x14ac:dyDescent="0.3">
      <c r="A455" s="381" t="s">
        <v>585</v>
      </c>
      <c r="B455" s="394" t="s">
        <v>173</v>
      </c>
      <c r="C455" s="395"/>
      <c r="D455" s="409"/>
      <c r="E455" s="395"/>
      <c r="F455" s="395"/>
      <c r="G455" s="395"/>
      <c r="H455" s="629"/>
      <c r="I455" s="629"/>
      <c r="J455" s="629"/>
      <c r="K455" s="629"/>
      <c r="L455" s="629"/>
      <c r="M455" s="629"/>
      <c r="N455" s="629"/>
      <c r="O455" s="629"/>
      <c r="P455" s="629"/>
      <c r="Q455" s="450"/>
      <c r="S455" s="4">
        <v>8151.07</v>
      </c>
      <c r="U455" s="39">
        <f t="shared" si="428"/>
        <v>8151.07</v>
      </c>
      <c r="V455" s="39"/>
    </row>
    <row r="456" spans="1:22" ht="25" x14ac:dyDescent="0.3">
      <c r="A456" s="452" t="s">
        <v>586</v>
      </c>
      <c r="B456" s="446" t="s">
        <v>587</v>
      </c>
      <c r="C456" s="447" t="s">
        <v>61</v>
      </c>
      <c r="D456" s="413">
        <v>780.87</v>
      </c>
      <c r="E456" s="447">
        <v>9.24</v>
      </c>
      <c r="F456" s="383">
        <f t="shared" ref="F456:F457" si="445">IF(H456&lt;E456,H456-E456,0)</f>
        <v>0</v>
      </c>
      <c r="G456" s="383">
        <f t="shared" ref="G456:G457" si="446">IF(H456&gt;E456,H456-E456,0)</f>
        <v>0</v>
      </c>
      <c r="H456" s="447">
        <v>9.24</v>
      </c>
      <c r="I456" s="400"/>
      <c r="J456" s="386">
        <f>I456+'BM06'!J456</f>
        <v>0</v>
      </c>
      <c r="K456" s="387">
        <f>ROUND(E456*D456,2)</f>
        <v>7215.24</v>
      </c>
      <c r="L456" s="387">
        <f t="shared" ref="L456:L457" si="447">ROUND(D456*F456,2)</f>
        <v>0</v>
      </c>
      <c r="M456" s="387">
        <f t="shared" ref="M456:M457" si="448">ROUND(D456*G456,2)</f>
        <v>0</v>
      </c>
      <c r="N456" s="387">
        <f>ROUND(H456*D456,2)</f>
        <v>7215.24</v>
      </c>
      <c r="O456" s="387">
        <f>ROUND(I456*D456,2)</f>
        <v>0</v>
      </c>
      <c r="P456" s="387">
        <f>ROUND(J456*D456,2)</f>
        <v>0</v>
      </c>
      <c r="Q456" s="388">
        <f t="shared" si="427"/>
        <v>0</v>
      </c>
      <c r="S456" s="4">
        <v>7215.24</v>
      </c>
      <c r="U456" s="39">
        <f t="shared" si="428"/>
        <v>0</v>
      </c>
      <c r="V456" s="39"/>
    </row>
    <row r="457" spans="1:22" ht="25" x14ac:dyDescent="0.3">
      <c r="A457" s="452" t="s">
        <v>588</v>
      </c>
      <c r="B457" s="446" t="s">
        <v>492</v>
      </c>
      <c r="C457" s="447" t="s">
        <v>63</v>
      </c>
      <c r="D457" s="413">
        <v>698.38</v>
      </c>
      <c r="E457" s="447">
        <v>1.34</v>
      </c>
      <c r="F457" s="383">
        <f t="shared" si="445"/>
        <v>0</v>
      </c>
      <c r="G457" s="383">
        <f t="shared" si="446"/>
        <v>0</v>
      </c>
      <c r="H457" s="447">
        <v>1.34</v>
      </c>
      <c r="I457" s="400"/>
      <c r="J457" s="386">
        <f>I457+'BM06'!J457</f>
        <v>0</v>
      </c>
      <c r="K457" s="387">
        <f>ROUND(E457*D457,2)</f>
        <v>935.83</v>
      </c>
      <c r="L457" s="387">
        <f t="shared" si="447"/>
        <v>0</v>
      </c>
      <c r="M457" s="387">
        <f t="shared" si="448"/>
        <v>0</v>
      </c>
      <c r="N457" s="387">
        <f>ROUND(H457*D457,2)</f>
        <v>935.83</v>
      </c>
      <c r="O457" s="387">
        <f>ROUND(I457*D457,2)</f>
        <v>0</v>
      </c>
      <c r="P457" s="387">
        <f>ROUND(J457*D457,2)</f>
        <v>0</v>
      </c>
      <c r="Q457" s="388">
        <f t="shared" si="427"/>
        <v>0</v>
      </c>
      <c r="S457" s="4">
        <v>935.83</v>
      </c>
      <c r="U457" s="39">
        <f t="shared" si="428"/>
        <v>0</v>
      </c>
      <c r="V457" s="39"/>
    </row>
    <row r="458" spans="1:22" ht="15.5" customHeight="1" x14ac:dyDescent="0.3">
      <c r="A458" s="381" t="s">
        <v>589</v>
      </c>
      <c r="B458" s="394" t="s">
        <v>181</v>
      </c>
      <c r="C458" s="395"/>
      <c r="D458" s="409"/>
      <c r="E458" s="395"/>
      <c r="F458" s="444"/>
      <c r="G458" s="444"/>
      <c r="H458" s="493"/>
      <c r="I458" s="493"/>
      <c r="J458" s="493"/>
      <c r="K458" s="493"/>
      <c r="L458" s="493"/>
      <c r="M458" s="493"/>
      <c r="N458" s="493"/>
      <c r="O458" s="493"/>
      <c r="P458" s="493"/>
      <c r="Q458" s="494"/>
      <c r="S458" s="4">
        <v>16229.02</v>
      </c>
      <c r="U458" s="39">
        <f t="shared" si="428"/>
        <v>16229.02</v>
      </c>
      <c r="V458" s="39"/>
    </row>
    <row r="459" spans="1:22" ht="25" x14ac:dyDescent="0.3">
      <c r="A459" s="452" t="s">
        <v>590</v>
      </c>
      <c r="B459" s="446" t="s">
        <v>182</v>
      </c>
      <c r="C459" s="447" t="s">
        <v>46</v>
      </c>
      <c r="D459" s="413">
        <v>434.36</v>
      </c>
      <c r="E459" s="447">
        <v>6.61</v>
      </c>
      <c r="F459" s="383">
        <f t="shared" ref="F459:F461" si="449">IF(H459&lt;E459,H459-E459,0)</f>
        <v>-2.34375</v>
      </c>
      <c r="G459" s="383">
        <f t="shared" ref="G459:G461" si="450">IF(H459&gt;E459,H459-E459,0)</f>
        <v>0</v>
      </c>
      <c r="H459" s="447">
        <v>4.2662500000000003</v>
      </c>
      <c r="I459" s="400"/>
      <c r="J459" s="386">
        <f>I459+'BM06'!J459</f>
        <v>6.61</v>
      </c>
      <c r="K459" s="387">
        <f>ROUND(E459*D459,2)</f>
        <v>2871.12</v>
      </c>
      <c r="L459" s="387">
        <f t="shared" ref="L459:L461" si="451">ROUND(D459*F459,2)</f>
        <v>-1018.03</v>
      </c>
      <c r="M459" s="387">
        <f t="shared" ref="M459:M461" si="452">ROUND(D459*G459,2)</f>
        <v>0</v>
      </c>
      <c r="N459" s="387">
        <f>ROUND(H459*D459,2)</f>
        <v>1853.09</v>
      </c>
      <c r="O459" s="387">
        <f>ROUND(I459*D459,2)</f>
        <v>0</v>
      </c>
      <c r="P459" s="387">
        <f>ROUND(J459*D459,2)</f>
        <v>2871.12</v>
      </c>
      <c r="Q459" s="388">
        <f t="shared" si="427"/>
        <v>1.5493688919588364</v>
      </c>
      <c r="S459" s="4">
        <v>2871.12</v>
      </c>
      <c r="U459" s="39">
        <f t="shared" si="428"/>
        <v>0</v>
      </c>
      <c r="V459" s="39"/>
    </row>
    <row r="460" spans="1:22" ht="62.5" x14ac:dyDescent="0.3">
      <c r="A460" s="452" t="s">
        <v>591</v>
      </c>
      <c r="B460" s="446" t="s">
        <v>183</v>
      </c>
      <c r="C460" s="447" t="s">
        <v>63</v>
      </c>
      <c r="D460" s="413">
        <v>40.81</v>
      </c>
      <c r="E460" s="447">
        <v>94.38</v>
      </c>
      <c r="F460" s="383">
        <f t="shared" si="449"/>
        <v>0</v>
      </c>
      <c r="G460" s="383">
        <f t="shared" si="450"/>
        <v>3.6700000000000017</v>
      </c>
      <c r="H460" s="447">
        <v>98.05</v>
      </c>
      <c r="I460" s="400"/>
      <c r="J460" s="386">
        <f>I460+'BM06'!J460</f>
        <v>0</v>
      </c>
      <c r="K460" s="387">
        <f>ROUND(E460*D460,2)</f>
        <v>3851.65</v>
      </c>
      <c r="L460" s="387">
        <f t="shared" si="451"/>
        <v>0</v>
      </c>
      <c r="M460" s="387">
        <f t="shared" si="452"/>
        <v>149.77000000000001</v>
      </c>
      <c r="N460" s="387">
        <f>ROUND(H460*D460,2)</f>
        <v>4001.42</v>
      </c>
      <c r="O460" s="387">
        <f>ROUND(I460*D460,2)</f>
        <v>0</v>
      </c>
      <c r="P460" s="387">
        <f>ROUND(J460*D460,2)</f>
        <v>0</v>
      </c>
      <c r="Q460" s="388">
        <f t="shared" si="427"/>
        <v>0</v>
      </c>
      <c r="S460" s="4">
        <v>3851.65</v>
      </c>
      <c r="U460" s="39">
        <f t="shared" si="428"/>
        <v>0</v>
      </c>
      <c r="V460" s="39"/>
    </row>
    <row r="461" spans="1:22" ht="37.5" x14ac:dyDescent="0.3">
      <c r="A461" s="452" t="s">
        <v>592</v>
      </c>
      <c r="B461" s="446" t="s">
        <v>184</v>
      </c>
      <c r="C461" s="447" t="s">
        <v>63</v>
      </c>
      <c r="D461" s="413">
        <v>126.75</v>
      </c>
      <c r="E461" s="447">
        <v>75</v>
      </c>
      <c r="F461" s="383">
        <f t="shared" si="449"/>
        <v>0</v>
      </c>
      <c r="G461" s="383">
        <f t="shared" si="450"/>
        <v>3.1400000000000006</v>
      </c>
      <c r="H461" s="447">
        <v>78.14</v>
      </c>
      <c r="I461" s="400"/>
      <c r="J461" s="386">
        <f>I461+'BM06'!J461</f>
        <v>0</v>
      </c>
      <c r="K461" s="387">
        <f>ROUND(E461*D461,2)</f>
        <v>9506.25</v>
      </c>
      <c r="L461" s="387">
        <f t="shared" si="451"/>
        <v>0</v>
      </c>
      <c r="M461" s="387">
        <f t="shared" si="452"/>
        <v>398</v>
      </c>
      <c r="N461" s="387">
        <f>ROUND(H461*D461,2)</f>
        <v>9904.25</v>
      </c>
      <c r="O461" s="387">
        <f>ROUND(I461*D461,2)</f>
        <v>0</v>
      </c>
      <c r="P461" s="387">
        <f>ROUND(J461*D461,2)</f>
        <v>0</v>
      </c>
      <c r="Q461" s="388">
        <f t="shared" si="427"/>
        <v>0</v>
      </c>
      <c r="S461" s="4">
        <v>9506.25</v>
      </c>
      <c r="U461" s="39">
        <f t="shared" si="428"/>
        <v>0</v>
      </c>
      <c r="V461" s="39"/>
    </row>
    <row r="462" spans="1:22" ht="15.5" customHeight="1" x14ac:dyDescent="0.3">
      <c r="A462" s="381" t="s">
        <v>593</v>
      </c>
      <c r="B462" s="394" t="s">
        <v>108</v>
      </c>
      <c r="C462" s="395"/>
      <c r="D462" s="409"/>
      <c r="E462" s="395"/>
      <c r="F462" s="395"/>
      <c r="G462" s="395"/>
      <c r="H462" s="629"/>
      <c r="I462" s="629"/>
      <c r="J462" s="629"/>
      <c r="K462" s="629"/>
      <c r="L462" s="629"/>
      <c r="M462" s="629"/>
      <c r="N462" s="629"/>
      <c r="O462" s="629"/>
      <c r="P462" s="629"/>
      <c r="Q462" s="647"/>
      <c r="S462" s="4">
        <v>15319.44</v>
      </c>
      <c r="U462" s="39">
        <f t="shared" si="428"/>
        <v>15319.44</v>
      </c>
      <c r="V462" s="39"/>
    </row>
    <row r="463" spans="1:22" ht="37.5" x14ac:dyDescent="0.3">
      <c r="A463" s="452" t="s">
        <v>594</v>
      </c>
      <c r="B463" s="446" t="s">
        <v>109</v>
      </c>
      <c r="C463" s="447" t="s">
        <v>63</v>
      </c>
      <c r="D463" s="413">
        <v>4.37</v>
      </c>
      <c r="E463" s="447">
        <v>183.68</v>
      </c>
      <c r="F463" s="383">
        <f t="shared" ref="F463:F467" si="453">IF(H463&lt;E463,H463-E463,0)</f>
        <v>0</v>
      </c>
      <c r="G463" s="383">
        <f t="shared" ref="G463:G467" si="454">IF(H463&gt;E463,H463-E463,0)</f>
        <v>0</v>
      </c>
      <c r="H463" s="447">
        <v>183.68</v>
      </c>
      <c r="I463" s="400"/>
      <c r="J463" s="386">
        <f>I463+'BM06'!J463</f>
        <v>183.68</v>
      </c>
      <c r="K463" s="387">
        <f>ROUND(E463*D463,2)</f>
        <v>802.68</v>
      </c>
      <c r="L463" s="387">
        <f t="shared" ref="L463:L467" si="455">ROUND(D463*F463,2)</f>
        <v>0</v>
      </c>
      <c r="M463" s="387">
        <f t="shared" ref="M463:M467" si="456">ROUND(D463*G463,2)</f>
        <v>0</v>
      </c>
      <c r="N463" s="387">
        <f>ROUND(H463*D463,2)</f>
        <v>802.68</v>
      </c>
      <c r="O463" s="387">
        <f>ROUND(I463*D463,2)</f>
        <v>0</v>
      </c>
      <c r="P463" s="387">
        <f>ROUND(J463*D463,2)</f>
        <v>802.68</v>
      </c>
      <c r="Q463" s="388">
        <f t="shared" si="427"/>
        <v>1</v>
      </c>
      <c r="S463" s="4">
        <v>802.68</v>
      </c>
      <c r="U463" s="39">
        <f t="shared" si="428"/>
        <v>0</v>
      </c>
      <c r="V463" s="39"/>
    </row>
    <row r="464" spans="1:22" ht="50" x14ac:dyDescent="0.3">
      <c r="A464" s="452" t="s">
        <v>595</v>
      </c>
      <c r="B464" s="446" t="s">
        <v>110</v>
      </c>
      <c r="C464" s="447" t="s">
        <v>63</v>
      </c>
      <c r="D464" s="413">
        <v>24.13</v>
      </c>
      <c r="E464" s="447">
        <v>110.92</v>
      </c>
      <c r="F464" s="383">
        <f t="shared" si="453"/>
        <v>0</v>
      </c>
      <c r="G464" s="383">
        <f t="shared" si="454"/>
        <v>0</v>
      </c>
      <c r="H464" s="447">
        <v>110.92</v>
      </c>
      <c r="I464" s="400"/>
      <c r="J464" s="386">
        <f>I464+'BM06'!J464</f>
        <v>0</v>
      </c>
      <c r="K464" s="387">
        <f>ROUND(E464*D464,2)</f>
        <v>2676.5</v>
      </c>
      <c r="L464" s="387">
        <f t="shared" si="455"/>
        <v>0</v>
      </c>
      <c r="M464" s="387">
        <f t="shared" si="456"/>
        <v>0</v>
      </c>
      <c r="N464" s="387">
        <f>ROUND(H464*D464,2)</f>
        <v>2676.5</v>
      </c>
      <c r="O464" s="387">
        <f>ROUND(I464*D464,2)</f>
        <v>0</v>
      </c>
      <c r="P464" s="387">
        <f>ROUND(J464*D464,2)</f>
        <v>0</v>
      </c>
      <c r="Q464" s="388">
        <f t="shared" si="427"/>
        <v>0</v>
      </c>
      <c r="S464" s="4">
        <v>2676.5</v>
      </c>
      <c r="U464" s="39">
        <f t="shared" si="428"/>
        <v>0</v>
      </c>
      <c r="V464" s="39"/>
    </row>
    <row r="465" spans="1:22" ht="50" x14ac:dyDescent="0.3">
      <c r="A465" s="452" t="s">
        <v>596</v>
      </c>
      <c r="B465" s="446" t="s">
        <v>110</v>
      </c>
      <c r="C465" s="447" t="s">
        <v>63</v>
      </c>
      <c r="D465" s="413">
        <v>24.13</v>
      </c>
      <c r="E465" s="447">
        <v>72.760000000000005</v>
      </c>
      <c r="F465" s="383">
        <f t="shared" si="453"/>
        <v>0</v>
      </c>
      <c r="G465" s="383">
        <f t="shared" si="454"/>
        <v>0</v>
      </c>
      <c r="H465" s="447">
        <v>72.760000000000005</v>
      </c>
      <c r="I465" s="400"/>
      <c r="J465" s="386">
        <f>I465+'BM06'!J465</f>
        <v>0</v>
      </c>
      <c r="K465" s="387">
        <f>ROUND(E465*D465,2)</f>
        <v>1755.7</v>
      </c>
      <c r="L465" s="387">
        <f t="shared" si="455"/>
        <v>0</v>
      </c>
      <c r="M465" s="387">
        <f t="shared" si="456"/>
        <v>0</v>
      </c>
      <c r="N465" s="387">
        <f>ROUND(H465*D465,2)</f>
        <v>1755.7</v>
      </c>
      <c r="O465" s="387">
        <f>ROUND(I465*D465,2)</f>
        <v>0</v>
      </c>
      <c r="P465" s="387">
        <f>ROUND(J465*D465,2)</f>
        <v>0</v>
      </c>
      <c r="Q465" s="388">
        <f t="shared" si="427"/>
        <v>0</v>
      </c>
      <c r="S465" s="4">
        <v>1755.7</v>
      </c>
      <c r="U465" s="39">
        <f t="shared" si="428"/>
        <v>0</v>
      </c>
      <c r="V465" s="39"/>
    </row>
    <row r="466" spans="1:22" ht="25" x14ac:dyDescent="0.3">
      <c r="A466" s="452" t="s">
        <v>597</v>
      </c>
      <c r="B466" s="446" t="s">
        <v>114</v>
      </c>
      <c r="C466" s="447" t="s">
        <v>61</v>
      </c>
      <c r="D466" s="413">
        <v>169.67</v>
      </c>
      <c r="E466" s="447">
        <v>20.48</v>
      </c>
      <c r="F466" s="383">
        <f t="shared" si="453"/>
        <v>0</v>
      </c>
      <c r="G466" s="383">
        <f t="shared" si="454"/>
        <v>0</v>
      </c>
      <c r="H466" s="447">
        <v>20.48</v>
      </c>
      <c r="I466" s="400"/>
      <c r="J466" s="386">
        <f>I466+'BM06'!J466</f>
        <v>0</v>
      </c>
      <c r="K466" s="387">
        <f>ROUND(E466*D466,2)</f>
        <v>3474.84</v>
      </c>
      <c r="L466" s="387">
        <f t="shared" si="455"/>
        <v>0</v>
      </c>
      <c r="M466" s="387">
        <f t="shared" si="456"/>
        <v>0</v>
      </c>
      <c r="N466" s="387">
        <f>ROUND(H466*D466,2)</f>
        <v>3474.84</v>
      </c>
      <c r="O466" s="387">
        <f>ROUND(I466*D466,2)</f>
        <v>0</v>
      </c>
      <c r="P466" s="387">
        <f>ROUND(J466*D466,2)</f>
        <v>0</v>
      </c>
      <c r="Q466" s="388">
        <f t="shared" si="427"/>
        <v>0</v>
      </c>
      <c r="S466" s="4">
        <v>3474.84</v>
      </c>
      <c r="U466" s="39">
        <f t="shared" si="428"/>
        <v>0</v>
      </c>
      <c r="V466" s="39"/>
    </row>
    <row r="467" spans="1:22" ht="50" x14ac:dyDescent="0.3">
      <c r="A467" s="452" t="s">
        <v>598</v>
      </c>
      <c r="B467" s="446" t="s">
        <v>304</v>
      </c>
      <c r="C467" s="447" t="s">
        <v>63</v>
      </c>
      <c r="D467" s="413">
        <v>59.59</v>
      </c>
      <c r="E467" s="447">
        <v>110.92</v>
      </c>
      <c r="F467" s="383">
        <f t="shared" si="453"/>
        <v>0</v>
      </c>
      <c r="G467" s="383">
        <f t="shared" si="454"/>
        <v>0</v>
      </c>
      <c r="H467" s="447">
        <v>110.92</v>
      </c>
      <c r="I467" s="400"/>
      <c r="J467" s="386">
        <f>I467+'BM06'!J467</f>
        <v>0</v>
      </c>
      <c r="K467" s="387">
        <f>ROUND(E467*D467,2)</f>
        <v>6609.72</v>
      </c>
      <c r="L467" s="387">
        <f t="shared" si="455"/>
        <v>0</v>
      </c>
      <c r="M467" s="387">
        <f t="shared" si="456"/>
        <v>0</v>
      </c>
      <c r="N467" s="387">
        <f>ROUND(H467*D467,2)</f>
        <v>6609.72</v>
      </c>
      <c r="O467" s="387">
        <f>ROUND(I467*D467,2)</f>
        <v>0</v>
      </c>
      <c r="P467" s="387">
        <f>ROUND(J467*D467,2)</f>
        <v>0</v>
      </c>
      <c r="Q467" s="388">
        <f t="shared" si="427"/>
        <v>0</v>
      </c>
      <c r="S467" s="4">
        <v>6609.72</v>
      </c>
      <c r="U467" s="39">
        <f t="shared" si="428"/>
        <v>0</v>
      </c>
      <c r="V467" s="39"/>
    </row>
    <row r="468" spans="1:22" ht="15.5" customHeight="1" x14ac:dyDescent="0.3">
      <c r="A468" s="381" t="s">
        <v>599</v>
      </c>
      <c r="B468" s="394" t="s">
        <v>42</v>
      </c>
      <c r="C468" s="395"/>
      <c r="D468" s="409"/>
      <c r="E468" s="395"/>
      <c r="F468" s="395"/>
      <c r="G468" s="395"/>
      <c r="H468" s="629"/>
      <c r="I468" s="629"/>
      <c r="J468" s="629"/>
      <c r="K468" s="629"/>
      <c r="L468" s="629"/>
      <c r="M468" s="629"/>
      <c r="N468" s="629"/>
      <c r="O468" s="629"/>
      <c r="P468" s="629"/>
      <c r="Q468" s="647"/>
      <c r="S468" s="4">
        <v>1975.66</v>
      </c>
      <c r="U468" s="39">
        <f t="shared" si="428"/>
        <v>1975.66</v>
      </c>
      <c r="V468" s="39"/>
    </row>
    <row r="469" spans="1:22" ht="25" x14ac:dyDescent="0.3">
      <c r="A469" s="452" t="s">
        <v>600</v>
      </c>
      <c r="B469" s="446" t="s">
        <v>199</v>
      </c>
      <c r="C469" s="447" t="s">
        <v>63</v>
      </c>
      <c r="D469" s="413">
        <v>3.18</v>
      </c>
      <c r="E469" s="447">
        <v>52.28</v>
      </c>
      <c r="F469" s="383">
        <f t="shared" ref="F469:F471" si="457">IF(H469&lt;E469,H469-E469,0)</f>
        <v>0</v>
      </c>
      <c r="G469" s="383">
        <f t="shared" ref="G469:G471" si="458">IF(H469&gt;E469,H469-E469,0)</f>
        <v>0</v>
      </c>
      <c r="H469" s="447">
        <v>52.28</v>
      </c>
      <c r="I469" s="400"/>
      <c r="J469" s="386">
        <f>I469+'BM06'!J469</f>
        <v>0</v>
      </c>
      <c r="K469" s="387">
        <f>ROUND(E469*D469,2)</f>
        <v>166.25</v>
      </c>
      <c r="L469" s="387">
        <f t="shared" ref="L469:L471" si="459">ROUND(D469*F469,2)</f>
        <v>0</v>
      </c>
      <c r="M469" s="387">
        <f t="shared" ref="M469:M471" si="460">ROUND(D469*G469,2)</f>
        <v>0</v>
      </c>
      <c r="N469" s="387">
        <f>ROUND(H469*D469,2)</f>
        <v>166.25</v>
      </c>
      <c r="O469" s="387">
        <f>ROUND(I469*D469,2)</f>
        <v>0</v>
      </c>
      <c r="P469" s="387">
        <f>ROUND(J469*D469,2)</f>
        <v>0</v>
      </c>
      <c r="Q469" s="388">
        <f t="shared" si="427"/>
        <v>0</v>
      </c>
      <c r="S469" s="4">
        <v>166.25</v>
      </c>
      <c r="U469" s="39">
        <f t="shared" si="428"/>
        <v>0</v>
      </c>
      <c r="V469" s="39"/>
    </row>
    <row r="470" spans="1:22" ht="25" x14ac:dyDescent="0.3">
      <c r="A470" s="452" t="s">
        <v>601</v>
      </c>
      <c r="B470" s="446" t="s">
        <v>112</v>
      </c>
      <c r="C470" s="447" t="s">
        <v>63</v>
      </c>
      <c r="D470" s="413">
        <v>19.41</v>
      </c>
      <c r="E470" s="447">
        <v>52.28</v>
      </c>
      <c r="F470" s="383">
        <f t="shared" si="457"/>
        <v>0</v>
      </c>
      <c r="G470" s="383">
        <f t="shared" si="458"/>
        <v>0</v>
      </c>
      <c r="H470" s="447">
        <v>52.28</v>
      </c>
      <c r="I470" s="400"/>
      <c r="J470" s="386">
        <f>I470+'BM06'!J470</f>
        <v>0</v>
      </c>
      <c r="K470" s="387">
        <f>ROUND(E470*D470,2)</f>
        <v>1014.75</v>
      </c>
      <c r="L470" s="387">
        <f t="shared" si="459"/>
        <v>0</v>
      </c>
      <c r="M470" s="387">
        <f t="shared" si="460"/>
        <v>0</v>
      </c>
      <c r="N470" s="387">
        <f>ROUND(H470*D470,2)</f>
        <v>1014.75</v>
      </c>
      <c r="O470" s="387">
        <f>ROUND(I470*D470,2)</f>
        <v>0</v>
      </c>
      <c r="P470" s="387">
        <f>ROUND(J470*D470,2)</f>
        <v>0</v>
      </c>
      <c r="Q470" s="388">
        <f t="shared" si="427"/>
        <v>0</v>
      </c>
      <c r="S470" s="4">
        <v>1014.75</v>
      </c>
      <c r="U470" s="39">
        <f t="shared" si="428"/>
        <v>0</v>
      </c>
      <c r="V470" s="39"/>
    </row>
    <row r="471" spans="1:22" ht="25" x14ac:dyDescent="0.3">
      <c r="A471" s="452" t="s">
        <v>602</v>
      </c>
      <c r="B471" s="446" t="s">
        <v>113</v>
      </c>
      <c r="C471" s="447" t="s">
        <v>63</v>
      </c>
      <c r="D471" s="413">
        <v>15.2</v>
      </c>
      <c r="E471" s="447">
        <v>52.28</v>
      </c>
      <c r="F471" s="383">
        <f t="shared" si="457"/>
        <v>0</v>
      </c>
      <c r="G471" s="383">
        <f t="shared" si="458"/>
        <v>0</v>
      </c>
      <c r="H471" s="447">
        <v>52.28</v>
      </c>
      <c r="I471" s="400"/>
      <c r="J471" s="386">
        <f>I471+'BM06'!J471</f>
        <v>0</v>
      </c>
      <c r="K471" s="387">
        <f>ROUND(E471*D471,2)</f>
        <v>794.66</v>
      </c>
      <c r="L471" s="387">
        <f t="shared" si="459"/>
        <v>0</v>
      </c>
      <c r="M471" s="387">
        <f t="shared" si="460"/>
        <v>0</v>
      </c>
      <c r="N471" s="387">
        <f>ROUND(H471*D471,2)</f>
        <v>794.66</v>
      </c>
      <c r="O471" s="387">
        <f>ROUND(I471*D471,2)</f>
        <v>0</v>
      </c>
      <c r="P471" s="387">
        <f>ROUND(J471*D471,2)</f>
        <v>0</v>
      </c>
      <c r="Q471" s="388">
        <f t="shared" si="427"/>
        <v>0</v>
      </c>
      <c r="S471" s="4">
        <v>794.66</v>
      </c>
      <c r="U471" s="39">
        <f t="shared" si="428"/>
        <v>0</v>
      </c>
      <c r="V471" s="39"/>
    </row>
    <row r="472" spans="1:22" ht="15.5" x14ac:dyDescent="0.3">
      <c r="A472" s="381" t="s">
        <v>603</v>
      </c>
      <c r="B472" s="394" t="s">
        <v>385</v>
      </c>
      <c r="C472" s="395"/>
      <c r="D472" s="409"/>
      <c r="E472" s="395"/>
      <c r="F472" s="395"/>
      <c r="G472" s="395"/>
      <c r="H472" s="395"/>
      <c r="I472" s="644"/>
      <c r="J472" s="644"/>
      <c r="K472" s="644"/>
      <c r="L472" s="644"/>
      <c r="M472" s="644"/>
      <c r="N472" s="644"/>
      <c r="O472" s="644"/>
      <c r="P472" s="644"/>
      <c r="Q472" s="646"/>
      <c r="S472" s="4">
        <v>3921.86</v>
      </c>
      <c r="U472" s="39">
        <f t="shared" si="428"/>
        <v>3921.86</v>
      </c>
      <c r="V472" s="39"/>
    </row>
    <row r="473" spans="1:22" ht="25" x14ac:dyDescent="0.3">
      <c r="A473" s="452" t="s">
        <v>604</v>
      </c>
      <c r="B473" s="446" t="s">
        <v>317</v>
      </c>
      <c r="C473" s="447" t="s">
        <v>61</v>
      </c>
      <c r="D473" s="413">
        <v>672.73</v>
      </c>
      <c r="E473" s="447">
        <v>4.05</v>
      </c>
      <c r="F473" s="383">
        <f t="shared" ref="F473:F475" si="461">IF(H473&lt;E473,H473-E473,0)</f>
        <v>0</v>
      </c>
      <c r="G473" s="383">
        <f t="shared" ref="G473:G475" si="462">IF(H473&gt;E473,H473-E473,0)</f>
        <v>3.5540000000000012</v>
      </c>
      <c r="H473" s="447">
        <v>7.604000000000001</v>
      </c>
      <c r="I473" s="400"/>
      <c r="J473" s="386">
        <f>I473+'BM06'!J473</f>
        <v>0</v>
      </c>
      <c r="K473" s="387">
        <f>ROUND(E473*D473,2)</f>
        <v>2724.56</v>
      </c>
      <c r="L473" s="387">
        <f t="shared" ref="L473:L475" si="463">ROUND(D473*F473,2)</f>
        <v>0</v>
      </c>
      <c r="M473" s="387">
        <f t="shared" ref="M473:M475" si="464">ROUND(D473*G473,2)</f>
        <v>2390.88</v>
      </c>
      <c r="N473" s="387">
        <f>ROUND(H473*D473,2)</f>
        <v>5115.4399999999996</v>
      </c>
      <c r="O473" s="387">
        <f>ROUND(I473*D473,2)</f>
        <v>0</v>
      </c>
      <c r="P473" s="387">
        <f>ROUND(J473*D473,2)</f>
        <v>0</v>
      </c>
      <c r="Q473" s="388">
        <f t="shared" si="427"/>
        <v>0</v>
      </c>
      <c r="S473" s="4">
        <v>2724.56</v>
      </c>
      <c r="U473" s="39">
        <f t="shared" si="428"/>
        <v>0</v>
      </c>
      <c r="V473" s="39"/>
    </row>
    <row r="474" spans="1:22" ht="37.5" x14ac:dyDescent="0.3">
      <c r="A474" s="452" t="s">
        <v>605</v>
      </c>
      <c r="B474" s="446" t="s">
        <v>606</v>
      </c>
      <c r="C474" s="447" t="s">
        <v>165</v>
      </c>
      <c r="D474" s="413">
        <v>502.66</v>
      </c>
      <c r="E474" s="447">
        <v>2</v>
      </c>
      <c r="F474" s="383">
        <f t="shared" si="461"/>
        <v>0</v>
      </c>
      <c r="G474" s="383">
        <f t="shared" si="462"/>
        <v>0</v>
      </c>
      <c r="H474" s="447">
        <v>2</v>
      </c>
      <c r="I474" s="400"/>
      <c r="J474" s="386">
        <f>I474+'BM06'!J474</f>
        <v>0</v>
      </c>
      <c r="K474" s="387">
        <f>ROUND(E474*D474,2)</f>
        <v>1005.32</v>
      </c>
      <c r="L474" s="387">
        <f t="shared" si="463"/>
        <v>0</v>
      </c>
      <c r="M474" s="387">
        <f t="shared" si="464"/>
        <v>0</v>
      </c>
      <c r="N474" s="387">
        <f>ROUND(H474*D474,2)</f>
        <v>1005.32</v>
      </c>
      <c r="O474" s="387">
        <f>ROUND(I474*D474,2)</f>
        <v>0</v>
      </c>
      <c r="P474" s="387">
        <f>ROUND(J474*D474,2)</f>
        <v>0</v>
      </c>
      <c r="Q474" s="388">
        <f t="shared" si="427"/>
        <v>0</v>
      </c>
      <c r="S474" s="4">
        <v>1005.32</v>
      </c>
      <c r="U474" s="39">
        <f t="shared" si="428"/>
        <v>0</v>
      </c>
      <c r="V474" s="39"/>
    </row>
    <row r="475" spans="1:22" ht="25" x14ac:dyDescent="0.3">
      <c r="A475" s="452" t="s">
        <v>607</v>
      </c>
      <c r="B475" s="446" t="s">
        <v>608</v>
      </c>
      <c r="C475" s="447" t="s">
        <v>165</v>
      </c>
      <c r="D475" s="413">
        <v>95.99</v>
      </c>
      <c r="E475" s="447">
        <v>2</v>
      </c>
      <c r="F475" s="383">
        <f t="shared" si="461"/>
        <v>0</v>
      </c>
      <c r="G475" s="383">
        <f t="shared" si="462"/>
        <v>0</v>
      </c>
      <c r="H475" s="447">
        <v>2</v>
      </c>
      <c r="I475" s="400"/>
      <c r="J475" s="386">
        <f>I475+'BM06'!J475</f>
        <v>0</v>
      </c>
      <c r="K475" s="387">
        <f>ROUND(E475*D475,2)</f>
        <v>191.98</v>
      </c>
      <c r="L475" s="387">
        <f t="shared" si="463"/>
        <v>0</v>
      </c>
      <c r="M475" s="387">
        <f t="shared" si="464"/>
        <v>0</v>
      </c>
      <c r="N475" s="387">
        <f>ROUND(H475*D475,2)</f>
        <v>191.98</v>
      </c>
      <c r="O475" s="387">
        <f>ROUND(I475*D475,2)</f>
        <v>0</v>
      </c>
      <c r="P475" s="387">
        <f>ROUND(J475*D475,2)</f>
        <v>0</v>
      </c>
      <c r="Q475" s="388">
        <f t="shared" si="427"/>
        <v>0</v>
      </c>
      <c r="S475" s="4">
        <v>191.98</v>
      </c>
      <c r="U475" s="39">
        <f t="shared" si="428"/>
        <v>0</v>
      </c>
      <c r="V475" s="39"/>
    </row>
    <row r="476" spans="1:22" ht="15.5" customHeight="1" x14ac:dyDescent="0.3">
      <c r="A476" s="376">
        <v>10</v>
      </c>
      <c r="B476" s="414" t="s">
        <v>609</v>
      </c>
      <c r="C476" s="415"/>
      <c r="D476" s="448"/>
      <c r="E476" s="415"/>
      <c r="F476" s="415"/>
      <c r="G476" s="415"/>
      <c r="H476" s="416"/>
      <c r="I476" s="416"/>
      <c r="J476" s="416"/>
      <c r="K476" s="449">
        <f t="shared" ref="K476:P476" si="465">SUM(K478:K482)</f>
        <v>167355.75</v>
      </c>
      <c r="L476" s="449">
        <f t="shared" si="465"/>
        <v>-167355.75</v>
      </c>
      <c r="M476" s="449">
        <f t="shared" si="465"/>
        <v>0</v>
      </c>
      <c r="N476" s="449">
        <f t="shared" si="465"/>
        <v>0</v>
      </c>
      <c r="O476" s="449">
        <f t="shared" si="465"/>
        <v>0</v>
      </c>
      <c r="P476" s="449">
        <f t="shared" si="465"/>
        <v>0</v>
      </c>
      <c r="Q476" s="380">
        <v>0</v>
      </c>
      <c r="S476" s="4">
        <v>167355.75</v>
      </c>
      <c r="U476" s="39">
        <f t="shared" si="428"/>
        <v>0</v>
      </c>
      <c r="V476" s="39"/>
    </row>
    <row r="477" spans="1:22" ht="15.5" customHeight="1" x14ac:dyDescent="0.3">
      <c r="A477" s="381" t="s">
        <v>610</v>
      </c>
      <c r="B477" s="394" t="s">
        <v>611</v>
      </c>
      <c r="C477" s="395"/>
      <c r="D477" s="409"/>
      <c r="E477" s="395"/>
      <c r="F477" s="395"/>
      <c r="G477" s="395"/>
      <c r="H477" s="629"/>
      <c r="I477" s="629"/>
      <c r="J477" s="629"/>
      <c r="K477" s="629"/>
      <c r="L477" s="629"/>
      <c r="M477" s="629"/>
      <c r="N477" s="629"/>
      <c r="O477" s="629"/>
      <c r="P477" s="629"/>
      <c r="Q477" s="450"/>
      <c r="S477" s="4">
        <v>167355.75</v>
      </c>
      <c r="U477" s="39">
        <f t="shared" si="428"/>
        <v>167355.75</v>
      </c>
      <c r="V477" s="39"/>
    </row>
    <row r="478" spans="1:22" ht="37.5" x14ac:dyDescent="0.3">
      <c r="A478" s="485" t="s">
        <v>612</v>
      </c>
      <c r="B478" s="486" t="s">
        <v>613</v>
      </c>
      <c r="C478" s="487" t="s">
        <v>165</v>
      </c>
      <c r="D478" s="488">
        <v>245.99</v>
      </c>
      <c r="E478" s="487">
        <v>330</v>
      </c>
      <c r="F478" s="383">
        <f t="shared" ref="F478:F482" si="466">IF(H478&lt;E478,H478-E478,0)</f>
        <v>-330</v>
      </c>
      <c r="G478" s="383">
        <f t="shared" ref="G478:G482" si="467">IF(H478&gt;E478,H478-E478,0)</f>
        <v>0</v>
      </c>
      <c r="H478" s="487">
        <v>0</v>
      </c>
      <c r="I478" s="400"/>
      <c r="J478" s="386">
        <f>I478+'BM06'!J478</f>
        <v>0</v>
      </c>
      <c r="K478" s="387">
        <f>ROUND(E478*D478,2)</f>
        <v>81176.7</v>
      </c>
      <c r="L478" s="387">
        <f t="shared" ref="L478:L482" si="468">ROUND(D478*F478,2)</f>
        <v>-81176.7</v>
      </c>
      <c r="M478" s="387">
        <f t="shared" ref="M478:M482" si="469">ROUND(D478*G478,2)</f>
        <v>0</v>
      </c>
      <c r="N478" s="387">
        <f>ROUND(H478*D478,2)</f>
        <v>0</v>
      </c>
      <c r="O478" s="387">
        <f>ROUND(I478*D478,2)</f>
        <v>0</v>
      </c>
      <c r="P478" s="387">
        <f>ROUND(J478*D478,2)</f>
        <v>0</v>
      </c>
      <c r="Q478" s="388">
        <v>0</v>
      </c>
      <c r="S478" s="4">
        <v>81176.7</v>
      </c>
      <c r="U478" s="39">
        <f t="shared" si="428"/>
        <v>0</v>
      </c>
      <c r="V478" s="39"/>
    </row>
    <row r="479" spans="1:22" ht="37.5" x14ac:dyDescent="0.3">
      <c r="A479" s="485" t="s">
        <v>614</v>
      </c>
      <c r="B479" s="486" t="s">
        <v>615</v>
      </c>
      <c r="C479" s="487" t="s">
        <v>165</v>
      </c>
      <c r="D479" s="488">
        <v>376.16</v>
      </c>
      <c r="E479" s="487">
        <v>5</v>
      </c>
      <c r="F479" s="383">
        <f t="shared" si="466"/>
        <v>-5</v>
      </c>
      <c r="G479" s="383">
        <f t="shared" si="467"/>
        <v>0</v>
      </c>
      <c r="H479" s="487">
        <v>0</v>
      </c>
      <c r="I479" s="400"/>
      <c r="J479" s="386">
        <f>I479+'BM06'!J479</f>
        <v>0</v>
      </c>
      <c r="K479" s="387">
        <f>ROUND(E479*D479,2)</f>
        <v>1880.8</v>
      </c>
      <c r="L479" s="387">
        <f t="shared" si="468"/>
        <v>-1880.8</v>
      </c>
      <c r="M479" s="387">
        <f t="shared" si="469"/>
        <v>0</v>
      </c>
      <c r="N479" s="387">
        <f>ROUND(H479*D479,2)</f>
        <v>0</v>
      </c>
      <c r="O479" s="387">
        <f>ROUND(I479*D479,2)</f>
        <v>0</v>
      </c>
      <c r="P479" s="387">
        <f>ROUND(J479*D479,2)</f>
        <v>0</v>
      </c>
      <c r="Q479" s="388">
        <v>0</v>
      </c>
      <c r="S479" s="4">
        <v>1880.8</v>
      </c>
      <c r="U479" s="39">
        <f t="shared" si="428"/>
        <v>0</v>
      </c>
      <c r="V479" s="39"/>
    </row>
    <row r="480" spans="1:22" ht="62.5" x14ac:dyDescent="0.3">
      <c r="A480" s="485" t="s">
        <v>616</v>
      </c>
      <c r="B480" s="486" t="s">
        <v>617</v>
      </c>
      <c r="C480" s="487" t="s">
        <v>124</v>
      </c>
      <c r="D480" s="488">
        <v>90.12</v>
      </c>
      <c r="E480" s="487">
        <v>330</v>
      </c>
      <c r="F480" s="383">
        <f t="shared" si="466"/>
        <v>-330</v>
      </c>
      <c r="G480" s="383">
        <f t="shared" si="467"/>
        <v>0</v>
      </c>
      <c r="H480" s="487">
        <v>0</v>
      </c>
      <c r="I480" s="400"/>
      <c r="J480" s="386">
        <f>I480+'BM06'!J480</f>
        <v>0</v>
      </c>
      <c r="K480" s="387">
        <f>ROUND(E480*D480,2)</f>
        <v>29739.599999999999</v>
      </c>
      <c r="L480" s="387">
        <f t="shared" si="468"/>
        <v>-29739.599999999999</v>
      </c>
      <c r="M480" s="387">
        <f t="shared" si="469"/>
        <v>0</v>
      </c>
      <c r="N480" s="387">
        <f>ROUND(H480*D480,2)</f>
        <v>0</v>
      </c>
      <c r="O480" s="387">
        <f>ROUND(I480*D480,2)</f>
        <v>0</v>
      </c>
      <c r="P480" s="387">
        <f>ROUND(J480*D480,2)</f>
        <v>0</v>
      </c>
      <c r="Q480" s="388">
        <v>0</v>
      </c>
      <c r="S480" s="4">
        <v>29739.599999999999</v>
      </c>
      <c r="U480" s="39">
        <f t="shared" si="428"/>
        <v>0</v>
      </c>
      <c r="V480" s="39"/>
    </row>
    <row r="481" spans="1:22" ht="62.5" x14ac:dyDescent="0.3">
      <c r="A481" s="485" t="s">
        <v>618</v>
      </c>
      <c r="B481" s="486" t="s">
        <v>619</v>
      </c>
      <c r="C481" s="487" t="s">
        <v>124</v>
      </c>
      <c r="D481" s="488">
        <v>75.81</v>
      </c>
      <c r="E481" s="487">
        <v>291.95</v>
      </c>
      <c r="F481" s="383">
        <f t="shared" si="466"/>
        <v>-291.95</v>
      </c>
      <c r="G481" s="383">
        <f t="shared" si="467"/>
        <v>0</v>
      </c>
      <c r="H481" s="487">
        <v>0</v>
      </c>
      <c r="I481" s="400"/>
      <c r="J481" s="386">
        <f>I481+'BM06'!J481</f>
        <v>0</v>
      </c>
      <c r="K481" s="387">
        <f>ROUND(E481*D481,2)</f>
        <v>22132.73</v>
      </c>
      <c r="L481" s="387">
        <f t="shared" si="468"/>
        <v>-22132.73</v>
      </c>
      <c r="M481" s="387">
        <f t="shared" si="469"/>
        <v>0</v>
      </c>
      <c r="N481" s="387">
        <f>ROUND(H481*D481,2)</f>
        <v>0</v>
      </c>
      <c r="O481" s="387">
        <f>ROUND(I481*D481,2)</f>
        <v>0</v>
      </c>
      <c r="P481" s="387">
        <f>ROUND(J481*D481,2)</f>
        <v>0</v>
      </c>
      <c r="Q481" s="388">
        <v>0</v>
      </c>
      <c r="S481" s="4">
        <v>22132.73</v>
      </c>
      <c r="U481" s="39">
        <f t="shared" si="428"/>
        <v>0</v>
      </c>
      <c r="V481" s="39"/>
    </row>
    <row r="482" spans="1:22" ht="50" x14ac:dyDescent="0.3">
      <c r="A482" s="485" t="s">
        <v>620</v>
      </c>
      <c r="B482" s="486" t="s">
        <v>621</v>
      </c>
      <c r="C482" s="487" t="s">
        <v>124</v>
      </c>
      <c r="D482" s="488">
        <v>75.06</v>
      </c>
      <c r="E482" s="487">
        <v>432</v>
      </c>
      <c r="F482" s="383">
        <f t="shared" si="466"/>
        <v>-432</v>
      </c>
      <c r="G482" s="383">
        <f t="shared" si="467"/>
        <v>0</v>
      </c>
      <c r="H482" s="487">
        <v>0</v>
      </c>
      <c r="I482" s="400"/>
      <c r="J482" s="386">
        <f>I482+'BM06'!J482</f>
        <v>0</v>
      </c>
      <c r="K482" s="387">
        <f>ROUND(E482*D482,2)</f>
        <v>32425.919999999998</v>
      </c>
      <c r="L482" s="387">
        <f t="shared" si="468"/>
        <v>-32425.919999999998</v>
      </c>
      <c r="M482" s="387">
        <f t="shared" si="469"/>
        <v>0</v>
      </c>
      <c r="N482" s="387">
        <f>ROUND(H482*D482,2)</f>
        <v>0</v>
      </c>
      <c r="O482" s="387">
        <f>ROUND(I482*D482,2)</f>
        <v>0</v>
      </c>
      <c r="P482" s="387">
        <f>ROUND(J482*D482,2)</f>
        <v>0</v>
      </c>
      <c r="Q482" s="388">
        <v>0</v>
      </c>
      <c r="S482" s="4">
        <v>32425.919999999998</v>
      </c>
      <c r="U482" s="39">
        <f t="shared" si="428"/>
        <v>0</v>
      </c>
      <c r="V482" s="39"/>
    </row>
    <row r="483" spans="1:22" ht="15.5" customHeight="1" x14ac:dyDescent="0.3">
      <c r="A483" s="376">
        <v>11</v>
      </c>
      <c r="B483" s="414" t="s">
        <v>622</v>
      </c>
      <c r="C483" s="415"/>
      <c r="D483" s="448"/>
      <c r="E483" s="415"/>
      <c r="F483" s="415"/>
      <c r="G483" s="415"/>
      <c r="H483" s="416"/>
      <c r="I483" s="416"/>
      <c r="J483" s="416"/>
      <c r="K483" s="449">
        <f t="shared" ref="K483:P483" si="470">SUM(K485:K488)</f>
        <v>123300.99</v>
      </c>
      <c r="L483" s="449">
        <f t="shared" si="470"/>
        <v>0</v>
      </c>
      <c r="M483" s="449">
        <f t="shared" si="470"/>
        <v>0</v>
      </c>
      <c r="N483" s="449">
        <f t="shared" si="470"/>
        <v>123300.99</v>
      </c>
      <c r="O483" s="449">
        <f t="shared" si="470"/>
        <v>0</v>
      </c>
      <c r="P483" s="449">
        <f t="shared" si="470"/>
        <v>0</v>
      </c>
      <c r="Q483" s="380">
        <f>P483/N483</f>
        <v>0</v>
      </c>
      <c r="S483" s="4">
        <v>123300.99</v>
      </c>
      <c r="U483" s="39">
        <f t="shared" si="428"/>
        <v>0</v>
      </c>
      <c r="V483" s="39"/>
    </row>
    <row r="484" spans="1:22" ht="15.5" customHeight="1" x14ac:dyDescent="0.3">
      <c r="A484" s="381" t="s">
        <v>623</v>
      </c>
      <c r="B484" s="394" t="s">
        <v>611</v>
      </c>
      <c r="C484" s="395"/>
      <c r="D484" s="409"/>
      <c r="E484" s="395"/>
      <c r="F484" s="395"/>
      <c r="G484" s="395"/>
      <c r="H484" s="629"/>
      <c r="I484" s="629"/>
      <c r="J484" s="629"/>
      <c r="K484" s="629"/>
      <c r="L484" s="629"/>
      <c r="M484" s="629"/>
      <c r="N484" s="629"/>
      <c r="O484" s="629"/>
      <c r="P484" s="395"/>
      <c r="Q484" s="450"/>
      <c r="S484" s="4">
        <v>123300.99</v>
      </c>
      <c r="U484" s="39">
        <f t="shared" si="428"/>
        <v>123300.99</v>
      </c>
      <c r="V484" s="39"/>
    </row>
    <row r="485" spans="1:22" ht="25" x14ac:dyDescent="0.3">
      <c r="A485" s="452" t="s">
        <v>624</v>
      </c>
      <c r="B485" s="446" t="s">
        <v>625</v>
      </c>
      <c r="C485" s="447" t="s">
        <v>63</v>
      </c>
      <c r="D485" s="413">
        <v>72.89</v>
      </c>
      <c r="E485" s="447">
        <v>853.55</v>
      </c>
      <c r="F485" s="383">
        <f t="shared" ref="F485:F488" si="471">IF(H485&lt;E485,H485-E485,0)</f>
        <v>0</v>
      </c>
      <c r="G485" s="383">
        <f t="shared" ref="G485:G488" si="472">IF(H485&gt;E485,H485-E485,0)</f>
        <v>0</v>
      </c>
      <c r="H485" s="447">
        <f>E485</f>
        <v>853.55</v>
      </c>
      <c r="I485" s="400"/>
      <c r="J485" s="386">
        <f>I485+'BM06'!J485</f>
        <v>0</v>
      </c>
      <c r="K485" s="387">
        <f>ROUND(E485*D485,2)</f>
        <v>62215.26</v>
      </c>
      <c r="L485" s="387">
        <f t="shared" ref="L485:L488" si="473">ROUND(D485*F485,2)</f>
        <v>0</v>
      </c>
      <c r="M485" s="387">
        <f t="shared" ref="M485:M488" si="474">ROUND(D485*G485,2)</f>
        <v>0</v>
      </c>
      <c r="N485" s="387">
        <f>ROUND(H485*D485,2)</f>
        <v>62215.26</v>
      </c>
      <c r="O485" s="387">
        <f>ROUND(I485*D485,2)</f>
        <v>0</v>
      </c>
      <c r="P485" s="387">
        <f>ROUND(J485*D485,2)</f>
        <v>0</v>
      </c>
      <c r="Q485" s="388">
        <f t="shared" ref="Q485:Q488" si="475">P485/N485</f>
        <v>0</v>
      </c>
      <c r="S485" s="4">
        <v>62215.26</v>
      </c>
      <c r="U485" s="39">
        <f t="shared" si="428"/>
        <v>0</v>
      </c>
      <c r="V485" s="39"/>
    </row>
    <row r="486" spans="1:22" ht="37.5" x14ac:dyDescent="0.3">
      <c r="A486" s="452" t="s">
        <v>626</v>
      </c>
      <c r="B486" s="446" t="s">
        <v>233</v>
      </c>
      <c r="C486" s="447" t="s">
        <v>63</v>
      </c>
      <c r="D486" s="413">
        <v>67.06</v>
      </c>
      <c r="E486" s="447">
        <v>751.33</v>
      </c>
      <c r="F486" s="383">
        <f t="shared" si="471"/>
        <v>0</v>
      </c>
      <c r="G486" s="383">
        <f t="shared" si="472"/>
        <v>0</v>
      </c>
      <c r="H486" s="447">
        <f t="shared" ref="H486:H488" si="476">E486</f>
        <v>751.33</v>
      </c>
      <c r="I486" s="400"/>
      <c r="J486" s="386">
        <f>I486+'BM06'!J486</f>
        <v>0</v>
      </c>
      <c r="K486" s="387">
        <f>ROUND(E486*D486,2)</f>
        <v>50384.19</v>
      </c>
      <c r="L486" s="387">
        <f t="shared" si="473"/>
        <v>0</v>
      </c>
      <c r="M486" s="387">
        <f t="shared" si="474"/>
        <v>0</v>
      </c>
      <c r="N486" s="387">
        <f>ROUND(H486*D486,2)</f>
        <v>50384.19</v>
      </c>
      <c r="O486" s="387">
        <f>ROUND(I486*D486,2)</f>
        <v>0</v>
      </c>
      <c r="P486" s="387">
        <f>ROUND(J486*D486,2)</f>
        <v>0</v>
      </c>
      <c r="Q486" s="388">
        <f t="shared" si="475"/>
        <v>0</v>
      </c>
      <c r="S486" s="4">
        <v>50384.19</v>
      </c>
      <c r="U486" s="39">
        <f t="shared" si="428"/>
        <v>0</v>
      </c>
      <c r="V486" s="39"/>
    </row>
    <row r="487" spans="1:22" ht="25" x14ac:dyDescent="0.3">
      <c r="A487" s="452" t="s">
        <v>627</v>
      </c>
      <c r="B487" s="446" t="s">
        <v>628</v>
      </c>
      <c r="C487" s="447" t="s">
        <v>124</v>
      </c>
      <c r="D487" s="413">
        <v>34.369999999999997</v>
      </c>
      <c r="E487" s="447">
        <v>310.88</v>
      </c>
      <c r="F487" s="383">
        <f t="shared" si="471"/>
        <v>0</v>
      </c>
      <c r="G487" s="383">
        <f t="shared" si="472"/>
        <v>0</v>
      </c>
      <c r="H487" s="447">
        <f t="shared" si="476"/>
        <v>310.88</v>
      </c>
      <c r="I487" s="400"/>
      <c r="J487" s="386">
        <f>I487+'BM06'!J487</f>
        <v>0</v>
      </c>
      <c r="K487" s="387">
        <f>ROUND(E487*D487,2)</f>
        <v>10684.95</v>
      </c>
      <c r="L487" s="387">
        <f t="shared" si="473"/>
        <v>0</v>
      </c>
      <c r="M487" s="387">
        <f t="shared" si="474"/>
        <v>0</v>
      </c>
      <c r="N487" s="387">
        <f>ROUND(H487*D487,2)</f>
        <v>10684.95</v>
      </c>
      <c r="O487" s="387">
        <f>ROUND(I487*D487,2)</f>
        <v>0</v>
      </c>
      <c r="P487" s="387">
        <f>ROUND(J487*D487,2)</f>
        <v>0</v>
      </c>
      <c r="Q487" s="388">
        <f t="shared" si="475"/>
        <v>0</v>
      </c>
      <c r="S487" s="4">
        <v>10684.95</v>
      </c>
      <c r="U487" s="39">
        <f t="shared" si="428"/>
        <v>0</v>
      </c>
      <c r="V487" s="39"/>
    </row>
    <row r="488" spans="1:22" ht="14" x14ac:dyDescent="0.3">
      <c r="A488" s="452" t="s">
        <v>629</v>
      </c>
      <c r="B488" s="446" t="s">
        <v>630</v>
      </c>
      <c r="C488" s="447" t="s">
        <v>63</v>
      </c>
      <c r="D488" s="413">
        <v>16.59</v>
      </c>
      <c r="E488" s="447">
        <v>1</v>
      </c>
      <c r="F488" s="383">
        <f t="shared" si="471"/>
        <v>0</v>
      </c>
      <c r="G488" s="383">
        <f t="shared" si="472"/>
        <v>0</v>
      </c>
      <c r="H488" s="447">
        <f t="shared" si="476"/>
        <v>1</v>
      </c>
      <c r="I488" s="400"/>
      <c r="J488" s="386">
        <f>I488+'BM06'!J488</f>
        <v>0</v>
      </c>
      <c r="K488" s="387">
        <f>ROUND(E488*D488,2)</f>
        <v>16.59</v>
      </c>
      <c r="L488" s="387">
        <f t="shared" si="473"/>
        <v>0</v>
      </c>
      <c r="M488" s="387">
        <f t="shared" si="474"/>
        <v>0</v>
      </c>
      <c r="N488" s="387">
        <f>ROUND(H488*D488,2)</f>
        <v>16.59</v>
      </c>
      <c r="O488" s="387">
        <f>ROUND(I488*D488,2)</f>
        <v>0</v>
      </c>
      <c r="P488" s="387">
        <f>ROUND(J488*D488,2)</f>
        <v>0</v>
      </c>
      <c r="Q488" s="388">
        <f t="shared" si="475"/>
        <v>0</v>
      </c>
      <c r="S488" s="4">
        <v>16.59</v>
      </c>
      <c r="U488" s="39">
        <f t="shared" si="428"/>
        <v>0</v>
      </c>
      <c r="V488" s="39"/>
    </row>
    <row r="489" spans="1:22" ht="15.5" x14ac:dyDescent="0.3">
      <c r="A489" s="376">
        <v>12</v>
      </c>
      <c r="B489" s="414" t="s">
        <v>631</v>
      </c>
      <c r="C489" s="415"/>
      <c r="D489" s="448"/>
      <c r="E489" s="415"/>
      <c r="F489" s="415"/>
      <c r="G489" s="415"/>
      <c r="H489" s="415"/>
      <c r="I489" s="451"/>
      <c r="J489" s="451"/>
      <c r="K489" s="449">
        <f t="shared" ref="K489:P489" si="477">SUM(K491:K496)</f>
        <v>25952.620000000003</v>
      </c>
      <c r="L489" s="449">
        <f t="shared" si="477"/>
        <v>0</v>
      </c>
      <c r="M489" s="449">
        <f t="shared" si="477"/>
        <v>0</v>
      </c>
      <c r="N489" s="449">
        <f t="shared" si="477"/>
        <v>25952.620000000003</v>
      </c>
      <c r="O489" s="449">
        <f t="shared" si="477"/>
        <v>0</v>
      </c>
      <c r="P489" s="449">
        <f t="shared" si="477"/>
        <v>9577.26</v>
      </c>
      <c r="Q489" s="380">
        <f>P489/N489</f>
        <v>0.36902863757108145</v>
      </c>
      <c r="S489" s="4">
        <v>25952.62</v>
      </c>
      <c r="U489" s="39">
        <f t="shared" si="428"/>
        <v>0</v>
      </c>
      <c r="V489" s="39"/>
    </row>
    <row r="490" spans="1:22" ht="15.5" x14ac:dyDescent="0.3">
      <c r="A490" s="381" t="s">
        <v>632</v>
      </c>
      <c r="B490" s="394" t="s">
        <v>633</v>
      </c>
      <c r="C490" s="395"/>
      <c r="D490" s="409"/>
      <c r="E490" s="395"/>
      <c r="F490" s="395"/>
      <c r="G490" s="395"/>
      <c r="H490" s="395"/>
      <c r="I490" s="644"/>
      <c r="J490" s="644"/>
      <c r="K490" s="644"/>
      <c r="L490" s="644"/>
      <c r="M490" s="644"/>
      <c r="N490" s="644"/>
      <c r="O490" s="644"/>
      <c r="P490" s="395"/>
      <c r="Q490" s="450"/>
      <c r="S490" s="4">
        <v>25952.62</v>
      </c>
      <c r="U490" s="39">
        <f t="shared" si="428"/>
        <v>25952.62</v>
      </c>
      <c r="V490" s="39"/>
    </row>
    <row r="491" spans="1:22" ht="37.5" x14ac:dyDescent="0.3">
      <c r="A491" s="452" t="s">
        <v>634</v>
      </c>
      <c r="B491" s="446" t="s">
        <v>635</v>
      </c>
      <c r="C491" s="447" t="s">
        <v>165</v>
      </c>
      <c r="D491" s="413">
        <v>39.33</v>
      </c>
      <c r="E491" s="447">
        <v>10</v>
      </c>
      <c r="F491" s="383">
        <f t="shared" ref="F491:F496" si="478">IF(H491&lt;E491,H491-E491,0)</f>
        <v>0</v>
      </c>
      <c r="G491" s="383">
        <f t="shared" ref="G491:G496" si="479">IF(H491&gt;E491,H491-E491,0)</f>
        <v>0</v>
      </c>
      <c r="H491" s="447">
        <v>10</v>
      </c>
      <c r="I491" s="400"/>
      <c r="J491" s="386">
        <f>I491+'BM06'!J491</f>
        <v>0</v>
      </c>
      <c r="K491" s="387">
        <f t="shared" ref="K491:K496" si="480">ROUND(E491*D491,2)</f>
        <v>393.3</v>
      </c>
      <c r="L491" s="387">
        <f t="shared" ref="L491:L496" si="481">ROUND(D491*F491,2)</f>
        <v>0</v>
      </c>
      <c r="M491" s="387">
        <f t="shared" ref="M491:M496" si="482">ROUND(D491*G491,2)</f>
        <v>0</v>
      </c>
      <c r="N491" s="387">
        <f t="shared" ref="N491:N496" si="483">ROUND(H491*D491,2)</f>
        <v>393.3</v>
      </c>
      <c r="O491" s="387">
        <f t="shared" ref="O491:O496" si="484">ROUND(I491*D491,2)</f>
        <v>0</v>
      </c>
      <c r="P491" s="387">
        <f t="shared" ref="P491:P496" si="485">ROUND(J491*D491,2)</f>
        <v>0</v>
      </c>
      <c r="Q491" s="388">
        <f t="shared" ref="Q491:Q496" si="486">P491/N491</f>
        <v>0</v>
      </c>
      <c r="S491" s="4">
        <v>393.3</v>
      </c>
      <c r="U491" s="39">
        <f t="shared" si="428"/>
        <v>0</v>
      </c>
      <c r="V491" s="39"/>
    </row>
    <row r="492" spans="1:22" ht="62.5" x14ac:dyDescent="0.3">
      <c r="A492" s="452" t="s">
        <v>636</v>
      </c>
      <c r="B492" s="446" t="s">
        <v>619</v>
      </c>
      <c r="C492" s="447" t="s">
        <v>124</v>
      </c>
      <c r="D492" s="413">
        <v>75.81</v>
      </c>
      <c r="E492" s="447">
        <v>68.63</v>
      </c>
      <c r="F492" s="383">
        <f t="shared" si="478"/>
        <v>0</v>
      </c>
      <c r="G492" s="383">
        <f t="shared" si="479"/>
        <v>0</v>
      </c>
      <c r="H492" s="447">
        <v>68.63</v>
      </c>
      <c r="I492" s="400"/>
      <c r="J492" s="386">
        <f>I492+'BM06'!J492</f>
        <v>68.63</v>
      </c>
      <c r="K492" s="387">
        <f t="shared" si="480"/>
        <v>5202.84</v>
      </c>
      <c r="L492" s="387">
        <f t="shared" si="481"/>
        <v>0</v>
      </c>
      <c r="M492" s="387">
        <f t="shared" si="482"/>
        <v>0</v>
      </c>
      <c r="N492" s="387">
        <f t="shared" si="483"/>
        <v>5202.84</v>
      </c>
      <c r="O492" s="387">
        <f t="shared" si="484"/>
        <v>0</v>
      </c>
      <c r="P492" s="387">
        <f t="shared" si="485"/>
        <v>5202.84</v>
      </c>
      <c r="Q492" s="388">
        <f t="shared" si="486"/>
        <v>1</v>
      </c>
      <c r="S492" s="4">
        <v>5202.84</v>
      </c>
      <c r="U492" s="39">
        <f t="shared" si="428"/>
        <v>0</v>
      </c>
      <c r="V492" s="39"/>
    </row>
    <row r="493" spans="1:22" ht="62.5" x14ac:dyDescent="0.3">
      <c r="A493" s="452" t="s">
        <v>637</v>
      </c>
      <c r="B493" s="446" t="s">
        <v>617</v>
      </c>
      <c r="C493" s="447" t="s">
        <v>124</v>
      </c>
      <c r="D493" s="413">
        <v>90.12</v>
      </c>
      <c r="E493" s="447">
        <v>48.54</v>
      </c>
      <c r="F493" s="383">
        <f t="shared" si="478"/>
        <v>0</v>
      </c>
      <c r="G493" s="383">
        <f t="shared" si="479"/>
        <v>0</v>
      </c>
      <c r="H493" s="447">
        <v>48.54</v>
      </c>
      <c r="I493" s="400"/>
      <c r="J493" s="386">
        <f>I493+'BM06'!J493</f>
        <v>48.54</v>
      </c>
      <c r="K493" s="387">
        <f t="shared" si="480"/>
        <v>4374.42</v>
      </c>
      <c r="L493" s="387">
        <f t="shared" si="481"/>
        <v>0</v>
      </c>
      <c r="M493" s="387">
        <f t="shared" si="482"/>
        <v>0</v>
      </c>
      <c r="N493" s="387">
        <f t="shared" si="483"/>
        <v>4374.42</v>
      </c>
      <c r="O493" s="387">
        <f t="shared" si="484"/>
        <v>0</v>
      </c>
      <c r="P493" s="387">
        <f t="shared" si="485"/>
        <v>4374.42</v>
      </c>
      <c r="Q493" s="388">
        <f t="shared" si="486"/>
        <v>1</v>
      </c>
      <c r="S493" s="4">
        <v>4374.42</v>
      </c>
      <c r="U493" s="39">
        <f t="shared" si="428"/>
        <v>0</v>
      </c>
      <c r="V493" s="39"/>
    </row>
    <row r="494" spans="1:22" ht="62.5" x14ac:dyDescent="0.3">
      <c r="A494" s="452" t="s">
        <v>638</v>
      </c>
      <c r="B494" s="446" t="s">
        <v>639</v>
      </c>
      <c r="C494" s="447" t="s">
        <v>124</v>
      </c>
      <c r="D494" s="413">
        <v>58.29</v>
      </c>
      <c r="E494" s="447">
        <v>12.89</v>
      </c>
      <c r="F494" s="383">
        <f t="shared" si="478"/>
        <v>0</v>
      </c>
      <c r="G494" s="383">
        <f t="shared" si="479"/>
        <v>0</v>
      </c>
      <c r="H494" s="447">
        <v>12.89</v>
      </c>
      <c r="I494" s="400"/>
      <c r="J494" s="386">
        <f>I494+'BM06'!J494</f>
        <v>0</v>
      </c>
      <c r="K494" s="387">
        <f t="shared" si="480"/>
        <v>751.36</v>
      </c>
      <c r="L494" s="387">
        <f t="shared" si="481"/>
        <v>0</v>
      </c>
      <c r="M494" s="387">
        <f t="shared" si="482"/>
        <v>0</v>
      </c>
      <c r="N494" s="387">
        <f t="shared" si="483"/>
        <v>751.36</v>
      </c>
      <c r="O494" s="387">
        <f t="shared" si="484"/>
        <v>0</v>
      </c>
      <c r="P494" s="387">
        <f t="shared" si="485"/>
        <v>0</v>
      </c>
      <c r="Q494" s="388">
        <f t="shared" si="486"/>
        <v>0</v>
      </c>
      <c r="S494" s="4">
        <v>751.36</v>
      </c>
      <c r="U494" s="39">
        <f t="shared" si="428"/>
        <v>0</v>
      </c>
      <c r="V494" s="39"/>
    </row>
    <row r="495" spans="1:22" ht="37.5" x14ac:dyDescent="0.3">
      <c r="A495" s="452" t="s">
        <v>640</v>
      </c>
      <c r="B495" s="446" t="s">
        <v>641</v>
      </c>
      <c r="C495" s="447" t="s">
        <v>165</v>
      </c>
      <c r="D495" s="413">
        <v>3044.75</v>
      </c>
      <c r="E495" s="447">
        <v>3</v>
      </c>
      <c r="F495" s="383">
        <f t="shared" si="478"/>
        <v>0</v>
      </c>
      <c r="G495" s="383">
        <f t="shared" si="479"/>
        <v>0</v>
      </c>
      <c r="H495" s="447">
        <v>3</v>
      </c>
      <c r="I495" s="400"/>
      <c r="J495" s="386">
        <f>I495+'BM06'!J495</f>
        <v>0</v>
      </c>
      <c r="K495" s="387">
        <f t="shared" si="480"/>
        <v>9134.25</v>
      </c>
      <c r="L495" s="387">
        <f t="shared" si="481"/>
        <v>0</v>
      </c>
      <c r="M495" s="387">
        <f t="shared" si="482"/>
        <v>0</v>
      </c>
      <c r="N495" s="387">
        <f t="shared" si="483"/>
        <v>9134.25</v>
      </c>
      <c r="O495" s="387">
        <f t="shared" si="484"/>
        <v>0</v>
      </c>
      <c r="P495" s="387">
        <f t="shared" si="485"/>
        <v>0</v>
      </c>
      <c r="Q495" s="388">
        <f t="shared" si="486"/>
        <v>0</v>
      </c>
      <c r="S495" s="4">
        <v>9134.25</v>
      </c>
      <c r="U495" s="39">
        <f t="shared" si="428"/>
        <v>0</v>
      </c>
      <c r="V495" s="39"/>
    </row>
    <row r="496" spans="1:22" ht="37.5" x14ac:dyDescent="0.3">
      <c r="A496" s="452" t="s">
        <v>642</v>
      </c>
      <c r="B496" s="446" t="s">
        <v>643</v>
      </c>
      <c r="C496" s="447" t="s">
        <v>165</v>
      </c>
      <c r="D496" s="413">
        <v>2032.15</v>
      </c>
      <c r="E496" s="447">
        <v>3</v>
      </c>
      <c r="F496" s="383">
        <f t="shared" si="478"/>
        <v>0</v>
      </c>
      <c r="G496" s="383">
        <f t="shared" si="479"/>
        <v>0</v>
      </c>
      <c r="H496" s="447">
        <v>3</v>
      </c>
      <c r="I496" s="400"/>
      <c r="J496" s="386">
        <f>I496+'BM06'!J496</f>
        <v>0</v>
      </c>
      <c r="K496" s="387">
        <f t="shared" si="480"/>
        <v>6096.45</v>
      </c>
      <c r="L496" s="387">
        <f t="shared" si="481"/>
        <v>0</v>
      </c>
      <c r="M496" s="387">
        <f t="shared" si="482"/>
        <v>0</v>
      </c>
      <c r="N496" s="387">
        <f t="shared" si="483"/>
        <v>6096.45</v>
      </c>
      <c r="O496" s="387">
        <f t="shared" si="484"/>
        <v>0</v>
      </c>
      <c r="P496" s="387">
        <f t="shared" si="485"/>
        <v>0</v>
      </c>
      <c r="Q496" s="388">
        <f t="shared" si="486"/>
        <v>0</v>
      </c>
      <c r="S496" s="4">
        <v>6096.45</v>
      </c>
      <c r="U496" s="39">
        <f t="shared" si="428"/>
        <v>0</v>
      </c>
      <c r="V496" s="39"/>
    </row>
    <row r="497" spans="1:22" ht="15.5" customHeight="1" x14ac:dyDescent="0.3">
      <c r="A497" s="376">
        <v>13</v>
      </c>
      <c r="B497" s="414" t="s">
        <v>43</v>
      </c>
      <c r="C497" s="415"/>
      <c r="D497" s="448"/>
      <c r="E497" s="415"/>
      <c r="F497" s="415"/>
      <c r="G497" s="415"/>
      <c r="H497" s="416"/>
      <c r="I497" s="416"/>
      <c r="J497" s="416"/>
      <c r="K497" s="449">
        <f t="shared" ref="K497:P497" si="487">SUM(K499:K536)</f>
        <v>121749.64</v>
      </c>
      <c r="L497" s="449">
        <f t="shared" si="487"/>
        <v>0</v>
      </c>
      <c r="M497" s="449">
        <f t="shared" si="487"/>
        <v>0</v>
      </c>
      <c r="N497" s="449">
        <f t="shared" si="487"/>
        <v>121749.64</v>
      </c>
      <c r="O497" s="449">
        <f t="shared" si="487"/>
        <v>0</v>
      </c>
      <c r="P497" s="449">
        <f t="shared" si="487"/>
        <v>664</v>
      </c>
      <c r="Q497" s="380">
        <f>P497/N497</f>
        <v>5.4538148942370589E-3</v>
      </c>
      <c r="S497" s="4">
        <v>121749.64</v>
      </c>
      <c r="U497" s="39">
        <f t="shared" si="428"/>
        <v>0</v>
      </c>
      <c r="V497" s="39"/>
    </row>
    <row r="498" spans="1:22" ht="15.5" customHeight="1" x14ac:dyDescent="0.3">
      <c r="A498" s="381" t="s">
        <v>644</v>
      </c>
      <c r="B498" s="394" t="s">
        <v>633</v>
      </c>
      <c r="C498" s="395"/>
      <c r="D498" s="409"/>
      <c r="E498" s="395"/>
      <c r="F498" s="395"/>
      <c r="G498" s="395"/>
      <c r="H498" s="629"/>
      <c r="I498" s="629"/>
      <c r="J498" s="629"/>
      <c r="K498" s="629"/>
      <c r="L498" s="629"/>
      <c r="M498" s="629"/>
      <c r="N498" s="629"/>
      <c r="O498" s="629"/>
      <c r="P498" s="629"/>
      <c r="Q498" s="450"/>
      <c r="S498" s="4">
        <v>121749.64</v>
      </c>
      <c r="U498" s="39">
        <f t="shared" si="428"/>
        <v>121749.64</v>
      </c>
      <c r="V498" s="39"/>
    </row>
    <row r="499" spans="1:22" ht="25" x14ac:dyDescent="0.3">
      <c r="A499" s="452" t="s">
        <v>645</v>
      </c>
      <c r="B499" s="446" t="s">
        <v>646</v>
      </c>
      <c r="C499" s="447" t="s">
        <v>165</v>
      </c>
      <c r="D499" s="413">
        <v>27.24</v>
      </c>
      <c r="E499" s="447">
        <v>4</v>
      </c>
      <c r="F499" s="383">
        <f t="shared" ref="F499:F536" si="488">IF(H499&lt;E499,H499-E499,0)</f>
        <v>0</v>
      </c>
      <c r="G499" s="383">
        <f t="shared" ref="G499:G536" si="489">IF(H499&gt;E499,H499-E499,0)</f>
        <v>0</v>
      </c>
      <c r="H499" s="447">
        <v>4</v>
      </c>
      <c r="I499" s="400"/>
      <c r="J499" s="386">
        <f>I499+'BM06'!J499</f>
        <v>0</v>
      </c>
      <c r="K499" s="387">
        <f t="shared" ref="K499:K536" si="490">ROUND(E499*D499,2)</f>
        <v>108.96</v>
      </c>
      <c r="L499" s="387">
        <f t="shared" ref="L499:L536" si="491">ROUND(D499*F499,2)</f>
        <v>0</v>
      </c>
      <c r="M499" s="387">
        <f t="shared" ref="M499:M536" si="492">ROUND(D499*G499,2)</f>
        <v>0</v>
      </c>
      <c r="N499" s="387">
        <f t="shared" ref="N499:N536" si="493">ROUND(H499*D499,2)</f>
        <v>108.96</v>
      </c>
      <c r="O499" s="387">
        <f t="shared" ref="O499:O536" si="494">ROUND(I499*D499,2)</f>
        <v>0</v>
      </c>
      <c r="P499" s="387">
        <f t="shared" ref="P499:P536" si="495">ROUND(J499*D499,2)</f>
        <v>0</v>
      </c>
      <c r="Q499" s="388">
        <f>P499/N499</f>
        <v>0</v>
      </c>
      <c r="S499" s="4">
        <v>108.96</v>
      </c>
      <c r="U499" s="39">
        <f t="shared" si="428"/>
        <v>0</v>
      </c>
      <c r="V499" s="39"/>
    </row>
    <row r="500" spans="1:22" ht="25" x14ac:dyDescent="0.3">
      <c r="A500" s="452" t="s">
        <v>647</v>
      </c>
      <c r="B500" s="446" t="s">
        <v>648</v>
      </c>
      <c r="C500" s="447" t="s">
        <v>165</v>
      </c>
      <c r="D500" s="413">
        <v>29.68</v>
      </c>
      <c r="E500" s="447">
        <v>6</v>
      </c>
      <c r="F500" s="383">
        <f t="shared" si="488"/>
        <v>0</v>
      </c>
      <c r="G500" s="383">
        <f t="shared" si="489"/>
        <v>0</v>
      </c>
      <c r="H500" s="447">
        <v>6</v>
      </c>
      <c r="I500" s="400"/>
      <c r="J500" s="386">
        <f>I500+'BM06'!J500</f>
        <v>0</v>
      </c>
      <c r="K500" s="387">
        <f t="shared" si="490"/>
        <v>178.08</v>
      </c>
      <c r="L500" s="387">
        <f t="shared" si="491"/>
        <v>0</v>
      </c>
      <c r="M500" s="387">
        <f t="shared" si="492"/>
        <v>0</v>
      </c>
      <c r="N500" s="387">
        <f t="shared" si="493"/>
        <v>178.08</v>
      </c>
      <c r="O500" s="387">
        <f t="shared" si="494"/>
        <v>0</v>
      </c>
      <c r="P500" s="387">
        <f t="shared" si="495"/>
        <v>0</v>
      </c>
      <c r="Q500" s="388">
        <f t="shared" ref="Q500:Q536" si="496">P500/N500</f>
        <v>0</v>
      </c>
      <c r="S500" s="4">
        <v>178.08</v>
      </c>
      <c r="U500" s="39">
        <f t="shared" si="428"/>
        <v>0</v>
      </c>
      <c r="V500" s="39"/>
    </row>
    <row r="501" spans="1:22" ht="25" x14ac:dyDescent="0.3">
      <c r="A501" s="452" t="s">
        <v>649</v>
      </c>
      <c r="B501" s="446" t="s">
        <v>650</v>
      </c>
      <c r="C501" s="447" t="s">
        <v>165</v>
      </c>
      <c r="D501" s="413">
        <v>50.24</v>
      </c>
      <c r="E501" s="447">
        <v>14</v>
      </c>
      <c r="F501" s="383">
        <f t="shared" si="488"/>
        <v>0</v>
      </c>
      <c r="G501" s="383">
        <f t="shared" si="489"/>
        <v>0</v>
      </c>
      <c r="H501" s="447">
        <v>14</v>
      </c>
      <c r="I501" s="400"/>
      <c r="J501" s="386">
        <f>I501+'BM06'!J501</f>
        <v>0</v>
      </c>
      <c r="K501" s="387">
        <f t="shared" si="490"/>
        <v>703.36</v>
      </c>
      <c r="L501" s="387">
        <f t="shared" si="491"/>
        <v>0</v>
      </c>
      <c r="M501" s="387">
        <f t="shared" si="492"/>
        <v>0</v>
      </c>
      <c r="N501" s="387">
        <f t="shared" si="493"/>
        <v>703.36</v>
      </c>
      <c r="O501" s="387">
        <f t="shared" si="494"/>
        <v>0</v>
      </c>
      <c r="P501" s="387">
        <f t="shared" si="495"/>
        <v>0</v>
      </c>
      <c r="Q501" s="388">
        <f t="shared" si="496"/>
        <v>0</v>
      </c>
      <c r="S501" s="4">
        <v>703.36</v>
      </c>
      <c r="U501" s="39">
        <f t="shared" si="428"/>
        <v>0</v>
      </c>
      <c r="V501" s="39"/>
    </row>
    <row r="502" spans="1:22" ht="25" x14ac:dyDescent="0.3">
      <c r="A502" s="452" t="s">
        <v>651</v>
      </c>
      <c r="B502" s="446" t="s">
        <v>652</v>
      </c>
      <c r="C502" s="447" t="s">
        <v>165</v>
      </c>
      <c r="D502" s="413">
        <v>55.12</v>
      </c>
      <c r="E502" s="447">
        <v>16</v>
      </c>
      <c r="F502" s="383">
        <f t="shared" si="488"/>
        <v>0</v>
      </c>
      <c r="G502" s="383">
        <f t="shared" si="489"/>
        <v>0</v>
      </c>
      <c r="H502" s="447">
        <v>16</v>
      </c>
      <c r="I502" s="400"/>
      <c r="J502" s="386">
        <f>I502+'BM06'!J502</f>
        <v>0</v>
      </c>
      <c r="K502" s="387">
        <f t="shared" si="490"/>
        <v>881.92</v>
      </c>
      <c r="L502" s="387">
        <f t="shared" si="491"/>
        <v>0</v>
      </c>
      <c r="M502" s="387">
        <f t="shared" si="492"/>
        <v>0</v>
      </c>
      <c r="N502" s="387">
        <f t="shared" si="493"/>
        <v>881.92</v>
      </c>
      <c r="O502" s="387">
        <f t="shared" si="494"/>
        <v>0</v>
      </c>
      <c r="P502" s="387">
        <f t="shared" si="495"/>
        <v>0</v>
      </c>
      <c r="Q502" s="388">
        <f t="shared" si="496"/>
        <v>0</v>
      </c>
      <c r="S502" s="4">
        <v>881.92</v>
      </c>
      <c r="U502" s="39">
        <f t="shared" si="428"/>
        <v>0</v>
      </c>
      <c r="V502" s="39"/>
    </row>
    <row r="503" spans="1:22" ht="25" x14ac:dyDescent="0.3">
      <c r="A503" s="452" t="s">
        <v>653</v>
      </c>
      <c r="B503" s="446" t="s">
        <v>654</v>
      </c>
      <c r="C503" s="447" t="s">
        <v>165</v>
      </c>
      <c r="D503" s="413">
        <v>25.72</v>
      </c>
      <c r="E503" s="447">
        <v>7</v>
      </c>
      <c r="F503" s="383">
        <f t="shared" si="488"/>
        <v>0</v>
      </c>
      <c r="G503" s="383">
        <f t="shared" si="489"/>
        <v>0</v>
      </c>
      <c r="H503" s="447">
        <v>7</v>
      </c>
      <c r="I503" s="400"/>
      <c r="J503" s="386">
        <f>I503+'BM06'!J503</f>
        <v>0</v>
      </c>
      <c r="K503" s="387">
        <f t="shared" si="490"/>
        <v>180.04</v>
      </c>
      <c r="L503" s="387">
        <f t="shared" si="491"/>
        <v>0</v>
      </c>
      <c r="M503" s="387">
        <f t="shared" si="492"/>
        <v>0</v>
      </c>
      <c r="N503" s="387">
        <f t="shared" si="493"/>
        <v>180.04</v>
      </c>
      <c r="O503" s="387">
        <f t="shared" si="494"/>
        <v>0</v>
      </c>
      <c r="P503" s="387">
        <f t="shared" si="495"/>
        <v>0</v>
      </c>
      <c r="Q503" s="388">
        <f t="shared" si="496"/>
        <v>0</v>
      </c>
      <c r="S503" s="4">
        <v>180.04</v>
      </c>
      <c r="U503" s="39">
        <f t="shared" si="428"/>
        <v>0</v>
      </c>
      <c r="V503" s="39"/>
    </row>
    <row r="504" spans="1:22" ht="25" x14ac:dyDescent="0.3">
      <c r="A504" s="452" t="s">
        <v>655</v>
      </c>
      <c r="B504" s="446" t="s">
        <v>656</v>
      </c>
      <c r="C504" s="447" t="s">
        <v>165</v>
      </c>
      <c r="D504" s="413">
        <v>52.77</v>
      </c>
      <c r="E504" s="447">
        <v>5</v>
      </c>
      <c r="F504" s="383">
        <f t="shared" si="488"/>
        <v>0</v>
      </c>
      <c r="G504" s="383">
        <f t="shared" si="489"/>
        <v>0</v>
      </c>
      <c r="H504" s="447">
        <v>5</v>
      </c>
      <c r="I504" s="400"/>
      <c r="J504" s="386">
        <f>I504+'BM06'!J504</f>
        <v>0</v>
      </c>
      <c r="K504" s="387">
        <f t="shared" si="490"/>
        <v>263.85000000000002</v>
      </c>
      <c r="L504" s="387">
        <f t="shared" si="491"/>
        <v>0</v>
      </c>
      <c r="M504" s="387">
        <f t="shared" si="492"/>
        <v>0</v>
      </c>
      <c r="N504" s="387">
        <f t="shared" si="493"/>
        <v>263.85000000000002</v>
      </c>
      <c r="O504" s="387">
        <f t="shared" si="494"/>
        <v>0</v>
      </c>
      <c r="P504" s="387">
        <f t="shared" si="495"/>
        <v>0</v>
      </c>
      <c r="Q504" s="388">
        <f t="shared" si="496"/>
        <v>0</v>
      </c>
      <c r="S504" s="4">
        <v>263.85000000000002</v>
      </c>
      <c r="U504" s="39">
        <f t="shared" si="428"/>
        <v>0</v>
      </c>
      <c r="V504" s="39"/>
    </row>
    <row r="505" spans="1:22" ht="25" x14ac:dyDescent="0.3">
      <c r="A505" s="452" t="s">
        <v>657</v>
      </c>
      <c r="B505" s="446" t="s">
        <v>658</v>
      </c>
      <c r="C505" s="447" t="s">
        <v>165</v>
      </c>
      <c r="D505" s="413">
        <v>55.8</v>
      </c>
      <c r="E505" s="447">
        <v>5</v>
      </c>
      <c r="F505" s="383">
        <f t="shared" si="488"/>
        <v>0</v>
      </c>
      <c r="G505" s="383">
        <f t="shared" si="489"/>
        <v>0</v>
      </c>
      <c r="H505" s="447">
        <v>5</v>
      </c>
      <c r="I505" s="400"/>
      <c r="J505" s="386">
        <f>I505+'BM06'!J505</f>
        <v>0</v>
      </c>
      <c r="K505" s="387">
        <f t="shared" si="490"/>
        <v>279</v>
      </c>
      <c r="L505" s="387">
        <f t="shared" si="491"/>
        <v>0</v>
      </c>
      <c r="M505" s="387">
        <f t="shared" si="492"/>
        <v>0</v>
      </c>
      <c r="N505" s="387">
        <f t="shared" si="493"/>
        <v>279</v>
      </c>
      <c r="O505" s="387">
        <f t="shared" si="494"/>
        <v>0</v>
      </c>
      <c r="P505" s="387">
        <f t="shared" si="495"/>
        <v>0</v>
      </c>
      <c r="Q505" s="388">
        <f t="shared" si="496"/>
        <v>0</v>
      </c>
      <c r="S505" s="4">
        <v>279</v>
      </c>
      <c r="U505" s="39">
        <f t="shared" ref="U505:U565" si="497">+S505-K505</f>
        <v>0</v>
      </c>
      <c r="V505" s="39"/>
    </row>
    <row r="506" spans="1:22" ht="25" x14ac:dyDescent="0.3">
      <c r="A506" s="452" t="s">
        <v>659</v>
      </c>
      <c r="B506" s="446" t="s">
        <v>660</v>
      </c>
      <c r="C506" s="447" t="s">
        <v>165</v>
      </c>
      <c r="D506" s="413">
        <v>73.790000000000006</v>
      </c>
      <c r="E506" s="447">
        <v>4</v>
      </c>
      <c r="F506" s="383">
        <f t="shared" si="488"/>
        <v>0</v>
      </c>
      <c r="G506" s="383">
        <f t="shared" si="489"/>
        <v>0</v>
      </c>
      <c r="H506" s="447">
        <v>4</v>
      </c>
      <c r="I506" s="400"/>
      <c r="J506" s="386">
        <f>I506+'BM06'!J506</f>
        <v>0</v>
      </c>
      <c r="K506" s="387">
        <f t="shared" si="490"/>
        <v>295.16000000000003</v>
      </c>
      <c r="L506" s="387">
        <f t="shared" si="491"/>
        <v>0</v>
      </c>
      <c r="M506" s="387">
        <f t="shared" si="492"/>
        <v>0</v>
      </c>
      <c r="N506" s="387">
        <f t="shared" si="493"/>
        <v>295.16000000000003</v>
      </c>
      <c r="O506" s="387">
        <f t="shared" si="494"/>
        <v>0</v>
      </c>
      <c r="P506" s="387">
        <f t="shared" si="495"/>
        <v>0</v>
      </c>
      <c r="Q506" s="388">
        <f t="shared" si="496"/>
        <v>0</v>
      </c>
      <c r="S506" s="4">
        <v>295.16000000000003</v>
      </c>
      <c r="U506" s="39">
        <f t="shared" si="497"/>
        <v>0</v>
      </c>
      <c r="V506" s="39"/>
    </row>
    <row r="507" spans="1:22" ht="37.5" x14ac:dyDescent="0.3">
      <c r="A507" s="452" t="s">
        <v>661</v>
      </c>
      <c r="B507" s="446" t="s">
        <v>662</v>
      </c>
      <c r="C507" s="447" t="s">
        <v>124</v>
      </c>
      <c r="D507" s="413">
        <v>4.5</v>
      </c>
      <c r="E507" s="447">
        <v>1255.9000000000001</v>
      </c>
      <c r="F507" s="383">
        <f t="shared" si="488"/>
        <v>0</v>
      </c>
      <c r="G507" s="383">
        <f t="shared" si="489"/>
        <v>0</v>
      </c>
      <c r="H507" s="447">
        <v>1255.9000000000001</v>
      </c>
      <c r="I507" s="400"/>
      <c r="J507" s="386">
        <f>I507+'BM06'!J507</f>
        <v>0</v>
      </c>
      <c r="K507" s="387">
        <f t="shared" si="490"/>
        <v>5651.55</v>
      </c>
      <c r="L507" s="387">
        <f t="shared" si="491"/>
        <v>0</v>
      </c>
      <c r="M507" s="387">
        <f t="shared" si="492"/>
        <v>0</v>
      </c>
      <c r="N507" s="387">
        <f t="shared" si="493"/>
        <v>5651.55</v>
      </c>
      <c r="O507" s="387">
        <f t="shared" si="494"/>
        <v>0</v>
      </c>
      <c r="P507" s="387">
        <f t="shared" si="495"/>
        <v>0</v>
      </c>
      <c r="Q507" s="388">
        <f t="shared" si="496"/>
        <v>0</v>
      </c>
      <c r="S507" s="4">
        <v>5651.55</v>
      </c>
      <c r="U507" s="39">
        <f t="shared" si="497"/>
        <v>0</v>
      </c>
      <c r="V507" s="39"/>
    </row>
    <row r="508" spans="1:22" ht="37.5" x14ac:dyDescent="0.3">
      <c r="A508" s="452" t="s">
        <v>663</v>
      </c>
      <c r="B508" s="446" t="s">
        <v>664</v>
      </c>
      <c r="C508" s="447" t="s">
        <v>124</v>
      </c>
      <c r="D508" s="413">
        <v>6.09</v>
      </c>
      <c r="E508" s="447">
        <v>3350.2</v>
      </c>
      <c r="F508" s="383">
        <f t="shared" si="488"/>
        <v>0</v>
      </c>
      <c r="G508" s="383">
        <f t="shared" si="489"/>
        <v>0</v>
      </c>
      <c r="H508" s="447">
        <v>3350.2</v>
      </c>
      <c r="I508" s="400"/>
      <c r="J508" s="386">
        <f>I508+'BM06'!J508</f>
        <v>0</v>
      </c>
      <c r="K508" s="387">
        <f t="shared" si="490"/>
        <v>20402.72</v>
      </c>
      <c r="L508" s="387">
        <f t="shared" si="491"/>
        <v>0</v>
      </c>
      <c r="M508" s="387">
        <f t="shared" si="492"/>
        <v>0</v>
      </c>
      <c r="N508" s="387">
        <f t="shared" si="493"/>
        <v>20402.72</v>
      </c>
      <c r="O508" s="387">
        <f t="shared" si="494"/>
        <v>0</v>
      </c>
      <c r="P508" s="387">
        <f t="shared" si="495"/>
        <v>0</v>
      </c>
      <c r="Q508" s="388">
        <f t="shared" si="496"/>
        <v>0</v>
      </c>
      <c r="S508" s="4">
        <v>20402.72</v>
      </c>
      <c r="U508" s="39">
        <f t="shared" si="497"/>
        <v>0</v>
      </c>
      <c r="V508" s="39"/>
    </row>
    <row r="509" spans="1:22" ht="37.5" x14ac:dyDescent="0.3">
      <c r="A509" s="452" t="s">
        <v>665</v>
      </c>
      <c r="B509" s="446" t="s">
        <v>666</v>
      </c>
      <c r="C509" s="447" t="s">
        <v>124</v>
      </c>
      <c r="D509" s="413">
        <v>8.59</v>
      </c>
      <c r="E509" s="447">
        <v>421.5</v>
      </c>
      <c r="F509" s="383">
        <f t="shared" si="488"/>
        <v>0</v>
      </c>
      <c r="G509" s="383">
        <f t="shared" si="489"/>
        <v>0</v>
      </c>
      <c r="H509" s="447">
        <v>421.5</v>
      </c>
      <c r="I509" s="400"/>
      <c r="J509" s="386">
        <f>I509+'BM06'!J509</f>
        <v>0</v>
      </c>
      <c r="K509" s="387">
        <f t="shared" si="490"/>
        <v>3620.69</v>
      </c>
      <c r="L509" s="387">
        <f t="shared" si="491"/>
        <v>0</v>
      </c>
      <c r="M509" s="387">
        <f t="shared" si="492"/>
        <v>0</v>
      </c>
      <c r="N509" s="387">
        <f t="shared" si="493"/>
        <v>3620.69</v>
      </c>
      <c r="O509" s="387">
        <f t="shared" si="494"/>
        <v>0</v>
      </c>
      <c r="P509" s="387">
        <f t="shared" si="495"/>
        <v>0</v>
      </c>
      <c r="Q509" s="388">
        <f t="shared" si="496"/>
        <v>0</v>
      </c>
      <c r="S509" s="4">
        <v>3620.69</v>
      </c>
      <c r="U509" s="39">
        <f t="shared" si="497"/>
        <v>0</v>
      </c>
      <c r="V509" s="39"/>
    </row>
    <row r="510" spans="1:22" ht="37.5" x14ac:dyDescent="0.3">
      <c r="A510" s="452" t="s">
        <v>667</v>
      </c>
      <c r="B510" s="446" t="s">
        <v>668</v>
      </c>
      <c r="C510" s="447" t="s">
        <v>124</v>
      </c>
      <c r="D510" s="413">
        <v>11.62</v>
      </c>
      <c r="E510" s="447">
        <v>471.5</v>
      </c>
      <c r="F510" s="383">
        <f t="shared" si="488"/>
        <v>0</v>
      </c>
      <c r="G510" s="383">
        <f t="shared" si="489"/>
        <v>0</v>
      </c>
      <c r="H510" s="447">
        <v>471.5</v>
      </c>
      <c r="I510" s="400"/>
      <c r="J510" s="386">
        <f>I510+'BM06'!J510</f>
        <v>0</v>
      </c>
      <c r="K510" s="387">
        <f t="shared" si="490"/>
        <v>5478.83</v>
      </c>
      <c r="L510" s="387">
        <f t="shared" si="491"/>
        <v>0</v>
      </c>
      <c r="M510" s="387">
        <f t="shared" si="492"/>
        <v>0</v>
      </c>
      <c r="N510" s="387">
        <f t="shared" si="493"/>
        <v>5478.83</v>
      </c>
      <c r="O510" s="387">
        <f t="shared" si="494"/>
        <v>0</v>
      </c>
      <c r="P510" s="387">
        <f t="shared" si="495"/>
        <v>0</v>
      </c>
      <c r="Q510" s="388">
        <f t="shared" si="496"/>
        <v>0</v>
      </c>
      <c r="S510" s="4">
        <v>5478.83</v>
      </c>
      <c r="U510" s="39">
        <f t="shared" si="497"/>
        <v>0</v>
      </c>
      <c r="V510" s="39"/>
    </row>
    <row r="511" spans="1:22" ht="37.5" x14ac:dyDescent="0.3">
      <c r="A511" s="452" t="s">
        <v>669</v>
      </c>
      <c r="B511" s="446" t="s">
        <v>670</v>
      </c>
      <c r="C511" s="447" t="s">
        <v>124</v>
      </c>
      <c r="D511" s="413">
        <v>18.32</v>
      </c>
      <c r="E511" s="447">
        <v>12</v>
      </c>
      <c r="F511" s="383">
        <f t="shared" si="488"/>
        <v>0</v>
      </c>
      <c r="G511" s="383">
        <f t="shared" si="489"/>
        <v>0</v>
      </c>
      <c r="H511" s="447">
        <v>12</v>
      </c>
      <c r="I511" s="400"/>
      <c r="J511" s="386">
        <f>I511+'BM06'!J511</f>
        <v>0</v>
      </c>
      <c r="K511" s="387">
        <f t="shared" si="490"/>
        <v>219.84</v>
      </c>
      <c r="L511" s="387">
        <f t="shared" si="491"/>
        <v>0</v>
      </c>
      <c r="M511" s="387">
        <f t="shared" si="492"/>
        <v>0</v>
      </c>
      <c r="N511" s="387">
        <f t="shared" si="493"/>
        <v>219.84</v>
      </c>
      <c r="O511" s="387">
        <f t="shared" si="494"/>
        <v>0</v>
      </c>
      <c r="P511" s="387">
        <f t="shared" si="495"/>
        <v>0</v>
      </c>
      <c r="Q511" s="388">
        <f t="shared" si="496"/>
        <v>0</v>
      </c>
      <c r="S511" s="4">
        <v>219.84</v>
      </c>
      <c r="U511" s="39">
        <f t="shared" si="497"/>
        <v>0</v>
      </c>
      <c r="V511" s="39"/>
    </row>
    <row r="512" spans="1:22" ht="25" x14ac:dyDescent="0.3">
      <c r="A512" s="452" t="s">
        <v>671</v>
      </c>
      <c r="B512" s="446" t="s">
        <v>672</v>
      </c>
      <c r="C512" s="447" t="s">
        <v>165</v>
      </c>
      <c r="D512" s="413">
        <v>135.22999999999999</v>
      </c>
      <c r="E512" s="447">
        <v>26</v>
      </c>
      <c r="F512" s="383">
        <f t="shared" si="488"/>
        <v>0</v>
      </c>
      <c r="G512" s="383">
        <f t="shared" si="489"/>
        <v>0</v>
      </c>
      <c r="H512" s="447">
        <v>26</v>
      </c>
      <c r="I512" s="400"/>
      <c r="J512" s="386">
        <f>I512+'BM06'!J512</f>
        <v>0</v>
      </c>
      <c r="K512" s="387">
        <f t="shared" si="490"/>
        <v>3515.98</v>
      </c>
      <c r="L512" s="387">
        <f t="shared" si="491"/>
        <v>0</v>
      </c>
      <c r="M512" s="387">
        <f t="shared" si="492"/>
        <v>0</v>
      </c>
      <c r="N512" s="387">
        <f t="shared" si="493"/>
        <v>3515.98</v>
      </c>
      <c r="O512" s="387">
        <f t="shared" si="494"/>
        <v>0</v>
      </c>
      <c r="P512" s="387">
        <f t="shared" si="495"/>
        <v>0</v>
      </c>
      <c r="Q512" s="388">
        <f t="shared" si="496"/>
        <v>0</v>
      </c>
      <c r="S512" s="4">
        <v>3515.98</v>
      </c>
      <c r="U512" s="39">
        <f t="shared" si="497"/>
        <v>0</v>
      </c>
      <c r="V512" s="39"/>
    </row>
    <row r="513" spans="1:22" ht="25" x14ac:dyDescent="0.3">
      <c r="A513" s="452" t="s">
        <v>673</v>
      </c>
      <c r="B513" s="446" t="s">
        <v>674</v>
      </c>
      <c r="C513" s="447" t="s">
        <v>165</v>
      </c>
      <c r="D513" s="413">
        <v>81.680000000000007</v>
      </c>
      <c r="E513" s="447">
        <v>7</v>
      </c>
      <c r="F513" s="383">
        <f t="shared" si="488"/>
        <v>0</v>
      </c>
      <c r="G513" s="383">
        <f t="shared" si="489"/>
        <v>0</v>
      </c>
      <c r="H513" s="447">
        <v>7</v>
      </c>
      <c r="I513" s="400"/>
      <c r="J513" s="386">
        <f>I513+'BM06'!J513</f>
        <v>0</v>
      </c>
      <c r="K513" s="387">
        <f t="shared" si="490"/>
        <v>571.76</v>
      </c>
      <c r="L513" s="387">
        <f t="shared" si="491"/>
        <v>0</v>
      </c>
      <c r="M513" s="387">
        <f t="shared" si="492"/>
        <v>0</v>
      </c>
      <c r="N513" s="387">
        <f t="shared" si="493"/>
        <v>571.76</v>
      </c>
      <c r="O513" s="387">
        <f t="shared" si="494"/>
        <v>0</v>
      </c>
      <c r="P513" s="387">
        <f t="shared" si="495"/>
        <v>0</v>
      </c>
      <c r="Q513" s="388">
        <f t="shared" si="496"/>
        <v>0</v>
      </c>
      <c r="S513" s="4">
        <v>571.76</v>
      </c>
      <c r="U513" s="39">
        <f t="shared" si="497"/>
        <v>0</v>
      </c>
      <c r="V513" s="39"/>
    </row>
    <row r="514" spans="1:22" ht="25" x14ac:dyDescent="0.3">
      <c r="A514" s="452" t="s">
        <v>675</v>
      </c>
      <c r="B514" s="446" t="s">
        <v>676</v>
      </c>
      <c r="C514" s="447" t="s">
        <v>165</v>
      </c>
      <c r="D514" s="413">
        <v>83.35</v>
      </c>
      <c r="E514" s="447">
        <v>1</v>
      </c>
      <c r="F514" s="383">
        <f t="shared" si="488"/>
        <v>0</v>
      </c>
      <c r="G514" s="383">
        <f t="shared" si="489"/>
        <v>0</v>
      </c>
      <c r="H514" s="447">
        <v>1</v>
      </c>
      <c r="I514" s="400"/>
      <c r="J514" s="386">
        <f>I514+'BM06'!J514</f>
        <v>0</v>
      </c>
      <c r="K514" s="387">
        <f t="shared" si="490"/>
        <v>83.35</v>
      </c>
      <c r="L514" s="387">
        <f t="shared" si="491"/>
        <v>0</v>
      </c>
      <c r="M514" s="387">
        <f t="shared" si="492"/>
        <v>0</v>
      </c>
      <c r="N514" s="387">
        <f t="shared" si="493"/>
        <v>83.35</v>
      </c>
      <c r="O514" s="387">
        <f t="shared" si="494"/>
        <v>0</v>
      </c>
      <c r="P514" s="387">
        <f t="shared" si="495"/>
        <v>0</v>
      </c>
      <c r="Q514" s="388">
        <f t="shared" si="496"/>
        <v>0</v>
      </c>
      <c r="S514" s="4">
        <v>83.35</v>
      </c>
      <c r="U514" s="39">
        <f t="shared" si="497"/>
        <v>0</v>
      </c>
      <c r="V514" s="39"/>
    </row>
    <row r="515" spans="1:22" ht="25" x14ac:dyDescent="0.3">
      <c r="A515" s="452" t="s">
        <v>677</v>
      </c>
      <c r="B515" s="446" t="s">
        <v>678</v>
      </c>
      <c r="C515" s="447" t="s">
        <v>165</v>
      </c>
      <c r="D515" s="413">
        <v>96.63</v>
      </c>
      <c r="E515" s="447">
        <v>1</v>
      </c>
      <c r="F515" s="383">
        <f t="shared" si="488"/>
        <v>0</v>
      </c>
      <c r="G515" s="383">
        <f t="shared" si="489"/>
        <v>0</v>
      </c>
      <c r="H515" s="447">
        <v>1</v>
      </c>
      <c r="I515" s="400"/>
      <c r="J515" s="386">
        <f>I515+'BM06'!J515</f>
        <v>0</v>
      </c>
      <c r="K515" s="387">
        <f t="shared" si="490"/>
        <v>96.63</v>
      </c>
      <c r="L515" s="387">
        <f t="shared" si="491"/>
        <v>0</v>
      </c>
      <c r="M515" s="387">
        <f t="shared" si="492"/>
        <v>0</v>
      </c>
      <c r="N515" s="387">
        <f t="shared" si="493"/>
        <v>96.63</v>
      </c>
      <c r="O515" s="387">
        <f t="shared" si="494"/>
        <v>0</v>
      </c>
      <c r="P515" s="387">
        <f t="shared" si="495"/>
        <v>0</v>
      </c>
      <c r="Q515" s="388">
        <f t="shared" si="496"/>
        <v>0</v>
      </c>
      <c r="S515" s="4">
        <v>96.63</v>
      </c>
      <c r="U515" s="39">
        <f t="shared" si="497"/>
        <v>0</v>
      </c>
      <c r="V515" s="39"/>
    </row>
    <row r="516" spans="1:22" ht="25" x14ac:dyDescent="0.3">
      <c r="A516" s="452" t="s">
        <v>679</v>
      </c>
      <c r="B516" s="446" t="s">
        <v>680</v>
      </c>
      <c r="C516" s="447" t="s">
        <v>165</v>
      </c>
      <c r="D516" s="413">
        <v>12.96</v>
      </c>
      <c r="E516" s="447">
        <v>20</v>
      </c>
      <c r="F516" s="383">
        <f t="shared" si="488"/>
        <v>0</v>
      </c>
      <c r="G516" s="383">
        <f t="shared" si="489"/>
        <v>0</v>
      </c>
      <c r="H516" s="447">
        <v>20</v>
      </c>
      <c r="I516" s="400"/>
      <c r="J516" s="386">
        <f>I516+'BM06'!J516</f>
        <v>0</v>
      </c>
      <c r="K516" s="387">
        <f t="shared" si="490"/>
        <v>259.2</v>
      </c>
      <c r="L516" s="387">
        <f t="shared" si="491"/>
        <v>0</v>
      </c>
      <c r="M516" s="387">
        <f t="shared" si="492"/>
        <v>0</v>
      </c>
      <c r="N516" s="387">
        <f t="shared" si="493"/>
        <v>259.2</v>
      </c>
      <c r="O516" s="387">
        <f t="shared" si="494"/>
        <v>0</v>
      </c>
      <c r="P516" s="387">
        <f t="shared" si="495"/>
        <v>0</v>
      </c>
      <c r="Q516" s="388">
        <f t="shared" si="496"/>
        <v>0</v>
      </c>
      <c r="S516" s="4">
        <v>259.2</v>
      </c>
      <c r="U516" s="39">
        <f t="shared" si="497"/>
        <v>0</v>
      </c>
      <c r="V516" s="39"/>
    </row>
    <row r="517" spans="1:22" ht="25" x14ac:dyDescent="0.3">
      <c r="A517" s="452" t="s">
        <v>681</v>
      </c>
      <c r="B517" s="446" t="s">
        <v>682</v>
      </c>
      <c r="C517" s="447" t="s">
        <v>165</v>
      </c>
      <c r="D517" s="413">
        <v>13.52</v>
      </c>
      <c r="E517" s="447">
        <v>1</v>
      </c>
      <c r="F517" s="383">
        <f t="shared" si="488"/>
        <v>0</v>
      </c>
      <c r="G517" s="383">
        <f t="shared" si="489"/>
        <v>0</v>
      </c>
      <c r="H517" s="447">
        <v>1</v>
      </c>
      <c r="I517" s="400"/>
      <c r="J517" s="386">
        <f>I517+'BM06'!J517</f>
        <v>0</v>
      </c>
      <c r="K517" s="387">
        <f t="shared" si="490"/>
        <v>13.52</v>
      </c>
      <c r="L517" s="387">
        <f t="shared" si="491"/>
        <v>0</v>
      </c>
      <c r="M517" s="387">
        <f t="shared" si="492"/>
        <v>0</v>
      </c>
      <c r="N517" s="387">
        <f t="shared" si="493"/>
        <v>13.52</v>
      </c>
      <c r="O517" s="387">
        <f t="shared" si="494"/>
        <v>0</v>
      </c>
      <c r="P517" s="387">
        <f t="shared" si="495"/>
        <v>0</v>
      </c>
      <c r="Q517" s="388">
        <f t="shared" si="496"/>
        <v>0</v>
      </c>
      <c r="S517" s="4">
        <v>13.52</v>
      </c>
      <c r="U517" s="39">
        <f t="shared" si="497"/>
        <v>0</v>
      </c>
      <c r="V517" s="39"/>
    </row>
    <row r="518" spans="1:22" ht="37.5" x14ac:dyDescent="0.3">
      <c r="A518" s="452" t="s">
        <v>683</v>
      </c>
      <c r="B518" s="446" t="s">
        <v>684</v>
      </c>
      <c r="C518" s="447" t="s">
        <v>124</v>
      </c>
      <c r="D518" s="413">
        <v>9.4700000000000006</v>
      </c>
      <c r="E518" s="447">
        <v>134.69999999999999</v>
      </c>
      <c r="F518" s="383">
        <f t="shared" si="488"/>
        <v>0</v>
      </c>
      <c r="G518" s="383">
        <f t="shared" si="489"/>
        <v>0</v>
      </c>
      <c r="H518" s="447">
        <v>134.69999999999999</v>
      </c>
      <c r="I518" s="400"/>
      <c r="J518" s="386">
        <f>I518+'BM06'!J518</f>
        <v>0</v>
      </c>
      <c r="K518" s="387">
        <f t="shared" si="490"/>
        <v>1275.6099999999999</v>
      </c>
      <c r="L518" s="387">
        <f t="shared" si="491"/>
        <v>0</v>
      </c>
      <c r="M518" s="387">
        <f t="shared" si="492"/>
        <v>0</v>
      </c>
      <c r="N518" s="387">
        <f t="shared" si="493"/>
        <v>1275.6099999999999</v>
      </c>
      <c r="O518" s="387">
        <f t="shared" si="494"/>
        <v>0</v>
      </c>
      <c r="P518" s="387">
        <f t="shared" si="495"/>
        <v>0</v>
      </c>
      <c r="Q518" s="388">
        <f t="shared" si="496"/>
        <v>0</v>
      </c>
      <c r="S518" s="4">
        <v>1275.6099999999999</v>
      </c>
      <c r="U518" s="39">
        <f t="shared" si="497"/>
        <v>0</v>
      </c>
      <c r="V518" s="39"/>
    </row>
    <row r="519" spans="1:22" ht="37.5" x14ac:dyDescent="0.3">
      <c r="A519" s="452" t="s">
        <v>685</v>
      </c>
      <c r="B519" s="446" t="s">
        <v>686</v>
      </c>
      <c r="C519" s="447" t="s">
        <v>124</v>
      </c>
      <c r="D519" s="413">
        <v>6.64</v>
      </c>
      <c r="E519" s="447">
        <v>696.75</v>
      </c>
      <c r="F519" s="383">
        <f t="shared" si="488"/>
        <v>0</v>
      </c>
      <c r="G519" s="383">
        <f t="shared" si="489"/>
        <v>0</v>
      </c>
      <c r="H519" s="447">
        <v>696.75</v>
      </c>
      <c r="I519" s="400"/>
      <c r="J519" s="386">
        <f>I519+'BM06'!J519</f>
        <v>100</v>
      </c>
      <c r="K519" s="387">
        <f t="shared" si="490"/>
        <v>4626.42</v>
      </c>
      <c r="L519" s="387">
        <f t="shared" si="491"/>
        <v>0</v>
      </c>
      <c r="M519" s="387">
        <f t="shared" si="492"/>
        <v>0</v>
      </c>
      <c r="N519" s="387">
        <f t="shared" si="493"/>
        <v>4626.42</v>
      </c>
      <c r="O519" s="387">
        <f t="shared" si="494"/>
        <v>0</v>
      </c>
      <c r="P519" s="387">
        <f t="shared" si="495"/>
        <v>664</v>
      </c>
      <c r="Q519" s="388">
        <f t="shared" si="496"/>
        <v>0.14352350197344815</v>
      </c>
      <c r="S519" s="4">
        <v>4626.42</v>
      </c>
      <c r="U519" s="39">
        <f t="shared" si="497"/>
        <v>0</v>
      </c>
      <c r="V519" s="39"/>
    </row>
    <row r="520" spans="1:22" ht="37.5" x14ac:dyDescent="0.3">
      <c r="A520" s="452" t="s">
        <v>687</v>
      </c>
      <c r="B520" s="446" t="s">
        <v>688</v>
      </c>
      <c r="C520" s="447" t="s">
        <v>124</v>
      </c>
      <c r="D520" s="413">
        <v>16.88</v>
      </c>
      <c r="E520" s="447">
        <v>91.5</v>
      </c>
      <c r="F520" s="383">
        <f t="shared" si="488"/>
        <v>0</v>
      </c>
      <c r="G520" s="383">
        <f t="shared" si="489"/>
        <v>0</v>
      </c>
      <c r="H520" s="447">
        <v>91.5</v>
      </c>
      <c r="I520" s="400"/>
      <c r="J520" s="386">
        <f>I520+'BM06'!J520</f>
        <v>0</v>
      </c>
      <c r="K520" s="387">
        <f t="shared" si="490"/>
        <v>1544.52</v>
      </c>
      <c r="L520" s="387">
        <f t="shared" si="491"/>
        <v>0</v>
      </c>
      <c r="M520" s="387">
        <f t="shared" si="492"/>
        <v>0</v>
      </c>
      <c r="N520" s="387">
        <f t="shared" si="493"/>
        <v>1544.52</v>
      </c>
      <c r="O520" s="387">
        <f t="shared" si="494"/>
        <v>0</v>
      </c>
      <c r="P520" s="387">
        <f t="shared" si="495"/>
        <v>0</v>
      </c>
      <c r="Q520" s="388">
        <f t="shared" si="496"/>
        <v>0</v>
      </c>
      <c r="S520" s="4">
        <v>1544.52</v>
      </c>
      <c r="U520" s="39">
        <f t="shared" si="497"/>
        <v>0</v>
      </c>
      <c r="V520" s="39"/>
    </row>
    <row r="521" spans="1:22" ht="37.5" x14ac:dyDescent="0.3">
      <c r="A521" s="452" t="s">
        <v>689</v>
      </c>
      <c r="B521" s="446" t="s">
        <v>690</v>
      </c>
      <c r="C521" s="447" t="s">
        <v>124</v>
      </c>
      <c r="D521" s="413">
        <v>43.16</v>
      </c>
      <c r="E521" s="447">
        <v>65.2</v>
      </c>
      <c r="F521" s="383">
        <f t="shared" si="488"/>
        <v>0</v>
      </c>
      <c r="G521" s="383">
        <f t="shared" si="489"/>
        <v>0</v>
      </c>
      <c r="H521" s="447">
        <v>65.2</v>
      </c>
      <c r="I521" s="400"/>
      <c r="J521" s="386">
        <f>I521+'BM06'!J521</f>
        <v>0</v>
      </c>
      <c r="K521" s="387">
        <f t="shared" si="490"/>
        <v>2814.03</v>
      </c>
      <c r="L521" s="387">
        <f t="shared" si="491"/>
        <v>0</v>
      </c>
      <c r="M521" s="387">
        <f t="shared" si="492"/>
        <v>0</v>
      </c>
      <c r="N521" s="387">
        <f t="shared" si="493"/>
        <v>2814.03</v>
      </c>
      <c r="O521" s="387">
        <f t="shared" si="494"/>
        <v>0</v>
      </c>
      <c r="P521" s="387">
        <f t="shared" si="495"/>
        <v>0</v>
      </c>
      <c r="Q521" s="388">
        <f t="shared" si="496"/>
        <v>0</v>
      </c>
      <c r="S521" s="4">
        <v>2814.03</v>
      </c>
      <c r="U521" s="39">
        <f t="shared" si="497"/>
        <v>0</v>
      </c>
      <c r="V521" s="39"/>
    </row>
    <row r="522" spans="1:22" ht="37.5" x14ac:dyDescent="0.3">
      <c r="A522" s="452" t="s">
        <v>691</v>
      </c>
      <c r="B522" s="446" t="s">
        <v>692</v>
      </c>
      <c r="C522" s="447" t="s">
        <v>124</v>
      </c>
      <c r="D522" s="413">
        <v>65.48</v>
      </c>
      <c r="E522" s="447">
        <v>182.1</v>
      </c>
      <c r="F522" s="383">
        <f t="shared" si="488"/>
        <v>0</v>
      </c>
      <c r="G522" s="383">
        <f t="shared" si="489"/>
        <v>0</v>
      </c>
      <c r="H522" s="447">
        <v>182.1</v>
      </c>
      <c r="I522" s="400"/>
      <c r="J522" s="386">
        <f>I522+'BM06'!J522</f>
        <v>0</v>
      </c>
      <c r="K522" s="387">
        <f t="shared" si="490"/>
        <v>11923.91</v>
      </c>
      <c r="L522" s="387">
        <f t="shared" si="491"/>
        <v>0</v>
      </c>
      <c r="M522" s="387">
        <f t="shared" si="492"/>
        <v>0</v>
      </c>
      <c r="N522" s="387">
        <f t="shared" si="493"/>
        <v>11923.91</v>
      </c>
      <c r="O522" s="387">
        <f t="shared" si="494"/>
        <v>0</v>
      </c>
      <c r="P522" s="387">
        <f t="shared" si="495"/>
        <v>0</v>
      </c>
      <c r="Q522" s="388">
        <f t="shared" si="496"/>
        <v>0</v>
      </c>
      <c r="S522" s="4">
        <v>11923.91</v>
      </c>
      <c r="U522" s="39">
        <f t="shared" si="497"/>
        <v>0</v>
      </c>
      <c r="V522" s="39"/>
    </row>
    <row r="523" spans="1:22" ht="37.5" x14ac:dyDescent="0.3">
      <c r="A523" s="452" t="s">
        <v>693</v>
      </c>
      <c r="B523" s="446" t="s">
        <v>688</v>
      </c>
      <c r="C523" s="447" t="s">
        <v>124</v>
      </c>
      <c r="D523" s="413">
        <v>16.88</v>
      </c>
      <c r="E523" s="447">
        <v>2</v>
      </c>
      <c r="F523" s="383">
        <f t="shared" si="488"/>
        <v>0</v>
      </c>
      <c r="G523" s="383">
        <f t="shared" si="489"/>
        <v>0</v>
      </c>
      <c r="H523" s="447">
        <v>2</v>
      </c>
      <c r="I523" s="400"/>
      <c r="J523" s="386">
        <f>I523+'BM06'!J523</f>
        <v>0</v>
      </c>
      <c r="K523" s="387">
        <f t="shared" si="490"/>
        <v>33.76</v>
      </c>
      <c r="L523" s="387">
        <f t="shared" si="491"/>
        <v>0</v>
      </c>
      <c r="M523" s="387">
        <f t="shared" si="492"/>
        <v>0</v>
      </c>
      <c r="N523" s="387">
        <f t="shared" si="493"/>
        <v>33.76</v>
      </c>
      <c r="O523" s="387">
        <f t="shared" si="494"/>
        <v>0</v>
      </c>
      <c r="P523" s="387">
        <f t="shared" si="495"/>
        <v>0</v>
      </c>
      <c r="Q523" s="388">
        <f t="shared" si="496"/>
        <v>0</v>
      </c>
      <c r="S523" s="4">
        <v>33.76</v>
      </c>
      <c r="U523" s="39">
        <f t="shared" si="497"/>
        <v>0</v>
      </c>
      <c r="V523" s="39"/>
    </row>
    <row r="524" spans="1:22" ht="37.5" x14ac:dyDescent="0.3">
      <c r="A524" s="452" t="s">
        <v>694</v>
      </c>
      <c r="B524" s="446" t="s">
        <v>695</v>
      </c>
      <c r="C524" s="447" t="s">
        <v>124</v>
      </c>
      <c r="D524" s="413">
        <v>10.18</v>
      </c>
      <c r="E524" s="447">
        <v>2</v>
      </c>
      <c r="F524" s="383">
        <f t="shared" si="488"/>
        <v>0</v>
      </c>
      <c r="G524" s="383">
        <f t="shared" si="489"/>
        <v>0</v>
      </c>
      <c r="H524" s="447">
        <v>2</v>
      </c>
      <c r="I524" s="400"/>
      <c r="J524" s="386">
        <f>I524+'BM06'!J524</f>
        <v>0</v>
      </c>
      <c r="K524" s="387">
        <f t="shared" si="490"/>
        <v>20.36</v>
      </c>
      <c r="L524" s="387">
        <f t="shared" si="491"/>
        <v>0</v>
      </c>
      <c r="M524" s="387">
        <f t="shared" si="492"/>
        <v>0</v>
      </c>
      <c r="N524" s="387">
        <f t="shared" si="493"/>
        <v>20.36</v>
      </c>
      <c r="O524" s="387">
        <f t="shared" si="494"/>
        <v>0</v>
      </c>
      <c r="P524" s="387">
        <f t="shared" si="495"/>
        <v>0</v>
      </c>
      <c r="Q524" s="388">
        <f t="shared" si="496"/>
        <v>0</v>
      </c>
      <c r="S524" s="4">
        <v>20.36</v>
      </c>
      <c r="U524" s="39">
        <f t="shared" si="497"/>
        <v>0</v>
      </c>
      <c r="V524" s="39"/>
    </row>
    <row r="525" spans="1:22" ht="37.5" x14ac:dyDescent="0.3">
      <c r="A525" s="452" t="s">
        <v>696</v>
      </c>
      <c r="B525" s="446" t="s">
        <v>697</v>
      </c>
      <c r="C525" s="447" t="s">
        <v>165</v>
      </c>
      <c r="D525" s="413">
        <v>2124.52</v>
      </c>
      <c r="E525" s="447">
        <v>1</v>
      </c>
      <c r="F525" s="383">
        <f t="shared" si="488"/>
        <v>0</v>
      </c>
      <c r="G525" s="383">
        <f t="shared" si="489"/>
        <v>0</v>
      </c>
      <c r="H525" s="447">
        <v>1</v>
      </c>
      <c r="I525" s="400"/>
      <c r="J525" s="386">
        <f>I525+'BM06'!J525</f>
        <v>0</v>
      </c>
      <c r="K525" s="387">
        <f t="shared" si="490"/>
        <v>2124.52</v>
      </c>
      <c r="L525" s="387">
        <f t="shared" si="491"/>
        <v>0</v>
      </c>
      <c r="M525" s="387">
        <f t="shared" si="492"/>
        <v>0</v>
      </c>
      <c r="N525" s="387">
        <f t="shared" si="493"/>
        <v>2124.52</v>
      </c>
      <c r="O525" s="387">
        <f t="shared" si="494"/>
        <v>0</v>
      </c>
      <c r="P525" s="387">
        <f t="shared" si="495"/>
        <v>0</v>
      </c>
      <c r="Q525" s="388">
        <f t="shared" si="496"/>
        <v>0</v>
      </c>
      <c r="S525" s="4">
        <v>2124.52</v>
      </c>
      <c r="U525" s="39">
        <f t="shared" si="497"/>
        <v>0</v>
      </c>
      <c r="V525" s="39"/>
    </row>
    <row r="526" spans="1:22" ht="25" x14ac:dyDescent="0.3">
      <c r="A526" s="452" t="s">
        <v>698</v>
      </c>
      <c r="B526" s="446" t="s">
        <v>699</v>
      </c>
      <c r="C526" s="447" t="s">
        <v>165</v>
      </c>
      <c r="D526" s="413">
        <v>1222.5899999999999</v>
      </c>
      <c r="E526" s="447">
        <v>1</v>
      </c>
      <c r="F526" s="383">
        <f t="shared" si="488"/>
        <v>0</v>
      </c>
      <c r="G526" s="383">
        <f t="shared" si="489"/>
        <v>0</v>
      </c>
      <c r="H526" s="447">
        <v>1</v>
      </c>
      <c r="I526" s="400"/>
      <c r="J526" s="386">
        <f>I526+'BM06'!J526</f>
        <v>0</v>
      </c>
      <c r="K526" s="387">
        <f t="shared" si="490"/>
        <v>1222.5899999999999</v>
      </c>
      <c r="L526" s="387">
        <f t="shared" si="491"/>
        <v>0</v>
      </c>
      <c r="M526" s="387">
        <f t="shared" si="492"/>
        <v>0</v>
      </c>
      <c r="N526" s="387">
        <f t="shared" si="493"/>
        <v>1222.5899999999999</v>
      </c>
      <c r="O526" s="387">
        <f t="shared" si="494"/>
        <v>0</v>
      </c>
      <c r="P526" s="387">
        <f t="shared" si="495"/>
        <v>0</v>
      </c>
      <c r="Q526" s="388">
        <f t="shared" si="496"/>
        <v>0</v>
      </c>
      <c r="S526" s="4">
        <v>1222.5899999999999</v>
      </c>
      <c r="U526" s="39">
        <f t="shared" si="497"/>
        <v>0</v>
      </c>
      <c r="V526" s="39"/>
    </row>
    <row r="527" spans="1:22" ht="25" x14ac:dyDescent="0.3">
      <c r="A527" s="452" t="s">
        <v>700</v>
      </c>
      <c r="B527" s="446" t="s">
        <v>701</v>
      </c>
      <c r="C527" s="447" t="s">
        <v>165</v>
      </c>
      <c r="D527" s="413">
        <v>127.07</v>
      </c>
      <c r="E527" s="447">
        <v>1</v>
      </c>
      <c r="F527" s="383">
        <f t="shared" si="488"/>
        <v>0</v>
      </c>
      <c r="G527" s="383">
        <f t="shared" si="489"/>
        <v>0</v>
      </c>
      <c r="H527" s="447">
        <v>1</v>
      </c>
      <c r="I527" s="400"/>
      <c r="J527" s="386">
        <f>I527+'BM06'!J527</f>
        <v>0</v>
      </c>
      <c r="K527" s="387">
        <f t="shared" si="490"/>
        <v>127.07</v>
      </c>
      <c r="L527" s="387">
        <f t="shared" si="491"/>
        <v>0</v>
      </c>
      <c r="M527" s="387">
        <f t="shared" si="492"/>
        <v>0</v>
      </c>
      <c r="N527" s="387">
        <f t="shared" si="493"/>
        <v>127.07</v>
      </c>
      <c r="O527" s="387">
        <f t="shared" si="494"/>
        <v>0</v>
      </c>
      <c r="P527" s="387">
        <f t="shared" si="495"/>
        <v>0</v>
      </c>
      <c r="Q527" s="388">
        <f t="shared" si="496"/>
        <v>0</v>
      </c>
      <c r="S527" s="4">
        <v>127.07</v>
      </c>
      <c r="U527" s="39">
        <f t="shared" si="497"/>
        <v>0</v>
      </c>
      <c r="V527" s="39"/>
    </row>
    <row r="528" spans="1:22" ht="25" x14ac:dyDescent="0.3">
      <c r="A528" s="452" t="s">
        <v>702</v>
      </c>
      <c r="B528" s="446" t="s">
        <v>703</v>
      </c>
      <c r="C528" s="447" t="s">
        <v>165</v>
      </c>
      <c r="D528" s="413">
        <v>51.75</v>
      </c>
      <c r="E528" s="447">
        <v>3</v>
      </c>
      <c r="F528" s="383">
        <f t="shared" si="488"/>
        <v>0</v>
      </c>
      <c r="G528" s="383">
        <f t="shared" si="489"/>
        <v>0</v>
      </c>
      <c r="H528" s="447">
        <v>3</v>
      </c>
      <c r="I528" s="400"/>
      <c r="J528" s="386">
        <f>I528+'BM06'!J528</f>
        <v>0</v>
      </c>
      <c r="K528" s="387">
        <f t="shared" si="490"/>
        <v>155.25</v>
      </c>
      <c r="L528" s="387">
        <f t="shared" si="491"/>
        <v>0</v>
      </c>
      <c r="M528" s="387">
        <f t="shared" si="492"/>
        <v>0</v>
      </c>
      <c r="N528" s="387">
        <f t="shared" si="493"/>
        <v>155.25</v>
      </c>
      <c r="O528" s="387">
        <f t="shared" si="494"/>
        <v>0</v>
      </c>
      <c r="P528" s="387">
        <f t="shared" si="495"/>
        <v>0</v>
      </c>
      <c r="Q528" s="388">
        <f t="shared" si="496"/>
        <v>0</v>
      </c>
      <c r="S528" s="4">
        <v>155.25</v>
      </c>
      <c r="U528" s="39">
        <f t="shared" si="497"/>
        <v>0</v>
      </c>
      <c r="V528" s="39"/>
    </row>
    <row r="529" spans="1:22" ht="37.5" x14ac:dyDescent="0.3">
      <c r="A529" s="452" t="s">
        <v>704</v>
      </c>
      <c r="B529" s="446" t="s">
        <v>705</v>
      </c>
      <c r="C529" s="447" t="s">
        <v>165</v>
      </c>
      <c r="D529" s="413">
        <v>506</v>
      </c>
      <c r="E529" s="447">
        <v>8</v>
      </c>
      <c r="F529" s="383">
        <f t="shared" si="488"/>
        <v>0</v>
      </c>
      <c r="G529" s="383">
        <f t="shared" si="489"/>
        <v>0</v>
      </c>
      <c r="H529" s="447">
        <v>8</v>
      </c>
      <c r="I529" s="400"/>
      <c r="J529" s="386">
        <f>I529+'BM06'!J529</f>
        <v>0</v>
      </c>
      <c r="K529" s="387">
        <f t="shared" si="490"/>
        <v>4048</v>
      </c>
      <c r="L529" s="387">
        <f t="shared" si="491"/>
        <v>0</v>
      </c>
      <c r="M529" s="387">
        <f t="shared" si="492"/>
        <v>0</v>
      </c>
      <c r="N529" s="387">
        <f t="shared" si="493"/>
        <v>4048</v>
      </c>
      <c r="O529" s="387">
        <f t="shared" si="494"/>
        <v>0</v>
      </c>
      <c r="P529" s="387">
        <f t="shared" si="495"/>
        <v>0</v>
      </c>
      <c r="Q529" s="388">
        <f t="shared" si="496"/>
        <v>0</v>
      </c>
      <c r="S529" s="4">
        <v>4048</v>
      </c>
      <c r="U529" s="39">
        <f t="shared" si="497"/>
        <v>0</v>
      </c>
      <c r="V529" s="39"/>
    </row>
    <row r="530" spans="1:22" ht="25" x14ac:dyDescent="0.3">
      <c r="A530" s="452" t="s">
        <v>706</v>
      </c>
      <c r="B530" s="446" t="s">
        <v>707</v>
      </c>
      <c r="C530" s="447" t="s">
        <v>165</v>
      </c>
      <c r="D530" s="413">
        <v>13.95</v>
      </c>
      <c r="E530" s="447">
        <v>56</v>
      </c>
      <c r="F530" s="383">
        <f t="shared" si="488"/>
        <v>0</v>
      </c>
      <c r="G530" s="383">
        <f t="shared" si="489"/>
        <v>0</v>
      </c>
      <c r="H530" s="447">
        <v>56</v>
      </c>
      <c r="I530" s="400"/>
      <c r="J530" s="386">
        <f>I530+'BM06'!J530</f>
        <v>0</v>
      </c>
      <c r="K530" s="387">
        <f t="shared" si="490"/>
        <v>781.2</v>
      </c>
      <c r="L530" s="387">
        <f t="shared" si="491"/>
        <v>0</v>
      </c>
      <c r="M530" s="387">
        <f t="shared" si="492"/>
        <v>0</v>
      </c>
      <c r="N530" s="387">
        <f t="shared" si="493"/>
        <v>781.2</v>
      </c>
      <c r="O530" s="387">
        <f t="shared" si="494"/>
        <v>0</v>
      </c>
      <c r="P530" s="387">
        <f t="shared" si="495"/>
        <v>0</v>
      </c>
      <c r="Q530" s="388">
        <f t="shared" si="496"/>
        <v>0</v>
      </c>
      <c r="S530" s="4">
        <v>781.2</v>
      </c>
      <c r="U530" s="39">
        <f t="shared" si="497"/>
        <v>0</v>
      </c>
      <c r="V530" s="39"/>
    </row>
    <row r="531" spans="1:22" ht="25" x14ac:dyDescent="0.3">
      <c r="A531" s="452" t="s">
        <v>708</v>
      </c>
      <c r="B531" s="446" t="s">
        <v>709</v>
      </c>
      <c r="C531" s="447" t="s">
        <v>165</v>
      </c>
      <c r="D531" s="413">
        <v>12.9</v>
      </c>
      <c r="E531" s="447">
        <v>4</v>
      </c>
      <c r="F531" s="383">
        <f t="shared" si="488"/>
        <v>0</v>
      </c>
      <c r="G531" s="383">
        <f t="shared" si="489"/>
        <v>0</v>
      </c>
      <c r="H531" s="447">
        <v>4</v>
      </c>
      <c r="I531" s="400"/>
      <c r="J531" s="386">
        <f>I531+'BM06'!J531</f>
        <v>0</v>
      </c>
      <c r="K531" s="387">
        <f t="shared" si="490"/>
        <v>51.6</v>
      </c>
      <c r="L531" s="387">
        <f t="shared" si="491"/>
        <v>0</v>
      </c>
      <c r="M531" s="387">
        <f t="shared" si="492"/>
        <v>0</v>
      </c>
      <c r="N531" s="387">
        <f t="shared" si="493"/>
        <v>51.6</v>
      </c>
      <c r="O531" s="387">
        <f t="shared" si="494"/>
        <v>0</v>
      </c>
      <c r="P531" s="387">
        <f t="shared" si="495"/>
        <v>0</v>
      </c>
      <c r="Q531" s="388">
        <f t="shared" si="496"/>
        <v>0</v>
      </c>
      <c r="S531" s="4">
        <v>51.6</v>
      </c>
      <c r="U531" s="39">
        <f t="shared" si="497"/>
        <v>0</v>
      </c>
      <c r="V531" s="39"/>
    </row>
    <row r="532" spans="1:22" ht="50" x14ac:dyDescent="0.3">
      <c r="A532" s="452" t="s">
        <v>710</v>
      </c>
      <c r="B532" s="446" t="s">
        <v>711</v>
      </c>
      <c r="C532" s="447" t="s">
        <v>165</v>
      </c>
      <c r="D532" s="413">
        <v>516.14</v>
      </c>
      <c r="E532" s="447">
        <v>16</v>
      </c>
      <c r="F532" s="383">
        <f t="shared" si="488"/>
        <v>0</v>
      </c>
      <c r="G532" s="383">
        <f t="shared" si="489"/>
        <v>0</v>
      </c>
      <c r="H532" s="447">
        <v>16</v>
      </c>
      <c r="I532" s="400"/>
      <c r="J532" s="386">
        <f>I532+'BM06'!J532</f>
        <v>0</v>
      </c>
      <c r="K532" s="387">
        <f t="shared" si="490"/>
        <v>8258.24</v>
      </c>
      <c r="L532" s="387">
        <f t="shared" si="491"/>
        <v>0</v>
      </c>
      <c r="M532" s="387">
        <f t="shared" si="492"/>
        <v>0</v>
      </c>
      <c r="N532" s="387">
        <f t="shared" si="493"/>
        <v>8258.24</v>
      </c>
      <c r="O532" s="387">
        <f t="shared" si="494"/>
        <v>0</v>
      </c>
      <c r="P532" s="387">
        <f t="shared" si="495"/>
        <v>0</v>
      </c>
      <c r="Q532" s="388">
        <f t="shared" si="496"/>
        <v>0</v>
      </c>
      <c r="S532" s="4">
        <v>8258.24</v>
      </c>
      <c r="U532" s="39">
        <f t="shared" si="497"/>
        <v>0</v>
      </c>
      <c r="V532" s="39"/>
    </row>
    <row r="533" spans="1:22" ht="25" x14ac:dyDescent="0.3">
      <c r="A533" s="452" t="s">
        <v>712</v>
      </c>
      <c r="B533" s="446" t="s">
        <v>699</v>
      </c>
      <c r="C533" s="447" t="s">
        <v>165</v>
      </c>
      <c r="D533" s="413">
        <v>1222.5899999999999</v>
      </c>
      <c r="E533" s="447">
        <v>16</v>
      </c>
      <c r="F533" s="383">
        <f t="shared" si="488"/>
        <v>0</v>
      </c>
      <c r="G533" s="383">
        <f t="shared" si="489"/>
        <v>0</v>
      </c>
      <c r="H533" s="447">
        <v>16</v>
      </c>
      <c r="I533" s="400"/>
      <c r="J533" s="386">
        <f>I533+'BM06'!J533</f>
        <v>0</v>
      </c>
      <c r="K533" s="387">
        <f t="shared" si="490"/>
        <v>19561.439999999999</v>
      </c>
      <c r="L533" s="387">
        <f t="shared" si="491"/>
        <v>0</v>
      </c>
      <c r="M533" s="387">
        <f t="shared" si="492"/>
        <v>0</v>
      </c>
      <c r="N533" s="387">
        <f t="shared" si="493"/>
        <v>19561.439999999999</v>
      </c>
      <c r="O533" s="387">
        <f t="shared" si="494"/>
        <v>0</v>
      </c>
      <c r="P533" s="387">
        <f t="shared" si="495"/>
        <v>0</v>
      </c>
      <c r="Q533" s="388">
        <f t="shared" si="496"/>
        <v>0</v>
      </c>
      <c r="S533" s="4">
        <v>19561.439999999999</v>
      </c>
      <c r="U533" s="39">
        <f t="shared" si="497"/>
        <v>0</v>
      </c>
      <c r="V533" s="39"/>
    </row>
    <row r="534" spans="1:22" ht="37.5" x14ac:dyDescent="0.3">
      <c r="A534" s="452" t="s">
        <v>713</v>
      </c>
      <c r="B534" s="446" t="s">
        <v>714</v>
      </c>
      <c r="C534" s="447" t="s">
        <v>165</v>
      </c>
      <c r="D534" s="413">
        <v>446.48</v>
      </c>
      <c r="E534" s="447">
        <v>32</v>
      </c>
      <c r="F534" s="383">
        <f t="shared" si="488"/>
        <v>0</v>
      </c>
      <c r="G534" s="383">
        <f t="shared" si="489"/>
        <v>0</v>
      </c>
      <c r="H534" s="447">
        <v>32</v>
      </c>
      <c r="I534" s="400"/>
      <c r="J534" s="386">
        <f>I534+'BM06'!J534</f>
        <v>0</v>
      </c>
      <c r="K534" s="387">
        <f t="shared" si="490"/>
        <v>14287.36</v>
      </c>
      <c r="L534" s="387">
        <f t="shared" si="491"/>
        <v>0</v>
      </c>
      <c r="M534" s="387">
        <f t="shared" si="492"/>
        <v>0</v>
      </c>
      <c r="N534" s="387">
        <f t="shared" si="493"/>
        <v>14287.36</v>
      </c>
      <c r="O534" s="387">
        <f t="shared" si="494"/>
        <v>0</v>
      </c>
      <c r="P534" s="387">
        <f t="shared" si="495"/>
        <v>0</v>
      </c>
      <c r="Q534" s="388">
        <f t="shared" si="496"/>
        <v>0</v>
      </c>
      <c r="S534" s="4">
        <v>14287.36</v>
      </c>
      <c r="U534" s="39">
        <f t="shared" si="497"/>
        <v>0</v>
      </c>
      <c r="V534" s="39"/>
    </row>
    <row r="535" spans="1:22" ht="37.5" x14ac:dyDescent="0.3">
      <c r="A535" s="452" t="s">
        <v>715</v>
      </c>
      <c r="B535" s="446" t="s">
        <v>716</v>
      </c>
      <c r="C535" s="447" t="s">
        <v>165</v>
      </c>
      <c r="D535" s="413">
        <v>135.44</v>
      </c>
      <c r="E535" s="447">
        <v>44</v>
      </c>
      <c r="F535" s="383">
        <f t="shared" si="488"/>
        <v>0</v>
      </c>
      <c r="G535" s="383">
        <f t="shared" si="489"/>
        <v>0</v>
      </c>
      <c r="H535" s="447">
        <v>44</v>
      </c>
      <c r="I535" s="400"/>
      <c r="J535" s="386">
        <f>I535+'BM06'!J535</f>
        <v>0</v>
      </c>
      <c r="K535" s="387">
        <f t="shared" si="490"/>
        <v>5959.36</v>
      </c>
      <c r="L535" s="387">
        <f t="shared" si="491"/>
        <v>0</v>
      </c>
      <c r="M535" s="387">
        <f t="shared" si="492"/>
        <v>0</v>
      </c>
      <c r="N535" s="387">
        <f t="shared" si="493"/>
        <v>5959.36</v>
      </c>
      <c r="O535" s="387">
        <f t="shared" si="494"/>
        <v>0</v>
      </c>
      <c r="P535" s="387">
        <f t="shared" si="495"/>
        <v>0</v>
      </c>
      <c r="Q535" s="388">
        <f t="shared" si="496"/>
        <v>0</v>
      </c>
      <c r="S535" s="4">
        <v>5959.36</v>
      </c>
      <c r="U535" s="39">
        <f t="shared" si="497"/>
        <v>0</v>
      </c>
      <c r="V535" s="39"/>
    </row>
    <row r="536" spans="1:22" ht="25" x14ac:dyDescent="0.3">
      <c r="A536" s="452" t="s">
        <v>717</v>
      </c>
      <c r="B536" s="446" t="s">
        <v>718</v>
      </c>
      <c r="C536" s="447" t="s">
        <v>165</v>
      </c>
      <c r="D536" s="413">
        <v>14.44</v>
      </c>
      <c r="E536" s="447">
        <v>9</v>
      </c>
      <c r="F536" s="383">
        <f t="shared" si="488"/>
        <v>0</v>
      </c>
      <c r="G536" s="383">
        <f t="shared" si="489"/>
        <v>0</v>
      </c>
      <c r="H536" s="447">
        <v>9</v>
      </c>
      <c r="I536" s="400"/>
      <c r="J536" s="386">
        <f>I536+'BM06'!J536</f>
        <v>0</v>
      </c>
      <c r="K536" s="387">
        <f t="shared" si="490"/>
        <v>129.96</v>
      </c>
      <c r="L536" s="387">
        <f t="shared" si="491"/>
        <v>0</v>
      </c>
      <c r="M536" s="387">
        <f t="shared" si="492"/>
        <v>0</v>
      </c>
      <c r="N536" s="387">
        <f t="shared" si="493"/>
        <v>129.96</v>
      </c>
      <c r="O536" s="387">
        <f t="shared" si="494"/>
        <v>0</v>
      </c>
      <c r="P536" s="387">
        <f t="shared" si="495"/>
        <v>0</v>
      </c>
      <c r="Q536" s="388">
        <f t="shared" si="496"/>
        <v>0</v>
      </c>
      <c r="S536" s="4">
        <v>129.96</v>
      </c>
      <c r="U536" s="39">
        <f t="shared" si="497"/>
        <v>0</v>
      </c>
      <c r="V536" s="39"/>
    </row>
    <row r="537" spans="1:22" ht="15.5" x14ac:dyDescent="0.3">
      <c r="A537" s="376">
        <v>14</v>
      </c>
      <c r="B537" s="414" t="s">
        <v>719</v>
      </c>
      <c r="C537" s="415"/>
      <c r="D537" s="448"/>
      <c r="E537" s="415"/>
      <c r="F537" s="415"/>
      <c r="G537" s="415"/>
      <c r="H537" s="415"/>
      <c r="I537" s="451"/>
      <c r="J537" s="451"/>
      <c r="K537" s="449">
        <f t="shared" ref="K537:P537" si="498">SUM(K539:K548)</f>
        <v>16444.47</v>
      </c>
      <c r="L537" s="449">
        <f t="shared" si="498"/>
        <v>0</v>
      </c>
      <c r="M537" s="449">
        <f t="shared" si="498"/>
        <v>0</v>
      </c>
      <c r="N537" s="449">
        <f t="shared" si="498"/>
        <v>16444.47</v>
      </c>
      <c r="O537" s="449">
        <f t="shared" si="498"/>
        <v>0</v>
      </c>
      <c r="P537" s="449">
        <f t="shared" si="498"/>
        <v>3089.8</v>
      </c>
      <c r="Q537" s="380">
        <f>P537/N537</f>
        <v>0.18789295124744063</v>
      </c>
      <c r="S537" s="4">
        <v>16444.47</v>
      </c>
      <c r="U537" s="39">
        <f t="shared" si="497"/>
        <v>0</v>
      </c>
      <c r="V537" s="39"/>
    </row>
    <row r="538" spans="1:22" ht="15.5" x14ac:dyDescent="0.3">
      <c r="A538" s="381" t="s">
        <v>720</v>
      </c>
      <c r="B538" s="394" t="s">
        <v>633</v>
      </c>
      <c r="C538" s="395"/>
      <c r="D538" s="409"/>
      <c r="E538" s="395"/>
      <c r="F538" s="395"/>
      <c r="G538" s="395"/>
      <c r="H538" s="395"/>
      <c r="I538" s="644"/>
      <c r="J538" s="644"/>
      <c r="K538" s="644"/>
      <c r="L538" s="644"/>
      <c r="M538" s="644"/>
      <c r="N538" s="644"/>
      <c r="O538" s="644"/>
      <c r="P538" s="395"/>
      <c r="Q538" s="450"/>
      <c r="S538" s="4">
        <v>16444.47</v>
      </c>
      <c r="U538" s="39">
        <f t="shared" si="497"/>
        <v>16444.47</v>
      </c>
      <c r="V538" s="39"/>
    </row>
    <row r="539" spans="1:22" ht="25" x14ac:dyDescent="0.3">
      <c r="A539" s="452" t="s">
        <v>721</v>
      </c>
      <c r="B539" s="446" t="s">
        <v>722</v>
      </c>
      <c r="C539" s="447" t="s">
        <v>165</v>
      </c>
      <c r="D539" s="413">
        <v>46.61</v>
      </c>
      <c r="E539" s="447">
        <v>1</v>
      </c>
      <c r="F539" s="383">
        <f t="shared" ref="F539:F548" si="499">IF(H539&lt;E539,H539-E539,0)</f>
        <v>0</v>
      </c>
      <c r="G539" s="383">
        <f t="shared" ref="G539:G548" si="500">IF(H539&gt;E539,H539-E539,0)</f>
        <v>0</v>
      </c>
      <c r="H539" s="447">
        <v>1</v>
      </c>
      <c r="I539" s="400"/>
      <c r="J539" s="386">
        <f>I539+'BM06'!J539</f>
        <v>0</v>
      </c>
      <c r="K539" s="387">
        <f t="shared" ref="K539:K548" si="501">ROUND(E539*D539,2)</f>
        <v>46.61</v>
      </c>
      <c r="L539" s="387">
        <f t="shared" ref="L539:L548" si="502">ROUND(D539*F539,2)</f>
        <v>0</v>
      </c>
      <c r="M539" s="387">
        <f t="shared" ref="M539:M548" si="503">ROUND(D539*G539,2)</f>
        <v>0</v>
      </c>
      <c r="N539" s="387">
        <f t="shared" ref="N539:N548" si="504">ROUND(H539*D539,2)</f>
        <v>46.61</v>
      </c>
      <c r="O539" s="387">
        <f t="shared" ref="O539:O548" si="505">ROUND(I539*D539,2)</f>
        <v>0</v>
      </c>
      <c r="P539" s="387">
        <f t="shared" ref="P539:P548" si="506">ROUND(J539*D539,2)</f>
        <v>0</v>
      </c>
      <c r="Q539" s="388">
        <f t="shared" ref="Q539:Q548" si="507">P539/N539</f>
        <v>0</v>
      </c>
      <c r="S539" s="4">
        <v>46.61</v>
      </c>
      <c r="U539" s="39">
        <f t="shared" si="497"/>
        <v>0</v>
      </c>
      <c r="V539" s="39"/>
    </row>
    <row r="540" spans="1:22" ht="25" x14ac:dyDescent="0.3">
      <c r="A540" s="452" t="s">
        <v>723</v>
      </c>
      <c r="B540" s="446" t="s">
        <v>724</v>
      </c>
      <c r="C540" s="447" t="s">
        <v>165</v>
      </c>
      <c r="D540" s="413">
        <v>20.170000000000002</v>
      </c>
      <c r="E540" s="447">
        <v>1</v>
      </c>
      <c r="F540" s="383">
        <f t="shared" si="499"/>
        <v>0</v>
      </c>
      <c r="G540" s="383">
        <f t="shared" si="500"/>
        <v>0</v>
      </c>
      <c r="H540" s="447">
        <v>1</v>
      </c>
      <c r="I540" s="400"/>
      <c r="J540" s="386">
        <f>I540+'BM06'!J540</f>
        <v>0</v>
      </c>
      <c r="K540" s="387">
        <f t="shared" si="501"/>
        <v>20.170000000000002</v>
      </c>
      <c r="L540" s="387">
        <f t="shared" si="502"/>
        <v>0</v>
      </c>
      <c r="M540" s="387">
        <f t="shared" si="503"/>
        <v>0</v>
      </c>
      <c r="N540" s="387">
        <f t="shared" si="504"/>
        <v>20.170000000000002</v>
      </c>
      <c r="O540" s="387">
        <f t="shared" si="505"/>
        <v>0</v>
      </c>
      <c r="P540" s="387">
        <f t="shared" si="506"/>
        <v>0</v>
      </c>
      <c r="Q540" s="388">
        <f t="shared" si="507"/>
        <v>0</v>
      </c>
      <c r="S540" s="4">
        <v>20.170000000000002</v>
      </c>
      <c r="U540" s="39">
        <f t="shared" si="497"/>
        <v>0</v>
      </c>
      <c r="V540" s="39"/>
    </row>
    <row r="541" spans="1:22" ht="37.5" x14ac:dyDescent="0.3">
      <c r="A541" s="452" t="s">
        <v>725</v>
      </c>
      <c r="B541" s="446" t="s">
        <v>726</v>
      </c>
      <c r="C541" s="447" t="s">
        <v>165</v>
      </c>
      <c r="D541" s="413">
        <v>138.72999999999999</v>
      </c>
      <c r="E541" s="447">
        <v>3</v>
      </c>
      <c r="F541" s="383">
        <f t="shared" si="499"/>
        <v>0</v>
      </c>
      <c r="G541" s="383">
        <f t="shared" si="500"/>
        <v>0</v>
      </c>
      <c r="H541" s="447">
        <v>3</v>
      </c>
      <c r="I541" s="400"/>
      <c r="J541" s="386">
        <f>I541+'BM06'!J541</f>
        <v>0</v>
      </c>
      <c r="K541" s="387">
        <f t="shared" si="501"/>
        <v>416.19</v>
      </c>
      <c r="L541" s="387">
        <f t="shared" si="502"/>
        <v>0</v>
      </c>
      <c r="M541" s="387">
        <f t="shared" si="503"/>
        <v>0</v>
      </c>
      <c r="N541" s="387">
        <f t="shared" si="504"/>
        <v>416.19</v>
      </c>
      <c r="O541" s="387">
        <f t="shared" si="505"/>
        <v>0</v>
      </c>
      <c r="P541" s="387">
        <f t="shared" si="506"/>
        <v>0</v>
      </c>
      <c r="Q541" s="388">
        <f t="shared" si="507"/>
        <v>0</v>
      </c>
      <c r="S541" s="4">
        <v>416.19</v>
      </c>
      <c r="U541" s="39">
        <f t="shared" si="497"/>
        <v>0</v>
      </c>
      <c r="V541" s="39"/>
    </row>
    <row r="542" spans="1:22" ht="37.5" x14ac:dyDescent="0.3">
      <c r="A542" s="452" t="s">
        <v>727</v>
      </c>
      <c r="B542" s="446" t="s">
        <v>728</v>
      </c>
      <c r="C542" s="447" t="s">
        <v>165</v>
      </c>
      <c r="D542" s="413">
        <v>113.71</v>
      </c>
      <c r="E542" s="447">
        <v>7</v>
      </c>
      <c r="F542" s="383">
        <f t="shared" si="499"/>
        <v>0</v>
      </c>
      <c r="G542" s="383">
        <f t="shared" si="500"/>
        <v>0</v>
      </c>
      <c r="H542" s="447">
        <v>7</v>
      </c>
      <c r="I542" s="400"/>
      <c r="J542" s="386">
        <f>I542+'BM06'!J542</f>
        <v>0</v>
      </c>
      <c r="K542" s="387">
        <f t="shared" si="501"/>
        <v>795.97</v>
      </c>
      <c r="L542" s="387">
        <f t="shared" si="502"/>
        <v>0</v>
      </c>
      <c r="M542" s="387">
        <f t="shared" si="503"/>
        <v>0</v>
      </c>
      <c r="N542" s="387">
        <f t="shared" si="504"/>
        <v>795.97</v>
      </c>
      <c r="O542" s="387">
        <f t="shared" si="505"/>
        <v>0</v>
      </c>
      <c r="P542" s="387">
        <f t="shared" si="506"/>
        <v>0</v>
      </c>
      <c r="Q542" s="388">
        <f t="shared" si="507"/>
        <v>0</v>
      </c>
      <c r="S542" s="4">
        <v>795.97</v>
      </c>
      <c r="U542" s="39">
        <f t="shared" si="497"/>
        <v>0</v>
      </c>
      <c r="V542" s="39"/>
    </row>
    <row r="543" spans="1:22" ht="25" x14ac:dyDescent="0.3">
      <c r="A543" s="452" t="s">
        <v>729</v>
      </c>
      <c r="B543" s="446" t="s">
        <v>730</v>
      </c>
      <c r="C543" s="447" t="s">
        <v>165</v>
      </c>
      <c r="D543" s="413">
        <v>2444.8200000000002</v>
      </c>
      <c r="E543" s="447">
        <v>1</v>
      </c>
      <c r="F543" s="383">
        <f t="shared" si="499"/>
        <v>0</v>
      </c>
      <c r="G543" s="383">
        <f t="shared" si="500"/>
        <v>0</v>
      </c>
      <c r="H543" s="447">
        <v>1</v>
      </c>
      <c r="I543" s="400"/>
      <c r="J543" s="386">
        <f>I543+'BM06'!J543</f>
        <v>0</v>
      </c>
      <c r="K543" s="387">
        <f t="shared" si="501"/>
        <v>2444.8200000000002</v>
      </c>
      <c r="L543" s="387">
        <f t="shared" si="502"/>
        <v>0</v>
      </c>
      <c r="M543" s="387">
        <f t="shared" si="503"/>
        <v>0</v>
      </c>
      <c r="N543" s="387">
        <f t="shared" si="504"/>
        <v>2444.8200000000002</v>
      </c>
      <c r="O543" s="387">
        <f t="shared" si="505"/>
        <v>0</v>
      </c>
      <c r="P543" s="387">
        <f t="shared" si="506"/>
        <v>0</v>
      </c>
      <c r="Q543" s="388">
        <f t="shared" si="507"/>
        <v>0</v>
      </c>
      <c r="S543" s="4">
        <v>2444.8200000000002</v>
      </c>
      <c r="U543" s="39">
        <f t="shared" si="497"/>
        <v>0</v>
      </c>
      <c r="V543" s="39"/>
    </row>
    <row r="544" spans="1:22" ht="37.5" x14ac:dyDescent="0.3">
      <c r="A544" s="452" t="s">
        <v>731</v>
      </c>
      <c r="B544" s="446" t="s">
        <v>732</v>
      </c>
      <c r="C544" s="447" t="s">
        <v>165</v>
      </c>
      <c r="D544" s="413">
        <v>107.78</v>
      </c>
      <c r="E544" s="447">
        <v>4</v>
      </c>
      <c r="F544" s="383">
        <f t="shared" si="499"/>
        <v>0</v>
      </c>
      <c r="G544" s="383">
        <f t="shared" si="500"/>
        <v>0</v>
      </c>
      <c r="H544" s="447">
        <v>4</v>
      </c>
      <c r="I544" s="400"/>
      <c r="J544" s="386">
        <f>I544+'BM06'!J544</f>
        <v>0</v>
      </c>
      <c r="K544" s="387">
        <f t="shared" si="501"/>
        <v>431.12</v>
      </c>
      <c r="L544" s="387">
        <f t="shared" si="502"/>
        <v>0</v>
      </c>
      <c r="M544" s="387">
        <f t="shared" si="503"/>
        <v>0</v>
      </c>
      <c r="N544" s="387">
        <f t="shared" si="504"/>
        <v>431.12</v>
      </c>
      <c r="O544" s="387">
        <f t="shared" si="505"/>
        <v>0</v>
      </c>
      <c r="P544" s="387">
        <f t="shared" si="506"/>
        <v>0</v>
      </c>
      <c r="Q544" s="388">
        <f t="shared" si="507"/>
        <v>0</v>
      </c>
      <c r="S544" s="4">
        <v>431.12</v>
      </c>
      <c r="U544" s="39">
        <f t="shared" si="497"/>
        <v>0</v>
      </c>
      <c r="V544" s="39"/>
    </row>
    <row r="545" spans="1:22" ht="62.5" x14ac:dyDescent="0.3">
      <c r="A545" s="452" t="s">
        <v>733</v>
      </c>
      <c r="B545" s="446" t="s">
        <v>734</v>
      </c>
      <c r="C545" s="447" t="s">
        <v>124</v>
      </c>
      <c r="D545" s="413">
        <v>44.14</v>
      </c>
      <c r="E545" s="447">
        <v>168.21</v>
      </c>
      <c r="F545" s="383">
        <f t="shared" si="499"/>
        <v>0</v>
      </c>
      <c r="G545" s="383">
        <f t="shared" si="500"/>
        <v>0</v>
      </c>
      <c r="H545" s="447">
        <v>168.21</v>
      </c>
      <c r="I545" s="400"/>
      <c r="J545" s="386">
        <f>I545+'BM06'!J545</f>
        <v>70</v>
      </c>
      <c r="K545" s="387">
        <f t="shared" si="501"/>
        <v>7424.79</v>
      </c>
      <c r="L545" s="387">
        <f t="shared" si="502"/>
        <v>0</v>
      </c>
      <c r="M545" s="387">
        <f t="shared" si="503"/>
        <v>0</v>
      </c>
      <c r="N545" s="387">
        <f t="shared" si="504"/>
        <v>7424.79</v>
      </c>
      <c r="O545" s="387">
        <f t="shared" si="505"/>
        <v>0</v>
      </c>
      <c r="P545" s="387">
        <f t="shared" si="506"/>
        <v>3089.8</v>
      </c>
      <c r="Q545" s="388">
        <f t="shared" si="507"/>
        <v>0.41614644993326411</v>
      </c>
      <c r="S545" s="4">
        <v>7424.79</v>
      </c>
      <c r="U545" s="39">
        <f t="shared" si="497"/>
        <v>0</v>
      </c>
      <c r="V545" s="39"/>
    </row>
    <row r="546" spans="1:22" ht="62.5" x14ac:dyDescent="0.3">
      <c r="A546" s="452" t="s">
        <v>735</v>
      </c>
      <c r="B546" s="446" t="s">
        <v>736</v>
      </c>
      <c r="C546" s="447" t="s">
        <v>124</v>
      </c>
      <c r="D546" s="413">
        <v>35.049999999999997</v>
      </c>
      <c r="E546" s="447">
        <v>36.94</v>
      </c>
      <c r="F546" s="383">
        <f t="shared" si="499"/>
        <v>0</v>
      </c>
      <c r="G546" s="383">
        <f t="shared" si="500"/>
        <v>0</v>
      </c>
      <c r="H546" s="447">
        <v>36.94</v>
      </c>
      <c r="I546" s="400"/>
      <c r="J546" s="386">
        <f>I546+'BM06'!J546</f>
        <v>0</v>
      </c>
      <c r="K546" s="387">
        <f t="shared" si="501"/>
        <v>1294.75</v>
      </c>
      <c r="L546" s="387">
        <f t="shared" si="502"/>
        <v>0</v>
      </c>
      <c r="M546" s="387">
        <f t="shared" si="503"/>
        <v>0</v>
      </c>
      <c r="N546" s="387">
        <f t="shared" si="504"/>
        <v>1294.75</v>
      </c>
      <c r="O546" s="387">
        <f t="shared" si="505"/>
        <v>0</v>
      </c>
      <c r="P546" s="387">
        <f t="shared" si="506"/>
        <v>0</v>
      </c>
      <c r="Q546" s="388">
        <f t="shared" si="507"/>
        <v>0</v>
      </c>
      <c r="S546" s="4">
        <v>1294.75</v>
      </c>
      <c r="U546" s="39">
        <f t="shared" si="497"/>
        <v>0</v>
      </c>
      <c r="V546" s="39"/>
    </row>
    <row r="547" spans="1:22" ht="62.5" x14ac:dyDescent="0.3">
      <c r="A547" s="452" t="s">
        <v>737</v>
      </c>
      <c r="B547" s="446" t="s">
        <v>736</v>
      </c>
      <c r="C547" s="447" t="s">
        <v>124</v>
      </c>
      <c r="D547" s="413">
        <v>35.049999999999997</v>
      </c>
      <c r="E547" s="447">
        <v>14.05</v>
      </c>
      <c r="F547" s="383">
        <f t="shared" si="499"/>
        <v>0</v>
      </c>
      <c r="G547" s="383">
        <f t="shared" si="500"/>
        <v>0</v>
      </c>
      <c r="H547" s="447">
        <v>14.05</v>
      </c>
      <c r="I547" s="400"/>
      <c r="J547" s="386">
        <f>I547+'BM06'!J547</f>
        <v>0</v>
      </c>
      <c r="K547" s="387">
        <f t="shared" si="501"/>
        <v>492.45</v>
      </c>
      <c r="L547" s="387">
        <f t="shared" si="502"/>
        <v>0</v>
      </c>
      <c r="M547" s="387">
        <f t="shared" si="503"/>
        <v>0</v>
      </c>
      <c r="N547" s="387">
        <f t="shared" si="504"/>
        <v>492.45</v>
      </c>
      <c r="O547" s="387">
        <f t="shared" si="505"/>
        <v>0</v>
      </c>
      <c r="P547" s="387">
        <f t="shared" si="506"/>
        <v>0</v>
      </c>
      <c r="Q547" s="388">
        <f t="shared" si="507"/>
        <v>0</v>
      </c>
      <c r="S547" s="4">
        <v>492.45</v>
      </c>
      <c r="U547" s="39">
        <f t="shared" si="497"/>
        <v>0</v>
      </c>
      <c r="V547" s="39"/>
    </row>
    <row r="548" spans="1:22" ht="25" x14ac:dyDescent="0.3">
      <c r="A548" s="452" t="s">
        <v>738</v>
      </c>
      <c r="B548" s="446" t="s">
        <v>739</v>
      </c>
      <c r="C548" s="447" t="s">
        <v>165</v>
      </c>
      <c r="D548" s="413">
        <v>1538.8</v>
      </c>
      <c r="E548" s="447">
        <v>2</v>
      </c>
      <c r="F548" s="383">
        <f t="shared" si="499"/>
        <v>0</v>
      </c>
      <c r="G548" s="383">
        <f t="shared" si="500"/>
        <v>0</v>
      </c>
      <c r="H548" s="447">
        <v>2</v>
      </c>
      <c r="I548" s="400"/>
      <c r="J548" s="386">
        <f>I548+'BM06'!J548</f>
        <v>0</v>
      </c>
      <c r="K548" s="387">
        <f t="shared" si="501"/>
        <v>3077.6</v>
      </c>
      <c r="L548" s="387">
        <f t="shared" si="502"/>
        <v>0</v>
      </c>
      <c r="M548" s="387">
        <f t="shared" si="503"/>
        <v>0</v>
      </c>
      <c r="N548" s="387">
        <f t="shared" si="504"/>
        <v>3077.6</v>
      </c>
      <c r="O548" s="387">
        <f t="shared" si="505"/>
        <v>0</v>
      </c>
      <c r="P548" s="387">
        <f t="shared" si="506"/>
        <v>0</v>
      </c>
      <c r="Q548" s="388">
        <f t="shared" si="507"/>
        <v>0</v>
      </c>
      <c r="S548" s="4">
        <v>3077.6</v>
      </c>
      <c r="U548" s="39">
        <f t="shared" si="497"/>
        <v>0</v>
      </c>
      <c r="V548" s="39"/>
    </row>
    <row r="549" spans="1:22" ht="15.5" x14ac:dyDescent="0.3">
      <c r="A549" s="376">
        <v>15</v>
      </c>
      <c r="B549" s="414" t="s">
        <v>740</v>
      </c>
      <c r="C549" s="415"/>
      <c r="D549" s="448"/>
      <c r="E549" s="415"/>
      <c r="F549" s="415"/>
      <c r="G549" s="415"/>
      <c r="H549" s="415"/>
      <c r="I549" s="451"/>
      <c r="J549" s="451"/>
      <c r="K549" s="449">
        <f t="shared" ref="K549:P549" si="508">SUM(K551:K565)</f>
        <v>80691.670000000013</v>
      </c>
      <c r="L549" s="449">
        <f t="shared" si="508"/>
        <v>0</v>
      </c>
      <c r="M549" s="449">
        <f t="shared" si="508"/>
        <v>3628.64</v>
      </c>
      <c r="N549" s="449">
        <f t="shared" si="508"/>
        <v>84320.31</v>
      </c>
      <c r="O549" s="449">
        <f t="shared" si="508"/>
        <v>0</v>
      </c>
      <c r="P549" s="449">
        <f t="shared" si="508"/>
        <v>53644.35</v>
      </c>
      <c r="Q549" s="380">
        <f>P549/N549</f>
        <v>0.63619725781368686</v>
      </c>
      <c r="S549" s="4">
        <v>80691.67</v>
      </c>
      <c r="U549" s="39">
        <f t="shared" si="497"/>
        <v>0</v>
      </c>
      <c r="V549" s="39"/>
    </row>
    <row r="550" spans="1:22" ht="15.5" x14ac:dyDescent="0.3">
      <c r="A550" s="381" t="s">
        <v>741</v>
      </c>
      <c r="B550" s="394" t="s">
        <v>59</v>
      </c>
      <c r="C550" s="395"/>
      <c r="D550" s="409"/>
      <c r="E550" s="395"/>
      <c r="F550" s="395"/>
      <c r="G550" s="395"/>
      <c r="H550" s="395"/>
      <c r="I550" s="644"/>
      <c r="J550" s="644"/>
      <c r="K550" s="644"/>
      <c r="L550" s="644"/>
      <c r="M550" s="644"/>
      <c r="N550" s="644"/>
      <c r="O550" s="644"/>
      <c r="P550" s="395"/>
      <c r="Q550" s="450"/>
      <c r="S550" s="4">
        <v>5281.9</v>
      </c>
      <c r="U550" s="39">
        <f t="shared" si="497"/>
        <v>5281.9</v>
      </c>
      <c r="V550" s="39"/>
    </row>
    <row r="551" spans="1:22" ht="37.5" x14ac:dyDescent="0.3">
      <c r="A551" s="452" t="s">
        <v>742</v>
      </c>
      <c r="B551" s="446" t="s">
        <v>123</v>
      </c>
      <c r="C551" s="447" t="s">
        <v>124</v>
      </c>
      <c r="D551" s="413">
        <v>60.22</v>
      </c>
      <c r="E551" s="447">
        <v>87.71</v>
      </c>
      <c r="F551" s="383">
        <f t="shared" ref="F551" si="509">IF(H551&lt;E551,H551-E551,0)</f>
        <v>0</v>
      </c>
      <c r="G551" s="383">
        <f t="shared" ref="G551" si="510">IF(H551&gt;E551,H551-E551,0)</f>
        <v>0</v>
      </c>
      <c r="H551" s="447">
        <v>87.71</v>
      </c>
      <c r="I551" s="400"/>
      <c r="J551" s="386">
        <f>I551+'BM06'!J551</f>
        <v>87.71</v>
      </c>
      <c r="K551" s="387">
        <f>ROUND(E551*D551,2)</f>
        <v>5281.9</v>
      </c>
      <c r="L551" s="387">
        <f t="shared" ref="L551" si="511">ROUND(D551*F551,2)</f>
        <v>0</v>
      </c>
      <c r="M551" s="387">
        <f t="shared" ref="M551" si="512">ROUND(D551*G551,2)</f>
        <v>0</v>
      </c>
      <c r="N551" s="387">
        <f>ROUND(H551*D551,2)</f>
        <v>5281.9</v>
      </c>
      <c r="O551" s="387">
        <f>ROUND(I551*D551,2)</f>
        <v>0</v>
      </c>
      <c r="P551" s="387">
        <f>ROUND(J551*D551,2)</f>
        <v>5281.9</v>
      </c>
      <c r="Q551" s="388">
        <f t="shared" ref="Q551" si="513">P551/N551</f>
        <v>1</v>
      </c>
      <c r="S551" s="4">
        <v>5281.9</v>
      </c>
      <c r="U551" s="39">
        <f t="shared" si="497"/>
        <v>0</v>
      </c>
      <c r="V551" s="39"/>
    </row>
    <row r="552" spans="1:22" ht="14" customHeight="1" x14ac:dyDescent="0.3">
      <c r="A552" s="381" t="s">
        <v>743</v>
      </c>
      <c r="B552" s="394" t="s">
        <v>744</v>
      </c>
      <c r="C552" s="395"/>
      <c r="D552" s="409"/>
      <c r="E552" s="395"/>
      <c r="F552" s="395"/>
      <c r="G552" s="395"/>
      <c r="H552" s="395"/>
      <c r="I552" s="645"/>
      <c r="J552" s="645"/>
      <c r="K552" s="645"/>
      <c r="L552" s="645"/>
      <c r="M552" s="645"/>
      <c r="N552" s="645"/>
      <c r="O552" s="645"/>
      <c r="P552" s="645"/>
      <c r="Q552" s="450"/>
      <c r="S552" s="4">
        <v>14860.51</v>
      </c>
      <c r="U552" s="39">
        <f t="shared" si="497"/>
        <v>14860.51</v>
      </c>
      <c r="V552" s="39"/>
    </row>
    <row r="553" spans="1:22" ht="25" x14ac:dyDescent="0.3">
      <c r="A553" s="452" t="s">
        <v>745</v>
      </c>
      <c r="B553" s="446" t="s">
        <v>67</v>
      </c>
      <c r="C553" s="447" t="s">
        <v>46</v>
      </c>
      <c r="D553" s="413">
        <v>76.92</v>
      </c>
      <c r="E553" s="447">
        <v>21.05</v>
      </c>
      <c r="F553" s="383">
        <f t="shared" ref="F553:F556" si="514">IF(H553&lt;E553,H553-E553,0)</f>
        <v>0</v>
      </c>
      <c r="G553" s="383">
        <f t="shared" ref="G553:G556" si="515">IF(H553&gt;E553,H553-E553,0)</f>
        <v>0</v>
      </c>
      <c r="H553" s="447">
        <v>21.05</v>
      </c>
      <c r="I553" s="400"/>
      <c r="J553" s="386">
        <f>I553+'BM06'!J553</f>
        <v>21.05</v>
      </c>
      <c r="K553" s="387">
        <f>ROUND(E553*D553,2)</f>
        <v>1619.17</v>
      </c>
      <c r="L553" s="387">
        <f t="shared" ref="L553:L556" si="516">ROUND(D553*F553,2)</f>
        <v>0</v>
      </c>
      <c r="M553" s="387">
        <f t="shared" ref="M553:M556" si="517">ROUND(D553*G553,2)</f>
        <v>0</v>
      </c>
      <c r="N553" s="387">
        <f>ROUND(H553*D553,2)</f>
        <v>1619.17</v>
      </c>
      <c r="O553" s="387">
        <f>ROUND(I553*D553,2)</f>
        <v>0</v>
      </c>
      <c r="P553" s="387">
        <f>ROUND(J553*D553,2)</f>
        <v>1619.17</v>
      </c>
      <c r="Q553" s="388">
        <f t="shared" ref="Q553:Q565" si="518">P553/N553</f>
        <v>1</v>
      </c>
      <c r="S553" s="4">
        <v>1619.17</v>
      </c>
      <c r="U553" s="39">
        <f t="shared" si="497"/>
        <v>0</v>
      </c>
      <c r="V553" s="39"/>
    </row>
    <row r="554" spans="1:22" ht="25" x14ac:dyDescent="0.3">
      <c r="A554" s="452" t="s">
        <v>746</v>
      </c>
      <c r="B554" s="446" t="s">
        <v>253</v>
      </c>
      <c r="C554" s="447" t="s">
        <v>235</v>
      </c>
      <c r="D554" s="413">
        <v>516.9</v>
      </c>
      <c r="E554" s="447">
        <v>14.03</v>
      </c>
      <c r="F554" s="383">
        <f t="shared" si="514"/>
        <v>0</v>
      </c>
      <c r="G554" s="383">
        <f t="shared" si="515"/>
        <v>7.0200000000000014</v>
      </c>
      <c r="H554" s="447">
        <v>21.05</v>
      </c>
      <c r="I554" s="400"/>
      <c r="J554" s="386">
        <f>I554+'BM06'!J554</f>
        <v>14.03</v>
      </c>
      <c r="K554" s="387">
        <f>ROUND(E554*D554,2)</f>
        <v>7252.11</v>
      </c>
      <c r="L554" s="387">
        <f t="shared" si="516"/>
        <v>0</v>
      </c>
      <c r="M554" s="387">
        <f t="shared" si="517"/>
        <v>3628.64</v>
      </c>
      <c r="N554" s="387">
        <f>ROUND(H554*D554,2)</f>
        <v>10880.75</v>
      </c>
      <c r="O554" s="387">
        <f>ROUND(I554*D554,2)</f>
        <v>0</v>
      </c>
      <c r="P554" s="387">
        <f>ROUND(J554*D554,2)</f>
        <v>7252.11</v>
      </c>
      <c r="Q554" s="388">
        <f t="shared" si="518"/>
        <v>0.66650828297681686</v>
      </c>
      <c r="S554" s="4">
        <v>7252.11</v>
      </c>
      <c r="U554" s="39">
        <f t="shared" si="497"/>
        <v>0</v>
      </c>
      <c r="V554" s="39"/>
    </row>
    <row r="555" spans="1:22" ht="25" x14ac:dyDescent="0.3">
      <c r="A555" s="452" t="s">
        <v>747</v>
      </c>
      <c r="B555" s="446" t="s">
        <v>251</v>
      </c>
      <c r="C555" s="447" t="s">
        <v>124</v>
      </c>
      <c r="D555" s="413">
        <v>43.6</v>
      </c>
      <c r="E555" s="447">
        <v>87.71</v>
      </c>
      <c r="F555" s="383">
        <f t="shared" si="514"/>
        <v>0</v>
      </c>
      <c r="G555" s="383">
        <f t="shared" si="515"/>
        <v>0</v>
      </c>
      <c r="H555" s="447">
        <v>87.71</v>
      </c>
      <c r="I555" s="400"/>
      <c r="J555" s="386">
        <f>I555+'BM06'!J555</f>
        <v>87.71</v>
      </c>
      <c r="K555" s="387">
        <f>ROUND(E555*D555,2)</f>
        <v>3824.16</v>
      </c>
      <c r="L555" s="387">
        <f t="shared" si="516"/>
        <v>0</v>
      </c>
      <c r="M555" s="387">
        <f t="shared" si="517"/>
        <v>0</v>
      </c>
      <c r="N555" s="387">
        <f>ROUND(H555*D555,2)</f>
        <v>3824.16</v>
      </c>
      <c r="O555" s="387">
        <f>ROUND(I555*D555,2)</f>
        <v>0</v>
      </c>
      <c r="P555" s="387">
        <f>ROUND(J555*D555,2)</f>
        <v>3824.16</v>
      </c>
      <c r="Q555" s="388">
        <f t="shared" si="518"/>
        <v>1</v>
      </c>
      <c r="S555" s="4">
        <v>3824.16</v>
      </c>
      <c r="U555" s="39">
        <f t="shared" si="497"/>
        <v>0</v>
      </c>
      <c r="V555" s="39"/>
    </row>
    <row r="556" spans="1:22" ht="37.5" x14ac:dyDescent="0.3">
      <c r="A556" s="452" t="s">
        <v>748</v>
      </c>
      <c r="B556" s="446" t="s">
        <v>252</v>
      </c>
      <c r="C556" s="447" t="s">
        <v>46</v>
      </c>
      <c r="D556" s="413">
        <v>616.83000000000004</v>
      </c>
      <c r="E556" s="447">
        <v>3.51</v>
      </c>
      <c r="F556" s="383">
        <f t="shared" si="514"/>
        <v>0</v>
      </c>
      <c r="G556" s="383">
        <f t="shared" si="515"/>
        <v>0</v>
      </c>
      <c r="H556" s="447">
        <v>3.51</v>
      </c>
      <c r="I556" s="400"/>
      <c r="J556" s="386">
        <f>I556+'BM06'!J556</f>
        <v>3.51</v>
      </c>
      <c r="K556" s="387">
        <f>ROUND(E556*D556,2)</f>
        <v>2165.0700000000002</v>
      </c>
      <c r="L556" s="387">
        <f t="shared" si="516"/>
        <v>0</v>
      </c>
      <c r="M556" s="387">
        <f t="shared" si="517"/>
        <v>0</v>
      </c>
      <c r="N556" s="387">
        <f>ROUND(H556*D556,2)</f>
        <v>2165.0700000000002</v>
      </c>
      <c r="O556" s="387">
        <f>ROUND(I556*D556,2)</f>
        <v>0</v>
      </c>
      <c r="P556" s="387">
        <f>ROUND(J556*D556,2)</f>
        <v>2165.0700000000002</v>
      </c>
      <c r="Q556" s="388">
        <f t="shared" si="518"/>
        <v>1</v>
      </c>
      <c r="S556" s="4">
        <v>2165.0700000000002</v>
      </c>
      <c r="U556" s="39">
        <f t="shared" si="497"/>
        <v>0</v>
      </c>
      <c r="V556" s="39"/>
    </row>
    <row r="557" spans="1:22" ht="15.5" x14ac:dyDescent="0.3">
      <c r="A557" s="381" t="s">
        <v>749</v>
      </c>
      <c r="B557" s="394" t="s">
        <v>142</v>
      </c>
      <c r="C557" s="395"/>
      <c r="D557" s="409"/>
      <c r="E557" s="395"/>
      <c r="F557" s="395"/>
      <c r="G557" s="395"/>
      <c r="H557" s="395"/>
      <c r="I557" s="644"/>
      <c r="J557" s="644"/>
      <c r="K557" s="644"/>
      <c r="L557" s="644"/>
      <c r="M557" s="644"/>
      <c r="N557" s="644"/>
      <c r="O557" s="644"/>
      <c r="P557" s="644"/>
      <c r="Q557" s="450"/>
      <c r="S557" s="4">
        <v>12025.94</v>
      </c>
      <c r="U557" s="39">
        <f t="shared" si="497"/>
        <v>12025.94</v>
      </c>
      <c r="V557" s="39"/>
    </row>
    <row r="558" spans="1:22" ht="26.25" customHeight="1" x14ac:dyDescent="0.3">
      <c r="A558" s="452" t="s">
        <v>750</v>
      </c>
      <c r="B558" s="446" t="s">
        <v>751</v>
      </c>
      <c r="C558" s="447" t="s">
        <v>124</v>
      </c>
      <c r="D558" s="413">
        <v>69.23</v>
      </c>
      <c r="E558" s="447">
        <v>173.71</v>
      </c>
      <c r="F558" s="383">
        <f t="shared" ref="F558" si="519">IF(H558&lt;E558,H558-E558,0)</f>
        <v>0</v>
      </c>
      <c r="G558" s="383">
        <f t="shared" ref="G558" si="520">IF(H558&gt;E558,H558-E558,0)</f>
        <v>0</v>
      </c>
      <c r="H558" s="447">
        <v>173.71</v>
      </c>
      <c r="I558" s="400"/>
      <c r="J558" s="386">
        <f>I558+'BM06'!J558</f>
        <v>117</v>
      </c>
      <c r="K558" s="387">
        <f>ROUND(E558*D558,2)</f>
        <v>12025.94</v>
      </c>
      <c r="L558" s="387">
        <f t="shared" ref="L558" si="521">ROUND(D558*F558,2)</f>
        <v>0</v>
      </c>
      <c r="M558" s="387">
        <f t="shared" ref="M558" si="522">ROUND(D558*G558,2)</f>
        <v>0</v>
      </c>
      <c r="N558" s="387">
        <f>ROUND(H558*D558,2)</f>
        <v>12025.94</v>
      </c>
      <c r="O558" s="387">
        <f>ROUND(I558*D558,2)</f>
        <v>0</v>
      </c>
      <c r="P558" s="387">
        <f>ROUND(J558*D558,2)</f>
        <v>8099.91</v>
      </c>
      <c r="Q558" s="388">
        <f t="shared" si="518"/>
        <v>0.67353653851590811</v>
      </c>
      <c r="S558" s="4">
        <v>12025.94</v>
      </c>
      <c r="U558" s="39">
        <f t="shared" si="497"/>
        <v>0</v>
      </c>
      <c r="V558" s="39"/>
    </row>
    <row r="559" spans="1:22" ht="15.5" x14ac:dyDescent="0.3">
      <c r="A559" s="381" t="s">
        <v>752</v>
      </c>
      <c r="B559" s="394" t="s">
        <v>753</v>
      </c>
      <c r="C559" s="395"/>
      <c r="D559" s="409"/>
      <c r="E559" s="395"/>
      <c r="F559" s="395"/>
      <c r="G559" s="395"/>
      <c r="H559" s="395"/>
      <c r="I559" s="644"/>
      <c r="J559" s="644"/>
      <c r="K559" s="644"/>
      <c r="L559" s="644"/>
      <c r="M559" s="644"/>
      <c r="N559" s="644"/>
      <c r="O559" s="644"/>
      <c r="P559" s="644"/>
      <c r="Q559" s="450"/>
      <c r="S559" s="4">
        <v>33745.94</v>
      </c>
      <c r="U559" s="39">
        <f t="shared" si="497"/>
        <v>33745.94</v>
      </c>
      <c r="V559" s="39"/>
    </row>
    <row r="560" spans="1:22" ht="50" x14ac:dyDescent="0.3">
      <c r="A560" s="452" t="s">
        <v>754</v>
      </c>
      <c r="B560" s="446" t="s">
        <v>755</v>
      </c>
      <c r="C560" s="447" t="s">
        <v>63</v>
      </c>
      <c r="D560" s="413">
        <v>132.66999999999999</v>
      </c>
      <c r="E560" s="447">
        <v>254.36</v>
      </c>
      <c r="F560" s="383">
        <f t="shared" ref="F560" si="523">IF(H560&lt;E560,H560-E560,0)</f>
        <v>0</v>
      </c>
      <c r="G560" s="383">
        <f t="shared" ref="G560" si="524">IF(H560&gt;E560,H560-E560,0)</f>
        <v>0</v>
      </c>
      <c r="H560" s="447">
        <v>254.36</v>
      </c>
      <c r="I560" s="400"/>
      <c r="J560" s="386">
        <f>I560+'BM06'!J560</f>
        <v>129.6</v>
      </c>
      <c r="K560" s="387">
        <f>ROUND(E560*D560,2)</f>
        <v>33745.94</v>
      </c>
      <c r="L560" s="387">
        <f t="shared" ref="L560" si="525">ROUND(D560*F560,2)</f>
        <v>0</v>
      </c>
      <c r="M560" s="387">
        <f t="shared" ref="M560" si="526">ROUND(D560*G560,2)</f>
        <v>0</v>
      </c>
      <c r="N560" s="387">
        <f>ROUND(H560*D560,2)</f>
        <v>33745.94</v>
      </c>
      <c r="O560" s="387">
        <f>ROUND(I560*D560,2)</f>
        <v>0</v>
      </c>
      <c r="P560" s="387">
        <f>ROUND(J560*D560,2)</f>
        <v>17194.03</v>
      </c>
      <c r="Q560" s="388">
        <f t="shared" si="518"/>
        <v>0.50951403339186874</v>
      </c>
      <c r="S560" s="4">
        <v>33745.94</v>
      </c>
      <c r="U560" s="39">
        <f t="shared" si="497"/>
        <v>0</v>
      </c>
      <c r="V560" s="39"/>
    </row>
    <row r="561" spans="1:22" ht="15.5" x14ac:dyDescent="0.3">
      <c r="A561" s="381" t="s">
        <v>756</v>
      </c>
      <c r="B561" s="394" t="s">
        <v>108</v>
      </c>
      <c r="C561" s="395"/>
      <c r="D561" s="409"/>
      <c r="E561" s="395"/>
      <c r="F561" s="395"/>
      <c r="G561" s="395"/>
      <c r="H561" s="395"/>
      <c r="I561" s="644"/>
      <c r="J561" s="644"/>
      <c r="K561" s="644"/>
      <c r="L561" s="644"/>
      <c r="M561" s="644"/>
      <c r="N561" s="644"/>
      <c r="O561" s="644"/>
      <c r="P561" s="395"/>
      <c r="Q561" s="450"/>
      <c r="S561" s="4">
        <v>9998.94</v>
      </c>
      <c r="U561" s="39">
        <f t="shared" si="497"/>
        <v>9998.94</v>
      </c>
      <c r="V561" s="39"/>
    </row>
    <row r="562" spans="1:22" ht="37.5" x14ac:dyDescent="0.3">
      <c r="A562" s="452" t="s">
        <v>757</v>
      </c>
      <c r="B562" s="446" t="s">
        <v>109</v>
      </c>
      <c r="C562" s="447" t="s">
        <v>63</v>
      </c>
      <c r="D562" s="413">
        <v>4.37</v>
      </c>
      <c r="E562" s="447">
        <v>350.84</v>
      </c>
      <c r="F562" s="383">
        <f t="shared" ref="F562:F563" si="527">IF(H562&lt;E562,H562-E562,0)</f>
        <v>0</v>
      </c>
      <c r="G562" s="383">
        <f t="shared" ref="G562:G563" si="528">IF(H562&gt;E562,H562-E562,0)</f>
        <v>0</v>
      </c>
      <c r="H562" s="447">
        <v>350.84</v>
      </c>
      <c r="I562" s="400"/>
      <c r="J562" s="386">
        <f>I562+'BM06'!J562</f>
        <v>288</v>
      </c>
      <c r="K562" s="387">
        <f>ROUND(E562*D562,2)</f>
        <v>1533.17</v>
      </c>
      <c r="L562" s="387">
        <f t="shared" ref="L562:L563" si="529">ROUND(D562*F562,2)</f>
        <v>0</v>
      </c>
      <c r="M562" s="387">
        <f t="shared" ref="M562:M563" si="530">ROUND(D562*G562,2)</f>
        <v>0</v>
      </c>
      <c r="N562" s="387">
        <f>ROUND(H562*D562,2)</f>
        <v>1533.17</v>
      </c>
      <c r="O562" s="387">
        <f>ROUND(I562*D562,2)</f>
        <v>0</v>
      </c>
      <c r="P562" s="387">
        <f>ROUND(J562*D562,2)</f>
        <v>1258.56</v>
      </c>
      <c r="Q562" s="388">
        <f t="shared" si="518"/>
        <v>0.82088744235799027</v>
      </c>
      <c r="S562" s="4">
        <v>1533.17</v>
      </c>
      <c r="U562" s="39">
        <f t="shared" si="497"/>
        <v>0</v>
      </c>
      <c r="V562" s="39"/>
    </row>
    <row r="563" spans="1:22" ht="50" x14ac:dyDescent="0.3">
      <c r="A563" s="452" t="s">
        <v>758</v>
      </c>
      <c r="B563" s="446" t="s">
        <v>110</v>
      </c>
      <c r="C563" s="447" t="s">
        <v>63</v>
      </c>
      <c r="D563" s="413">
        <v>24.13</v>
      </c>
      <c r="E563" s="447">
        <v>350.84</v>
      </c>
      <c r="F563" s="383">
        <f t="shared" si="527"/>
        <v>0</v>
      </c>
      <c r="G563" s="383">
        <f t="shared" si="528"/>
        <v>0</v>
      </c>
      <c r="H563" s="447">
        <v>350.84</v>
      </c>
      <c r="I563" s="400"/>
      <c r="J563" s="386">
        <f>I563+'BM06'!J563</f>
        <v>288</v>
      </c>
      <c r="K563" s="387">
        <f>ROUND(E563*D563,2)</f>
        <v>8465.77</v>
      </c>
      <c r="L563" s="387">
        <f t="shared" si="529"/>
        <v>0</v>
      </c>
      <c r="M563" s="387">
        <f t="shared" si="530"/>
        <v>0</v>
      </c>
      <c r="N563" s="387">
        <f>ROUND(H563*D563,2)</f>
        <v>8465.77</v>
      </c>
      <c r="O563" s="387">
        <f>ROUND(I563*D563,2)</f>
        <v>0</v>
      </c>
      <c r="P563" s="387">
        <f>ROUND(J563*D563,2)</f>
        <v>6949.44</v>
      </c>
      <c r="Q563" s="388">
        <f t="shared" si="518"/>
        <v>0.82088693645114374</v>
      </c>
      <c r="S563" s="4">
        <v>8465.77</v>
      </c>
      <c r="U563" s="39">
        <f t="shared" si="497"/>
        <v>0</v>
      </c>
      <c r="V563" s="39"/>
    </row>
    <row r="564" spans="1:22" ht="15.5" x14ac:dyDescent="0.3">
      <c r="A564" s="381" t="s">
        <v>759</v>
      </c>
      <c r="B564" s="394" t="s">
        <v>42</v>
      </c>
      <c r="C564" s="395"/>
      <c r="D564" s="409"/>
      <c r="E564" s="395"/>
      <c r="F564" s="395"/>
      <c r="G564" s="395"/>
      <c r="H564" s="395"/>
      <c r="I564" s="644"/>
      <c r="J564" s="644"/>
      <c r="K564" s="644"/>
      <c r="L564" s="644"/>
      <c r="M564" s="644"/>
      <c r="N564" s="644"/>
      <c r="O564" s="644"/>
      <c r="P564" s="395"/>
      <c r="Q564" s="450"/>
      <c r="S564" s="4">
        <v>4778.4399999999996</v>
      </c>
      <c r="U564" s="39">
        <f t="shared" si="497"/>
        <v>4778.4399999999996</v>
      </c>
      <c r="V564" s="39"/>
    </row>
    <row r="565" spans="1:22" ht="26.25" customHeight="1" x14ac:dyDescent="0.3">
      <c r="A565" s="452" t="s">
        <v>760</v>
      </c>
      <c r="B565" s="446" t="s">
        <v>417</v>
      </c>
      <c r="C565" s="447" t="s">
        <v>63</v>
      </c>
      <c r="D565" s="413">
        <v>13.62</v>
      </c>
      <c r="E565" s="447">
        <v>350.84</v>
      </c>
      <c r="F565" s="383">
        <f t="shared" ref="F565" si="531">IF(H565&lt;E565,H565-E565,0)</f>
        <v>0</v>
      </c>
      <c r="G565" s="383">
        <f t="shared" ref="G565" si="532">IF(H565&gt;E565,H565-E565,0)</f>
        <v>0</v>
      </c>
      <c r="H565" s="447">
        <v>350.84</v>
      </c>
      <c r="I565" s="400"/>
      <c r="J565" s="386">
        <f>I565+'BM06'!J565</f>
        <v>0</v>
      </c>
      <c r="K565" s="387">
        <f>ROUND(E565*D565,2)</f>
        <v>4778.4399999999996</v>
      </c>
      <c r="L565" s="387">
        <f t="shared" ref="L565" si="533">ROUND(D565*F565,2)</f>
        <v>0</v>
      </c>
      <c r="M565" s="387">
        <f t="shared" ref="M565" si="534">ROUND(D565*G565,2)</f>
        <v>0</v>
      </c>
      <c r="N565" s="387">
        <f>ROUND(H565*D565,2)</f>
        <v>4778.4399999999996</v>
      </c>
      <c r="O565" s="387">
        <f>ROUND(I565*D565,2)</f>
        <v>0</v>
      </c>
      <c r="P565" s="387">
        <f>ROUND(J565*D565,2)</f>
        <v>0</v>
      </c>
      <c r="Q565" s="388">
        <f t="shared" si="518"/>
        <v>0</v>
      </c>
      <c r="S565" s="4">
        <v>4778.4399999999996</v>
      </c>
      <c r="U565" s="39">
        <f t="shared" si="497"/>
        <v>0</v>
      </c>
      <c r="V565" s="39"/>
    </row>
    <row r="566" spans="1:22" s="10" customFormat="1" x14ac:dyDescent="0.3">
      <c r="A566" s="680"/>
      <c r="B566" s="681"/>
      <c r="C566" s="681"/>
      <c r="D566" s="681"/>
      <c r="E566" s="681"/>
      <c r="F566" s="681"/>
      <c r="G566" s="681"/>
      <c r="H566" s="681"/>
      <c r="I566" s="681"/>
      <c r="J566" s="681"/>
      <c r="K566" s="681"/>
      <c r="L566" s="681"/>
      <c r="M566" s="681"/>
      <c r="N566" s="681"/>
      <c r="O566" s="681"/>
      <c r="P566" s="681"/>
      <c r="Q566" s="682"/>
      <c r="R566" s="9"/>
      <c r="S566" s="9"/>
      <c r="T566" s="9"/>
      <c r="U566" s="9"/>
      <c r="V566" s="9"/>
    </row>
    <row r="567" spans="1:22" s="10" customFormat="1" ht="16.5" customHeight="1" x14ac:dyDescent="0.3">
      <c r="A567" s="683" t="s">
        <v>1524</v>
      </c>
      <c r="B567" s="684"/>
      <c r="C567" s="684"/>
      <c r="D567" s="684"/>
      <c r="E567" s="684"/>
      <c r="F567" s="684"/>
      <c r="G567" s="684"/>
      <c r="H567" s="684"/>
      <c r="I567" s="684"/>
      <c r="J567" s="684"/>
      <c r="K567" s="495">
        <f t="shared" ref="K567:N567" si="535">K18+K53+K108+K120+K134+K197+K257+K291+K325+K374+K424+K476+K483+K489+K497+K537+K549</f>
        <v>2233696.41</v>
      </c>
      <c r="L567" s="495">
        <f t="shared" si="535"/>
        <v>-256673.36</v>
      </c>
      <c r="M567" s="495">
        <f t="shared" si="535"/>
        <v>406023.72000000009</v>
      </c>
      <c r="N567" s="495">
        <f t="shared" si="535"/>
        <v>2383046.7800000007</v>
      </c>
      <c r="O567" s="546">
        <f>O18+O53+O108+O120+O134+O197+O257+O291+O325+O374+O424+O476+O483+O489+O497+O537+O549</f>
        <v>105786.97</v>
      </c>
      <c r="P567" s="546">
        <f>P18+P53+P108+P120+P134+P197+P257+P291+P325+P374+P424+P476+P483+P489+P497+P537+P549+0.02</f>
        <v>677767.09000000008</v>
      </c>
      <c r="Q567" s="496">
        <f>P567/N567</f>
        <v>0.28441199547077289</v>
      </c>
      <c r="R567" s="9"/>
      <c r="S567" s="9"/>
      <c r="T567" s="9"/>
      <c r="U567" s="9"/>
      <c r="V567" s="9"/>
    </row>
    <row r="568" spans="1:22" x14ac:dyDescent="0.3">
      <c r="A568" s="618"/>
      <c r="B568" s="619"/>
      <c r="C568" s="619"/>
      <c r="D568" s="619"/>
      <c r="E568" s="619"/>
      <c r="F568" s="619"/>
      <c r="G568" s="619"/>
      <c r="H568" s="619"/>
      <c r="I568" s="619"/>
      <c r="J568" s="619"/>
      <c r="K568" s="619"/>
      <c r="L568" s="619"/>
      <c r="M568" s="619"/>
      <c r="N568" s="619"/>
      <c r="O568" s="619"/>
      <c r="P568" s="619"/>
      <c r="Q568" s="620"/>
    </row>
    <row r="569" spans="1:22" x14ac:dyDescent="0.3">
      <c r="A569" s="95"/>
      <c r="B569" s="96"/>
      <c r="C569" s="97"/>
      <c r="D569" s="98"/>
      <c r="E569" s="98"/>
      <c r="F569" s="98"/>
      <c r="G569" s="98"/>
      <c r="H569" s="98"/>
      <c r="I569" s="99"/>
      <c r="J569" s="99"/>
      <c r="K569" s="100"/>
      <c r="L569" s="100"/>
      <c r="M569" s="100"/>
      <c r="N569" s="100"/>
      <c r="O569" s="100"/>
      <c r="P569" s="100"/>
      <c r="Q569" s="101"/>
    </row>
    <row r="570" spans="1:22" x14ac:dyDescent="0.3">
      <c r="A570" s="95"/>
      <c r="B570" s="102"/>
      <c r="C570" s="97"/>
      <c r="D570" s="98"/>
      <c r="E570" s="98"/>
      <c r="F570" s="98"/>
      <c r="G570" s="98"/>
      <c r="H570" s="98"/>
      <c r="I570" s="99"/>
      <c r="J570" s="99"/>
      <c r="K570" s="103"/>
      <c r="L570" s="103"/>
      <c r="M570" s="103"/>
      <c r="N570" s="103"/>
      <c r="O570" s="100"/>
      <c r="P570" s="100"/>
      <c r="Q570" s="101"/>
    </row>
    <row r="571" spans="1:22" x14ac:dyDescent="0.3">
      <c r="A571" s="95"/>
      <c r="B571" s="96"/>
      <c r="C571" s="97"/>
      <c r="D571" s="98"/>
      <c r="E571" s="98"/>
      <c r="F571" s="98"/>
      <c r="G571" s="98"/>
      <c r="H571" s="98"/>
      <c r="I571" s="99"/>
      <c r="J571" s="99"/>
      <c r="K571" s="103"/>
      <c r="L571" s="103"/>
      <c r="M571" s="103"/>
      <c r="N571" s="103"/>
      <c r="O571" s="100"/>
      <c r="P571" s="100"/>
      <c r="Q571" s="101"/>
    </row>
    <row r="572" spans="1:22" x14ac:dyDescent="0.3">
      <c r="A572" s="95"/>
      <c r="B572" s="96"/>
      <c r="C572" s="97"/>
      <c r="D572" s="98"/>
      <c r="E572" s="98"/>
      <c r="F572" s="98"/>
      <c r="G572" s="98"/>
      <c r="H572" s="98"/>
      <c r="I572" s="99"/>
      <c r="J572" s="99"/>
      <c r="K572" s="100"/>
      <c r="L572" s="100"/>
      <c r="M572" s="100"/>
      <c r="N572" s="100"/>
      <c r="O572" s="100"/>
      <c r="P572" s="100"/>
      <c r="Q572" s="101"/>
    </row>
    <row r="573" spans="1:22" x14ac:dyDescent="0.3">
      <c r="A573" s="104"/>
      <c r="B573" s="105"/>
      <c r="C573" s="106"/>
      <c r="D573" s="107"/>
      <c r="E573" s="107"/>
      <c r="F573" s="107"/>
      <c r="G573" s="107"/>
      <c r="H573" s="107"/>
      <c r="I573" s="108"/>
      <c r="J573" s="108"/>
      <c r="K573" s="109"/>
      <c r="L573" s="109"/>
      <c r="M573" s="109"/>
      <c r="N573" s="109"/>
      <c r="O573" s="109"/>
      <c r="P573" s="109"/>
      <c r="Q573" s="110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42">
        <f>N567-K567</f>
        <v>149350.37000000058</v>
      </c>
      <c r="O581" s="643"/>
    </row>
    <row r="582" spans="14:18" ht="20" x14ac:dyDescent="0.3">
      <c r="N582" s="643"/>
      <c r="O582" s="643"/>
      <c r="P582" s="350">
        <f>N581/K567</f>
        <v>6.6862430064970446E-2</v>
      </c>
      <c r="R582" s="358">
        <f>'BM06'!P567+O567</f>
        <v>677767.09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2" fitToHeight="0" orientation="portrait" r:id="rId1"/>
  <headerFooter>
    <oddFooter xml:space="preserve">&amp;LFabio Cavalcanti de A. Filho
Resp. Téc. - Eng. Civil
CREA 1617144509
</oddFooter>
  </headerFooter>
  <ignoredErrors>
    <ignoredError sqref="Q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2"/>
  <sheetViews>
    <sheetView tabSelected="1" view="pageBreakPreview" topLeftCell="C562" zoomScaleNormal="85" zoomScaleSheetLayoutView="100" workbookViewId="0">
      <selection activeCell="R582" sqref="R58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7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8"/>
      <c r="B1" s="89"/>
      <c r="C1" s="650" t="s">
        <v>1543</v>
      </c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90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3"/>
      <c r="R2" s="5"/>
      <c r="S2" s="5"/>
      <c r="T2" s="5"/>
      <c r="U2" s="5"/>
      <c r="V2" s="5"/>
    </row>
    <row r="3" spans="1:22" s="6" customFormat="1" ht="12.75" customHeight="1" x14ac:dyDescent="0.3">
      <c r="A3" s="19"/>
      <c r="B3" s="91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92" t="s">
        <v>24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92" t="s">
        <v>6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5"/>
      <c r="R5" s="5"/>
      <c r="S5" s="5"/>
      <c r="T5" s="5"/>
      <c r="U5" s="5"/>
      <c r="V5" s="5"/>
    </row>
    <row r="6" spans="1:22" s="6" customFormat="1" x14ac:dyDescent="0.3">
      <c r="A6" s="631" t="s">
        <v>2</v>
      </c>
      <c r="B6" s="656"/>
      <c r="C6" s="656"/>
      <c r="D6" s="656"/>
      <c r="E6" s="632"/>
      <c r="F6" s="539"/>
      <c r="G6" s="539"/>
      <c r="H6" s="539"/>
      <c r="I6" s="657" t="s">
        <v>3</v>
      </c>
      <c r="J6" s="658"/>
      <c r="K6" s="658"/>
      <c r="L6" s="658"/>
      <c r="M6" s="658"/>
      <c r="N6" s="658"/>
      <c r="O6" s="659"/>
      <c r="P6" s="362" t="s">
        <v>4</v>
      </c>
      <c r="Q6" s="362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0" t="s">
        <v>56</v>
      </c>
      <c r="B7" s="661"/>
      <c r="C7" s="661"/>
      <c r="D7" s="661"/>
      <c r="E7" s="662"/>
      <c r="F7" s="540"/>
      <c r="G7" s="540"/>
      <c r="H7" s="540"/>
      <c r="I7" s="660" t="s">
        <v>6</v>
      </c>
      <c r="J7" s="661"/>
      <c r="K7" s="661"/>
      <c r="L7" s="661"/>
      <c r="M7" s="661"/>
      <c r="N7" s="661"/>
      <c r="O7" s="662"/>
      <c r="P7" s="666">
        <v>45342</v>
      </c>
      <c r="Q7" s="667" t="s">
        <v>1542</v>
      </c>
      <c r="R7" s="5"/>
      <c r="S7" s="5"/>
      <c r="T7" s="5"/>
      <c r="U7" s="5"/>
      <c r="V7" s="5"/>
    </row>
    <row r="8" spans="1:22" s="6" customFormat="1" x14ac:dyDescent="0.3">
      <c r="A8" s="663"/>
      <c r="B8" s="664"/>
      <c r="C8" s="664"/>
      <c r="D8" s="664"/>
      <c r="E8" s="665"/>
      <c r="F8" s="541"/>
      <c r="G8" s="541"/>
      <c r="H8" s="541"/>
      <c r="I8" s="663"/>
      <c r="J8" s="664"/>
      <c r="K8" s="664"/>
      <c r="L8" s="664"/>
      <c r="M8" s="664"/>
      <c r="N8" s="664"/>
      <c r="O8" s="665"/>
      <c r="P8" s="666"/>
      <c r="Q8" s="668"/>
      <c r="R8" s="5"/>
      <c r="S8" s="5"/>
      <c r="T8" s="5"/>
      <c r="U8" s="5"/>
      <c r="V8" s="5"/>
    </row>
    <row r="9" spans="1:22" s="6" customFormat="1" ht="33" customHeight="1" x14ac:dyDescent="0.3">
      <c r="A9" s="631" t="s">
        <v>7</v>
      </c>
      <c r="B9" s="656"/>
      <c r="C9" s="656"/>
      <c r="D9" s="656"/>
      <c r="E9" s="632"/>
      <c r="F9" s="537"/>
      <c r="G9" s="537"/>
      <c r="H9" s="537"/>
      <c r="I9" s="637" t="s">
        <v>8</v>
      </c>
      <c r="J9" s="637"/>
      <c r="K9" s="637"/>
      <c r="L9" s="637"/>
      <c r="M9" s="637"/>
      <c r="N9" s="637"/>
      <c r="O9" s="637"/>
      <c r="P9" s="544" t="s">
        <v>9</v>
      </c>
      <c r="Q9" s="367" t="s">
        <v>10</v>
      </c>
      <c r="R9" s="5"/>
      <c r="S9" s="5"/>
      <c r="T9" s="356"/>
      <c r="U9" s="5"/>
      <c r="V9" s="5"/>
    </row>
    <row r="10" spans="1:22" s="6" customFormat="1" ht="12.75" customHeight="1" x14ac:dyDescent="0.3">
      <c r="A10" s="670" t="s">
        <v>801</v>
      </c>
      <c r="B10" s="671"/>
      <c r="C10" s="671"/>
      <c r="D10" s="671"/>
      <c r="E10" s="672"/>
      <c r="F10" s="542"/>
      <c r="G10" s="542"/>
      <c r="H10" s="542"/>
      <c r="I10" s="669" t="s">
        <v>804</v>
      </c>
      <c r="J10" s="669"/>
      <c r="K10" s="669"/>
      <c r="L10" s="669"/>
      <c r="M10" s="669"/>
      <c r="N10" s="669"/>
      <c r="O10" s="669"/>
      <c r="P10" s="666">
        <v>44957</v>
      </c>
      <c r="Q10" s="666">
        <v>45322</v>
      </c>
      <c r="R10" s="5"/>
      <c r="S10" s="5"/>
      <c r="T10" s="5"/>
      <c r="U10" s="5"/>
      <c r="V10" s="5"/>
    </row>
    <row r="11" spans="1:22" s="6" customFormat="1" x14ac:dyDescent="0.3">
      <c r="A11" s="673"/>
      <c r="B11" s="674"/>
      <c r="C11" s="674"/>
      <c r="D11" s="674"/>
      <c r="E11" s="675"/>
      <c r="F11" s="543"/>
      <c r="G11" s="543"/>
      <c r="H11" s="543"/>
      <c r="I11" s="669"/>
      <c r="J11" s="669"/>
      <c r="K11" s="669"/>
      <c r="L11" s="669"/>
      <c r="M11" s="669"/>
      <c r="N11" s="669"/>
      <c r="O11" s="669"/>
      <c r="P11" s="666"/>
      <c r="Q11" s="666"/>
      <c r="R11" s="5"/>
      <c r="S11" s="5"/>
      <c r="T11" s="5"/>
      <c r="U11" s="5"/>
      <c r="V11" s="5"/>
    </row>
    <row r="12" spans="1:22" s="6" customFormat="1" ht="13" customHeight="1" x14ac:dyDescent="0.3">
      <c r="A12" s="637" t="s">
        <v>12</v>
      </c>
      <c r="B12" s="637"/>
      <c r="C12" s="631" t="s">
        <v>13</v>
      </c>
      <c r="D12" s="632"/>
      <c r="E12" s="637" t="s">
        <v>1512</v>
      </c>
      <c r="F12" s="637"/>
      <c r="G12" s="637"/>
      <c r="H12" s="637"/>
      <c r="I12" s="637" t="s">
        <v>1513</v>
      </c>
      <c r="J12" s="637"/>
      <c r="K12" s="370" t="s">
        <v>1519</v>
      </c>
      <c r="L12" s="371" t="s">
        <v>1523</v>
      </c>
      <c r="M12" s="372" t="s">
        <v>1522</v>
      </c>
      <c r="N12" s="370" t="s">
        <v>14</v>
      </c>
      <c r="O12" s="373"/>
      <c r="P12" s="676" t="s">
        <v>15</v>
      </c>
      <c r="Q12" s="676"/>
      <c r="R12" s="5"/>
      <c r="S12" s="5"/>
      <c r="T12" s="5"/>
      <c r="U12" s="5"/>
      <c r="V12" s="5"/>
    </row>
    <row r="13" spans="1:22" s="6" customFormat="1" ht="15" customHeight="1" x14ac:dyDescent="0.3">
      <c r="A13" s="670" t="s">
        <v>803</v>
      </c>
      <c r="B13" s="672"/>
      <c r="C13" s="633">
        <v>2233696.41</v>
      </c>
      <c r="D13" s="634"/>
      <c r="E13" s="633">
        <f>N567</f>
        <v>2383046.7800000007</v>
      </c>
      <c r="F13" s="638"/>
      <c r="G13" s="638"/>
      <c r="H13" s="634"/>
      <c r="I13" s="633">
        <f>E13-C13</f>
        <v>149350.37000000058</v>
      </c>
      <c r="J13" s="634"/>
      <c r="K13" s="640">
        <f>N13/E13</f>
        <v>2.8928391409924387E-2</v>
      </c>
      <c r="L13" s="677">
        <f>L567</f>
        <v>-256673.36</v>
      </c>
      <c r="M13" s="677">
        <f>M567</f>
        <v>406023.72000000009</v>
      </c>
      <c r="N13" s="633">
        <f>O567</f>
        <v>68937.709999999992</v>
      </c>
      <c r="O13" s="634"/>
      <c r="P13" s="669" t="s">
        <v>1544</v>
      </c>
      <c r="Q13" s="669"/>
      <c r="R13" s="5"/>
      <c r="S13" s="5"/>
      <c r="T13" s="5"/>
      <c r="U13" s="5"/>
      <c r="V13" s="5"/>
    </row>
    <row r="14" spans="1:22" s="6" customFormat="1" x14ac:dyDescent="0.3">
      <c r="A14" s="673"/>
      <c r="B14" s="675"/>
      <c r="C14" s="635"/>
      <c r="D14" s="636"/>
      <c r="E14" s="635"/>
      <c r="F14" s="639"/>
      <c r="G14" s="639"/>
      <c r="H14" s="636"/>
      <c r="I14" s="635"/>
      <c r="J14" s="636"/>
      <c r="K14" s="641"/>
      <c r="L14" s="678"/>
      <c r="M14" s="678"/>
      <c r="N14" s="635"/>
      <c r="O14" s="636"/>
      <c r="P14" s="669"/>
      <c r="Q14" s="669"/>
      <c r="R14" s="5"/>
      <c r="S14" s="622">
        <v>1.2522</v>
      </c>
      <c r="T14" s="5"/>
      <c r="U14" s="5"/>
      <c r="V14" s="5"/>
    </row>
    <row r="15" spans="1:22" s="6" customFormat="1" x14ac:dyDescent="0.3">
      <c r="A15" s="685"/>
      <c r="B15" s="685"/>
      <c r="C15" s="685"/>
      <c r="D15" s="685"/>
      <c r="E15" s="685"/>
      <c r="F15" s="685"/>
      <c r="G15" s="685"/>
      <c r="H15" s="685"/>
      <c r="I15" s="685"/>
      <c r="J15" s="685"/>
      <c r="K15" s="685"/>
      <c r="L15" s="685"/>
      <c r="M15" s="685"/>
      <c r="N15" s="685"/>
      <c r="O15" s="685"/>
      <c r="P15" s="685"/>
      <c r="Q15" s="685"/>
      <c r="R15" s="5"/>
      <c r="S15" s="622"/>
      <c r="T15" s="5"/>
      <c r="U15" s="5"/>
      <c r="V15" s="5"/>
    </row>
    <row r="16" spans="1:22" s="10" customFormat="1" ht="12.75" customHeight="1" x14ac:dyDescent="0.3">
      <c r="A16" s="686" t="s">
        <v>16</v>
      </c>
      <c r="B16" s="687" t="s">
        <v>17</v>
      </c>
      <c r="C16" s="687" t="s">
        <v>0</v>
      </c>
      <c r="D16" s="545"/>
      <c r="E16" s="686" t="s">
        <v>1</v>
      </c>
      <c r="F16" s="686"/>
      <c r="G16" s="686"/>
      <c r="H16" s="686"/>
      <c r="I16" s="686"/>
      <c r="J16" s="686"/>
      <c r="K16" s="688" t="s">
        <v>19</v>
      </c>
      <c r="L16" s="688"/>
      <c r="M16" s="688"/>
      <c r="N16" s="688"/>
      <c r="O16" s="688"/>
      <c r="P16" s="688"/>
      <c r="Q16" s="689" t="s">
        <v>20</v>
      </c>
      <c r="R16" s="9"/>
      <c r="S16" s="622"/>
      <c r="T16" s="9"/>
      <c r="U16" s="9"/>
      <c r="V16" s="9"/>
    </row>
    <row r="17" spans="1:22" s="10" customFormat="1" ht="52" x14ac:dyDescent="0.3">
      <c r="A17" s="686"/>
      <c r="B17" s="687"/>
      <c r="C17" s="687"/>
      <c r="D17" s="545" t="s">
        <v>18</v>
      </c>
      <c r="E17" s="545" t="s">
        <v>21</v>
      </c>
      <c r="F17" s="545" t="s">
        <v>1523</v>
      </c>
      <c r="G17" s="545" t="s">
        <v>1522</v>
      </c>
      <c r="H17" s="545" t="s">
        <v>1484</v>
      </c>
      <c r="I17" s="545" t="s">
        <v>22</v>
      </c>
      <c r="J17" s="375" t="s">
        <v>23</v>
      </c>
      <c r="K17" s="375" t="s">
        <v>21</v>
      </c>
      <c r="L17" s="545" t="s">
        <v>1523</v>
      </c>
      <c r="M17" s="545" t="s">
        <v>1522</v>
      </c>
      <c r="N17" s="545" t="s">
        <v>1484</v>
      </c>
      <c r="O17" s="375" t="s">
        <v>22</v>
      </c>
      <c r="P17" s="375" t="s">
        <v>23</v>
      </c>
      <c r="Q17" s="689"/>
      <c r="R17" s="9"/>
      <c r="S17" s="351">
        <f>C13</f>
        <v>2233696.41</v>
      </c>
      <c r="T17" s="679">
        <f>2302424.52</f>
        <v>2302424.52</v>
      </c>
      <c r="U17" s="679"/>
      <c r="V17" s="295">
        <f>(S17/T17)*S14</f>
        <v>1.2148214285878089</v>
      </c>
    </row>
    <row r="18" spans="1:22" x14ac:dyDescent="0.3">
      <c r="A18" s="376">
        <v>1</v>
      </c>
      <c r="B18" s="377" t="s">
        <v>57</v>
      </c>
      <c r="C18" s="378"/>
      <c r="D18" s="378"/>
      <c r="E18" s="378"/>
      <c r="F18" s="378"/>
      <c r="G18" s="378"/>
      <c r="H18" s="378"/>
      <c r="I18" s="378"/>
      <c r="J18" s="378"/>
      <c r="K18" s="379">
        <f t="shared" ref="K18:P18" si="0">SUM(K20:K52)</f>
        <v>99545</v>
      </c>
      <c r="L18" s="379">
        <f t="shared" si="0"/>
        <v>0</v>
      </c>
      <c r="M18" s="379">
        <f t="shared" si="0"/>
        <v>0</v>
      </c>
      <c r="N18" s="379">
        <f t="shared" si="0"/>
        <v>99545</v>
      </c>
      <c r="O18" s="379">
        <f t="shared" si="0"/>
        <v>0</v>
      </c>
      <c r="P18" s="379">
        <f t="shared" si="0"/>
        <v>36560.25</v>
      </c>
      <c r="Q18" s="380">
        <f>P18/N18</f>
        <v>0.3672735948565975</v>
      </c>
    </row>
    <row r="19" spans="1:22" ht="14" customHeight="1" x14ac:dyDescent="0.3">
      <c r="A19" s="381" t="s">
        <v>58</v>
      </c>
      <c r="B19" s="626" t="s">
        <v>59</v>
      </c>
      <c r="C19" s="627"/>
      <c r="D19" s="627"/>
      <c r="E19" s="627"/>
      <c r="F19" s="627"/>
      <c r="G19" s="627"/>
      <c r="H19" s="627"/>
      <c r="I19" s="627"/>
      <c r="J19" s="627"/>
      <c r="K19" s="627"/>
      <c r="L19" s="627"/>
      <c r="M19" s="627"/>
      <c r="N19" s="627"/>
      <c r="O19" s="627"/>
      <c r="P19" s="627"/>
      <c r="Q19" s="628"/>
      <c r="S19" s="4">
        <v>31853.61</v>
      </c>
    </row>
    <row r="20" spans="1:22" ht="25" x14ac:dyDescent="0.3">
      <c r="A20" s="382" t="s">
        <v>1525</v>
      </c>
      <c r="B20" s="359" t="s">
        <v>60</v>
      </c>
      <c r="C20" s="383" t="s">
        <v>61</v>
      </c>
      <c r="D20" s="384">
        <v>360.21</v>
      </c>
      <c r="E20" s="383">
        <v>8</v>
      </c>
      <c r="F20" s="383">
        <f>IF(H20&lt;E20,H20-E20,0)</f>
        <v>0</v>
      </c>
      <c r="G20" s="383">
        <f>IF(H20&gt;E20,H20-E20,0)</f>
        <v>0</v>
      </c>
      <c r="H20" s="383">
        <v>8</v>
      </c>
      <c r="I20" s="385"/>
      <c r="J20" s="386">
        <f>I20+'BM07'!J20</f>
        <v>8</v>
      </c>
      <c r="K20" s="387">
        <f>ROUND(E20*D20,2)</f>
        <v>2881.68</v>
      </c>
      <c r="L20" s="387">
        <f>ROUND(D20*F20,2)</f>
        <v>0</v>
      </c>
      <c r="M20" s="387">
        <f>ROUND(D20*G20,2)</f>
        <v>0</v>
      </c>
      <c r="N20" s="387">
        <f>ROUND(H20*D20,2)</f>
        <v>2881.68</v>
      </c>
      <c r="O20" s="387">
        <f>ROUND(I20*D20,2)</f>
        <v>0</v>
      </c>
      <c r="P20" s="387">
        <f>ROUND(J20*D20,2)</f>
        <v>2881.68</v>
      </c>
      <c r="Q20" s="388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82" t="s">
        <v>1526</v>
      </c>
      <c r="B21" s="360" t="s">
        <v>62</v>
      </c>
      <c r="C21" s="383" t="s">
        <v>63</v>
      </c>
      <c r="D21" s="384">
        <v>1063.28</v>
      </c>
      <c r="E21" s="383">
        <v>10</v>
      </c>
      <c r="F21" s="383">
        <f t="shared" ref="F21:F23" si="2">IF(H21&lt;E21,H21-E21,0)</f>
        <v>0</v>
      </c>
      <c r="G21" s="383">
        <f t="shared" ref="G21:G23" si="3">IF(H21&gt;E21,H21-E21,0)</f>
        <v>0</v>
      </c>
      <c r="H21" s="383">
        <v>10</v>
      </c>
      <c r="I21" s="385"/>
      <c r="J21" s="386">
        <f>I21+'BM07'!J21</f>
        <v>10</v>
      </c>
      <c r="K21" s="387">
        <f>ROUND(E21*D21,2)</f>
        <v>10632.8</v>
      </c>
      <c r="L21" s="387">
        <f t="shared" ref="L21:L23" si="4">ROUND(D21*F21,2)</f>
        <v>0</v>
      </c>
      <c r="M21" s="387">
        <f t="shared" ref="M21:M23" si="5">ROUND(D21*G21,2)</f>
        <v>0</v>
      </c>
      <c r="N21" s="387">
        <f>ROUND(H21*D21,2)</f>
        <v>10632.8</v>
      </c>
      <c r="O21" s="387">
        <f>ROUND(I21*D21,2)</f>
        <v>0</v>
      </c>
      <c r="P21" s="387">
        <f t="shared" ref="P21:P23" si="6">ROUND(J21*D21,2)</f>
        <v>10632.8</v>
      </c>
      <c r="Q21" s="388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82" t="s">
        <v>1527</v>
      </c>
      <c r="B22" s="360" t="s">
        <v>64</v>
      </c>
      <c r="C22" s="383" t="s">
        <v>63</v>
      </c>
      <c r="D22" s="384">
        <v>1221.75</v>
      </c>
      <c r="E22" s="383">
        <v>15</v>
      </c>
      <c r="F22" s="383">
        <f t="shared" si="2"/>
        <v>0</v>
      </c>
      <c r="G22" s="383">
        <f t="shared" si="3"/>
        <v>0</v>
      </c>
      <c r="H22" s="383">
        <v>15</v>
      </c>
      <c r="I22" s="385"/>
      <c r="J22" s="386">
        <f>I22+'BM07'!J22</f>
        <v>15</v>
      </c>
      <c r="K22" s="387">
        <f>ROUND(E22*D22,2)</f>
        <v>18326.25</v>
      </c>
      <c r="L22" s="387">
        <f t="shared" si="4"/>
        <v>0</v>
      </c>
      <c r="M22" s="387">
        <f t="shared" si="5"/>
        <v>0</v>
      </c>
      <c r="N22" s="387">
        <f>ROUND(H22*D22,2)</f>
        <v>18326.25</v>
      </c>
      <c r="O22" s="387">
        <f>ROUND(I22*D22,2)</f>
        <v>0</v>
      </c>
      <c r="P22" s="387">
        <f t="shared" si="6"/>
        <v>18326.25</v>
      </c>
      <c r="Q22" s="388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82" t="s">
        <v>1528</v>
      </c>
      <c r="B23" s="360" t="s">
        <v>65</v>
      </c>
      <c r="C23" s="383" t="s">
        <v>61</v>
      </c>
      <c r="D23" s="384">
        <v>0.46</v>
      </c>
      <c r="E23" s="383">
        <v>28</v>
      </c>
      <c r="F23" s="383">
        <f t="shared" si="2"/>
        <v>0</v>
      </c>
      <c r="G23" s="383">
        <f t="shared" si="3"/>
        <v>0</v>
      </c>
      <c r="H23" s="383">
        <v>28</v>
      </c>
      <c r="I23" s="385"/>
      <c r="J23" s="386">
        <f>I23+'BM07'!J23</f>
        <v>28</v>
      </c>
      <c r="K23" s="387">
        <f>ROUND(E23*D23,2)</f>
        <v>12.88</v>
      </c>
      <c r="L23" s="387">
        <f t="shared" si="4"/>
        <v>0</v>
      </c>
      <c r="M23" s="387">
        <f t="shared" si="5"/>
        <v>0</v>
      </c>
      <c r="N23" s="387">
        <f>ROUND(H23*D23,2)</f>
        <v>12.88</v>
      </c>
      <c r="O23" s="387">
        <f>ROUND(I23*D23,2)</f>
        <v>0</v>
      </c>
      <c r="P23" s="387">
        <f t="shared" si="6"/>
        <v>12.88</v>
      </c>
      <c r="Q23" s="388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81" t="s">
        <v>66</v>
      </c>
      <c r="B24" s="623" t="s">
        <v>38</v>
      </c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  <c r="N24" s="624"/>
      <c r="O24" s="624"/>
      <c r="P24" s="624"/>
      <c r="Q24" s="625"/>
      <c r="S24" s="4">
        <v>12647.42</v>
      </c>
      <c r="U24" s="39">
        <f t="shared" si="1"/>
        <v>12647.42</v>
      </c>
      <c r="V24" s="39"/>
    </row>
    <row r="25" spans="1:22" ht="25" x14ac:dyDescent="0.3">
      <c r="A25" s="389" t="s">
        <v>78</v>
      </c>
      <c r="B25" s="390" t="s">
        <v>67</v>
      </c>
      <c r="C25" s="391" t="s">
        <v>46</v>
      </c>
      <c r="D25" s="384">
        <v>76.92</v>
      </c>
      <c r="E25" s="383">
        <v>5.53</v>
      </c>
      <c r="F25" s="383">
        <f>IF(H25&lt;E25,H25-E25,0)</f>
        <v>0</v>
      </c>
      <c r="G25" s="383">
        <f>IF(H25&gt;E25,H25-E25,0)</f>
        <v>0</v>
      </c>
      <c r="H25" s="383">
        <v>5.53</v>
      </c>
      <c r="I25" s="385"/>
      <c r="J25" s="386">
        <f>I25+'BM07'!J25</f>
        <v>4.24</v>
      </c>
      <c r="K25" s="387">
        <f t="shared" ref="K25:K35" si="8">ROUND(E25*D25,2)</f>
        <v>425.37</v>
      </c>
      <c r="L25" s="387">
        <f>ROUND(D25*F25,2)</f>
        <v>0</v>
      </c>
      <c r="M25" s="387">
        <f>ROUND(D25*G25,2)</f>
        <v>0</v>
      </c>
      <c r="N25" s="387">
        <f t="shared" ref="N25:N35" si="9">ROUND(H25*D25,2)</f>
        <v>425.37</v>
      </c>
      <c r="O25" s="387">
        <f t="shared" ref="O25:O35" si="10">ROUND(I25*D25,2)</f>
        <v>0</v>
      </c>
      <c r="P25" s="387">
        <f t="shared" ref="P25:P35" si="11">ROUND(J25*D25,2)</f>
        <v>326.14</v>
      </c>
      <c r="Q25" s="388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89" t="s">
        <v>79</v>
      </c>
      <c r="B26" s="390" t="s">
        <v>68</v>
      </c>
      <c r="C26" s="391" t="s">
        <v>63</v>
      </c>
      <c r="D26" s="384">
        <v>5.65</v>
      </c>
      <c r="E26" s="383">
        <v>4.24</v>
      </c>
      <c r="F26" s="383">
        <f t="shared" ref="F26:F35" si="12">IF(H26&lt;E26,H26-E26,0)</f>
        <v>0</v>
      </c>
      <c r="G26" s="383">
        <f t="shared" ref="G26:G35" si="13">IF(H26&gt;E26,H26-E26,0)</f>
        <v>0</v>
      </c>
      <c r="H26" s="383">
        <v>4.24</v>
      </c>
      <c r="I26" s="385"/>
      <c r="J26" s="386">
        <f>I26+'BM07'!J26</f>
        <v>4.24</v>
      </c>
      <c r="K26" s="387">
        <f t="shared" si="8"/>
        <v>23.96</v>
      </c>
      <c r="L26" s="387">
        <f t="shared" ref="L26:L35" si="14">ROUND(D26*F26,2)</f>
        <v>0</v>
      </c>
      <c r="M26" s="387">
        <f t="shared" ref="M26:M35" si="15">ROUND(D26*G26,2)</f>
        <v>0</v>
      </c>
      <c r="N26" s="387">
        <f t="shared" si="9"/>
        <v>23.96</v>
      </c>
      <c r="O26" s="387">
        <f t="shared" si="10"/>
        <v>0</v>
      </c>
      <c r="P26" s="387">
        <f t="shared" si="11"/>
        <v>23.96</v>
      </c>
      <c r="Q26" s="388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89" t="s">
        <v>80</v>
      </c>
      <c r="B27" s="390" t="s">
        <v>69</v>
      </c>
      <c r="C27" s="391" t="s">
        <v>63</v>
      </c>
      <c r="D27" s="384">
        <v>30.52</v>
      </c>
      <c r="E27" s="383">
        <v>4.24</v>
      </c>
      <c r="F27" s="383">
        <f t="shared" si="12"/>
        <v>0</v>
      </c>
      <c r="G27" s="383">
        <f t="shared" si="13"/>
        <v>0</v>
      </c>
      <c r="H27" s="383">
        <v>4.24</v>
      </c>
      <c r="I27" s="385"/>
      <c r="J27" s="386">
        <f>I27+'BM07'!J27</f>
        <v>4.24</v>
      </c>
      <c r="K27" s="387">
        <f t="shared" si="8"/>
        <v>129.4</v>
      </c>
      <c r="L27" s="387">
        <f t="shared" si="14"/>
        <v>0</v>
      </c>
      <c r="M27" s="387">
        <f t="shared" si="15"/>
        <v>0</v>
      </c>
      <c r="N27" s="387">
        <f t="shared" si="9"/>
        <v>129.4</v>
      </c>
      <c r="O27" s="387">
        <f t="shared" si="10"/>
        <v>0</v>
      </c>
      <c r="P27" s="387">
        <f t="shared" si="11"/>
        <v>129.4</v>
      </c>
      <c r="Q27" s="388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89" t="s">
        <v>81</v>
      </c>
      <c r="B28" s="390" t="s">
        <v>70</v>
      </c>
      <c r="C28" s="391" t="s">
        <v>71</v>
      </c>
      <c r="D28" s="384">
        <v>21.44</v>
      </c>
      <c r="E28" s="383">
        <v>38.9</v>
      </c>
      <c r="F28" s="383">
        <f t="shared" si="12"/>
        <v>0</v>
      </c>
      <c r="G28" s="383">
        <f t="shared" si="13"/>
        <v>0</v>
      </c>
      <c r="H28" s="383">
        <v>38.9</v>
      </c>
      <c r="I28" s="385"/>
      <c r="J28" s="386">
        <f>I28+'BM07'!J28</f>
        <v>38.9</v>
      </c>
      <c r="K28" s="387">
        <f t="shared" si="8"/>
        <v>834.02</v>
      </c>
      <c r="L28" s="387">
        <f t="shared" si="14"/>
        <v>0</v>
      </c>
      <c r="M28" s="387">
        <f t="shared" si="15"/>
        <v>0</v>
      </c>
      <c r="N28" s="387">
        <f t="shared" si="9"/>
        <v>834.02</v>
      </c>
      <c r="O28" s="387">
        <f t="shared" si="10"/>
        <v>0</v>
      </c>
      <c r="P28" s="387">
        <f t="shared" si="11"/>
        <v>834.02</v>
      </c>
      <c r="Q28" s="388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89" t="s">
        <v>82</v>
      </c>
      <c r="B29" s="390" t="s">
        <v>72</v>
      </c>
      <c r="C29" s="392" t="s">
        <v>71</v>
      </c>
      <c r="D29" s="384">
        <v>20.350000000000001</v>
      </c>
      <c r="E29" s="383">
        <v>50.3</v>
      </c>
      <c r="F29" s="383">
        <f t="shared" si="12"/>
        <v>0</v>
      </c>
      <c r="G29" s="383">
        <f t="shared" si="13"/>
        <v>0</v>
      </c>
      <c r="H29" s="383">
        <v>50.3</v>
      </c>
      <c r="I29" s="385"/>
      <c r="J29" s="386">
        <f>I29+'BM07'!J29</f>
        <v>0</v>
      </c>
      <c r="K29" s="387">
        <f t="shared" si="8"/>
        <v>1023.61</v>
      </c>
      <c r="L29" s="387">
        <f t="shared" si="14"/>
        <v>0</v>
      </c>
      <c r="M29" s="387">
        <f t="shared" si="15"/>
        <v>0</v>
      </c>
      <c r="N29" s="387">
        <f t="shared" si="9"/>
        <v>1023.61</v>
      </c>
      <c r="O29" s="387">
        <f t="shared" si="10"/>
        <v>0</v>
      </c>
      <c r="P29" s="387">
        <f t="shared" si="11"/>
        <v>0</v>
      </c>
      <c r="Q29" s="388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89" t="s">
        <v>83</v>
      </c>
      <c r="B30" s="393" t="s">
        <v>45</v>
      </c>
      <c r="C30" s="391" t="s">
        <v>71</v>
      </c>
      <c r="D30" s="384">
        <v>18.329999999999998</v>
      </c>
      <c r="E30" s="383">
        <v>34.5</v>
      </c>
      <c r="F30" s="383">
        <f t="shared" si="12"/>
        <v>0</v>
      </c>
      <c r="G30" s="383">
        <f t="shared" si="13"/>
        <v>0</v>
      </c>
      <c r="H30" s="383">
        <v>34.5</v>
      </c>
      <c r="I30" s="385"/>
      <c r="J30" s="386">
        <f>I30+'BM07'!J30</f>
        <v>34.5</v>
      </c>
      <c r="K30" s="387">
        <f t="shared" si="8"/>
        <v>632.39</v>
      </c>
      <c r="L30" s="387">
        <f t="shared" si="14"/>
        <v>0</v>
      </c>
      <c r="M30" s="387">
        <f t="shared" si="15"/>
        <v>0</v>
      </c>
      <c r="N30" s="387">
        <f t="shared" si="9"/>
        <v>632.39</v>
      </c>
      <c r="O30" s="387">
        <f t="shared" si="10"/>
        <v>0</v>
      </c>
      <c r="P30" s="387">
        <f t="shared" si="11"/>
        <v>632.39</v>
      </c>
      <c r="Q30" s="388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89" t="s">
        <v>84</v>
      </c>
      <c r="B31" s="393" t="s">
        <v>73</v>
      </c>
      <c r="C31" s="391" t="s">
        <v>71</v>
      </c>
      <c r="D31" s="384">
        <v>22.45</v>
      </c>
      <c r="E31" s="383">
        <v>36.200000000000003</v>
      </c>
      <c r="F31" s="383">
        <f t="shared" si="12"/>
        <v>0</v>
      </c>
      <c r="G31" s="383">
        <f t="shared" si="13"/>
        <v>0</v>
      </c>
      <c r="H31" s="383">
        <v>36.200000000000003</v>
      </c>
      <c r="I31" s="385"/>
      <c r="J31" s="386">
        <f>I31+'BM07'!J31</f>
        <v>36.200000000000003</v>
      </c>
      <c r="K31" s="387">
        <f t="shared" si="8"/>
        <v>812.69</v>
      </c>
      <c r="L31" s="387">
        <f t="shared" si="14"/>
        <v>0</v>
      </c>
      <c r="M31" s="387">
        <f t="shared" si="15"/>
        <v>0</v>
      </c>
      <c r="N31" s="387">
        <f t="shared" si="9"/>
        <v>812.69</v>
      </c>
      <c r="O31" s="387">
        <f t="shared" si="10"/>
        <v>0</v>
      </c>
      <c r="P31" s="387">
        <f t="shared" si="11"/>
        <v>812.69</v>
      </c>
      <c r="Q31" s="388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89" t="s">
        <v>85</v>
      </c>
      <c r="B32" s="393" t="s">
        <v>74</v>
      </c>
      <c r="C32" s="391" t="s">
        <v>63</v>
      </c>
      <c r="D32" s="384">
        <v>154.55000000000001</v>
      </c>
      <c r="E32" s="383">
        <v>37.75</v>
      </c>
      <c r="F32" s="383">
        <f t="shared" si="12"/>
        <v>0</v>
      </c>
      <c r="G32" s="383">
        <f t="shared" si="13"/>
        <v>0</v>
      </c>
      <c r="H32" s="383">
        <v>37.75</v>
      </c>
      <c r="I32" s="385"/>
      <c r="J32" s="386">
        <f>I32+'BM07'!J32</f>
        <v>5.8</v>
      </c>
      <c r="K32" s="387">
        <f t="shared" si="8"/>
        <v>5834.26</v>
      </c>
      <c r="L32" s="387">
        <f t="shared" si="14"/>
        <v>0</v>
      </c>
      <c r="M32" s="387">
        <f t="shared" si="15"/>
        <v>0</v>
      </c>
      <c r="N32" s="387">
        <f t="shared" si="9"/>
        <v>5834.26</v>
      </c>
      <c r="O32" s="387">
        <f t="shared" si="10"/>
        <v>0</v>
      </c>
      <c r="P32" s="387">
        <f t="shared" si="11"/>
        <v>896.39</v>
      </c>
      <c r="Q32" s="388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89" t="s">
        <v>86</v>
      </c>
      <c r="B33" s="393" t="s">
        <v>75</v>
      </c>
      <c r="C33" s="391" t="s">
        <v>46</v>
      </c>
      <c r="D33" s="384">
        <v>740.6</v>
      </c>
      <c r="E33" s="383">
        <v>2.9</v>
      </c>
      <c r="F33" s="383">
        <f t="shared" si="12"/>
        <v>0</v>
      </c>
      <c r="G33" s="383">
        <f t="shared" si="13"/>
        <v>0</v>
      </c>
      <c r="H33" s="383">
        <v>2.9</v>
      </c>
      <c r="I33" s="385"/>
      <c r="J33" s="386">
        <f>I33+'BM07'!J33</f>
        <v>1.42</v>
      </c>
      <c r="K33" s="387">
        <f t="shared" si="8"/>
        <v>2147.7399999999998</v>
      </c>
      <c r="L33" s="387">
        <f t="shared" si="14"/>
        <v>0</v>
      </c>
      <c r="M33" s="387">
        <f t="shared" si="15"/>
        <v>0</v>
      </c>
      <c r="N33" s="387">
        <f t="shared" si="9"/>
        <v>2147.7399999999998</v>
      </c>
      <c r="O33" s="387">
        <f t="shared" si="10"/>
        <v>0</v>
      </c>
      <c r="P33" s="387">
        <f t="shared" si="11"/>
        <v>1051.6500000000001</v>
      </c>
      <c r="Q33" s="388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89" t="s">
        <v>87</v>
      </c>
      <c r="B34" s="390" t="s">
        <v>76</v>
      </c>
      <c r="C34" s="391" t="s">
        <v>63</v>
      </c>
      <c r="D34" s="384">
        <v>41.75</v>
      </c>
      <c r="E34" s="383">
        <v>15.84</v>
      </c>
      <c r="F34" s="383">
        <f t="shared" si="12"/>
        <v>0</v>
      </c>
      <c r="G34" s="383">
        <f t="shared" si="13"/>
        <v>0</v>
      </c>
      <c r="H34" s="383">
        <v>15.84</v>
      </c>
      <c r="I34" s="385"/>
      <c r="J34" s="386">
        <f>I34+'BM07'!J34</f>
        <v>0</v>
      </c>
      <c r="K34" s="387">
        <f t="shared" si="8"/>
        <v>661.32</v>
      </c>
      <c r="L34" s="387">
        <f t="shared" si="14"/>
        <v>0</v>
      </c>
      <c r="M34" s="387">
        <f t="shared" si="15"/>
        <v>0</v>
      </c>
      <c r="N34" s="387">
        <f t="shared" si="9"/>
        <v>661.32</v>
      </c>
      <c r="O34" s="387">
        <f t="shared" si="10"/>
        <v>0</v>
      </c>
      <c r="P34" s="387">
        <f t="shared" si="11"/>
        <v>0</v>
      </c>
      <c r="Q34" s="388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89" t="s">
        <v>88</v>
      </c>
      <c r="B35" s="393" t="s">
        <v>77</v>
      </c>
      <c r="C35" s="391" t="s">
        <v>46</v>
      </c>
      <c r="D35" s="384">
        <v>46.64</v>
      </c>
      <c r="E35" s="383">
        <v>2.63</v>
      </c>
      <c r="F35" s="383">
        <f t="shared" si="12"/>
        <v>0</v>
      </c>
      <c r="G35" s="383">
        <f t="shared" si="13"/>
        <v>0</v>
      </c>
      <c r="H35" s="383">
        <v>2.63</v>
      </c>
      <c r="I35" s="385"/>
      <c r="J35" s="386">
        <f>I35+'BM07'!J35</f>
        <v>0</v>
      </c>
      <c r="K35" s="387">
        <f t="shared" si="8"/>
        <v>122.66</v>
      </c>
      <c r="L35" s="387">
        <f t="shared" si="14"/>
        <v>0</v>
      </c>
      <c r="M35" s="387">
        <f t="shared" si="15"/>
        <v>0</v>
      </c>
      <c r="N35" s="387">
        <f t="shared" si="9"/>
        <v>122.66</v>
      </c>
      <c r="O35" s="387">
        <f t="shared" si="10"/>
        <v>0</v>
      </c>
      <c r="P35" s="387">
        <f t="shared" si="11"/>
        <v>0</v>
      </c>
      <c r="Q35" s="388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81" t="s">
        <v>89</v>
      </c>
      <c r="B36" s="394" t="s">
        <v>39</v>
      </c>
      <c r="C36" s="395"/>
      <c r="D36" s="395"/>
      <c r="E36" s="395"/>
      <c r="F36" s="395"/>
      <c r="G36" s="395"/>
      <c r="H36" s="536"/>
      <c r="I36" s="629"/>
      <c r="J36" s="629"/>
      <c r="K36" s="629"/>
      <c r="L36" s="629"/>
      <c r="M36" s="629"/>
      <c r="N36" s="629"/>
      <c r="O36" s="629"/>
      <c r="P36" s="629"/>
      <c r="Q36" s="397"/>
      <c r="S36" s="4">
        <v>14014.7</v>
      </c>
      <c r="U36" s="39">
        <f t="shared" si="1"/>
        <v>14014.7</v>
      </c>
      <c r="V36" s="39"/>
    </row>
    <row r="37" spans="1:22" ht="50" x14ac:dyDescent="0.3">
      <c r="A37" s="389" t="s">
        <v>96</v>
      </c>
      <c r="B37" s="398" t="s">
        <v>90</v>
      </c>
      <c r="C37" s="399" t="s">
        <v>63</v>
      </c>
      <c r="D37" s="384">
        <v>39.71</v>
      </c>
      <c r="E37" s="383">
        <v>69.14</v>
      </c>
      <c r="F37" s="383">
        <f t="shared" ref="F37:F43" si="16">IF(H37&lt;E37,H37-E37,0)</f>
        <v>0</v>
      </c>
      <c r="G37" s="383">
        <f t="shared" ref="G37:G43" si="17">IF(H37&gt;E37,H37-E37,0)</f>
        <v>0</v>
      </c>
      <c r="H37" s="383">
        <v>69.14</v>
      </c>
      <c r="I37" s="400"/>
      <c r="J37" s="386">
        <f>I37+'BM07'!J37</f>
        <v>0</v>
      </c>
      <c r="K37" s="387">
        <f t="shared" ref="K37:K43" si="18">ROUND(E37*D37,2)</f>
        <v>2745.55</v>
      </c>
      <c r="L37" s="387">
        <f t="shared" ref="L37:L43" si="19">ROUND(D37*F37,2)</f>
        <v>0</v>
      </c>
      <c r="M37" s="387">
        <f t="shared" ref="M37:M43" si="20">ROUND(D37*G37,2)</f>
        <v>0</v>
      </c>
      <c r="N37" s="387">
        <f t="shared" ref="N37:N43" si="21">ROUND(H37*D37,2)</f>
        <v>2745.55</v>
      </c>
      <c r="O37" s="387">
        <f t="shared" ref="O37:O43" si="22">ROUND(I37*D37,2)</f>
        <v>0</v>
      </c>
      <c r="P37" s="387">
        <f t="shared" ref="P37:P43" si="23">ROUND(J37*D37,2)</f>
        <v>0</v>
      </c>
      <c r="Q37" s="388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89" t="s">
        <v>97</v>
      </c>
      <c r="B38" s="390" t="s">
        <v>91</v>
      </c>
      <c r="C38" s="391" t="s">
        <v>71</v>
      </c>
      <c r="D38" s="384">
        <v>21.48</v>
      </c>
      <c r="E38" s="383">
        <v>27.7</v>
      </c>
      <c r="F38" s="383">
        <f t="shared" si="16"/>
        <v>0</v>
      </c>
      <c r="G38" s="383">
        <f t="shared" si="17"/>
        <v>0</v>
      </c>
      <c r="H38" s="383">
        <v>27.7</v>
      </c>
      <c r="I38" s="400"/>
      <c r="J38" s="386">
        <f>I38+'BM07'!J38</f>
        <v>0</v>
      </c>
      <c r="K38" s="387">
        <f t="shared" si="18"/>
        <v>595</v>
      </c>
      <c r="L38" s="387">
        <f t="shared" si="19"/>
        <v>0</v>
      </c>
      <c r="M38" s="387">
        <f t="shared" si="20"/>
        <v>0</v>
      </c>
      <c r="N38" s="387">
        <f t="shared" si="21"/>
        <v>595</v>
      </c>
      <c r="O38" s="387">
        <f t="shared" si="22"/>
        <v>0</v>
      </c>
      <c r="P38" s="387">
        <f t="shared" si="23"/>
        <v>0</v>
      </c>
      <c r="Q38" s="388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89" t="s">
        <v>98</v>
      </c>
      <c r="B39" s="393" t="s">
        <v>92</v>
      </c>
      <c r="C39" s="391" t="s">
        <v>71</v>
      </c>
      <c r="D39" s="384">
        <v>20.32</v>
      </c>
      <c r="E39" s="383">
        <v>61.9</v>
      </c>
      <c r="F39" s="383">
        <f t="shared" si="16"/>
        <v>0</v>
      </c>
      <c r="G39" s="383">
        <f t="shared" si="17"/>
        <v>0</v>
      </c>
      <c r="H39" s="383">
        <v>61.9</v>
      </c>
      <c r="I39" s="400"/>
      <c r="J39" s="386">
        <f>I39+'BM07'!J39</f>
        <v>0</v>
      </c>
      <c r="K39" s="387">
        <f t="shared" si="18"/>
        <v>1257.81</v>
      </c>
      <c r="L39" s="387">
        <f t="shared" si="19"/>
        <v>0</v>
      </c>
      <c r="M39" s="387">
        <f t="shared" si="20"/>
        <v>0</v>
      </c>
      <c r="N39" s="387">
        <f t="shared" si="21"/>
        <v>1257.81</v>
      </c>
      <c r="O39" s="387">
        <f t="shared" si="22"/>
        <v>0</v>
      </c>
      <c r="P39" s="387">
        <f t="shared" si="23"/>
        <v>0</v>
      </c>
      <c r="Q39" s="388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89" t="s">
        <v>99</v>
      </c>
      <c r="B40" s="390" t="s">
        <v>47</v>
      </c>
      <c r="C40" s="391" t="s">
        <v>71</v>
      </c>
      <c r="D40" s="384">
        <v>18.260000000000002</v>
      </c>
      <c r="E40" s="383">
        <v>143.5</v>
      </c>
      <c r="F40" s="383">
        <f t="shared" si="16"/>
        <v>0</v>
      </c>
      <c r="G40" s="383">
        <f t="shared" si="17"/>
        <v>0</v>
      </c>
      <c r="H40" s="383">
        <v>143.5</v>
      </c>
      <c r="I40" s="400"/>
      <c r="J40" s="386">
        <f>I40+'BM07'!J40</f>
        <v>0</v>
      </c>
      <c r="K40" s="387">
        <f t="shared" si="18"/>
        <v>2620.31</v>
      </c>
      <c r="L40" s="387">
        <f t="shared" si="19"/>
        <v>0</v>
      </c>
      <c r="M40" s="387">
        <f t="shared" si="20"/>
        <v>0</v>
      </c>
      <c r="N40" s="387">
        <f t="shared" si="21"/>
        <v>2620.31</v>
      </c>
      <c r="O40" s="387">
        <f t="shared" si="22"/>
        <v>0</v>
      </c>
      <c r="P40" s="387">
        <f t="shared" si="23"/>
        <v>0</v>
      </c>
      <c r="Q40" s="388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89" t="s">
        <v>100</v>
      </c>
      <c r="B41" s="390" t="s">
        <v>93</v>
      </c>
      <c r="C41" s="391" t="s">
        <v>71</v>
      </c>
      <c r="D41" s="384">
        <v>14.09</v>
      </c>
      <c r="E41" s="383">
        <v>75.599999999999994</v>
      </c>
      <c r="F41" s="383">
        <f t="shared" si="16"/>
        <v>0</v>
      </c>
      <c r="G41" s="383">
        <f t="shared" si="17"/>
        <v>0</v>
      </c>
      <c r="H41" s="383">
        <v>75.599999999999994</v>
      </c>
      <c r="I41" s="400"/>
      <c r="J41" s="386">
        <f>I41+'BM07'!J41</f>
        <v>0</v>
      </c>
      <c r="K41" s="387">
        <f t="shared" si="18"/>
        <v>1065.2</v>
      </c>
      <c r="L41" s="387">
        <f t="shared" si="19"/>
        <v>0</v>
      </c>
      <c r="M41" s="387">
        <f t="shared" si="20"/>
        <v>0</v>
      </c>
      <c r="N41" s="387">
        <f t="shared" si="21"/>
        <v>1065.2</v>
      </c>
      <c r="O41" s="387">
        <f t="shared" si="22"/>
        <v>0</v>
      </c>
      <c r="P41" s="387">
        <f t="shared" si="23"/>
        <v>0</v>
      </c>
      <c r="Q41" s="388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89" t="s">
        <v>101</v>
      </c>
      <c r="B42" s="393" t="s">
        <v>94</v>
      </c>
      <c r="C42" s="391" t="s">
        <v>71</v>
      </c>
      <c r="D42" s="384">
        <v>22.45</v>
      </c>
      <c r="E42" s="383">
        <v>79.8</v>
      </c>
      <c r="F42" s="383">
        <f t="shared" si="16"/>
        <v>0</v>
      </c>
      <c r="G42" s="383">
        <f t="shared" si="17"/>
        <v>0</v>
      </c>
      <c r="H42" s="383">
        <v>79.8</v>
      </c>
      <c r="I42" s="400"/>
      <c r="J42" s="386">
        <f>I42+'BM07'!J42</f>
        <v>0</v>
      </c>
      <c r="K42" s="387">
        <f t="shared" si="18"/>
        <v>1791.51</v>
      </c>
      <c r="L42" s="387">
        <f t="shared" si="19"/>
        <v>0</v>
      </c>
      <c r="M42" s="387">
        <f t="shared" si="20"/>
        <v>0</v>
      </c>
      <c r="N42" s="387">
        <f t="shared" si="21"/>
        <v>1791.51</v>
      </c>
      <c r="O42" s="387">
        <f t="shared" si="22"/>
        <v>0</v>
      </c>
      <c r="P42" s="387">
        <f t="shared" si="23"/>
        <v>0</v>
      </c>
      <c r="Q42" s="388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89" t="s">
        <v>102</v>
      </c>
      <c r="B43" s="401" t="s">
        <v>95</v>
      </c>
      <c r="C43" s="402" t="s">
        <v>46</v>
      </c>
      <c r="D43" s="384">
        <v>812.23</v>
      </c>
      <c r="E43" s="383">
        <v>4.8499999999999996</v>
      </c>
      <c r="F43" s="383">
        <f t="shared" si="16"/>
        <v>0</v>
      </c>
      <c r="G43" s="383">
        <f t="shared" si="17"/>
        <v>0</v>
      </c>
      <c r="H43" s="383">
        <v>4.8499999999999996</v>
      </c>
      <c r="I43" s="400"/>
      <c r="J43" s="386">
        <f>I43+'BM07'!J43</f>
        <v>0</v>
      </c>
      <c r="K43" s="387">
        <f t="shared" si="18"/>
        <v>3939.32</v>
      </c>
      <c r="L43" s="387">
        <f t="shared" si="19"/>
        <v>0</v>
      </c>
      <c r="M43" s="387">
        <f t="shared" si="20"/>
        <v>0</v>
      </c>
      <c r="N43" s="387">
        <f t="shared" si="21"/>
        <v>3939.32</v>
      </c>
      <c r="O43" s="387">
        <f t="shared" si="22"/>
        <v>0</v>
      </c>
      <c r="P43" s="387">
        <f t="shared" si="23"/>
        <v>0</v>
      </c>
      <c r="Q43" s="388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81" t="s">
        <v>103</v>
      </c>
      <c r="B44" s="394" t="s">
        <v>104</v>
      </c>
      <c r="C44" s="395"/>
      <c r="D44" s="395"/>
      <c r="E44" s="395"/>
      <c r="F44" s="395"/>
      <c r="G44" s="395"/>
      <c r="H44" s="536"/>
      <c r="I44" s="629"/>
      <c r="J44" s="629"/>
      <c r="K44" s="629"/>
      <c r="L44" s="629"/>
      <c r="M44" s="629"/>
      <c r="N44" s="629"/>
      <c r="O44" s="536"/>
      <c r="P44" s="536"/>
      <c r="Q44" s="403"/>
      <c r="S44" s="4">
        <v>6737.14</v>
      </c>
      <c r="U44" s="39">
        <f t="shared" si="1"/>
        <v>6737.14</v>
      </c>
      <c r="V44" s="39"/>
    </row>
    <row r="45" spans="1:22" ht="37.5" x14ac:dyDescent="0.3">
      <c r="A45" s="404" t="s">
        <v>106</v>
      </c>
      <c r="B45" s="405" t="s">
        <v>105</v>
      </c>
      <c r="C45" s="383" t="s">
        <v>63</v>
      </c>
      <c r="D45" s="406">
        <v>51.88</v>
      </c>
      <c r="E45" s="407">
        <v>129.86000000000001</v>
      </c>
      <c r="F45" s="383">
        <f t="shared" ref="F45" si="24">IF(H45&lt;E45,H45-E45,0)</f>
        <v>0</v>
      </c>
      <c r="G45" s="383">
        <f t="shared" ref="G45" si="25">IF(H45&gt;E45,H45-E45,0)</f>
        <v>0</v>
      </c>
      <c r="H45" s="408">
        <v>129.86000000000001</v>
      </c>
      <c r="I45" s="400"/>
      <c r="J45" s="386">
        <f>I45+'BM07'!J45</f>
        <v>0</v>
      </c>
      <c r="K45" s="387">
        <f>ROUND(E45*D45,2)</f>
        <v>6737.14</v>
      </c>
      <c r="L45" s="387">
        <f t="shared" ref="L45" si="26">ROUND(D45*F45,2)</f>
        <v>0</v>
      </c>
      <c r="M45" s="387">
        <f t="shared" ref="M45" si="27">ROUND(D45*G45,2)</f>
        <v>0</v>
      </c>
      <c r="N45" s="387">
        <f>ROUND(H45*D45,2)</f>
        <v>6737.14</v>
      </c>
      <c r="O45" s="387">
        <f>ROUND(I45*D45,2)</f>
        <v>0</v>
      </c>
      <c r="P45" s="387">
        <f>ROUND(J45*D45,2)</f>
        <v>0</v>
      </c>
      <c r="Q45" s="388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81" t="s">
        <v>107</v>
      </c>
      <c r="B46" s="394" t="s">
        <v>108</v>
      </c>
      <c r="C46" s="395"/>
      <c r="D46" s="409"/>
      <c r="E46" s="395"/>
      <c r="F46" s="395"/>
      <c r="G46" s="395"/>
      <c r="H46" s="395"/>
      <c r="I46" s="538"/>
      <c r="J46" s="538"/>
      <c r="K46" s="387"/>
      <c r="L46" s="387"/>
      <c r="M46" s="387"/>
      <c r="N46" s="387"/>
      <c r="O46" s="387"/>
      <c r="P46" s="387"/>
      <c r="Q46" s="403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404" t="s">
        <v>115</v>
      </c>
      <c r="B47" s="411" t="s">
        <v>109</v>
      </c>
      <c r="C47" s="412" t="s">
        <v>63</v>
      </c>
      <c r="D47" s="413">
        <v>4.37</v>
      </c>
      <c r="E47" s="383">
        <v>259.72000000000003</v>
      </c>
      <c r="F47" s="383">
        <f t="shared" ref="F47:F52" si="28">IF(H47&lt;E47,H47-E47,0)</f>
        <v>0</v>
      </c>
      <c r="G47" s="383">
        <f t="shared" ref="G47:G52" si="29">IF(H47&gt;E47,H47-E47,0)</f>
        <v>0</v>
      </c>
      <c r="H47" s="408">
        <v>259.72000000000003</v>
      </c>
      <c r="I47" s="400"/>
      <c r="J47" s="386">
        <f>I47+'BM07'!J47</f>
        <v>0</v>
      </c>
      <c r="K47" s="387">
        <f t="shared" ref="K47:K52" si="30">ROUND(E47*D47,2)</f>
        <v>1134.98</v>
      </c>
      <c r="L47" s="387">
        <f t="shared" ref="L47:L52" si="31">ROUND(D47*F47,2)</f>
        <v>0</v>
      </c>
      <c r="M47" s="387">
        <f t="shared" ref="M47:M52" si="32">ROUND(D47*G47,2)</f>
        <v>0</v>
      </c>
      <c r="N47" s="387">
        <f t="shared" ref="N47:N52" si="33">ROUND(H47*D47,2)</f>
        <v>1134.98</v>
      </c>
      <c r="O47" s="387">
        <f t="shared" ref="O47:O52" si="34">ROUND(I47*D47,2)</f>
        <v>0</v>
      </c>
      <c r="P47" s="387">
        <f t="shared" ref="P47:P52" si="35">ROUND(J47*D47,2)</f>
        <v>0</v>
      </c>
      <c r="Q47" s="388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404" t="s">
        <v>116</v>
      </c>
      <c r="B48" s="411" t="s">
        <v>110</v>
      </c>
      <c r="C48" s="412" t="s">
        <v>63</v>
      </c>
      <c r="D48" s="413">
        <v>24.13</v>
      </c>
      <c r="E48" s="383">
        <v>259.72000000000003</v>
      </c>
      <c r="F48" s="383">
        <f t="shared" si="28"/>
        <v>0</v>
      </c>
      <c r="G48" s="383">
        <f t="shared" si="29"/>
        <v>0</v>
      </c>
      <c r="H48" s="408">
        <v>259.72000000000003</v>
      </c>
      <c r="I48" s="400"/>
      <c r="J48" s="386">
        <f>I48+'BM07'!J48</f>
        <v>0</v>
      </c>
      <c r="K48" s="387">
        <f t="shared" si="30"/>
        <v>6267.04</v>
      </c>
      <c r="L48" s="387">
        <f t="shared" si="31"/>
        <v>0</v>
      </c>
      <c r="M48" s="387">
        <f t="shared" si="32"/>
        <v>0</v>
      </c>
      <c r="N48" s="387">
        <f t="shared" si="33"/>
        <v>6267.04</v>
      </c>
      <c r="O48" s="387">
        <f t="shared" si="34"/>
        <v>0</v>
      </c>
      <c r="P48" s="387">
        <f t="shared" si="35"/>
        <v>0</v>
      </c>
      <c r="Q48" s="388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404" t="s">
        <v>117</v>
      </c>
      <c r="B49" s="411" t="s">
        <v>111</v>
      </c>
      <c r="C49" s="412" t="s">
        <v>63</v>
      </c>
      <c r="D49" s="413">
        <v>2.79</v>
      </c>
      <c r="E49" s="383">
        <v>129.86000000000001</v>
      </c>
      <c r="F49" s="383">
        <f t="shared" si="28"/>
        <v>0</v>
      </c>
      <c r="G49" s="383">
        <f t="shared" si="29"/>
        <v>0</v>
      </c>
      <c r="H49" s="383">
        <v>129.86000000000001</v>
      </c>
      <c r="I49" s="400"/>
      <c r="J49" s="386">
        <f>I49+'BM07'!J49</f>
        <v>0</v>
      </c>
      <c r="K49" s="387">
        <f t="shared" si="30"/>
        <v>362.31</v>
      </c>
      <c r="L49" s="387">
        <f t="shared" si="31"/>
        <v>0</v>
      </c>
      <c r="M49" s="387">
        <f t="shared" si="32"/>
        <v>0</v>
      </c>
      <c r="N49" s="387">
        <f t="shared" si="33"/>
        <v>362.31</v>
      </c>
      <c r="O49" s="387">
        <f t="shared" si="34"/>
        <v>0</v>
      </c>
      <c r="P49" s="387">
        <f t="shared" si="35"/>
        <v>0</v>
      </c>
      <c r="Q49" s="388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404" t="s">
        <v>118</v>
      </c>
      <c r="B50" s="411" t="s">
        <v>112</v>
      </c>
      <c r="C50" s="412" t="s">
        <v>63</v>
      </c>
      <c r="D50" s="413">
        <v>19.41</v>
      </c>
      <c r="E50" s="383">
        <v>129.86000000000001</v>
      </c>
      <c r="F50" s="383">
        <f t="shared" si="28"/>
        <v>0</v>
      </c>
      <c r="G50" s="383">
        <f t="shared" si="29"/>
        <v>0</v>
      </c>
      <c r="H50" s="383">
        <v>129.86000000000001</v>
      </c>
      <c r="I50" s="400"/>
      <c r="J50" s="386">
        <f>I50+'BM07'!J50</f>
        <v>0</v>
      </c>
      <c r="K50" s="387">
        <f t="shared" si="30"/>
        <v>2520.58</v>
      </c>
      <c r="L50" s="387">
        <f t="shared" si="31"/>
        <v>0</v>
      </c>
      <c r="M50" s="387">
        <f t="shared" si="32"/>
        <v>0</v>
      </c>
      <c r="N50" s="387">
        <f t="shared" si="33"/>
        <v>2520.58</v>
      </c>
      <c r="O50" s="387">
        <f t="shared" si="34"/>
        <v>0</v>
      </c>
      <c r="P50" s="387">
        <f t="shared" si="35"/>
        <v>0</v>
      </c>
      <c r="Q50" s="388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404" t="s">
        <v>119</v>
      </c>
      <c r="B51" s="411" t="s">
        <v>113</v>
      </c>
      <c r="C51" s="412" t="s">
        <v>63</v>
      </c>
      <c r="D51" s="413">
        <v>15.2</v>
      </c>
      <c r="E51" s="383">
        <v>129.86000000000001</v>
      </c>
      <c r="F51" s="383">
        <f t="shared" si="28"/>
        <v>0</v>
      </c>
      <c r="G51" s="383">
        <f t="shared" si="29"/>
        <v>0</v>
      </c>
      <c r="H51" s="383">
        <v>129.86000000000001</v>
      </c>
      <c r="I51" s="400"/>
      <c r="J51" s="386">
        <f>I51+'BM07'!J51</f>
        <v>0</v>
      </c>
      <c r="K51" s="387">
        <f t="shared" si="30"/>
        <v>1973.87</v>
      </c>
      <c r="L51" s="387">
        <f t="shared" si="31"/>
        <v>0</v>
      </c>
      <c r="M51" s="387">
        <f t="shared" si="32"/>
        <v>0</v>
      </c>
      <c r="N51" s="387">
        <f t="shared" si="33"/>
        <v>1973.87</v>
      </c>
      <c r="O51" s="387">
        <f t="shared" si="34"/>
        <v>0</v>
      </c>
      <c r="P51" s="387">
        <f t="shared" si="35"/>
        <v>0</v>
      </c>
      <c r="Q51" s="388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404" t="s">
        <v>120</v>
      </c>
      <c r="B52" s="411" t="s">
        <v>114</v>
      </c>
      <c r="C52" s="412" t="s">
        <v>61</v>
      </c>
      <c r="D52" s="413">
        <v>169.67</v>
      </c>
      <c r="E52" s="383">
        <v>129.86000000000001</v>
      </c>
      <c r="F52" s="383">
        <f t="shared" si="28"/>
        <v>0</v>
      </c>
      <c r="G52" s="383">
        <f t="shared" si="29"/>
        <v>0</v>
      </c>
      <c r="H52" s="383">
        <v>129.86000000000001</v>
      </c>
      <c r="I52" s="400"/>
      <c r="J52" s="386">
        <f>I52+'BM07'!J52</f>
        <v>0</v>
      </c>
      <c r="K52" s="387">
        <f t="shared" si="30"/>
        <v>22033.35</v>
      </c>
      <c r="L52" s="387">
        <f t="shared" si="31"/>
        <v>0</v>
      </c>
      <c r="M52" s="387">
        <f t="shared" si="32"/>
        <v>0</v>
      </c>
      <c r="N52" s="387">
        <f t="shared" si="33"/>
        <v>22033.35</v>
      </c>
      <c r="O52" s="387">
        <f t="shared" si="34"/>
        <v>0</v>
      </c>
      <c r="P52" s="387">
        <f t="shared" si="35"/>
        <v>0</v>
      </c>
      <c r="Q52" s="388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76">
        <v>2</v>
      </c>
      <c r="B53" s="414" t="s">
        <v>121</v>
      </c>
      <c r="C53" s="415"/>
      <c r="D53" s="415"/>
      <c r="E53" s="415"/>
      <c r="F53" s="415"/>
      <c r="G53" s="415"/>
      <c r="H53" s="416"/>
      <c r="I53" s="416"/>
      <c r="J53" s="416"/>
      <c r="K53" s="449">
        <f t="shared" ref="K53:P53" si="36">SUM(K55:K107)</f>
        <v>83827.559999999983</v>
      </c>
      <c r="L53" s="449">
        <f t="shared" si="36"/>
        <v>-4329.3599999999997</v>
      </c>
      <c r="M53" s="449">
        <f t="shared" si="36"/>
        <v>9040.1200000000008</v>
      </c>
      <c r="N53" s="449">
        <f t="shared" si="36"/>
        <v>88538.319999999978</v>
      </c>
      <c r="O53" s="449">
        <f t="shared" si="36"/>
        <v>831.74</v>
      </c>
      <c r="P53" s="449">
        <f t="shared" si="36"/>
        <v>52914</v>
      </c>
      <c r="Q53" s="380">
        <f>P53/N53</f>
        <v>0.59763953054451469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81" t="s">
        <v>122</v>
      </c>
      <c r="B54" s="394" t="s">
        <v>59</v>
      </c>
      <c r="C54" s="395"/>
      <c r="D54" s="395"/>
      <c r="E54" s="395"/>
      <c r="F54" s="535"/>
      <c r="G54" s="535"/>
      <c r="H54" s="420"/>
      <c r="I54" s="420"/>
      <c r="J54" s="629"/>
      <c r="K54" s="629"/>
      <c r="L54" s="629"/>
      <c r="M54" s="629"/>
      <c r="N54" s="629"/>
      <c r="O54" s="420"/>
      <c r="P54" s="395"/>
      <c r="Q54" s="403"/>
      <c r="S54" s="4">
        <v>1892.11</v>
      </c>
      <c r="U54" s="39">
        <f t="shared" si="1"/>
        <v>1892.11</v>
      </c>
      <c r="V54" s="39"/>
    </row>
    <row r="55" spans="1:22" ht="37.5" x14ac:dyDescent="0.3">
      <c r="A55" s="404" t="s">
        <v>125</v>
      </c>
      <c r="B55" s="421" t="s">
        <v>123</v>
      </c>
      <c r="C55" s="412" t="s">
        <v>124</v>
      </c>
      <c r="D55" s="406">
        <v>60.22</v>
      </c>
      <c r="E55" s="412">
        <v>31.42</v>
      </c>
      <c r="F55" s="383">
        <f t="shared" ref="F55" si="37">IF(H55&lt;E55,H55-E55,0)</f>
        <v>0</v>
      </c>
      <c r="G55" s="383">
        <f t="shared" ref="G55" si="38">IF(H55&gt;E55,H55-E55,0)</f>
        <v>0</v>
      </c>
      <c r="H55" s="412">
        <v>31.42</v>
      </c>
      <c r="I55" s="352"/>
      <c r="J55" s="386">
        <f>I55+'BM07'!J55</f>
        <v>31.42</v>
      </c>
      <c r="K55" s="387">
        <f>ROUND(E55*D55,2)</f>
        <v>1892.11</v>
      </c>
      <c r="L55" s="387">
        <f t="shared" ref="L55" si="39">ROUND(D55*F55,2)</f>
        <v>0</v>
      </c>
      <c r="M55" s="387">
        <f t="shared" ref="M55" si="40">ROUND(D55*G55,2)</f>
        <v>0</v>
      </c>
      <c r="N55" s="387">
        <f>ROUND(H55*D55,2)</f>
        <v>1892.11</v>
      </c>
      <c r="O55" s="387">
        <f>ROUND(I55*D55,2)</f>
        <v>0</v>
      </c>
      <c r="P55" s="387">
        <f>ROUND(J55*D55,2)</f>
        <v>1892.11</v>
      </c>
      <c r="Q55" s="388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81" t="s">
        <v>126</v>
      </c>
      <c r="B56" s="394" t="s">
        <v>127</v>
      </c>
      <c r="C56" s="395"/>
      <c r="D56" s="409"/>
      <c r="E56" s="395"/>
      <c r="F56" s="395"/>
      <c r="G56" s="395"/>
      <c r="H56" s="395"/>
      <c r="I56" s="422"/>
      <c r="J56" s="630"/>
      <c r="K56" s="630"/>
      <c r="L56" s="630"/>
      <c r="M56" s="630"/>
      <c r="N56" s="630"/>
      <c r="O56" s="422"/>
      <c r="P56" s="422"/>
      <c r="Q56" s="403"/>
      <c r="S56" s="4">
        <v>12264.19</v>
      </c>
      <c r="U56" s="39">
        <f>+S56-J56</f>
        <v>12264.19</v>
      </c>
      <c r="V56" s="39"/>
    </row>
    <row r="57" spans="1:22" ht="25" x14ac:dyDescent="0.3">
      <c r="A57" s="404" t="s">
        <v>130</v>
      </c>
      <c r="B57" s="411" t="s">
        <v>67</v>
      </c>
      <c r="C57" s="412" t="s">
        <v>46</v>
      </c>
      <c r="D57" s="406">
        <v>76.92</v>
      </c>
      <c r="E57" s="412">
        <v>5.94</v>
      </c>
      <c r="F57" s="383">
        <f t="shared" ref="F57:F69" si="42">IF(H57&lt;E57,H57-E57,0)</f>
        <v>0</v>
      </c>
      <c r="G57" s="383">
        <f t="shared" ref="G57:G69" si="43">IF(H57&gt;E57,H57-E57,0)</f>
        <v>0.80999999999999872</v>
      </c>
      <c r="H57" s="412">
        <v>6.7499999999999991</v>
      </c>
      <c r="I57" s="400"/>
      <c r="J57" s="386">
        <f>I57+'BM07'!J57</f>
        <v>5.94</v>
      </c>
      <c r="K57" s="387">
        <f t="shared" ref="K57:K67" si="44">ROUND(E57*D57,2)</f>
        <v>456.9</v>
      </c>
      <c r="L57" s="387">
        <f t="shared" ref="L57:L69" si="45">ROUND(D57*F57,2)</f>
        <v>0</v>
      </c>
      <c r="M57" s="387">
        <f t="shared" ref="M57:M69" si="46">ROUND(D57*G57,2)</f>
        <v>62.31</v>
      </c>
      <c r="N57" s="387">
        <f t="shared" ref="N57:N69" si="47">ROUND(H57*D57,2)</f>
        <v>519.21</v>
      </c>
      <c r="O57" s="387">
        <f t="shared" ref="O57:O69" si="48">ROUND(I57*D57,2)</f>
        <v>0</v>
      </c>
      <c r="P57" s="387">
        <f t="shared" ref="P57:P69" si="49">ROUND(J57*D57,2)</f>
        <v>456.9</v>
      </c>
      <c r="Q57" s="388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404" t="s">
        <v>131</v>
      </c>
      <c r="B58" s="411" t="s">
        <v>68</v>
      </c>
      <c r="C58" s="412" t="s">
        <v>63</v>
      </c>
      <c r="D58" s="406">
        <v>5.65</v>
      </c>
      <c r="E58" s="412">
        <v>3.85</v>
      </c>
      <c r="F58" s="383">
        <f t="shared" si="42"/>
        <v>0</v>
      </c>
      <c r="G58" s="383">
        <f t="shared" si="43"/>
        <v>0</v>
      </c>
      <c r="H58" s="412">
        <v>3.85</v>
      </c>
      <c r="I58" s="400"/>
      <c r="J58" s="386">
        <f>I58+'BM07'!J58</f>
        <v>3.85</v>
      </c>
      <c r="K58" s="387">
        <f t="shared" si="44"/>
        <v>21.75</v>
      </c>
      <c r="L58" s="387">
        <f t="shared" si="45"/>
        <v>0</v>
      </c>
      <c r="M58" s="387">
        <f t="shared" si="46"/>
        <v>0</v>
      </c>
      <c r="N58" s="387">
        <f t="shared" si="47"/>
        <v>21.75</v>
      </c>
      <c r="O58" s="387">
        <f t="shared" si="48"/>
        <v>0</v>
      </c>
      <c r="P58" s="387">
        <f t="shared" si="49"/>
        <v>21.75</v>
      </c>
      <c r="Q58" s="388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404" t="s">
        <v>132</v>
      </c>
      <c r="B59" s="411" t="s">
        <v>128</v>
      </c>
      <c r="C59" s="412" t="s">
        <v>46</v>
      </c>
      <c r="D59" s="406">
        <v>610.86</v>
      </c>
      <c r="E59" s="412">
        <v>0.19</v>
      </c>
      <c r="F59" s="383">
        <f t="shared" si="42"/>
        <v>0</v>
      </c>
      <c r="G59" s="383">
        <f t="shared" si="43"/>
        <v>0</v>
      </c>
      <c r="H59" s="412">
        <v>0.19</v>
      </c>
      <c r="I59" s="400"/>
      <c r="J59" s="386">
        <f>I59+'BM07'!J59</f>
        <v>0.19</v>
      </c>
      <c r="K59" s="387">
        <f t="shared" si="44"/>
        <v>116.06</v>
      </c>
      <c r="L59" s="387">
        <f t="shared" si="45"/>
        <v>0</v>
      </c>
      <c r="M59" s="387">
        <f t="shared" si="46"/>
        <v>0</v>
      </c>
      <c r="N59" s="387">
        <f t="shared" si="47"/>
        <v>116.06</v>
      </c>
      <c r="O59" s="387">
        <f t="shared" si="48"/>
        <v>0</v>
      </c>
      <c r="P59" s="387">
        <f t="shared" si="49"/>
        <v>116.06</v>
      </c>
      <c r="Q59" s="388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404" t="s">
        <v>133</v>
      </c>
      <c r="B60" s="411" t="s">
        <v>70</v>
      </c>
      <c r="C60" s="412" t="s">
        <v>71</v>
      </c>
      <c r="D60" s="406">
        <v>21.44</v>
      </c>
      <c r="E60" s="412">
        <v>37.5</v>
      </c>
      <c r="F60" s="383">
        <f t="shared" si="42"/>
        <v>0</v>
      </c>
      <c r="G60" s="383">
        <f t="shared" si="43"/>
        <v>0</v>
      </c>
      <c r="H60" s="412">
        <v>37.5</v>
      </c>
      <c r="I60" s="400"/>
      <c r="J60" s="386">
        <f>I60+'BM07'!J60</f>
        <v>37.5</v>
      </c>
      <c r="K60" s="387">
        <f t="shared" si="44"/>
        <v>804</v>
      </c>
      <c r="L60" s="387">
        <f t="shared" si="45"/>
        <v>0</v>
      </c>
      <c r="M60" s="387">
        <f t="shared" si="46"/>
        <v>0</v>
      </c>
      <c r="N60" s="387">
        <f t="shared" si="47"/>
        <v>804</v>
      </c>
      <c r="O60" s="387">
        <f t="shared" si="48"/>
        <v>0</v>
      </c>
      <c r="P60" s="387">
        <f t="shared" si="49"/>
        <v>804</v>
      </c>
      <c r="Q60" s="388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404" t="s">
        <v>134</v>
      </c>
      <c r="B61" s="411" t="s">
        <v>72</v>
      </c>
      <c r="C61" s="412" t="s">
        <v>71</v>
      </c>
      <c r="D61" s="406">
        <v>20.350000000000001</v>
      </c>
      <c r="E61" s="412">
        <v>65.7</v>
      </c>
      <c r="F61" s="383">
        <f t="shared" si="42"/>
        <v>0</v>
      </c>
      <c r="G61" s="383">
        <f t="shared" si="43"/>
        <v>0</v>
      </c>
      <c r="H61" s="412">
        <v>65.7</v>
      </c>
      <c r="I61" s="400"/>
      <c r="J61" s="386">
        <f>I61+'BM07'!J61</f>
        <v>65.7</v>
      </c>
      <c r="K61" s="387">
        <f t="shared" si="44"/>
        <v>1337</v>
      </c>
      <c r="L61" s="387">
        <f t="shared" si="45"/>
        <v>0</v>
      </c>
      <c r="M61" s="387">
        <f t="shared" si="46"/>
        <v>0</v>
      </c>
      <c r="N61" s="387">
        <f t="shared" si="47"/>
        <v>1337</v>
      </c>
      <c r="O61" s="387">
        <f t="shared" si="48"/>
        <v>0</v>
      </c>
      <c r="P61" s="387">
        <f t="shared" si="49"/>
        <v>1337</v>
      </c>
      <c r="Q61" s="388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404" t="s">
        <v>135</v>
      </c>
      <c r="B62" s="411" t="s">
        <v>45</v>
      </c>
      <c r="C62" s="412" t="s">
        <v>71</v>
      </c>
      <c r="D62" s="406">
        <v>18.329999999999998</v>
      </c>
      <c r="E62" s="412">
        <v>63.6</v>
      </c>
      <c r="F62" s="383">
        <f t="shared" si="42"/>
        <v>0</v>
      </c>
      <c r="G62" s="383">
        <f t="shared" si="43"/>
        <v>0</v>
      </c>
      <c r="H62" s="412">
        <v>63.6</v>
      </c>
      <c r="I62" s="400"/>
      <c r="J62" s="386">
        <f>I62+'BM07'!J62</f>
        <v>63.6</v>
      </c>
      <c r="K62" s="387">
        <f t="shared" si="44"/>
        <v>1165.79</v>
      </c>
      <c r="L62" s="387">
        <f t="shared" si="45"/>
        <v>0</v>
      </c>
      <c r="M62" s="387">
        <f t="shared" si="46"/>
        <v>0</v>
      </c>
      <c r="N62" s="387">
        <f t="shared" si="47"/>
        <v>1165.79</v>
      </c>
      <c r="O62" s="387">
        <f t="shared" si="48"/>
        <v>0</v>
      </c>
      <c r="P62" s="387">
        <f t="shared" si="49"/>
        <v>1165.79</v>
      </c>
      <c r="Q62" s="388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404" t="s">
        <v>136</v>
      </c>
      <c r="B63" s="411" t="s">
        <v>73</v>
      </c>
      <c r="C63" s="412" t="s">
        <v>71</v>
      </c>
      <c r="D63" s="406">
        <v>22.45</v>
      </c>
      <c r="E63" s="412">
        <v>57.2</v>
      </c>
      <c r="F63" s="383">
        <f t="shared" si="42"/>
        <v>0</v>
      </c>
      <c r="G63" s="383">
        <f t="shared" si="43"/>
        <v>0</v>
      </c>
      <c r="H63" s="412">
        <v>57.2</v>
      </c>
      <c r="I63" s="400"/>
      <c r="J63" s="386">
        <f>I63+'BM07'!J63</f>
        <v>57.2</v>
      </c>
      <c r="K63" s="387">
        <f t="shared" si="44"/>
        <v>1284.1400000000001</v>
      </c>
      <c r="L63" s="387">
        <f t="shared" si="45"/>
        <v>0</v>
      </c>
      <c r="M63" s="387">
        <f t="shared" si="46"/>
        <v>0</v>
      </c>
      <c r="N63" s="387">
        <f t="shared" si="47"/>
        <v>1284.1400000000001</v>
      </c>
      <c r="O63" s="387">
        <f t="shared" si="48"/>
        <v>0</v>
      </c>
      <c r="P63" s="387">
        <f t="shared" si="49"/>
        <v>1284.1400000000001</v>
      </c>
      <c r="Q63" s="388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404" t="s">
        <v>137</v>
      </c>
      <c r="B64" s="411" t="s">
        <v>75</v>
      </c>
      <c r="C64" s="412" t="s">
        <v>46</v>
      </c>
      <c r="D64" s="406">
        <v>740.6</v>
      </c>
      <c r="E64" s="412">
        <v>2.8</v>
      </c>
      <c r="F64" s="383">
        <f t="shared" si="42"/>
        <v>0</v>
      </c>
      <c r="G64" s="383">
        <f t="shared" si="43"/>
        <v>0</v>
      </c>
      <c r="H64" s="412">
        <v>2.8</v>
      </c>
      <c r="I64" s="400"/>
      <c r="J64" s="386">
        <f>I64+'BM07'!J64</f>
        <v>2.7</v>
      </c>
      <c r="K64" s="387">
        <f t="shared" si="44"/>
        <v>2073.6799999999998</v>
      </c>
      <c r="L64" s="387">
        <f t="shared" si="45"/>
        <v>0</v>
      </c>
      <c r="M64" s="387">
        <f t="shared" si="46"/>
        <v>0</v>
      </c>
      <c r="N64" s="387">
        <f t="shared" si="47"/>
        <v>2073.6799999999998</v>
      </c>
      <c r="O64" s="387">
        <f t="shared" si="48"/>
        <v>0</v>
      </c>
      <c r="P64" s="387">
        <f t="shared" si="49"/>
        <v>1999.62</v>
      </c>
      <c r="Q64" s="388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404" t="s">
        <v>138</v>
      </c>
      <c r="B65" s="411" t="s">
        <v>129</v>
      </c>
      <c r="C65" s="412" t="s">
        <v>63</v>
      </c>
      <c r="D65" s="406">
        <v>93</v>
      </c>
      <c r="E65" s="412">
        <v>40.78</v>
      </c>
      <c r="F65" s="383">
        <f t="shared" si="42"/>
        <v>0</v>
      </c>
      <c r="G65" s="383">
        <f t="shared" si="43"/>
        <v>0</v>
      </c>
      <c r="H65" s="412">
        <v>40.78</v>
      </c>
      <c r="I65" s="400"/>
      <c r="J65" s="386">
        <f>I65+'BM07'!J65</f>
        <v>40.78</v>
      </c>
      <c r="K65" s="387">
        <f t="shared" si="44"/>
        <v>3792.54</v>
      </c>
      <c r="L65" s="387">
        <f t="shared" si="45"/>
        <v>0</v>
      </c>
      <c r="M65" s="387">
        <f t="shared" si="46"/>
        <v>0</v>
      </c>
      <c r="N65" s="387">
        <f t="shared" si="47"/>
        <v>3792.54</v>
      </c>
      <c r="O65" s="387">
        <f t="shared" si="48"/>
        <v>0</v>
      </c>
      <c r="P65" s="387">
        <f t="shared" si="49"/>
        <v>3792.54</v>
      </c>
      <c r="Q65" s="388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404" t="s">
        <v>139</v>
      </c>
      <c r="B66" s="411" t="s">
        <v>76</v>
      </c>
      <c r="C66" s="412" t="s">
        <v>63</v>
      </c>
      <c r="D66" s="406">
        <v>41.75</v>
      </c>
      <c r="E66" s="412">
        <v>25.53</v>
      </c>
      <c r="F66" s="383">
        <f t="shared" si="42"/>
        <v>-0.82399999999999807</v>
      </c>
      <c r="G66" s="383">
        <f t="shared" si="43"/>
        <v>0</v>
      </c>
      <c r="H66" s="412">
        <v>24.706000000000003</v>
      </c>
      <c r="I66" s="400"/>
      <c r="J66" s="386">
        <f>I66+'BM07'!J66</f>
        <v>24.706000000000003</v>
      </c>
      <c r="K66" s="387">
        <f t="shared" si="44"/>
        <v>1065.8800000000001</v>
      </c>
      <c r="L66" s="387">
        <f t="shared" si="45"/>
        <v>-34.4</v>
      </c>
      <c r="M66" s="387">
        <f t="shared" si="46"/>
        <v>0</v>
      </c>
      <c r="N66" s="387">
        <f t="shared" si="47"/>
        <v>1031.48</v>
      </c>
      <c r="O66" s="387">
        <f t="shared" si="48"/>
        <v>0</v>
      </c>
      <c r="P66" s="387">
        <f t="shared" si="49"/>
        <v>1031.48</v>
      </c>
      <c r="Q66" s="388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404" t="s">
        <v>140</v>
      </c>
      <c r="B67" s="423" t="s">
        <v>77</v>
      </c>
      <c r="C67" s="412" t="s">
        <v>46</v>
      </c>
      <c r="D67" s="406">
        <v>46.64</v>
      </c>
      <c r="E67" s="412">
        <v>3.14</v>
      </c>
      <c r="F67" s="383">
        <f t="shared" si="42"/>
        <v>0</v>
      </c>
      <c r="G67" s="383">
        <f t="shared" si="43"/>
        <v>0.80999999999999917</v>
      </c>
      <c r="H67" s="412">
        <v>3.9499999999999993</v>
      </c>
      <c r="I67" s="400"/>
      <c r="J67" s="386">
        <f>I67+'BM07'!J67</f>
        <v>3.14</v>
      </c>
      <c r="K67" s="387">
        <f t="shared" si="44"/>
        <v>146.44999999999999</v>
      </c>
      <c r="L67" s="387">
        <f t="shared" si="45"/>
        <v>0</v>
      </c>
      <c r="M67" s="387">
        <f t="shared" si="46"/>
        <v>37.78</v>
      </c>
      <c r="N67" s="387">
        <f t="shared" si="47"/>
        <v>184.23</v>
      </c>
      <c r="O67" s="387">
        <f t="shared" si="48"/>
        <v>0</v>
      </c>
      <c r="P67" s="387">
        <f t="shared" si="49"/>
        <v>146.44999999999999</v>
      </c>
      <c r="Q67" s="388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510" t="s">
        <v>1398</v>
      </c>
      <c r="B68" s="486" t="s">
        <v>834</v>
      </c>
      <c r="C68" s="511" t="s">
        <v>63</v>
      </c>
      <c r="D68" s="512">
        <f>1.21482142858781*71.7</f>
        <v>87.10269642974599</v>
      </c>
      <c r="E68" s="513"/>
      <c r="F68" s="383">
        <f t="shared" si="42"/>
        <v>0</v>
      </c>
      <c r="G68" s="383">
        <f t="shared" si="43"/>
        <v>44.92</v>
      </c>
      <c r="H68" s="513">
        <v>44.92</v>
      </c>
      <c r="I68" s="514"/>
      <c r="J68" s="386">
        <f>I68+'BM07'!J68</f>
        <v>44.92</v>
      </c>
      <c r="K68" s="387"/>
      <c r="L68" s="387">
        <f t="shared" si="45"/>
        <v>0</v>
      </c>
      <c r="M68" s="387">
        <f t="shared" si="46"/>
        <v>3912.65</v>
      </c>
      <c r="N68" s="387">
        <f t="shared" si="47"/>
        <v>3912.65</v>
      </c>
      <c r="O68" s="387">
        <f t="shared" si="48"/>
        <v>0</v>
      </c>
      <c r="P68" s="387">
        <f t="shared" si="49"/>
        <v>3912.65</v>
      </c>
      <c r="Q68" s="388">
        <f t="shared" si="50"/>
        <v>1</v>
      </c>
      <c r="R68" s="66"/>
      <c r="U68" s="39"/>
      <c r="V68" s="39"/>
    </row>
    <row r="69" spans="1:22" ht="37.5" x14ac:dyDescent="0.3">
      <c r="A69" s="515" t="s">
        <v>1399</v>
      </c>
      <c r="B69" s="516" t="s">
        <v>890</v>
      </c>
      <c r="C69" s="513" t="s">
        <v>46</v>
      </c>
      <c r="D69" s="512">
        <f>1.21482142858781*73.67</f>
        <v>89.495894644063966</v>
      </c>
      <c r="E69" s="513"/>
      <c r="F69" s="383">
        <f t="shared" si="42"/>
        <v>0</v>
      </c>
      <c r="G69" s="383">
        <f t="shared" si="43"/>
        <v>56.174399999999999</v>
      </c>
      <c r="H69" s="513">
        <v>56.174399999999999</v>
      </c>
      <c r="I69" s="514"/>
      <c r="J69" s="386">
        <f>I69+'BM07'!J69</f>
        <v>56.174399999999999</v>
      </c>
      <c r="K69" s="387"/>
      <c r="L69" s="387">
        <f t="shared" si="45"/>
        <v>0</v>
      </c>
      <c r="M69" s="387">
        <f t="shared" si="46"/>
        <v>5027.38</v>
      </c>
      <c r="N69" s="387">
        <f t="shared" si="47"/>
        <v>5027.38</v>
      </c>
      <c r="O69" s="387">
        <f t="shared" si="48"/>
        <v>0</v>
      </c>
      <c r="P69" s="387">
        <f t="shared" si="49"/>
        <v>5027.38</v>
      </c>
      <c r="Q69" s="388">
        <f t="shared" si="50"/>
        <v>1</v>
      </c>
      <c r="R69" s="66"/>
      <c r="U69" s="39"/>
      <c r="V69" s="39"/>
    </row>
    <row r="70" spans="1:22" ht="15.5" x14ac:dyDescent="0.3">
      <c r="A70" s="382" t="s">
        <v>141</v>
      </c>
      <c r="B70" s="394" t="s">
        <v>142</v>
      </c>
      <c r="C70" s="395"/>
      <c r="D70" s="409"/>
      <c r="E70" s="395"/>
      <c r="F70" s="395"/>
      <c r="G70" s="395"/>
      <c r="H70" s="395"/>
      <c r="I70" s="538"/>
      <c r="J70" s="538"/>
      <c r="K70" s="538"/>
      <c r="L70" s="538"/>
      <c r="M70" s="538"/>
      <c r="N70" s="538"/>
      <c r="O70" s="538"/>
      <c r="P70" s="538"/>
      <c r="Q70" s="403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404" t="s">
        <v>147</v>
      </c>
      <c r="B71" s="411" t="s">
        <v>90</v>
      </c>
      <c r="C71" s="412" t="s">
        <v>63</v>
      </c>
      <c r="D71" s="406">
        <v>39.71</v>
      </c>
      <c r="E71" s="412">
        <v>47.03</v>
      </c>
      <c r="F71" s="383">
        <f t="shared" ref="F71:F77" si="53">IF(H71&lt;E71,H71-E71,0)</f>
        <v>0</v>
      </c>
      <c r="G71" s="383">
        <f t="shared" ref="G71:G77" si="54">IF(H71&gt;E71,H71-E71,0)</f>
        <v>0</v>
      </c>
      <c r="H71" s="412">
        <v>47.03</v>
      </c>
      <c r="I71" s="400"/>
      <c r="J71" s="386">
        <f>I71+'BM07'!J71</f>
        <v>47.03</v>
      </c>
      <c r="K71" s="387">
        <f t="shared" ref="K71:K77" si="55">ROUND(E71*D71,2)</f>
        <v>1867.56</v>
      </c>
      <c r="L71" s="387">
        <f t="shared" ref="L71:L77" si="56">ROUND(D71*F71,2)</f>
        <v>0</v>
      </c>
      <c r="M71" s="387">
        <f t="shared" ref="M71:M77" si="57">ROUND(D71*G71,2)</f>
        <v>0</v>
      </c>
      <c r="N71" s="387">
        <f t="shared" ref="N71:N77" si="58">ROUND(H71*D71,2)</f>
        <v>1867.56</v>
      </c>
      <c r="O71" s="387">
        <f t="shared" ref="O71:O77" si="59">ROUND(I71*D71,2)</f>
        <v>0</v>
      </c>
      <c r="P71" s="387">
        <f t="shared" ref="P71:P77" si="60">ROUND(J71*D71,2)</f>
        <v>1867.56</v>
      </c>
      <c r="Q71" s="388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404" t="s">
        <v>148</v>
      </c>
      <c r="B72" s="411" t="s">
        <v>94</v>
      </c>
      <c r="C72" s="412" t="s">
        <v>71</v>
      </c>
      <c r="D72" s="406">
        <v>22.45</v>
      </c>
      <c r="E72" s="412">
        <v>71.2</v>
      </c>
      <c r="F72" s="383">
        <f t="shared" si="53"/>
        <v>0</v>
      </c>
      <c r="G72" s="383">
        <f t="shared" si="54"/>
        <v>0</v>
      </c>
      <c r="H72" s="412">
        <v>71.2</v>
      </c>
      <c r="I72" s="400"/>
      <c r="J72" s="386">
        <f>I72+'BM07'!J72</f>
        <v>71.2</v>
      </c>
      <c r="K72" s="387">
        <f t="shared" si="55"/>
        <v>1598.44</v>
      </c>
      <c r="L72" s="387">
        <f t="shared" si="56"/>
        <v>0</v>
      </c>
      <c r="M72" s="387">
        <f t="shared" si="57"/>
        <v>0</v>
      </c>
      <c r="N72" s="387">
        <f t="shared" si="58"/>
        <v>1598.44</v>
      </c>
      <c r="O72" s="387">
        <f t="shared" si="59"/>
        <v>0</v>
      </c>
      <c r="P72" s="387">
        <f t="shared" si="60"/>
        <v>1598.44</v>
      </c>
      <c r="Q72" s="388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404" t="s">
        <v>149</v>
      </c>
      <c r="B73" s="411" t="s">
        <v>143</v>
      </c>
      <c r="C73" s="412" t="s">
        <v>71</v>
      </c>
      <c r="D73" s="406">
        <v>18.75</v>
      </c>
      <c r="E73" s="412">
        <v>52.6</v>
      </c>
      <c r="F73" s="383">
        <f t="shared" si="53"/>
        <v>0</v>
      </c>
      <c r="G73" s="383">
        <f t="shared" si="54"/>
        <v>0</v>
      </c>
      <c r="H73" s="412">
        <v>52.6</v>
      </c>
      <c r="I73" s="400"/>
      <c r="J73" s="386">
        <f>I73+'BM07'!J73</f>
        <v>52.6</v>
      </c>
      <c r="K73" s="387">
        <f t="shared" si="55"/>
        <v>986.25</v>
      </c>
      <c r="L73" s="387">
        <f t="shared" si="56"/>
        <v>0</v>
      </c>
      <c r="M73" s="387">
        <f t="shared" si="57"/>
        <v>0</v>
      </c>
      <c r="N73" s="387">
        <f t="shared" si="58"/>
        <v>986.25</v>
      </c>
      <c r="O73" s="387">
        <f t="shared" si="59"/>
        <v>0</v>
      </c>
      <c r="P73" s="387">
        <f t="shared" si="60"/>
        <v>986.25</v>
      </c>
      <c r="Q73" s="388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515" t="s">
        <v>150</v>
      </c>
      <c r="B74" s="517" t="s">
        <v>90</v>
      </c>
      <c r="C74" s="513" t="s">
        <v>63</v>
      </c>
      <c r="D74" s="512">
        <v>39.71</v>
      </c>
      <c r="E74" s="513">
        <v>80.599999999999994</v>
      </c>
      <c r="F74" s="383">
        <f t="shared" si="53"/>
        <v>-80.599999999999994</v>
      </c>
      <c r="G74" s="383">
        <f t="shared" si="54"/>
        <v>0</v>
      </c>
      <c r="H74" s="513">
        <v>0</v>
      </c>
      <c r="I74" s="400"/>
      <c r="J74" s="386">
        <f>I74+'BM07'!J74</f>
        <v>0</v>
      </c>
      <c r="K74" s="387">
        <f t="shared" si="55"/>
        <v>3200.63</v>
      </c>
      <c r="L74" s="387">
        <f t="shared" si="56"/>
        <v>-3200.63</v>
      </c>
      <c r="M74" s="387">
        <f t="shared" si="57"/>
        <v>0</v>
      </c>
      <c r="N74" s="387">
        <f t="shared" si="58"/>
        <v>0</v>
      </c>
      <c r="O74" s="387">
        <f t="shared" si="59"/>
        <v>0</v>
      </c>
      <c r="P74" s="387">
        <f t="shared" si="60"/>
        <v>0</v>
      </c>
      <c r="Q74" s="388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404" t="s">
        <v>151</v>
      </c>
      <c r="B75" s="411" t="s">
        <v>144</v>
      </c>
      <c r="C75" s="412" t="s">
        <v>46</v>
      </c>
      <c r="D75" s="406">
        <v>487.71</v>
      </c>
      <c r="E75" s="412">
        <v>2.44</v>
      </c>
      <c r="F75" s="383">
        <f t="shared" si="53"/>
        <v>0</v>
      </c>
      <c r="G75" s="383">
        <f t="shared" si="54"/>
        <v>0</v>
      </c>
      <c r="H75" s="412">
        <v>2.44</v>
      </c>
      <c r="I75" s="400"/>
      <c r="J75" s="386">
        <f>I75+'BM07'!J75</f>
        <v>2.44</v>
      </c>
      <c r="K75" s="387">
        <f t="shared" si="55"/>
        <v>1190.01</v>
      </c>
      <c r="L75" s="387">
        <f t="shared" si="56"/>
        <v>0</v>
      </c>
      <c r="M75" s="387">
        <f t="shared" si="57"/>
        <v>0</v>
      </c>
      <c r="N75" s="387">
        <f t="shared" si="58"/>
        <v>1190.01</v>
      </c>
      <c r="O75" s="387">
        <f t="shared" si="59"/>
        <v>0</v>
      </c>
      <c r="P75" s="387">
        <f t="shared" si="60"/>
        <v>1190.01</v>
      </c>
      <c r="Q75" s="388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404" t="s">
        <v>152</v>
      </c>
      <c r="B76" s="411" t="s">
        <v>145</v>
      </c>
      <c r="C76" s="412" t="s">
        <v>124</v>
      </c>
      <c r="D76" s="406">
        <v>114.79</v>
      </c>
      <c r="E76" s="412">
        <v>11.2</v>
      </c>
      <c r="F76" s="383">
        <f t="shared" si="53"/>
        <v>0</v>
      </c>
      <c r="G76" s="383">
        <f t="shared" si="54"/>
        <v>0</v>
      </c>
      <c r="H76" s="412">
        <v>11.2</v>
      </c>
      <c r="I76" s="400"/>
      <c r="J76" s="386">
        <f>I76+'BM07'!J76</f>
        <v>11.2</v>
      </c>
      <c r="K76" s="387">
        <f t="shared" si="55"/>
        <v>1285.6500000000001</v>
      </c>
      <c r="L76" s="387">
        <f t="shared" si="56"/>
        <v>0</v>
      </c>
      <c r="M76" s="387">
        <f t="shared" si="57"/>
        <v>0</v>
      </c>
      <c r="N76" s="387">
        <f t="shared" si="58"/>
        <v>1285.6500000000001</v>
      </c>
      <c r="O76" s="387">
        <f t="shared" si="59"/>
        <v>0</v>
      </c>
      <c r="P76" s="387">
        <f t="shared" si="60"/>
        <v>1285.6500000000001</v>
      </c>
      <c r="Q76" s="388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515" t="s">
        <v>153</v>
      </c>
      <c r="B77" s="517" t="s">
        <v>146</v>
      </c>
      <c r="C77" s="513" t="s">
        <v>124</v>
      </c>
      <c r="D77" s="512">
        <v>62.72</v>
      </c>
      <c r="E77" s="513">
        <v>6.4</v>
      </c>
      <c r="F77" s="383">
        <f t="shared" si="53"/>
        <v>-6.4</v>
      </c>
      <c r="G77" s="383">
        <f t="shared" si="54"/>
        <v>0</v>
      </c>
      <c r="H77" s="513">
        <v>0</v>
      </c>
      <c r="I77" s="400"/>
      <c r="J77" s="386">
        <f>I77+'BM07'!J77</f>
        <v>0</v>
      </c>
      <c r="K77" s="387">
        <f t="shared" si="55"/>
        <v>401.41</v>
      </c>
      <c r="L77" s="387">
        <f t="shared" si="56"/>
        <v>-401.41</v>
      </c>
      <c r="M77" s="387">
        <f t="shared" si="57"/>
        <v>0</v>
      </c>
      <c r="N77" s="387">
        <f t="shared" si="58"/>
        <v>0</v>
      </c>
      <c r="O77" s="387">
        <f t="shared" si="59"/>
        <v>0</v>
      </c>
      <c r="P77" s="387">
        <f t="shared" si="60"/>
        <v>0</v>
      </c>
      <c r="Q77" s="388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81" t="s">
        <v>154</v>
      </c>
      <c r="B78" s="394" t="s">
        <v>155</v>
      </c>
      <c r="C78" s="395"/>
      <c r="D78" s="409"/>
      <c r="E78" s="395"/>
      <c r="F78" s="444"/>
      <c r="G78" s="444"/>
      <c r="H78" s="648"/>
      <c r="I78" s="648"/>
      <c r="J78" s="648"/>
      <c r="K78" s="648"/>
      <c r="L78" s="648"/>
      <c r="M78" s="648"/>
      <c r="N78" s="648"/>
      <c r="O78" s="648"/>
      <c r="P78" s="395"/>
      <c r="Q78" s="403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404" t="s">
        <v>156</v>
      </c>
      <c r="B79" s="421" t="s">
        <v>105</v>
      </c>
      <c r="C79" s="412" t="s">
        <v>63</v>
      </c>
      <c r="D79" s="406">
        <v>51.88</v>
      </c>
      <c r="E79" s="412">
        <v>92.5</v>
      </c>
      <c r="F79" s="383">
        <f t="shared" ref="F79" si="61">IF(H79&lt;E79,H79-E79,0)</f>
        <v>0</v>
      </c>
      <c r="G79" s="383">
        <f t="shared" ref="G79" si="62">IF(H79&gt;E79,H79-E79,0)</f>
        <v>0</v>
      </c>
      <c r="H79" s="408">
        <v>92.5</v>
      </c>
      <c r="I79" s="400"/>
      <c r="J79" s="386">
        <f>I79+'BM07'!J79</f>
        <v>92.5</v>
      </c>
      <c r="K79" s="387">
        <f>ROUND(E79*D79,2)</f>
        <v>4798.8999999999996</v>
      </c>
      <c r="L79" s="387">
        <f t="shared" ref="L79" si="63">ROUND(D79*F79,2)</f>
        <v>0</v>
      </c>
      <c r="M79" s="387">
        <f t="shared" ref="M79" si="64">ROUND(D79*G79,2)</f>
        <v>0</v>
      </c>
      <c r="N79" s="387">
        <f>ROUND(H79*D79,2)</f>
        <v>4798.8999999999996</v>
      </c>
      <c r="O79" s="387">
        <f>ROUND(I79*D79,2)</f>
        <v>0</v>
      </c>
      <c r="P79" s="387">
        <f>ROUND(J79*D79,2)</f>
        <v>4798.8999999999996</v>
      </c>
      <c r="Q79" s="388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81" t="s">
        <v>157</v>
      </c>
      <c r="B80" s="394" t="s">
        <v>158</v>
      </c>
      <c r="C80" s="395"/>
      <c r="D80" s="409"/>
      <c r="E80" s="395"/>
      <c r="F80" s="395"/>
      <c r="G80" s="395"/>
      <c r="H80" s="629"/>
      <c r="I80" s="629"/>
      <c r="J80" s="629"/>
      <c r="K80" s="629"/>
      <c r="L80" s="629"/>
      <c r="M80" s="629"/>
      <c r="N80" s="629"/>
      <c r="O80" s="629"/>
      <c r="P80" s="629"/>
      <c r="Q80" s="403"/>
      <c r="S80" s="4">
        <v>14389.16</v>
      </c>
      <c r="U80" s="39">
        <f t="shared" si="52"/>
        <v>14389.16</v>
      </c>
      <c r="V80" s="39"/>
    </row>
    <row r="81" spans="1:22" ht="50" x14ac:dyDescent="0.3">
      <c r="A81" s="404" t="s">
        <v>166</v>
      </c>
      <c r="B81" s="411" t="s">
        <v>159</v>
      </c>
      <c r="C81" s="412" t="s">
        <v>63</v>
      </c>
      <c r="D81" s="406">
        <v>77.12</v>
      </c>
      <c r="E81" s="412">
        <v>67.260000000000005</v>
      </c>
      <c r="F81" s="383">
        <f t="shared" ref="F81:F86" si="65">IF(H81&lt;E81,H81-E81,0)</f>
        <v>0</v>
      </c>
      <c r="G81" s="383">
        <f t="shared" ref="G81:G86" si="66">IF(H81&gt;E81,H81-E81,0)</f>
        <v>0</v>
      </c>
      <c r="H81" s="412">
        <v>67.260000000000005</v>
      </c>
      <c r="I81" s="400"/>
      <c r="J81" s="386">
        <f>I81+'BM07'!J81</f>
        <v>64.147999999999996</v>
      </c>
      <c r="K81" s="387">
        <f t="shared" ref="K81:K86" si="67">ROUND(E81*D81,2)</f>
        <v>5187.09</v>
      </c>
      <c r="L81" s="387">
        <f t="shared" ref="L81:L86" si="68">ROUND(D81*F81,2)</f>
        <v>0</v>
      </c>
      <c r="M81" s="387">
        <f t="shared" ref="M81:M86" si="69">ROUND(D81*G81,2)</f>
        <v>0</v>
      </c>
      <c r="N81" s="387">
        <f t="shared" ref="N81:N86" si="70">ROUND(H81*D81,2)</f>
        <v>5187.09</v>
      </c>
      <c r="O81" s="387">
        <f t="shared" ref="O81:O86" si="71">ROUND(I81*D81,2)</f>
        <v>0</v>
      </c>
      <c r="P81" s="387">
        <f t="shared" ref="P81:P86" si="72">ROUND(J81*D81,2)</f>
        <v>4947.09</v>
      </c>
      <c r="Q81" s="388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404" t="s">
        <v>167</v>
      </c>
      <c r="B82" s="411" t="s">
        <v>160</v>
      </c>
      <c r="C82" s="412" t="s">
        <v>63</v>
      </c>
      <c r="D82" s="406">
        <v>27.56</v>
      </c>
      <c r="E82" s="412">
        <v>67.260000000000005</v>
      </c>
      <c r="F82" s="383">
        <f t="shared" si="65"/>
        <v>0</v>
      </c>
      <c r="G82" s="383">
        <f t="shared" si="66"/>
        <v>0</v>
      </c>
      <c r="H82" s="412">
        <v>67.260000000000005</v>
      </c>
      <c r="I82" s="400"/>
      <c r="J82" s="386">
        <f>I82+'BM07'!J82</f>
        <v>64.147999999999996</v>
      </c>
      <c r="K82" s="387">
        <f t="shared" si="67"/>
        <v>1853.69</v>
      </c>
      <c r="L82" s="387">
        <f t="shared" si="68"/>
        <v>0</v>
      </c>
      <c r="M82" s="387">
        <f t="shared" si="69"/>
        <v>0</v>
      </c>
      <c r="N82" s="387">
        <f t="shared" si="70"/>
        <v>1853.69</v>
      </c>
      <c r="O82" s="387">
        <f t="shared" si="71"/>
        <v>0</v>
      </c>
      <c r="P82" s="387">
        <f t="shared" si="72"/>
        <v>1767.92</v>
      </c>
      <c r="Q82" s="388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404" t="s">
        <v>168</v>
      </c>
      <c r="B83" s="411" t="s">
        <v>161</v>
      </c>
      <c r="C83" s="412" t="s">
        <v>124</v>
      </c>
      <c r="D83" s="406">
        <v>27.6</v>
      </c>
      <c r="E83" s="412">
        <v>13.5</v>
      </c>
      <c r="F83" s="383">
        <f t="shared" si="65"/>
        <v>0</v>
      </c>
      <c r="G83" s="383">
        <f t="shared" si="66"/>
        <v>0</v>
      </c>
      <c r="H83" s="412">
        <v>13.5</v>
      </c>
      <c r="I83" s="400"/>
      <c r="J83" s="386">
        <f>I83+'BM07'!J83</f>
        <v>13.5</v>
      </c>
      <c r="K83" s="387">
        <f t="shared" si="67"/>
        <v>372.6</v>
      </c>
      <c r="L83" s="387">
        <f t="shared" si="68"/>
        <v>0</v>
      </c>
      <c r="M83" s="387">
        <f t="shared" si="69"/>
        <v>0</v>
      </c>
      <c r="N83" s="387">
        <f t="shared" si="70"/>
        <v>372.6</v>
      </c>
      <c r="O83" s="387">
        <f t="shared" si="71"/>
        <v>0</v>
      </c>
      <c r="P83" s="387">
        <f t="shared" si="72"/>
        <v>372.6</v>
      </c>
      <c r="Q83" s="388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404" t="s">
        <v>169</v>
      </c>
      <c r="B84" s="411" t="s">
        <v>162</v>
      </c>
      <c r="C84" s="412" t="s">
        <v>124</v>
      </c>
      <c r="D84" s="406">
        <v>71.63</v>
      </c>
      <c r="E84" s="412">
        <v>6</v>
      </c>
      <c r="F84" s="383">
        <f t="shared" si="65"/>
        <v>-1</v>
      </c>
      <c r="G84" s="383">
        <f t="shared" si="66"/>
        <v>0</v>
      </c>
      <c r="H84" s="412">
        <v>5</v>
      </c>
      <c r="I84" s="400"/>
      <c r="J84" s="386">
        <f>I84+'BM07'!J84</f>
        <v>0</v>
      </c>
      <c r="K84" s="387">
        <f t="shared" si="67"/>
        <v>429.78</v>
      </c>
      <c r="L84" s="387">
        <f t="shared" si="68"/>
        <v>-71.63</v>
      </c>
      <c r="M84" s="387">
        <f t="shared" si="69"/>
        <v>0</v>
      </c>
      <c r="N84" s="387">
        <f t="shared" si="70"/>
        <v>358.15</v>
      </c>
      <c r="O84" s="387">
        <f t="shared" si="71"/>
        <v>0</v>
      </c>
      <c r="P84" s="387">
        <f t="shared" si="72"/>
        <v>0</v>
      </c>
      <c r="Q84" s="388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404" t="s">
        <v>170</v>
      </c>
      <c r="B85" s="411" t="s">
        <v>163</v>
      </c>
      <c r="C85" s="412" t="s">
        <v>63</v>
      </c>
      <c r="D85" s="406">
        <v>38.590000000000003</v>
      </c>
      <c r="E85" s="412">
        <v>53.5</v>
      </c>
      <c r="F85" s="383">
        <f t="shared" si="65"/>
        <v>-5.2800000000000011</v>
      </c>
      <c r="G85" s="383">
        <f t="shared" si="66"/>
        <v>0</v>
      </c>
      <c r="H85" s="412">
        <v>48.22</v>
      </c>
      <c r="I85" s="400"/>
      <c r="J85" s="386">
        <f>I85+'BM07'!J85</f>
        <v>0</v>
      </c>
      <c r="K85" s="387">
        <f t="shared" si="67"/>
        <v>2064.5700000000002</v>
      </c>
      <c r="L85" s="387">
        <f t="shared" si="68"/>
        <v>-203.76</v>
      </c>
      <c r="M85" s="387">
        <f t="shared" si="69"/>
        <v>0</v>
      </c>
      <c r="N85" s="387">
        <f t="shared" si="70"/>
        <v>1860.81</v>
      </c>
      <c r="O85" s="387">
        <f t="shared" si="71"/>
        <v>0</v>
      </c>
      <c r="P85" s="387">
        <f t="shared" si="72"/>
        <v>0</v>
      </c>
      <c r="Q85" s="388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404" t="s">
        <v>171</v>
      </c>
      <c r="B86" s="411" t="s">
        <v>164</v>
      </c>
      <c r="C86" s="412" t="s">
        <v>165</v>
      </c>
      <c r="D86" s="406">
        <v>1493.81</v>
      </c>
      <c r="E86" s="412">
        <v>3</v>
      </c>
      <c r="F86" s="383">
        <f t="shared" si="65"/>
        <v>0</v>
      </c>
      <c r="G86" s="383">
        <f t="shared" si="66"/>
        <v>0</v>
      </c>
      <c r="H86" s="412">
        <v>3</v>
      </c>
      <c r="I86" s="400"/>
      <c r="J86" s="386">
        <f>I86+'BM07'!J86</f>
        <v>1</v>
      </c>
      <c r="K86" s="387">
        <f t="shared" si="67"/>
        <v>4481.43</v>
      </c>
      <c r="L86" s="387">
        <f t="shared" si="68"/>
        <v>0</v>
      </c>
      <c r="M86" s="387">
        <f t="shared" si="69"/>
        <v>0</v>
      </c>
      <c r="N86" s="387">
        <f t="shared" si="70"/>
        <v>4481.43</v>
      </c>
      <c r="O86" s="387">
        <f t="shared" si="71"/>
        <v>0</v>
      </c>
      <c r="P86" s="387">
        <f t="shared" si="72"/>
        <v>1493.81</v>
      </c>
      <c r="Q86" s="388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81" t="s">
        <v>172</v>
      </c>
      <c r="B87" s="394" t="s">
        <v>173</v>
      </c>
      <c r="C87" s="395"/>
      <c r="D87" s="648"/>
      <c r="E87" s="648"/>
      <c r="F87" s="648"/>
      <c r="G87" s="648"/>
      <c r="H87" s="648"/>
      <c r="I87" s="648"/>
      <c r="J87" s="648"/>
      <c r="K87" s="648"/>
      <c r="L87" s="648"/>
      <c r="M87" s="648"/>
      <c r="N87" s="648"/>
      <c r="O87" s="395"/>
      <c r="P87" s="395"/>
      <c r="Q87" s="403"/>
      <c r="S87" s="4">
        <v>11209.01</v>
      </c>
      <c r="U87" s="39">
        <f t="shared" si="52"/>
        <v>11209.01</v>
      </c>
      <c r="V87" s="39"/>
    </row>
    <row r="88" spans="1:22" ht="62.5" x14ac:dyDescent="0.3">
      <c r="A88" s="445" t="s">
        <v>177</v>
      </c>
      <c r="B88" s="446" t="s">
        <v>174</v>
      </c>
      <c r="C88" s="447" t="s">
        <v>165</v>
      </c>
      <c r="D88" s="413">
        <v>1082.95</v>
      </c>
      <c r="E88" s="447">
        <v>1</v>
      </c>
      <c r="F88" s="383">
        <f t="shared" ref="F88:F90" si="73">IF(H88&lt;E88,H88-E88,0)</f>
        <v>0</v>
      </c>
      <c r="G88" s="383">
        <f t="shared" ref="G88:G90" si="74">IF(H88&gt;E88,H88-E88,0)</f>
        <v>0</v>
      </c>
      <c r="H88" s="447">
        <v>1</v>
      </c>
      <c r="I88" s="400"/>
      <c r="J88" s="386">
        <f>I88+'BM07'!J88</f>
        <v>0</v>
      </c>
      <c r="K88" s="387">
        <f>ROUND(E88*D88,2)</f>
        <v>1082.95</v>
      </c>
      <c r="L88" s="387">
        <f t="shared" ref="L88:L90" si="75">ROUND(D88*F88,2)</f>
        <v>0</v>
      </c>
      <c r="M88" s="387">
        <f t="shared" ref="M88:M90" si="76">ROUND(D88*G88,2)</f>
        <v>0</v>
      </c>
      <c r="N88" s="387">
        <f>ROUND(H88*D88,2)</f>
        <v>1082.95</v>
      </c>
      <c r="O88" s="387">
        <f>ROUND(I88*D88,2)</f>
        <v>0</v>
      </c>
      <c r="P88" s="387">
        <f>ROUND(J88*D88,2)</f>
        <v>0</v>
      </c>
      <c r="Q88" s="388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45" t="s">
        <v>178</v>
      </c>
      <c r="B89" s="446" t="s">
        <v>175</v>
      </c>
      <c r="C89" s="447" t="s">
        <v>63</v>
      </c>
      <c r="D89" s="413">
        <v>877.32</v>
      </c>
      <c r="E89" s="447">
        <v>6.4</v>
      </c>
      <c r="F89" s="383">
        <f t="shared" si="73"/>
        <v>0</v>
      </c>
      <c r="G89" s="383">
        <f t="shared" si="74"/>
        <v>0</v>
      </c>
      <c r="H89" s="447">
        <v>6.4</v>
      </c>
      <c r="I89" s="400"/>
      <c r="J89" s="386">
        <f>I89+'BM07'!J89</f>
        <v>0</v>
      </c>
      <c r="K89" s="387">
        <f>ROUND(E89*D89,2)</f>
        <v>5614.85</v>
      </c>
      <c r="L89" s="387">
        <f t="shared" si="75"/>
        <v>0</v>
      </c>
      <c r="M89" s="387">
        <f t="shared" si="76"/>
        <v>0</v>
      </c>
      <c r="N89" s="387">
        <f>ROUND(H89*D89,2)</f>
        <v>5614.85</v>
      </c>
      <c r="O89" s="387">
        <f>ROUND(I89*D89,2)</f>
        <v>0</v>
      </c>
      <c r="P89" s="387">
        <f t="shared" ref="P89:P90" si="77">ROUND(J89*D89,2)</f>
        <v>0</v>
      </c>
      <c r="Q89" s="388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45" t="s">
        <v>179</v>
      </c>
      <c r="B90" s="446" t="s">
        <v>176</v>
      </c>
      <c r="C90" s="447" t="s">
        <v>165</v>
      </c>
      <c r="D90" s="413">
        <v>4511.21</v>
      </c>
      <c r="E90" s="447">
        <v>1</v>
      </c>
      <c r="F90" s="383">
        <f t="shared" si="73"/>
        <v>0</v>
      </c>
      <c r="G90" s="383">
        <f t="shared" si="74"/>
        <v>0</v>
      </c>
      <c r="H90" s="447">
        <v>1</v>
      </c>
      <c r="I90" s="400"/>
      <c r="J90" s="386">
        <f>I90+'BM07'!J90</f>
        <v>0</v>
      </c>
      <c r="K90" s="387">
        <f>ROUND(E90*D90,2)</f>
        <v>4511.21</v>
      </c>
      <c r="L90" s="387">
        <f t="shared" si="75"/>
        <v>0</v>
      </c>
      <c r="M90" s="387">
        <f t="shared" si="76"/>
        <v>0</v>
      </c>
      <c r="N90" s="387">
        <f>ROUND(H90*D90,2)</f>
        <v>4511.21</v>
      </c>
      <c r="O90" s="387">
        <f>ROUND(I90*D90,2)</f>
        <v>0</v>
      </c>
      <c r="P90" s="387">
        <f t="shared" si="77"/>
        <v>0</v>
      </c>
      <c r="Q90" s="388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81" t="s">
        <v>180</v>
      </c>
      <c r="B91" s="394" t="s">
        <v>181</v>
      </c>
      <c r="C91" s="395"/>
      <c r="D91" s="409"/>
      <c r="E91" s="629"/>
      <c r="F91" s="629"/>
      <c r="G91" s="629"/>
      <c r="H91" s="629"/>
      <c r="I91" s="629"/>
      <c r="J91" s="629"/>
      <c r="K91" s="629"/>
      <c r="L91" s="629"/>
      <c r="M91" s="629"/>
      <c r="N91" s="629"/>
      <c r="O91" s="629"/>
      <c r="P91" s="395"/>
      <c r="Q91" s="403"/>
      <c r="S91" s="4">
        <v>11851.96</v>
      </c>
      <c r="U91" s="39">
        <f t="shared" si="52"/>
        <v>11851.96</v>
      </c>
      <c r="V91" s="39"/>
    </row>
    <row r="92" spans="1:22" ht="25" x14ac:dyDescent="0.3">
      <c r="A92" s="445" t="s">
        <v>187</v>
      </c>
      <c r="B92" s="446" t="s">
        <v>182</v>
      </c>
      <c r="C92" s="447" t="s">
        <v>46</v>
      </c>
      <c r="D92" s="413">
        <v>434.36</v>
      </c>
      <c r="E92" s="447">
        <v>3.37</v>
      </c>
      <c r="F92" s="383">
        <f t="shared" ref="F92:F96" si="78">IF(H92&lt;E92,H92-E92,0)</f>
        <v>-0.96124999999999972</v>
      </c>
      <c r="G92" s="383">
        <f t="shared" ref="G92:G96" si="79">IF(H92&gt;E92,H92-E92,0)</f>
        <v>0</v>
      </c>
      <c r="H92" s="447">
        <v>2.4087500000000004</v>
      </c>
      <c r="I92" s="400">
        <v>-0.96124999999999972</v>
      </c>
      <c r="J92" s="386">
        <f>I92+'BM07'!J92</f>
        <v>2.4087500000000004</v>
      </c>
      <c r="K92" s="387">
        <f>ROUND(E92*D92,2)</f>
        <v>1463.79</v>
      </c>
      <c r="L92" s="387">
        <f t="shared" ref="L92:L96" si="80">ROUND(D92*F92,2)</f>
        <v>-417.53</v>
      </c>
      <c r="M92" s="387">
        <f t="shared" ref="M92:M96" si="81">ROUND(D92*G92,2)</f>
        <v>0</v>
      </c>
      <c r="N92" s="387">
        <f>ROUND(H92*D92,2)</f>
        <v>1046.26</v>
      </c>
      <c r="O92" s="387">
        <f>ROUND(I92*D92,2)</f>
        <v>-417.53</v>
      </c>
      <c r="P92" s="387">
        <f>ROUND(J92*D92,2)</f>
        <v>1046.26</v>
      </c>
      <c r="Q92" s="388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45" t="s">
        <v>188</v>
      </c>
      <c r="B93" s="446" t="s">
        <v>183</v>
      </c>
      <c r="C93" s="447" t="s">
        <v>63</v>
      </c>
      <c r="D93" s="413">
        <v>40.81</v>
      </c>
      <c r="E93" s="447">
        <v>48.22</v>
      </c>
      <c r="F93" s="383">
        <f t="shared" si="78"/>
        <v>0</v>
      </c>
      <c r="G93" s="383">
        <f t="shared" si="79"/>
        <v>0</v>
      </c>
      <c r="H93" s="447">
        <v>48.22</v>
      </c>
      <c r="I93" s="400"/>
      <c r="J93" s="386">
        <f>I93+'BM07'!J93</f>
        <v>0</v>
      </c>
      <c r="K93" s="387">
        <f>ROUND(E93*D93,2)</f>
        <v>1967.86</v>
      </c>
      <c r="L93" s="387">
        <f t="shared" si="80"/>
        <v>0</v>
      </c>
      <c r="M93" s="387">
        <f t="shared" si="81"/>
        <v>0</v>
      </c>
      <c r="N93" s="387">
        <f>ROUND(H93*D93,2)</f>
        <v>1967.86</v>
      </c>
      <c r="O93" s="387">
        <f>ROUND(I93*D93,2)</f>
        <v>0</v>
      </c>
      <c r="P93" s="387">
        <f t="shared" ref="P93:P96" si="82">ROUND(J93*D93,2)</f>
        <v>0</v>
      </c>
      <c r="Q93" s="388">
        <f t="shared" si="50"/>
        <v>0</v>
      </c>
      <c r="S93" s="4">
        <v>1967.86</v>
      </c>
      <c r="U93" s="39">
        <f t="shared" si="52"/>
        <v>0</v>
      </c>
      <c r="V93" s="39"/>
    </row>
    <row r="94" spans="1:22" ht="37.5" x14ac:dyDescent="0.3">
      <c r="A94" s="445" t="s">
        <v>189</v>
      </c>
      <c r="B94" s="446" t="s">
        <v>184</v>
      </c>
      <c r="C94" s="447" t="s">
        <v>63</v>
      </c>
      <c r="D94" s="413">
        <v>126.75</v>
      </c>
      <c r="E94" s="447">
        <v>48.22</v>
      </c>
      <c r="F94" s="383">
        <f t="shared" si="78"/>
        <v>0</v>
      </c>
      <c r="G94" s="383">
        <f t="shared" si="79"/>
        <v>0</v>
      </c>
      <c r="H94" s="447">
        <v>48.22</v>
      </c>
      <c r="I94" s="400"/>
      <c r="J94" s="386">
        <f>I94+'BM07'!J94</f>
        <v>0</v>
      </c>
      <c r="K94" s="387">
        <f>ROUND(E94*D94,2)</f>
        <v>6111.89</v>
      </c>
      <c r="L94" s="387">
        <f t="shared" si="80"/>
        <v>0</v>
      </c>
      <c r="M94" s="387">
        <f t="shared" si="81"/>
        <v>0</v>
      </c>
      <c r="N94" s="387">
        <f>ROUND(H94*D94,2)</f>
        <v>6111.89</v>
      </c>
      <c r="O94" s="387">
        <f>ROUND(I94*D94,2)</f>
        <v>0</v>
      </c>
      <c r="P94" s="387">
        <f t="shared" si="82"/>
        <v>0</v>
      </c>
      <c r="Q94" s="388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45" t="s">
        <v>190</v>
      </c>
      <c r="B95" s="446" t="s">
        <v>185</v>
      </c>
      <c r="C95" s="447" t="s">
        <v>124</v>
      </c>
      <c r="D95" s="413">
        <v>21</v>
      </c>
      <c r="E95" s="447">
        <v>36.71</v>
      </c>
      <c r="F95" s="383">
        <f t="shared" si="78"/>
        <v>0</v>
      </c>
      <c r="G95" s="383">
        <f t="shared" si="79"/>
        <v>0</v>
      </c>
      <c r="H95" s="447">
        <v>36.71</v>
      </c>
      <c r="I95" s="400"/>
      <c r="J95" s="386">
        <f>I95+'BM07'!J95</f>
        <v>0</v>
      </c>
      <c r="K95" s="387">
        <f>ROUND(E95*D95,2)</f>
        <v>770.91</v>
      </c>
      <c r="L95" s="387">
        <f t="shared" si="80"/>
        <v>0</v>
      </c>
      <c r="M95" s="387">
        <f t="shared" si="81"/>
        <v>0</v>
      </c>
      <c r="N95" s="387">
        <f>ROUND(H95*D95,2)</f>
        <v>770.91</v>
      </c>
      <c r="O95" s="387">
        <f>ROUND(I95*D95,2)</f>
        <v>0</v>
      </c>
      <c r="P95" s="387">
        <f t="shared" si="82"/>
        <v>0</v>
      </c>
      <c r="Q95" s="388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45" t="s">
        <v>191</v>
      </c>
      <c r="B96" s="446" t="s">
        <v>186</v>
      </c>
      <c r="C96" s="447" t="s">
        <v>46</v>
      </c>
      <c r="D96" s="413">
        <v>772.62</v>
      </c>
      <c r="E96" s="447">
        <v>1.99</v>
      </c>
      <c r="F96" s="383">
        <f t="shared" si="78"/>
        <v>0</v>
      </c>
      <c r="G96" s="383">
        <f t="shared" si="79"/>
        <v>0</v>
      </c>
      <c r="H96" s="447">
        <v>1.99</v>
      </c>
      <c r="I96" s="400"/>
      <c r="J96" s="386">
        <f>I96+'BM07'!J96</f>
        <v>0</v>
      </c>
      <c r="K96" s="387">
        <f>ROUND(E96*D96,2)</f>
        <v>1537.51</v>
      </c>
      <c r="L96" s="387">
        <f t="shared" si="80"/>
        <v>0</v>
      </c>
      <c r="M96" s="387">
        <f t="shared" si="81"/>
        <v>0</v>
      </c>
      <c r="N96" s="387">
        <f>ROUND(H96*D96,2)</f>
        <v>1537.51</v>
      </c>
      <c r="O96" s="387">
        <f>ROUND(I96*D96,2)</f>
        <v>0</v>
      </c>
      <c r="P96" s="387">
        <f t="shared" si="82"/>
        <v>0</v>
      </c>
      <c r="Q96" s="388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81" t="s">
        <v>192</v>
      </c>
      <c r="B97" s="394" t="s">
        <v>108</v>
      </c>
      <c r="C97" s="395"/>
      <c r="D97" s="409"/>
      <c r="E97" s="395"/>
      <c r="F97" s="395"/>
      <c r="G97" s="395"/>
      <c r="H97" s="629"/>
      <c r="I97" s="629"/>
      <c r="J97" s="629"/>
      <c r="K97" s="629"/>
      <c r="L97" s="629"/>
      <c r="M97" s="629"/>
      <c r="N97" s="629"/>
      <c r="O97" s="629"/>
      <c r="P97" s="395"/>
      <c r="Q97" s="403"/>
      <c r="S97" s="4">
        <v>8571.64</v>
      </c>
      <c r="U97" s="39">
        <f t="shared" si="52"/>
        <v>8571.64</v>
      </c>
      <c r="V97" s="39"/>
    </row>
    <row r="98" spans="1:22" ht="37.5" x14ac:dyDescent="0.3">
      <c r="A98" s="445" t="s">
        <v>194</v>
      </c>
      <c r="B98" s="446" t="s">
        <v>109</v>
      </c>
      <c r="C98" s="447" t="s">
        <v>63</v>
      </c>
      <c r="D98" s="413">
        <v>4.37</v>
      </c>
      <c r="E98" s="447">
        <v>247.26</v>
      </c>
      <c r="F98" s="383">
        <f t="shared" ref="F98:F100" si="83">IF(H98&lt;E98,H98-E98,0)</f>
        <v>0</v>
      </c>
      <c r="G98" s="383">
        <f t="shared" ref="G98:G100" si="84">IF(H98&gt;E98,H98-E98,0)</f>
        <v>0</v>
      </c>
      <c r="H98" s="447">
        <v>247.26</v>
      </c>
      <c r="I98" s="400"/>
      <c r="J98" s="386">
        <f>I98+'BM07'!J98</f>
        <v>247.26</v>
      </c>
      <c r="K98" s="387">
        <f>ROUND(E98*D98,2)</f>
        <v>1080.53</v>
      </c>
      <c r="L98" s="387">
        <f t="shared" ref="L98:L100" si="85">ROUND(D98*F98,2)</f>
        <v>0</v>
      </c>
      <c r="M98" s="387">
        <f t="shared" ref="M98:M100" si="86">ROUND(D98*G98,2)</f>
        <v>0</v>
      </c>
      <c r="N98" s="387">
        <f>ROUND(H98*D98,2)</f>
        <v>1080.53</v>
      </c>
      <c r="O98" s="387">
        <f>ROUND(I98*D98,2)</f>
        <v>0</v>
      </c>
      <c r="P98" s="387">
        <f>ROUND(J98*D98,2)</f>
        <v>1080.53</v>
      </c>
      <c r="Q98" s="388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45" t="s">
        <v>195</v>
      </c>
      <c r="B99" s="446" t="s">
        <v>110</v>
      </c>
      <c r="C99" s="447" t="s">
        <v>63</v>
      </c>
      <c r="D99" s="413">
        <v>24.13</v>
      </c>
      <c r="E99" s="447">
        <v>111.97</v>
      </c>
      <c r="F99" s="383">
        <f t="shared" si="83"/>
        <v>0</v>
      </c>
      <c r="G99" s="383">
        <f t="shared" si="84"/>
        <v>0</v>
      </c>
      <c r="H99" s="447">
        <v>111.97</v>
      </c>
      <c r="I99" s="400"/>
      <c r="J99" s="386">
        <f>I99+'BM07'!J99</f>
        <v>111.97</v>
      </c>
      <c r="K99" s="387">
        <f>ROUND(E99*D99,2)</f>
        <v>2701.84</v>
      </c>
      <c r="L99" s="387">
        <f t="shared" si="85"/>
        <v>0</v>
      </c>
      <c r="M99" s="387">
        <f t="shared" si="86"/>
        <v>0</v>
      </c>
      <c r="N99" s="387">
        <f>ROUND(H99*D99,2)</f>
        <v>2701.84</v>
      </c>
      <c r="O99" s="387">
        <f>ROUND(I99*D99,2)</f>
        <v>0</v>
      </c>
      <c r="P99" s="387">
        <f t="shared" ref="P99:P100" si="87">ROUND(J99*D99,2)</f>
        <v>2701.84</v>
      </c>
      <c r="Q99" s="388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45" t="s">
        <v>196</v>
      </c>
      <c r="B100" s="446" t="s">
        <v>193</v>
      </c>
      <c r="C100" s="447" t="s">
        <v>63</v>
      </c>
      <c r="D100" s="413">
        <v>35.4</v>
      </c>
      <c r="E100" s="447">
        <v>135.29</v>
      </c>
      <c r="F100" s="383">
        <f t="shared" si="83"/>
        <v>0</v>
      </c>
      <c r="G100" s="383">
        <f t="shared" si="84"/>
        <v>0</v>
      </c>
      <c r="H100" s="447">
        <v>135.29</v>
      </c>
      <c r="I100" s="400">
        <v>35.29</v>
      </c>
      <c r="J100" s="386">
        <f>I100+'BM07'!J100</f>
        <v>135.29</v>
      </c>
      <c r="K100" s="387">
        <f>ROUND(E100*D100,2)</f>
        <v>4789.2700000000004</v>
      </c>
      <c r="L100" s="387">
        <f t="shared" si="85"/>
        <v>0</v>
      </c>
      <c r="M100" s="387">
        <f t="shared" si="86"/>
        <v>0</v>
      </c>
      <c r="N100" s="387">
        <f>ROUND(H100*D100,2)</f>
        <v>4789.2700000000004</v>
      </c>
      <c r="O100" s="387">
        <f>ROUND(I100*D100,2)</f>
        <v>1249.27</v>
      </c>
      <c r="P100" s="387">
        <f t="shared" si="87"/>
        <v>4789.2700000000004</v>
      </c>
      <c r="Q100" s="388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81" t="s">
        <v>197</v>
      </c>
      <c r="B101" s="394" t="s">
        <v>198</v>
      </c>
      <c r="C101" s="395"/>
      <c r="D101" s="409"/>
      <c r="E101" s="629"/>
      <c r="F101" s="629"/>
      <c r="G101" s="629"/>
      <c r="H101" s="629"/>
      <c r="I101" s="629"/>
      <c r="J101" s="629"/>
      <c r="K101" s="629"/>
      <c r="L101" s="629"/>
      <c r="M101" s="629"/>
      <c r="N101" s="629"/>
      <c r="O101" s="395"/>
      <c r="P101" s="395"/>
      <c r="Q101" s="403"/>
      <c r="S101" s="4">
        <v>8320.64</v>
      </c>
      <c r="U101" s="39">
        <f t="shared" si="52"/>
        <v>8320.64</v>
      </c>
      <c r="V101" s="39"/>
    </row>
    <row r="102" spans="1:22" ht="25" x14ac:dyDescent="0.3">
      <c r="A102" s="445" t="s">
        <v>204</v>
      </c>
      <c r="B102" s="446" t="s">
        <v>199</v>
      </c>
      <c r="C102" s="447" t="s">
        <v>63</v>
      </c>
      <c r="D102" s="413">
        <v>3.18</v>
      </c>
      <c r="E102" s="447">
        <v>247.26</v>
      </c>
      <c r="F102" s="383">
        <f t="shared" ref="F102:F107" si="88">IF(H102&lt;E102,H102-E102,0)</f>
        <v>0</v>
      </c>
      <c r="G102" s="383">
        <f t="shared" ref="G102:G107" si="89">IF(H102&gt;E102,H102-E102,0)</f>
        <v>0</v>
      </c>
      <c r="H102" s="447">
        <v>247.26</v>
      </c>
      <c r="I102" s="400"/>
      <c r="J102" s="386">
        <f>I102+'BM07'!J102</f>
        <v>0</v>
      </c>
      <c r="K102" s="387">
        <f t="shared" ref="K102:K107" si="90">ROUND(E102*D102,2)</f>
        <v>786.29</v>
      </c>
      <c r="L102" s="387">
        <f t="shared" ref="L102:L107" si="91">ROUND(D102*F102,2)</f>
        <v>0</v>
      </c>
      <c r="M102" s="387">
        <f t="shared" ref="M102:M107" si="92">ROUND(D102*G102,2)</f>
        <v>0</v>
      </c>
      <c r="N102" s="387">
        <f t="shared" ref="N102:N107" si="93">ROUND(H102*D102,2)</f>
        <v>786.29</v>
      </c>
      <c r="O102" s="387">
        <f t="shared" ref="O102:O107" si="94">ROUND(I102*D102,2)</f>
        <v>0</v>
      </c>
      <c r="P102" s="387">
        <f t="shared" ref="P102:P107" si="95">ROUND(J102*D102,2)</f>
        <v>0</v>
      </c>
      <c r="Q102" s="388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45" t="s">
        <v>205</v>
      </c>
      <c r="B103" s="446" t="s">
        <v>200</v>
      </c>
      <c r="C103" s="447" t="s">
        <v>63</v>
      </c>
      <c r="D103" s="413">
        <v>11.22</v>
      </c>
      <c r="E103" s="447">
        <v>247.26</v>
      </c>
      <c r="F103" s="383">
        <f t="shared" si="88"/>
        <v>0</v>
      </c>
      <c r="G103" s="383">
        <f t="shared" si="89"/>
        <v>0</v>
      </c>
      <c r="H103" s="447">
        <v>247.26</v>
      </c>
      <c r="I103" s="400"/>
      <c r="J103" s="386">
        <f>I103+'BM07'!J103</f>
        <v>0</v>
      </c>
      <c r="K103" s="387">
        <f t="shared" si="90"/>
        <v>2774.26</v>
      </c>
      <c r="L103" s="387">
        <f t="shared" si="91"/>
        <v>0</v>
      </c>
      <c r="M103" s="387">
        <f t="shared" si="92"/>
        <v>0</v>
      </c>
      <c r="N103" s="387">
        <f t="shared" si="93"/>
        <v>2774.26</v>
      </c>
      <c r="O103" s="387">
        <f t="shared" si="94"/>
        <v>0</v>
      </c>
      <c r="P103" s="387">
        <f t="shared" si="95"/>
        <v>0</v>
      </c>
      <c r="Q103" s="388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45" t="s">
        <v>206</v>
      </c>
      <c r="B104" s="446" t="s">
        <v>113</v>
      </c>
      <c r="C104" s="447" t="s">
        <v>63</v>
      </c>
      <c r="D104" s="413">
        <v>15.2</v>
      </c>
      <c r="E104" s="447">
        <v>247.26</v>
      </c>
      <c r="F104" s="383">
        <f t="shared" si="88"/>
        <v>0</v>
      </c>
      <c r="G104" s="383">
        <f t="shared" si="89"/>
        <v>0</v>
      </c>
      <c r="H104" s="447">
        <v>247.26</v>
      </c>
      <c r="I104" s="400"/>
      <c r="J104" s="386">
        <f>I104+'BM07'!J104</f>
        <v>0</v>
      </c>
      <c r="K104" s="387">
        <f t="shared" si="90"/>
        <v>3758.35</v>
      </c>
      <c r="L104" s="387">
        <f t="shared" si="91"/>
        <v>0</v>
      </c>
      <c r="M104" s="387">
        <f t="shared" si="92"/>
        <v>0</v>
      </c>
      <c r="N104" s="387">
        <f t="shared" si="93"/>
        <v>3758.35</v>
      </c>
      <c r="O104" s="387">
        <f t="shared" si="94"/>
        <v>0</v>
      </c>
      <c r="P104" s="387">
        <f t="shared" si="95"/>
        <v>0</v>
      </c>
      <c r="Q104" s="388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45" t="s">
        <v>207</v>
      </c>
      <c r="B105" s="446" t="s">
        <v>201</v>
      </c>
      <c r="C105" s="447" t="s">
        <v>63</v>
      </c>
      <c r="D105" s="413">
        <v>3.21</v>
      </c>
      <c r="E105" s="447">
        <v>48.22</v>
      </c>
      <c r="F105" s="383">
        <f t="shared" si="88"/>
        <v>0</v>
      </c>
      <c r="G105" s="383">
        <f t="shared" si="89"/>
        <v>0</v>
      </c>
      <c r="H105" s="447">
        <v>48.22</v>
      </c>
      <c r="I105" s="400"/>
      <c r="J105" s="386">
        <f>I105+'BM07'!J105</f>
        <v>0</v>
      </c>
      <c r="K105" s="387">
        <f t="shared" si="90"/>
        <v>154.79</v>
      </c>
      <c r="L105" s="387">
        <f t="shared" si="91"/>
        <v>0</v>
      </c>
      <c r="M105" s="387">
        <f t="shared" si="92"/>
        <v>0</v>
      </c>
      <c r="N105" s="387">
        <f t="shared" si="93"/>
        <v>154.79</v>
      </c>
      <c r="O105" s="387">
        <f t="shared" si="94"/>
        <v>0</v>
      </c>
      <c r="P105" s="387">
        <f t="shared" si="95"/>
        <v>0</v>
      </c>
      <c r="Q105" s="388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45" t="s">
        <v>208</v>
      </c>
      <c r="B106" s="446" t="s">
        <v>202</v>
      </c>
      <c r="C106" s="447" t="s">
        <v>63</v>
      </c>
      <c r="D106" s="413">
        <v>17.05</v>
      </c>
      <c r="E106" s="447">
        <v>48.22</v>
      </c>
      <c r="F106" s="383">
        <f t="shared" si="88"/>
        <v>0</v>
      </c>
      <c r="G106" s="383">
        <f t="shared" si="89"/>
        <v>0</v>
      </c>
      <c r="H106" s="447">
        <v>48.22</v>
      </c>
      <c r="I106" s="400"/>
      <c r="J106" s="386">
        <f>I106+'BM07'!J106</f>
        <v>0</v>
      </c>
      <c r="K106" s="387">
        <f t="shared" si="90"/>
        <v>822.15</v>
      </c>
      <c r="L106" s="387">
        <f t="shared" si="91"/>
        <v>0</v>
      </c>
      <c r="M106" s="387">
        <f t="shared" si="92"/>
        <v>0</v>
      </c>
      <c r="N106" s="387">
        <f t="shared" si="93"/>
        <v>822.15</v>
      </c>
      <c r="O106" s="387">
        <f t="shared" si="94"/>
        <v>0</v>
      </c>
      <c r="P106" s="387">
        <f t="shared" si="95"/>
        <v>0</v>
      </c>
      <c r="Q106" s="388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45" t="s">
        <v>209</v>
      </c>
      <c r="B107" s="446" t="s">
        <v>203</v>
      </c>
      <c r="C107" s="447" t="s">
        <v>63</v>
      </c>
      <c r="D107" s="413">
        <v>6.87</v>
      </c>
      <c r="E107" s="447">
        <v>3.61</v>
      </c>
      <c r="F107" s="383">
        <f t="shared" si="88"/>
        <v>0</v>
      </c>
      <c r="G107" s="383">
        <f t="shared" si="89"/>
        <v>0</v>
      </c>
      <c r="H107" s="447">
        <v>3.61</v>
      </c>
      <c r="I107" s="400"/>
      <c r="J107" s="386">
        <f>I107+'BM07'!J107</f>
        <v>0</v>
      </c>
      <c r="K107" s="387">
        <f t="shared" si="90"/>
        <v>24.8</v>
      </c>
      <c r="L107" s="387">
        <f t="shared" si="91"/>
        <v>0</v>
      </c>
      <c r="M107" s="387">
        <f t="shared" si="92"/>
        <v>0</v>
      </c>
      <c r="N107" s="387">
        <f t="shared" si="93"/>
        <v>24.8</v>
      </c>
      <c r="O107" s="387">
        <f t="shared" si="94"/>
        <v>0</v>
      </c>
      <c r="P107" s="387">
        <f t="shared" si="95"/>
        <v>0</v>
      </c>
      <c r="Q107" s="388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76">
        <v>3</v>
      </c>
      <c r="B108" s="414" t="s">
        <v>210</v>
      </c>
      <c r="C108" s="415"/>
      <c r="D108" s="448"/>
      <c r="E108" s="415"/>
      <c r="F108" s="415"/>
      <c r="G108" s="415"/>
      <c r="H108" s="416"/>
      <c r="I108" s="416"/>
      <c r="J108" s="416"/>
      <c r="K108" s="449">
        <f t="shared" ref="K108:P108" si="96">SUM(K110:K119)</f>
        <v>21011.47</v>
      </c>
      <c r="L108" s="449">
        <f t="shared" si="96"/>
        <v>0</v>
      </c>
      <c r="M108" s="449">
        <f t="shared" si="96"/>
        <v>0</v>
      </c>
      <c r="N108" s="449">
        <f t="shared" si="96"/>
        <v>21011.47</v>
      </c>
      <c r="O108" s="449">
        <f t="shared" si="96"/>
        <v>0</v>
      </c>
      <c r="P108" s="449">
        <f t="shared" si="96"/>
        <v>0</v>
      </c>
      <c r="Q108" s="380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81" t="s">
        <v>25</v>
      </c>
      <c r="B109" s="394" t="s">
        <v>211</v>
      </c>
      <c r="C109" s="395"/>
      <c r="D109" s="409"/>
      <c r="E109" s="395"/>
      <c r="F109" s="395"/>
      <c r="G109" s="395"/>
      <c r="H109" s="395"/>
      <c r="I109" s="644"/>
      <c r="J109" s="644"/>
      <c r="K109" s="644"/>
      <c r="L109" s="644"/>
      <c r="M109" s="644"/>
      <c r="N109" s="644"/>
      <c r="O109" s="644"/>
      <c r="P109" s="644"/>
      <c r="Q109" s="450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45" t="s">
        <v>214</v>
      </c>
      <c r="B110" s="446" t="s">
        <v>212</v>
      </c>
      <c r="C110" s="447" t="s">
        <v>124</v>
      </c>
      <c r="D110" s="413">
        <v>67.56</v>
      </c>
      <c r="E110" s="447">
        <v>76.45</v>
      </c>
      <c r="F110" s="383">
        <f t="shared" ref="F110:F112" si="97">IF(H110&lt;E110,H110-E110,0)</f>
        <v>0</v>
      </c>
      <c r="G110" s="383">
        <f t="shared" ref="G110:G112" si="98">IF(H110&gt;E110,H110-E110,0)</f>
        <v>0</v>
      </c>
      <c r="H110" s="447">
        <v>76.45</v>
      </c>
      <c r="I110" s="400"/>
      <c r="J110" s="386">
        <f>I110+'BM07'!J110</f>
        <v>0</v>
      </c>
      <c r="K110" s="387">
        <f>ROUND(E110*D110,2)</f>
        <v>5164.96</v>
      </c>
      <c r="L110" s="387">
        <f t="shared" ref="L110:L112" si="99">ROUND(D110*F110,2)</f>
        <v>0</v>
      </c>
      <c r="M110" s="387">
        <f t="shared" ref="M110:M112" si="100">ROUND(D110*G110,2)</f>
        <v>0</v>
      </c>
      <c r="N110" s="387">
        <f>ROUND(H110*D110,2)</f>
        <v>5164.96</v>
      </c>
      <c r="O110" s="387">
        <f>ROUND(I110*D110,2)</f>
        <v>0</v>
      </c>
      <c r="P110" s="387">
        <f>ROUND(J110*D110,2)</f>
        <v>0</v>
      </c>
      <c r="Q110" s="388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45" t="s">
        <v>215</v>
      </c>
      <c r="B111" s="446" t="s">
        <v>213</v>
      </c>
      <c r="C111" s="447" t="s">
        <v>165</v>
      </c>
      <c r="D111" s="413">
        <v>1803.32</v>
      </c>
      <c r="E111" s="447">
        <v>2</v>
      </c>
      <c r="F111" s="383">
        <f t="shared" si="97"/>
        <v>0</v>
      </c>
      <c r="G111" s="383">
        <f t="shared" si="98"/>
        <v>0</v>
      </c>
      <c r="H111" s="447">
        <v>2</v>
      </c>
      <c r="I111" s="400"/>
      <c r="J111" s="386">
        <f>I111+'BM07'!J111</f>
        <v>0</v>
      </c>
      <c r="K111" s="387">
        <f>ROUND(E111*D111,2)</f>
        <v>3606.64</v>
      </c>
      <c r="L111" s="387">
        <f t="shared" si="99"/>
        <v>0</v>
      </c>
      <c r="M111" s="387">
        <f t="shared" si="100"/>
        <v>0</v>
      </c>
      <c r="N111" s="387">
        <f>ROUND(H111*D111,2)</f>
        <v>3606.64</v>
      </c>
      <c r="O111" s="387">
        <f>ROUND(I111*D111,2)</f>
        <v>0</v>
      </c>
      <c r="P111" s="387">
        <f t="shared" ref="P111:P112" si="102">ROUND(J111*D111,2)</f>
        <v>0</v>
      </c>
      <c r="Q111" s="388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45" t="s">
        <v>216</v>
      </c>
      <c r="B112" s="446" t="s">
        <v>203</v>
      </c>
      <c r="C112" s="447" t="s">
        <v>63</v>
      </c>
      <c r="D112" s="413">
        <v>6.87</v>
      </c>
      <c r="E112" s="447">
        <v>8.64</v>
      </c>
      <c r="F112" s="383">
        <f t="shared" si="97"/>
        <v>0</v>
      </c>
      <c r="G112" s="383">
        <f t="shared" si="98"/>
        <v>0</v>
      </c>
      <c r="H112" s="447">
        <v>8.64</v>
      </c>
      <c r="I112" s="400"/>
      <c r="J112" s="386">
        <f>I112+'BM07'!J112</f>
        <v>0</v>
      </c>
      <c r="K112" s="387">
        <f>ROUND(E112*D112,2)</f>
        <v>59.36</v>
      </c>
      <c r="L112" s="387">
        <f t="shared" si="99"/>
        <v>0</v>
      </c>
      <c r="M112" s="387">
        <f t="shared" si="100"/>
        <v>0</v>
      </c>
      <c r="N112" s="387">
        <f>ROUND(H112*D112,2)</f>
        <v>59.36</v>
      </c>
      <c r="O112" s="387">
        <f>ROUND(I112*D112,2)</f>
        <v>0</v>
      </c>
      <c r="P112" s="387">
        <f t="shared" si="102"/>
        <v>0</v>
      </c>
      <c r="Q112" s="388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81" t="s">
        <v>26</v>
      </c>
      <c r="B113" s="394" t="s">
        <v>217</v>
      </c>
      <c r="C113" s="395"/>
      <c r="D113" s="409"/>
      <c r="E113" s="395"/>
      <c r="F113" s="395"/>
      <c r="G113" s="395"/>
      <c r="H113" s="629"/>
      <c r="I113" s="629"/>
      <c r="J113" s="629"/>
      <c r="K113" s="629"/>
      <c r="L113" s="629"/>
      <c r="M113" s="629"/>
      <c r="N113" s="629"/>
      <c r="O113" s="629"/>
      <c r="P113" s="629"/>
      <c r="Q113" s="647"/>
      <c r="S113" s="4">
        <v>12180.51</v>
      </c>
      <c r="U113" s="39">
        <f t="shared" si="52"/>
        <v>12180.51</v>
      </c>
      <c r="V113" s="39"/>
    </row>
    <row r="114" spans="1:22" ht="50" x14ac:dyDescent="0.3">
      <c r="A114" s="445" t="s">
        <v>221</v>
      </c>
      <c r="B114" s="446" t="s">
        <v>218</v>
      </c>
      <c r="C114" s="447" t="s">
        <v>63</v>
      </c>
      <c r="D114" s="413">
        <v>130.13</v>
      </c>
      <c r="E114" s="447">
        <v>15.45</v>
      </c>
      <c r="F114" s="383">
        <f t="shared" ref="F114:F119" si="103">IF(H114&lt;E114,H114-E114,0)</f>
        <v>0</v>
      </c>
      <c r="G114" s="383">
        <f t="shared" ref="G114:G119" si="104">IF(H114&gt;E114,H114-E114,0)</f>
        <v>0</v>
      </c>
      <c r="H114" s="447">
        <v>15.45</v>
      </c>
      <c r="I114" s="400"/>
      <c r="J114" s="386">
        <f>I114+'BM07'!J114</f>
        <v>0</v>
      </c>
      <c r="K114" s="387">
        <f t="shared" ref="K114:K119" si="105">ROUND(E114*D114,2)</f>
        <v>2010.51</v>
      </c>
      <c r="L114" s="387">
        <f t="shared" ref="L114:L119" si="106">ROUND(D114*F114,2)</f>
        <v>0</v>
      </c>
      <c r="M114" s="387">
        <f t="shared" ref="M114:M119" si="107">ROUND(D114*G114,2)</f>
        <v>0</v>
      </c>
      <c r="N114" s="387">
        <f t="shared" ref="N114:N119" si="108">ROUND(H114*D114,2)</f>
        <v>2010.51</v>
      </c>
      <c r="O114" s="387">
        <f t="shared" ref="O114:O119" si="109">ROUND(I114*D114,2)</f>
        <v>0</v>
      </c>
      <c r="P114" s="387">
        <f t="shared" ref="P114:P119" si="110">ROUND(J114*D114,2)</f>
        <v>0</v>
      </c>
      <c r="Q114" s="388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45" t="s">
        <v>222</v>
      </c>
      <c r="B115" s="446" t="s">
        <v>219</v>
      </c>
      <c r="C115" s="447" t="s">
        <v>124</v>
      </c>
      <c r="D115" s="413">
        <v>479.35</v>
      </c>
      <c r="E115" s="447">
        <v>8.2799999999999994</v>
      </c>
      <c r="F115" s="383">
        <f t="shared" si="103"/>
        <v>0</v>
      </c>
      <c r="G115" s="383">
        <f t="shared" si="104"/>
        <v>0</v>
      </c>
      <c r="H115" s="447">
        <v>8.2799999999999994</v>
      </c>
      <c r="I115" s="400"/>
      <c r="J115" s="386">
        <f>I115+'BM07'!J115</f>
        <v>0</v>
      </c>
      <c r="K115" s="387">
        <f t="shared" si="105"/>
        <v>3969.02</v>
      </c>
      <c r="L115" s="387">
        <f t="shared" si="106"/>
        <v>0</v>
      </c>
      <c r="M115" s="387">
        <f t="shared" si="107"/>
        <v>0</v>
      </c>
      <c r="N115" s="387">
        <f t="shared" si="108"/>
        <v>3969.02</v>
      </c>
      <c r="O115" s="387">
        <f t="shared" si="109"/>
        <v>0</v>
      </c>
      <c r="P115" s="387">
        <f t="shared" si="110"/>
        <v>0</v>
      </c>
      <c r="Q115" s="388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45" t="s">
        <v>223</v>
      </c>
      <c r="B116" s="446" t="s">
        <v>77</v>
      </c>
      <c r="C116" s="447" t="s">
        <v>46</v>
      </c>
      <c r="D116" s="413">
        <v>46.64</v>
      </c>
      <c r="E116" s="447">
        <v>8.31</v>
      </c>
      <c r="F116" s="383">
        <f t="shared" si="103"/>
        <v>0</v>
      </c>
      <c r="G116" s="383">
        <f t="shared" si="104"/>
        <v>0</v>
      </c>
      <c r="H116" s="447">
        <v>8.31</v>
      </c>
      <c r="I116" s="400"/>
      <c r="J116" s="386">
        <f>I116+'BM07'!J116</f>
        <v>0</v>
      </c>
      <c r="K116" s="387">
        <f t="shared" si="105"/>
        <v>387.58</v>
      </c>
      <c r="L116" s="387">
        <f t="shared" si="106"/>
        <v>0</v>
      </c>
      <c r="M116" s="387">
        <f t="shared" si="107"/>
        <v>0</v>
      </c>
      <c r="N116" s="387">
        <f t="shared" si="108"/>
        <v>387.58</v>
      </c>
      <c r="O116" s="387">
        <f t="shared" si="109"/>
        <v>0</v>
      </c>
      <c r="P116" s="387">
        <f t="shared" si="110"/>
        <v>0</v>
      </c>
      <c r="Q116" s="388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45" t="s">
        <v>224</v>
      </c>
      <c r="B117" s="446" t="s">
        <v>220</v>
      </c>
      <c r="C117" s="447" t="s">
        <v>63</v>
      </c>
      <c r="D117" s="413">
        <v>120.3</v>
      </c>
      <c r="E117" s="447">
        <v>17.96</v>
      </c>
      <c r="F117" s="383">
        <f t="shared" si="103"/>
        <v>0</v>
      </c>
      <c r="G117" s="383">
        <f t="shared" si="104"/>
        <v>0</v>
      </c>
      <c r="H117" s="447">
        <v>17.96</v>
      </c>
      <c r="I117" s="400"/>
      <c r="J117" s="386">
        <f>I117+'BM07'!J117</f>
        <v>0</v>
      </c>
      <c r="K117" s="387">
        <f t="shared" si="105"/>
        <v>2160.59</v>
      </c>
      <c r="L117" s="387">
        <f t="shared" si="106"/>
        <v>0</v>
      </c>
      <c r="M117" s="387">
        <f t="shared" si="107"/>
        <v>0</v>
      </c>
      <c r="N117" s="387">
        <f t="shared" si="108"/>
        <v>2160.59</v>
      </c>
      <c r="O117" s="387">
        <f t="shared" si="109"/>
        <v>0</v>
      </c>
      <c r="P117" s="387">
        <f t="shared" si="110"/>
        <v>0</v>
      </c>
      <c r="Q117" s="388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45" t="s">
        <v>225</v>
      </c>
      <c r="B118" s="446" t="s">
        <v>213</v>
      </c>
      <c r="C118" s="447" t="s">
        <v>165</v>
      </c>
      <c r="D118" s="413">
        <v>1803.32</v>
      </c>
      <c r="E118" s="447">
        <v>2</v>
      </c>
      <c r="F118" s="383">
        <f t="shared" si="103"/>
        <v>0</v>
      </c>
      <c r="G118" s="383">
        <f t="shared" si="104"/>
        <v>0</v>
      </c>
      <c r="H118" s="447">
        <v>2</v>
      </c>
      <c r="I118" s="400"/>
      <c r="J118" s="386">
        <f>I118+'BM07'!J118</f>
        <v>0</v>
      </c>
      <c r="K118" s="387">
        <f t="shared" si="105"/>
        <v>3606.64</v>
      </c>
      <c r="L118" s="387">
        <f t="shared" si="106"/>
        <v>0</v>
      </c>
      <c r="M118" s="387">
        <f t="shared" si="107"/>
        <v>0</v>
      </c>
      <c r="N118" s="387">
        <f t="shared" si="108"/>
        <v>3606.64</v>
      </c>
      <c r="O118" s="387">
        <f t="shared" si="109"/>
        <v>0</v>
      </c>
      <c r="P118" s="387">
        <f t="shared" si="110"/>
        <v>0</v>
      </c>
      <c r="Q118" s="388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45" t="s">
        <v>226</v>
      </c>
      <c r="B119" s="446" t="s">
        <v>203</v>
      </c>
      <c r="C119" s="447" t="s">
        <v>63</v>
      </c>
      <c r="D119" s="413">
        <v>6.87</v>
      </c>
      <c r="E119" s="447">
        <v>6.72</v>
      </c>
      <c r="F119" s="383">
        <f t="shared" si="103"/>
        <v>0</v>
      </c>
      <c r="G119" s="383">
        <f t="shared" si="104"/>
        <v>0</v>
      </c>
      <c r="H119" s="447">
        <v>6.72</v>
      </c>
      <c r="I119" s="400"/>
      <c r="J119" s="386">
        <f>I119+'BM07'!J119</f>
        <v>0</v>
      </c>
      <c r="K119" s="387">
        <f t="shared" si="105"/>
        <v>46.17</v>
      </c>
      <c r="L119" s="387">
        <f t="shared" si="106"/>
        <v>0</v>
      </c>
      <c r="M119" s="387">
        <f t="shared" si="107"/>
        <v>0</v>
      </c>
      <c r="N119" s="387">
        <f t="shared" si="108"/>
        <v>46.17</v>
      </c>
      <c r="O119" s="387">
        <f t="shared" si="109"/>
        <v>0</v>
      </c>
      <c r="P119" s="387">
        <f t="shared" si="110"/>
        <v>0</v>
      </c>
      <c r="Q119" s="388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76">
        <v>4</v>
      </c>
      <c r="B120" s="414" t="s">
        <v>227</v>
      </c>
      <c r="C120" s="415"/>
      <c r="D120" s="448"/>
      <c r="E120" s="415"/>
      <c r="F120" s="415"/>
      <c r="G120" s="415"/>
      <c r="H120" s="415"/>
      <c r="I120" s="451"/>
      <c r="J120" s="451"/>
      <c r="K120" s="449">
        <f t="shared" ref="K120:P120" si="111">SUM(K122:K132)</f>
        <v>89335.58</v>
      </c>
      <c r="L120" s="449">
        <f t="shared" si="111"/>
        <v>0</v>
      </c>
      <c r="M120" s="449">
        <f t="shared" si="111"/>
        <v>0</v>
      </c>
      <c r="N120" s="449">
        <f t="shared" si="111"/>
        <v>89335.58</v>
      </c>
      <c r="O120" s="449">
        <f t="shared" si="111"/>
        <v>0</v>
      </c>
      <c r="P120" s="449">
        <f t="shared" si="111"/>
        <v>0</v>
      </c>
      <c r="Q120" s="380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81" t="s">
        <v>48</v>
      </c>
      <c r="B121" s="394" t="s">
        <v>59</v>
      </c>
      <c r="C121" s="395"/>
      <c r="D121" s="409"/>
      <c r="E121" s="629"/>
      <c r="F121" s="629"/>
      <c r="G121" s="629"/>
      <c r="H121" s="629"/>
      <c r="I121" s="629"/>
      <c r="J121" s="629"/>
      <c r="K121" s="629"/>
      <c r="L121" s="629"/>
      <c r="M121" s="629"/>
      <c r="N121" s="629"/>
      <c r="O121" s="629"/>
      <c r="P121" s="629"/>
      <c r="Q121" s="647"/>
      <c r="S121" s="4">
        <v>203.7</v>
      </c>
      <c r="U121" s="39">
        <f t="shared" si="52"/>
        <v>203.7</v>
      </c>
      <c r="V121" s="39"/>
    </row>
    <row r="122" spans="1:22" ht="37.5" x14ac:dyDescent="0.3">
      <c r="A122" s="452" t="s">
        <v>1529</v>
      </c>
      <c r="B122" s="446" t="s">
        <v>65</v>
      </c>
      <c r="C122" s="447" t="s">
        <v>61</v>
      </c>
      <c r="D122" s="413">
        <v>0.46</v>
      </c>
      <c r="E122" s="447">
        <v>442.82</v>
      </c>
      <c r="F122" s="383">
        <f t="shared" ref="F122" si="112">IF(H122&lt;E122,H122-E122,0)</f>
        <v>0</v>
      </c>
      <c r="G122" s="383">
        <f t="shared" ref="G122" si="113">IF(H122&gt;E122,H122-E122,0)</f>
        <v>0</v>
      </c>
      <c r="H122" s="447">
        <v>442.82</v>
      </c>
      <c r="I122" s="400"/>
      <c r="J122" s="386">
        <f>I122+'BM07'!J122</f>
        <v>0</v>
      </c>
      <c r="K122" s="387">
        <f>ROUND(E122*D122,2)</f>
        <v>203.7</v>
      </c>
      <c r="L122" s="387">
        <f t="shared" ref="L122" si="114">ROUND(D122*F122,2)</f>
        <v>0</v>
      </c>
      <c r="M122" s="387">
        <f t="shared" ref="M122" si="115">ROUND(D122*G122,2)</f>
        <v>0</v>
      </c>
      <c r="N122" s="387">
        <f>ROUND(H122*D122,2)</f>
        <v>203.7</v>
      </c>
      <c r="O122" s="387">
        <f>ROUND(I122*D122,2)</f>
        <v>0</v>
      </c>
      <c r="P122" s="387">
        <f>ROUND(J122*D122,2)</f>
        <v>0</v>
      </c>
      <c r="Q122" s="388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81" t="s">
        <v>52</v>
      </c>
      <c r="B123" s="394" t="s">
        <v>228</v>
      </c>
      <c r="C123" s="395"/>
      <c r="D123" s="409"/>
      <c r="E123" s="395"/>
      <c r="F123" s="395"/>
      <c r="G123" s="395"/>
      <c r="H123" s="629"/>
      <c r="I123" s="629"/>
      <c r="J123" s="629"/>
      <c r="K123" s="629"/>
      <c r="L123" s="629"/>
      <c r="M123" s="629"/>
      <c r="N123" s="629"/>
      <c r="O123" s="629"/>
      <c r="P123" s="629"/>
      <c r="Q123" s="647"/>
      <c r="S123" s="4">
        <v>1151.33</v>
      </c>
      <c r="U123" s="39">
        <f t="shared" si="52"/>
        <v>1151.33</v>
      </c>
      <c r="V123" s="39"/>
    </row>
    <row r="124" spans="1:22" ht="25" x14ac:dyDescent="0.3">
      <c r="A124" s="445" t="s">
        <v>229</v>
      </c>
      <c r="B124" s="446" t="s">
        <v>230</v>
      </c>
      <c r="C124" s="447" t="s">
        <v>63</v>
      </c>
      <c r="D124" s="413">
        <v>2.6</v>
      </c>
      <c r="E124" s="447">
        <v>442.82</v>
      </c>
      <c r="F124" s="383">
        <f t="shared" ref="F124" si="117">IF(H124&lt;E124,H124-E124,0)</f>
        <v>0</v>
      </c>
      <c r="G124" s="383">
        <f t="shared" ref="G124" si="118">IF(H124&gt;E124,H124-E124,0)</f>
        <v>0</v>
      </c>
      <c r="H124" s="447">
        <v>442.82</v>
      </c>
      <c r="I124" s="400"/>
      <c r="J124" s="386">
        <f>I124+'BM07'!J124</f>
        <v>0</v>
      </c>
      <c r="K124" s="387">
        <f>ROUND(E124*D124,2)</f>
        <v>1151.33</v>
      </c>
      <c r="L124" s="387">
        <f t="shared" ref="L124" si="119">ROUND(D124*F124,2)</f>
        <v>0</v>
      </c>
      <c r="M124" s="387">
        <f t="shared" ref="M124" si="120">ROUND(D124*G124,2)</f>
        <v>0</v>
      </c>
      <c r="N124" s="387">
        <f>ROUND(H124*D124,2)</f>
        <v>1151.33</v>
      </c>
      <c r="O124" s="387">
        <f>ROUND(I124*D124,2)</f>
        <v>0</v>
      </c>
      <c r="P124" s="387">
        <f>ROUND(J124*D124,2)</f>
        <v>0</v>
      </c>
      <c r="Q124" s="388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81" t="s">
        <v>231</v>
      </c>
      <c r="B125" s="394" t="s">
        <v>40</v>
      </c>
      <c r="C125" s="395"/>
      <c r="D125" s="409"/>
      <c r="E125" s="395"/>
      <c r="F125" s="395"/>
      <c r="G125" s="395"/>
      <c r="H125" s="395"/>
      <c r="I125" s="644"/>
      <c r="J125" s="644"/>
      <c r="K125" s="644"/>
      <c r="L125" s="644"/>
      <c r="M125" s="644"/>
      <c r="N125" s="644"/>
      <c r="O125" s="644"/>
      <c r="P125" s="644"/>
      <c r="Q125" s="646"/>
      <c r="S125" s="4">
        <v>44261.77</v>
      </c>
      <c r="U125" s="39">
        <f t="shared" si="52"/>
        <v>44261.77</v>
      </c>
      <c r="V125" s="39"/>
    </row>
    <row r="126" spans="1:22" ht="14" x14ac:dyDescent="0.3">
      <c r="A126" s="445" t="s">
        <v>238</v>
      </c>
      <c r="B126" s="446" t="s">
        <v>232</v>
      </c>
      <c r="C126" s="447" t="s">
        <v>124</v>
      </c>
      <c r="D126" s="413">
        <v>36.229999999999997</v>
      </c>
      <c r="E126" s="447">
        <v>84.63</v>
      </c>
      <c r="F126" s="383">
        <f t="shared" ref="F126:F128" si="122">IF(H126&lt;E126,H126-E126,0)</f>
        <v>0</v>
      </c>
      <c r="G126" s="383">
        <f t="shared" ref="G126:G128" si="123">IF(H126&gt;E126,H126-E126,0)</f>
        <v>0</v>
      </c>
      <c r="H126" s="447">
        <v>84.63</v>
      </c>
      <c r="I126" s="400"/>
      <c r="J126" s="386">
        <f>I126+'BM07'!J126</f>
        <v>0</v>
      </c>
      <c r="K126" s="387">
        <f>ROUND(E126*D126,2)</f>
        <v>3066.14</v>
      </c>
      <c r="L126" s="387">
        <f t="shared" ref="L126:L128" si="124">ROUND(D126*F126,2)</f>
        <v>0</v>
      </c>
      <c r="M126" s="387">
        <f t="shared" ref="M126:M128" si="125">ROUND(D126*G126,2)</f>
        <v>0</v>
      </c>
      <c r="N126" s="387">
        <f>ROUND(H126*D126,2)</f>
        <v>3066.14</v>
      </c>
      <c r="O126" s="387">
        <f>ROUND(I126*D126,2)</f>
        <v>0</v>
      </c>
      <c r="P126" s="387">
        <f>ROUND(J126*D126,2)</f>
        <v>0</v>
      </c>
      <c r="Q126" s="388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45" t="s">
        <v>239</v>
      </c>
      <c r="B127" s="446" t="s">
        <v>233</v>
      </c>
      <c r="C127" s="447" t="s">
        <v>63</v>
      </c>
      <c r="D127" s="413">
        <v>67.06</v>
      </c>
      <c r="E127" s="447">
        <v>564.49</v>
      </c>
      <c r="F127" s="383">
        <f t="shared" si="122"/>
        <v>0</v>
      </c>
      <c r="G127" s="383">
        <f t="shared" si="123"/>
        <v>0</v>
      </c>
      <c r="H127" s="447">
        <v>564.49</v>
      </c>
      <c r="I127" s="400"/>
      <c r="J127" s="386">
        <f>I127+'BM07'!J127</f>
        <v>0</v>
      </c>
      <c r="K127" s="387">
        <f>ROUND(E127*D127,2)</f>
        <v>37854.699999999997</v>
      </c>
      <c r="L127" s="387">
        <f t="shared" si="124"/>
        <v>0</v>
      </c>
      <c r="M127" s="387">
        <f t="shared" si="125"/>
        <v>0</v>
      </c>
      <c r="N127" s="387">
        <f>ROUND(H127*D127,2)</f>
        <v>37854.699999999997</v>
      </c>
      <c r="O127" s="387">
        <f>ROUND(I127*D127,2)</f>
        <v>0</v>
      </c>
      <c r="P127" s="387">
        <f t="shared" ref="P127:P128" si="127">ROUND(J127*D127,2)</f>
        <v>0</v>
      </c>
      <c r="Q127" s="388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45" t="s">
        <v>240</v>
      </c>
      <c r="B128" s="446" t="s">
        <v>234</v>
      </c>
      <c r="C128" s="447" t="s">
        <v>235</v>
      </c>
      <c r="D128" s="413">
        <v>50.3</v>
      </c>
      <c r="E128" s="447">
        <v>66.42</v>
      </c>
      <c r="F128" s="383">
        <f t="shared" si="122"/>
        <v>0</v>
      </c>
      <c r="G128" s="383">
        <f t="shared" si="123"/>
        <v>0</v>
      </c>
      <c r="H128" s="447">
        <v>66.42</v>
      </c>
      <c r="I128" s="400"/>
      <c r="J128" s="386">
        <f>I128+'BM07'!J128</f>
        <v>0</v>
      </c>
      <c r="K128" s="387">
        <f>ROUND(E128*D128,2)</f>
        <v>3340.93</v>
      </c>
      <c r="L128" s="387">
        <f t="shared" si="124"/>
        <v>0</v>
      </c>
      <c r="M128" s="387">
        <f t="shared" si="125"/>
        <v>0</v>
      </c>
      <c r="N128" s="387">
        <f>ROUND(H128*D128,2)</f>
        <v>3340.93</v>
      </c>
      <c r="O128" s="387">
        <f>ROUND(I128*D128,2)</f>
        <v>0</v>
      </c>
      <c r="P128" s="387">
        <f t="shared" si="127"/>
        <v>0</v>
      </c>
      <c r="Q128" s="388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81" t="s">
        <v>236</v>
      </c>
      <c r="B129" s="394" t="s">
        <v>237</v>
      </c>
      <c r="C129" s="395"/>
      <c r="D129" s="409"/>
      <c r="E129" s="395"/>
      <c r="F129" s="395"/>
      <c r="G129" s="395"/>
      <c r="H129" s="395"/>
      <c r="I129" s="644"/>
      <c r="J129" s="644"/>
      <c r="K129" s="644"/>
      <c r="L129" s="644"/>
      <c r="M129" s="644"/>
      <c r="N129" s="644"/>
      <c r="O129" s="644"/>
      <c r="P129" s="644"/>
      <c r="Q129" s="646"/>
      <c r="S129" s="4">
        <v>40567.39</v>
      </c>
      <c r="U129" s="39">
        <f t="shared" si="52"/>
        <v>40567.39</v>
      </c>
      <c r="V129" s="39"/>
    </row>
    <row r="130" spans="1:22" ht="25" x14ac:dyDescent="0.3">
      <c r="A130" s="445" t="s">
        <v>241</v>
      </c>
      <c r="B130" s="453" t="s">
        <v>219</v>
      </c>
      <c r="C130" s="447" t="s">
        <v>124</v>
      </c>
      <c r="D130" s="413">
        <v>479.35</v>
      </c>
      <c r="E130" s="447">
        <v>84.63</v>
      </c>
      <c r="F130" s="383">
        <f t="shared" ref="F130" si="128">IF(H130&lt;E130,H130-E130,0)</f>
        <v>0</v>
      </c>
      <c r="G130" s="383">
        <f t="shared" ref="G130" si="129">IF(H130&gt;E130,H130-E130,0)</f>
        <v>0</v>
      </c>
      <c r="H130" s="447">
        <v>84.63</v>
      </c>
      <c r="I130" s="400"/>
      <c r="J130" s="386">
        <f>I130+'BM07'!J130</f>
        <v>0</v>
      </c>
      <c r="K130" s="387">
        <f>ROUND(E130*D130,2)</f>
        <v>40567.39</v>
      </c>
      <c r="L130" s="387">
        <f t="shared" ref="L130" si="130">ROUND(D130*F130,2)</f>
        <v>0</v>
      </c>
      <c r="M130" s="387">
        <f t="shared" ref="M130" si="131">ROUND(D130*G130,2)</f>
        <v>0</v>
      </c>
      <c r="N130" s="387">
        <f>ROUND(H130*D130,2)</f>
        <v>40567.39</v>
      </c>
      <c r="O130" s="387">
        <f>ROUND(I130*D130,2)</f>
        <v>0</v>
      </c>
      <c r="P130" s="387">
        <f>ROUND(J130*D130,2)</f>
        <v>0</v>
      </c>
      <c r="Q130" s="388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81" t="s">
        <v>242</v>
      </c>
      <c r="B131" s="394" t="s">
        <v>42</v>
      </c>
      <c r="C131" s="395"/>
      <c r="D131" s="409"/>
      <c r="E131" s="395"/>
      <c r="F131" s="395"/>
      <c r="G131" s="395"/>
      <c r="H131" s="629"/>
      <c r="I131" s="629"/>
      <c r="J131" s="629"/>
      <c r="K131" s="629"/>
      <c r="L131" s="629"/>
      <c r="M131" s="629"/>
      <c r="N131" s="629"/>
      <c r="O131" s="629"/>
      <c r="P131" s="629"/>
      <c r="Q131" s="647"/>
      <c r="S131" s="4">
        <v>3151.39</v>
      </c>
      <c r="U131" s="39">
        <f t="shared" si="52"/>
        <v>3151.39</v>
      </c>
      <c r="V131" s="39"/>
    </row>
    <row r="132" spans="1:22" ht="25" x14ac:dyDescent="0.3">
      <c r="A132" s="452" t="s">
        <v>1530</v>
      </c>
      <c r="B132" s="446" t="s">
        <v>243</v>
      </c>
      <c r="C132" s="447" t="s">
        <v>63</v>
      </c>
      <c r="D132" s="413">
        <v>13.59</v>
      </c>
      <c r="E132" s="447">
        <v>231.89</v>
      </c>
      <c r="F132" s="383">
        <f t="shared" ref="F132" si="132">IF(H132&lt;E132,H132-E132,0)</f>
        <v>0</v>
      </c>
      <c r="G132" s="383">
        <f t="shared" ref="G132" si="133">IF(H132&gt;E132,H132-E132,0)</f>
        <v>0</v>
      </c>
      <c r="H132" s="447">
        <v>231.89</v>
      </c>
      <c r="I132" s="400"/>
      <c r="J132" s="386">
        <f>I132+'BM07'!J132</f>
        <v>0</v>
      </c>
      <c r="K132" s="387">
        <f>ROUND(E132*D132,2)</f>
        <v>3151.39</v>
      </c>
      <c r="L132" s="387">
        <f t="shared" ref="L132" si="134">ROUND(D132*F132,2)</f>
        <v>0</v>
      </c>
      <c r="M132" s="387">
        <f t="shared" ref="M132" si="135">ROUND(D132*G132,2)</f>
        <v>0</v>
      </c>
      <c r="N132" s="387">
        <f>ROUND(H132*D132,2)</f>
        <v>3151.39</v>
      </c>
      <c r="O132" s="387">
        <f>ROUND(I132*D132,2)</f>
        <v>0</v>
      </c>
      <c r="P132" s="387">
        <f>ROUND(J132*D132,2)</f>
        <v>0</v>
      </c>
      <c r="Q132" s="388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81">
        <v>5</v>
      </c>
      <c r="B133" s="394" t="s">
        <v>244</v>
      </c>
      <c r="C133" s="395"/>
      <c r="D133" s="409"/>
      <c r="E133" s="395"/>
      <c r="F133" s="395"/>
      <c r="G133" s="395"/>
      <c r="H133" s="395"/>
      <c r="I133" s="644"/>
      <c r="J133" s="644"/>
      <c r="K133" s="644"/>
      <c r="L133" s="644"/>
      <c r="M133" s="644"/>
      <c r="N133" s="644"/>
      <c r="O133" s="644"/>
      <c r="P133" s="395"/>
      <c r="Q133" s="450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76" t="s">
        <v>245</v>
      </c>
      <c r="B134" s="414" t="s">
        <v>246</v>
      </c>
      <c r="C134" s="415"/>
      <c r="D134" s="448"/>
      <c r="E134" s="415"/>
      <c r="F134" s="415"/>
      <c r="G134" s="415"/>
      <c r="H134" s="415"/>
      <c r="I134" s="454"/>
      <c r="J134" s="454"/>
      <c r="K134" s="449">
        <f t="shared" ref="K134:P134" si="136">SUM(K136:K196)</f>
        <v>151532.43</v>
      </c>
      <c r="L134" s="449">
        <f t="shared" si="136"/>
        <v>-8450.75</v>
      </c>
      <c r="M134" s="449">
        <f t="shared" si="136"/>
        <v>11119.779999999999</v>
      </c>
      <c r="N134" s="449">
        <f t="shared" si="136"/>
        <v>154201.46999999997</v>
      </c>
      <c r="O134" s="449">
        <f t="shared" si="136"/>
        <v>-4970.05</v>
      </c>
      <c r="P134" s="449">
        <f t="shared" si="136"/>
        <v>58153.39</v>
      </c>
      <c r="Q134" s="380">
        <f>P134/N134</f>
        <v>0.37712604166484281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81" t="s">
        <v>247</v>
      </c>
      <c r="B135" s="394" t="s">
        <v>59</v>
      </c>
      <c r="C135" s="395"/>
      <c r="D135" s="409"/>
      <c r="E135" s="395"/>
      <c r="F135" s="395"/>
      <c r="G135" s="395"/>
      <c r="H135" s="395"/>
      <c r="I135" s="455"/>
      <c r="J135" s="455"/>
      <c r="K135" s="455"/>
      <c r="L135" s="455"/>
      <c r="M135" s="455"/>
      <c r="N135" s="388"/>
      <c r="O135" s="388"/>
      <c r="P135" s="388"/>
      <c r="Q135" s="388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45" t="s">
        <v>248</v>
      </c>
      <c r="B136" s="446" t="s">
        <v>123</v>
      </c>
      <c r="C136" s="447" t="s">
        <v>124</v>
      </c>
      <c r="D136" s="413">
        <v>60.22</v>
      </c>
      <c r="E136" s="447">
        <v>41.8</v>
      </c>
      <c r="F136" s="383">
        <f t="shared" ref="F136" si="138">IF(H136&lt;E136,H136-E136,0)</f>
        <v>0</v>
      </c>
      <c r="G136" s="383">
        <f t="shared" ref="G136" si="139">IF(H136&gt;E136,H136-E136,0)</f>
        <v>0</v>
      </c>
      <c r="H136" s="447">
        <v>41.8</v>
      </c>
      <c r="I136" s="400"/>
      <c r="J136" s="386">
        <f>I136+'BM07'!J136</f>
        <v>41.8</v>
      </c>
      <c r="K136" s="387">
        <f>ROUND(E136*D136,2)</f>
        <v>2517.1999999999998</v>
      </c>
      <c r="L136" s="387">
        <f t="shared" ref="L136" si="140">ROUND(D136*F136,2)</f>
        <v>0</v>
      </c>
      <c r="M136" s="387">
        <f t="shared" ref="M136" si="141">ROUND(D136*G136,2)</f>
        <v>0</v>
      </c>
      <c r="N136" s="387">
        <f>ROUND(H136*D136,2)</f>
        <v>2517.1999999999998</v>
      </c>
      <c r="O136" s="387">
        <f>ROUND(I136*D136,2)</f>
        <v>0</v>
      </c>
      <c r="P136" s="387">
        <f>ROUND(J136*D136,2)</f>
        <v>2517.1999999999998</v>
      </c>
      <c r="Q136" s="388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81" t="s">
        <v>249</v>
      </c>
      <c r="B137" s="394" t="s">
        <v>250</v>
      </c>
      <c r="C137" s="395"/>
      <c r="D137" s="409"/>
      <c r="E137" s="395"/>
      <c r="F137" s="395"/>
      <c r="G137" s="395"/>
      <c r="H137" s="629"/>
      <c r="I137" s="629"/>
      <c r="J137" s="629"/>
      <c r="K137" s="629"/>
      <c r="L137" s="629"/>
      <c r="M137" s="629"/>
      <c r="N137" s="629"/>
      <c r="O137" s="629"/>
      <c r="P137" s="629"/>
      <c r="Q137" s="647"/>
      <c r="S137" s="4">
        <v>15878.96</v>
      </c>
      <c r="U137" s="39">
        <f t="shared" si="137"/>
        <v>15878.96</v>
      </c>
      <c r="V137" s="39"/>
    </row>
    <row r="138" spans="1:22" ht="25" x14ac:dyDescent="0.3">
      <c r="A138" s="445" t="s">
        <v>255</v>
      </c>
      <c r="B138" s="446" t="s">
        <v>67</v>
      </c>
      <c r="C138" s="447" t="s">
        <v>46</v>
      </c>
      <c r="D138" s="413">
        <v>76.92</v>
      </c>
      <c r="E138" s="447">
        <v>38.380000000000003</v>
      </c>
      <c r="F138" s="383">
        <f t="shared" ref="F138:F149" si="143">IF(H138&lt;E138,H138-E138,0)</f>
        <v>-21.976799999999994</v>
      </c>
      <c r="G138" s="383">
        <f t="shared" ref="G138:G149" si="144">IF(H138&gt;E138,H138-E138,0)</f>
        <v>0</v>
      </c>
      <c r="H138" s="447">
        <v>16.403200000000009</v>
      </c>
      <c r="I138" s="400">
        <v>-7.03</v>
      </c>
      <c r="J138" s="386">
        <f>I138+'BM07'!J138</f>
        <v>16.399999999999999</v>
      </c>
      <c r="K138" s="387">
        <f t="shared" ref="K138:K147" si="145">ROUND(E138*D138,2)</f>
        <v>2952.19</v>
      </c>
      <c r="L138" s="387">
        <f t="shared" ref="L138:L149" si="146">ROUND(D138*F138,2)</f>
        <v>-1690.46</v>
      </c>
      <c r="M138" s="387">
        <f t="shared" ref="M138:M149" si="147">ROUND(D138*G138,2)</f>
        <v>0</v>
      </c>
      <c r="N138" s="387">
        <f t="shared" ref="N138:N149" si="148">ROUND(H138*D138,2)</f>
        <v>1261.73</v>
      </c>
      <c r="O138" s="387">
        <f t="shared" ref="O138:O149" si="149">ROUND(I138*D138,2)</f>
        <v>-540.75</v>
      </c>
      <c r="P138" s="387">
        <f t="shared" ref="P138:P149" si="150">ROUND(J138*D138,2)</f>
        <v>1261.49</v>
      </c>
      <c r="Q138" s="388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45" t="s">
        <v>256</v>
      </c>
      <c r="B139" s="446" t="s">
        <v>68</v>
      </c>
      <c r="C139" s="447" t="s">
        <v>63</v>
      </c>
      <c r="D139" s="413">
        <v>5.65</v>
      </c>
      <c r="E139" s="447">
        <v>5.28</v>
      </c>
      <c r="F139" s="383">
        <f t="shared" si="143"/>
        <v>0</v>
      </c>
      <c r="G139" s="383">
        <f t="shared" si="144"/>
        <v>0</v>
      </c>
      <c r="H139" s="447">
        <v>5.28</v>
      </c>
      <c r="I139" s="400"/>
      <c r="J139" s="386">
        <f>I139+'BM07'!J139</f>
        <v>5.28</v>
      </c>
      <c r="K139" s="387">
        <f t="shared" si="145"/>
        <v>29.83</v>
      </c>
      <c r="L139" s="387">
        <f t="shared" si="146"/>
        <v>0</v>
      </c>
      <c r="M139" s="387">
        <f t="shared" si="147"/>
        <v>0</v>
      </c>
      <c r="N139" s="387">
        <f t="shared" si="148"/>
        <v>29.83</v>
      </c>
      <c r="O139" s="387">
        <f t="shared" si="149"/>
        <v>0</v>
      </c>
      <c r="P139" s="387">
        <f t="shared" si="150"/>
        <v>29.83</v>
      </c>
      <c r="Q139" s="388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45" t="s">
        <v>257</v>
      </c>
      <c r="B140" s="446" t="s">
        <v>69</v>
      </c>
      <c r="C140" s="447" t="s">
        <v>63</v>
      </c>
      <c r="D140" s="413">
        <v>30.52</v>
      </c>
      <c r="E140" s="447">
        <v>5.28</v>
      </c>
      <c r="F140" s="383">
        <f t="shared" si="143"/>
        <v>0</v>
      </c>
      <c r="G140" s="383">
        <f t="shared" si="144"/>
        <v>0</v>
      </c>
      <c r="H140" s="447">
        <v>5.28</v>
      </c>
      <c r="I140" s="400"/>
      <c r="J140" s="386">
        <f>I140+'BM07'!J140</f>
        <v>5.28</v>
      </c>
      <c r="K140" s="387">
        <f t="shared" si="145"/>
        <v>161.15</v>
      </c>
      <c r="L140" s="387">
        <f t="shared" si="146"/>
        <v>0</v>
      </c>
      <c r="M140" s="387">
        <f t="shared" si="147"/>
        <v>0</v>
      </c>
      <c r="N140" s="387">
        <f t="shared" si="148"/>
        <v>161.15</v>
      </c>
      <c r="O140" s="387">
        <f t="shared" si="149"/>
        <v>0</v>
      </c>
      <c r="P140" s="387">
        <f t="shared" si="150"/>
        <v>161.15</v>
      </c>
      <c r="Q140" s="388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45" t="s">
        <v>258</v>
      </c>
      <c r="B141" s="446" t="s">
        <v>251</v>
      </c>
      <c r="C141" s="447" t="s">
        <v>124</v>
      </c>
      <c r="D141" s="413">
        <v>43.6</v>
      </c>
      <c r="E141" s="447">
        <v>35.630000000000003</v>
      </c>
      <c r="F141" s="383">
        <f t="shared" si="143"/>
        <v>0</v>
      </c>
      <c r="G141" s="383">
        <f t="shared" si="144"/>
        <v>0</v>
      </c>
      <c r="H141" s="447">
        <v>35.630000000000003</v>
      </c>
      <c r="I141" s="400"/>
      <c r="J141" s="386">
        <f>I141+'BM07'!J141</f>
        <v>35.630000000000003</v>
      </c>
      <c r="K141" s="387">
        <f t="shared" si="145"/>
        <v>1553.47</v>
      </c>
      <c r="L141" s="387">
        <f t="shared" si="146"/>
        <v>0</v>
      </c>
      <c r="M141" s="387">
        <f t="shared" si="147"/>
        <v>0</v>
      </c>
      <c r="N141" s="387">
        <f t="shared" si="148"/>
        <v>1553.47</v>
      </c>
      <c r="O141" s="387">
        <f t="shared" si="149"/>
        <v>0</v>
      </c>
      <c r="P141" s="387">
        <f t="shared" si="150"/>
        <v>1553.47</v>
      </c>
      <c r="Q141" s="388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518" t="s">
        <v>259</v>
      </c>
      <c r="B142" s="486" t="s">
        <v>252</v>
      </c>
      <c r="C142" s="487" t="s">
        <v>46</v>
      </c>
      <c r="D142" s="488">
        <v>616.83000000000004</v>
      </c>
      <c r="E142" s="487">
        <v>2.85</v>
      </c>
      <c r="F142" s="383">
        <f t="shared" si="143"/>
        <v>-2.85</v>
      </c>
      <c r="G142" s="383">
        <f t="shared" si="144"/>
        <v>0</v>
      </c>
      <c r="H142" s="487">
        <v>0</v>
      </c>
      <c r="I142" s="400">
        <v>-2.85</v>
      </c>
      <c r="J142" s="386">
        <f>I142+'BM07'!J142</f>
        <v>0</v>
      </c>
      <c r="K142" s="387">
        <f t="shared" si="145"/>
        <v>1757.97</v>
      </c>
      <c r="L142" s="387">
        <f t="shared" si="146"/>
        <v>-1757.97</v>
      </c>
      <c r="M142" s="387">
        <f t="shared" si="147"/>
        <v>0</v>
      </c>
      <c r="N142" s="387">
        <f t="shared" si="148"/>
        <v>0</v>
      </c>
      <c r="O142" s="387">
        <f t="shared" si="149"/>
        <v>-1757.97</v>
      </c>
      <c r="P142" s="387">
        <f t="shared" si="150"/>
        <v>0</v>
      </c>
      <c r="Q142" s="388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45" t="s">
        <v>260</v>
      </c>
      <c r="B143" s="446" t="s">
        <v>253</v>
      </c>
      <c r="C143" s="447" t="s">
        <v>235</v>
      </c>
      <c r="D143" s="413">
        <v>516.9</v>
      </c>
      <c r="E143" s="447">
        <v>8.5500000000000007</v>
      </c>
      <c r="F143" s="383">
        <f t="shared" si="143"/>
        <v>-1.2347999999999999</v>
      </c>
      <c r="G143" s="383">
        <f t="shared" si="144"/>
        <v>0</v>
      </c>
      <c r="H143" s="447">
        <v>7.3152000000000008</v>
      </c>
      <c r="I143" s="400">
        <v>-1.23</v>
      </c>
      <c r="J143" s="386">
        <f>I143+'BM07'!J143</f>
        <v>7.32</v>
      </c>
      <c r="K143" s="387">
        <f t="shared" si="145"/>
        <v>4419.5</v>
      </c>
      <c r="L143" s="387">
        <f t="shared" si="146"/>
        <v>-638.27</v>
      </c>
      <c r="M143" s="387">
        <f t="shared" si="147"/>
        <v>0</v>
      </c>
      <c r="N143" s="387">
        <f t="shared" si="148"/>
        <v>3781.23</v>
      </c>
      <c r="O143" s="387">
        <f t="shared" si="149"/>
        <v>-635.79</v>
      </c>
      <c r="P143" s="387">
        <f t="shared" si="150"/>
        <v>3783.71</v>
      </c>
      <c r="Q143" s="388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45" t="s">
        <v>261</v>
      </c>
      <c r="B144" s="446" t="s">
        <v>45</v>
      </c>
      <c r="C144" s="447" t="s">
        <v>71</v>
      </c>
      <c r="D144" s="413">
        <v>18.329999999999998</v>
      </c>
      <c r="E144" s="447">
        <v>69.739999999999995</v>
      </c>
      <c r="F144" s="383">
        <f t="shared" si="143"/>
        <v>0</v>
      </c>
      <c r="G144" s="383">
        <f t="shared" si="144"/>
        <v>0</v>
      </c>
      <c r="H144" s="447">
        <v>69.739999999999995</v>
      </c>
      <c r="I144" s="400"/>
      <c r="J144" s="386">
        <f>I144+'BM07'!J144</f>
        <v>69.739999999999995</v>
      </c>
      <c r="K144" s="387">
        <f t="shared" si="145"/>
        <v>1278.33</v>
      </c>
      <c r="L144" s="387">
        <f t="shared" si="146"/>
        <v>0</v>
      </c>
      <c r="M144" s="387">
        <f t="shared" si="147"/>
        <v>0</v>
      </c>
      <c r="N144" s="387">
        <f t="shared" si="148"/>
        <v>1278.33</v>
      </c>
      <c r="O144" s="387">
        <f t="shared" si="149"/>
        <v>0</v>
      </c>
      <c r="P144" s="387">
        <f t="shared" si="150"/>
        <v>1278.33</v>
      </c>
      <c r="Q144" s="388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45" t="s">
        <v>262</v>
      </c>
      <c r="B145" s="446" t="s">
        <v>254</v>
      </c>
      <c r="C145" s="447" t="s">
        <v>46</v>
      </c>
      <c r="D145" s="413">
        <v>662.01</v>
      </c>
      <c r="E145" s="447">
        <v>2.31</v>
      </c>
      <c r="F145" s="383">
        <f t="shared" si="143"/>
        <v>0</v>
      </c>
      <c r="G145" s="383">
        <f t="shared" si="144"/>
        <v>0</v>
      </c>
      <c r="H145" s="447">
        <v>2.31</v>
      </c>
      <c r="I145" s="400"/>
      <c r="J145" s="386">
        <f>I145+'BM07'!J145</f>
        <v>2.31</v>
      </c>
      <c r="K145" s="387">
        <f t="shared" si="145"/>
        <v>1529.24</v>
      </c>
      <c r="L145" s="387">
        <f t="shared" si="146"/>
        <v>0</v>
      </c>
      <c r="M145" s="387">
        <f t="shared" si="147"/>
        <v>0</v>
      </c>
      <c r="N145" s="387">
        <f t="shared" si="148"/>
        <v>1529.24</v>
      </c>
      <c r="O145" s="387">
        <f t="shared" si="149"/>
        <v>0</v>
      </c>
      <c r="P145" s="387">
        <f t="shared" si="150"/>
        <v>1529.24</v>
      </c>
      <c r="Q145" s="388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45" t="s">
        <v>263</v>
      </c>
      <c r="B146" s="446" t="s">
        <v>76</v>
      </c>
      <c r="C146" s="447" t="s">
        <v>63</v>
      </c>
      <c r="D146" s="413">
        <v>41.75</v>
      </c>
      <c r="E146" s="447">
        <v>25.07</v>
      </c>
      <c r="F146" s="383">
        <f t="shared" si="143"/>
        <v>0</v>
      </c>
      <c r="G146" s="383">
        <f t="shared" si="144"/>
        <v>0</v>
      </c>
      <c r="H146" s="447">
        <v>25.07</v>
      </c>
      <c r="I146" s="400"/>
      <c r="J146" s="386">
        <f>I146+'BM07'!J146</f>
        <v>25.07</v>
      </c>
      <c r="K146" s="387">
        <f t="shared" si="145"/>
        <v>1046.67</v>
      </c>
      <c r="L146" s="387">
        <f t="shared" si="146"/>
        <v>0</v>
      </c>
      <c r="M146" s="387">
        <f t="shared" si="147"/>
        <v>0</v>
      </c>
      <c r="N146" s="387">
        <f t="shared" si="148"/>
        <v>1046.67</v>
      </c>
      <c r="O146" s="387">
        <f t="shared" si="149"/>
        <v>0</v>
      </c>
      <c r="P146" s="387">
        <f t="shared" si="150"/>
        <v>1046.67</v>
      </c>
      <c r="Q146" s="388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45" t="s">
        <v>264</v>
      </c>
      <c r="B147" s="446" t="s">
        <v>77</v>
      </c>
      <c r="C147" s="447" t="s">
        <v>46</v>
      </c>
      <c r="D147" s="413">
        <v>46.64</v>
      </c>
      <c r="E147" s="447">
        <v>24.67</v>
      </c>
      <c r="F147" s="383">
        <f t="shared" si="143"/>
        <v>-17.891999999999996</v>
      </c>
      <c r="G147" s="383">
        <f t="shared" si="144"/>
        <v>0</v>
      </c>
      <c r="H147" s="447">
        <v>6.7780000000000076</v>
      </c>
      <c r="I147" s="400">
        <v>-17.89</v>
      </c>
      <c r="J147" s="386">
        <f>I147+'BM07'!J147</f>
        <v>6.7800000000000011</v>
      </c>
      <c r="K147" s="387">
        <f t="shared" si="145"/>
        <v>1150.6099999999999</v>
      </c>
      <c r="L147" s="387">
        <f t="shared" si="146"/>
        <v>-834.48</v>
      </c>
      <c r="M147" s="387">
        <f t="shared" si="147"/>
        <v>0</v>
      </c>
      <c r="N147" s="387">
        <f t="shared" si="148"/>
        <v>316.13</v>
      </c>
      <c r="O147" s="387">
        <f t="shared" si="149"/>
        <v>-834.39</v>
      </c>
      <c r="P147" s="387">
        <f t="shared" si="150"/>
        <v>316.22000000000003</v>
      </c>
      <c r="Q147" s="388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518" t="s">
        <v>1448</v>
      </c>
      <c r="B148" s="486" t="s">
        <v>834</v>
      </c>
      <c r="C148" s="511" t="s">
        <v>63</v>
      </c>
      <c r="D148" s="512">
        <f>1.21482142858781*71.7</f>
        <v>87.10269642974599</v>
      </c>
      <c r="E148" s="513"/>
      <c r="F148" s="383">
        <f t="shared" si="143"/>
        <v>0</v>
      </c>
      <c r="G148" s="383">
        <f t="shared" si="144"/>
        <v>47.52</v>
      </c>
      <c r="H148" s="487">
        <v>47.52</v>
      </c>
      <c r="I148" s="514"/>
      <c r="J148" s="386">
        <f>I148+'BM07'!J148</f>
        <v>47.52</v>
      </c>
      <c r="K148" s="387"/>
      <c r="L148" s="387">
        <f t="shared" si="146"/>
        <v>0</v>
      </c>
      <c r="M148" s="387">
        <f t="shared" si="147"/>
        <v>4139.12</v>
      </c>
      <c r="N148" s="387">
        <f t="shared" si="148"/>
        <v>4139.12</v>
      </c>
      <c r="O148" s="387">
        <f t="shared" si="149"/>
        <v>0</v>
      </c>
      <c r="P148" s="387">
        <f t="shared" si="150"/>
        <v>4139.12</v>
      </c>
      <c r="Q148" s="388">
        <f t="shared" si="142"/>
        <v>1</v>
      </c>
      <c r="R148" s="66"/>
      <c r="U148" s="39"/>
      <c r="V148" s="39"/>
    </row>
    <row r="149" spans="1:22" ht="37.5" x14ac:dyDescent="0.3">
      <c r="A149" s="518" t="s">
        <v>1449</v>
      </c>
      <c r="B149" s="516" t="s">
        <v>890</v>
      </c>
      <c r="C149" s="513" t="s">
        <v>46</v>
      </c>
      <c r="D149" s="512">
        <f>1.21482142858781*73.67</f>
        <v>89.495894644063966</v>
      </c>
      <c r="E149" s="513"/>
      <c r="F149" s="383">
        <f t="shared" si="143"/>
        <v>0</v>
      </c>
      <c r="G149" s="383">
        <f t="shared" si="144"/>
        <v>77.999760000000009</v>
      </c>
      <c r="H149" s="487">
        <v>77.999760000000009</v>
      </c>
      <c r="I149" s="514"/>
      <c r="J149" s="386">
        <f>I149+'BM07'!J149</f>
        <v>77.999760000000009</v>
      </c>
      <c r="K149" s="387"/>
      <c r="L149" s="387">
        <f t="shared" si="146"/>
        <v>0</v>
      </c>
      <c r="M149" s="387">
        <f t="shared" si="147"/>
        <v>6980.66</v>
      </c>
      <c r="N149" s="387">
        <f t="shared" si="148"/>
        <v>6980.66</v>
      </c>
      <c r="O149" s="387">
        <f t="shared" si="149"/>
        <v>0</v>
      </c>
      <c r="P149" s="387">
        <f t="shared" si="150"/>
        <v>6980.66</v>
      </c>
      <c r="Q149" s="388">
        <f t="shared" si="142"/>
        <v>1</v>
      </c>
      <c r="R149" s="66"/>
      <c r="U149" s="39"/>
      <c r="V149" s="39"/>
    </row>
    <row r="150" spans="1:22" ht="15.5" customHeight="1" x14ac:dyDescent="0.3">
      <c r="A150" s="381" t="s">
        <v>265</v>
      </c>
      <c r="B150" s="394" t="s">
        <v>266</v>
      </c>
      <c r="C150" s="395"/>
      <c r="D150" s="409"/>
      <c r="E150" s="395"/>
      <c r="F150" s="395"/>
      <c r="G150" s="395"/>
      <c r="H150" s="629"/>
      <c r="I150" s="629"/>
      <c r="J150" s="629"/>
      <c r="K150" s="629"/>
      <c r="L150" s="629"/>
      <c r="M150" s="629"/>
      <c r="N150" s="629"/>
      <c r="O150" s="629"/>
      <c r="P150" s="629"/>
      <c r="Q150" s="647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45" t="s">
        <v>269</v>
      </c>
      <c r="B151" s="446" t="s">
        <v>90</v>
      </c>
      <c r="C151" s="447" t="s">
        <v>63</v>
      </c>
      <c r="D151" s="413">
        <v>39.71</v>
      </c>
      <c r="E151" s="447">
        <v>26.4</v>
      </c>
      <c r="F151" s="383">
        <f t="shared" ref="F151:F156" si="152">IF(H151&lt;E151,H151-E151,0)</f>
        <v>0</v>
      </c>
      <c r="G151" s="383">
        <f t="shared" ref="G151:G156" si="153">IF(H151&gt;E151,H151-E151,0)</f>
        <v>0</v>
      </c>
      <c r="H151" s="447">
        <v>26.4</v>
      </c>
      <c r="I151" s="400"/>
      <c r="J151" s="386">
        <f>I151+'BM07'!J151</f>
        <v>26.4</v>
      </c>
      <c r="K151" s="387">
        <f t="shared" ref="K151:K156" si="154">ROUND(E151*D151,2)</f>
        <v>1048.3399999999999</v>
      </c>
      <c r="L151" s="387">
        <f t="shared" ref="L151:L156" si="155">ROUND(D151*F151,2)</f>
        <v>0</v>
      </c>
      <c r="M151" s="387">
        <f t="shared" ref="M151:M156" si="156">ROUND(D151*G151,2)</f>
        <v>0</v>
      </c>
      <c r="N151" s="387">
        <f t="shared" ref="N151:N156" si="157">ROUND(H151*D151,2)</f>
        <v>1048.3399999999999</v>
      </c>
      <c r="O151" s="387">
        <f t="shared" ref="O151:O156" si="158">ROUND(I151*D151,2)</f>
        <v>0</v>
      </c>
      <c r="P151" s="387">
        <f t="shared" ref="P151:P156" si="159">ROUND(J151*D151,2)</f>
        <v>1048.3399999999999</v>
      </c>
      <c r="Q151" s="388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45" t="s">
        <v>270</v>
      </c>
      <c r="B152" s="446" t="s">
        <v>267</v>
      </c>
      <c r="C152" s="447" t="s">
        <v>63</v>
      </c>
      <c r="D152" s="413">
        <v>59.67</v>
      </c>
      <c r="E152" s="447">
        <v>28.59</v>
      </c>
      <c r="F152" s="383">
        <f t="shared" si="152"/>
        <v>0</v>
      </c>
      <c r="G152" s="383">
        <f t="shared" si="153"/>
        <v>0</v>
      </c>
      <c r="H152" s="447">
        <v>28.59</v>
      </c>
      <c r="I152" s="400"/>
      <c r="J152" s="386">
        <f>I152+'BM07'!J152</f>
        <v>28.59</v>
      </c>
      <c r="K152" s="387">
        <f t="shared" si="154"/>
        <v>1705.97</v>
      </c>
      <c r="L152" s="387">
        <f t="shared" si="155"/>
        <v>0</v>
      </c>
      <c r="M152" s="387">
        <f t="shared" si="156"/>
        <v>0</v>
      </c>
      <c r="N152" s="387">
        <f t="shared" si="157"/>
        <v>1705.97</v>
      </c>
      <c r="O152" s="387">
        <f t="shared" si="158"/>
        <v>0</v>
      </c>
      <c r="P152" s="387">
        <f t="shared" si="159"/>
        <v>1705.97</v>
      </c>
      <c r="Q152" s="388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45" t="s">
        <v>271</v>
      </c>
      <c r="B153" s="446" t="s">
        <v>94</v>
      </c>
      <c r="C153" s="447" t="s">
        <v>71</v>
      </c>
      <c r="D153" s="413">
        <v>22.45</v>
      </c>
      <c r="E153" s="447">
        <v>37.22</v>
      </c>
      <c r="F153" s="383">
        <f t="shared" si="152"/>
        <v>0</v>
      </c>
      <c r="G153" s="383">
        <f t="shared" si="153"/>
        <v>0</v>
      </c>
      <c r="H153" s="447">
        <v>37.22</v>
      </c>
      <c r="I153" s="400"/>
      <c r="J153" s="386">
        <f>I153+'BM07'!J153</f>
        <v>37.22</v>
      </c>
      <c r="K153" s="387">
        <f t="shared" si="154"/>
        <v>835.59</v>
      </c>
      <c r="L153" s="387">
        <f t="shared" si="155"/>
        <v>0</v>
      </c>
      <c r="M153" s="387">
        <f t="shared" si="156"/>
        <v>0</v>
      </c>
      <c r="N153" s="387">
        <f t="shared" si="157"/>
        <v>835.59</v>
      </c>
      <c r="O153" s="387">
        <f t="shared" si="158"/>
        <v>0</v>
      </c>
      <c r="P153" s="387">
        <f t="shared" si="159"/>
        <v>835.59</v>
      </c>
      <c r="Q153" s="388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45" t="s">
        <v>272</v>
      </c>
      <c r="B154" s="446" t="s">
        <v>47</v>
      </c>
      <c r="C154" s="447" t="s">
        <v>71</v>
      </c>
      <c r="D154" s="413">
        <v>18.260000000000002</v>
      </c>
      <c r="E154" s="447">
        <v>204.88</v>
      </c>
      <c r="F154" s="383">
        <f t="shared" si="152"/>
        <v>0</v>
      </c>
      <c r="G154" s="383">
        <f t="shared" si="153"/>
        <v>0</v>
      </c>
      <c r="H154" s="447">
        <v>204.88</v>
      </c>
      <c r="I154" s="400"/>
      <c r="J154" s="386">
        <f>I154+'BM07'!J154</f>
        <v>204.88</v>
      </c>
      <c r="K154" s="387">
        <f t="shared" si="154"/>
        <v>3741.11</v>
      </c>
      <c r="L154" s="387">
        <f t="shared" si="155"/>
        <v>0</v>
      </c>
      <c r="M154" s="387">
        <f t="shared" si="156"/>
        <v>0</v>
      </c>
      <c r="N154" s="387">
        <f t="shared" si="157"/>
        <v>3741.11</v>
      </c>
      <c r="O154" s="387">
        <f t="shared" si="158"/>
        <v>0</v>
      </c>
      <c r="P154" s="387">
        <f t="shared" si="159"/>
        <v>3741.11</v>
      </c>
      <c r="Q154" s="388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45" t="s">
        <v>273</v>
      </c>
      <c r="B155" s="446" t="s">
        <v>144</v>
      </c>
      <c r="C155" s="447" t="s">
        <v>46</v>
      </c>
      <c r="D155" s="413">
        <v>487.71</v>
      </c>
      <c r="E155" s="447">
        <v>2.98</v>
      </c>
      <c r="F155" s="383">
        <f t="shared" si="152"/>
        <v>0</v>
      </c>
      <c r="G155" s="383">
        <f t="shared" si="153"/>
        <v>0</v>
      </c>
      <c r="H155" s="447">
        <v>2.98</v>
      </c>
      <c r="I155" s="400"/>
      <c r="J155" s="386">
        <f>I155+'BM07'!J155</f>
        <v>2.98</v>
      </c>
      <c r="K155" s="387">
        <f t="shared" si="154"/>
        <v>1453.38</v>
      </c>
      <c r="L155" s="387">
        <f t="shared" si="155"/>
        <v>0</v>
      </c>
      <c r="M155" s="387">
        <f t="shared" si="156"/>
        <v>0</v>
      </c>
      <c r="N155" s="387">
        <f t="shared" si="157"/>
        <v>1453.38</v>
      </c>
      <c r="O155" s="387">
        <f t="shared" si="158"/>
        <v>0</v>
      </c>
      <c r="P155" s="387">
        <f t="shared" si="159"/>
        <v>1453.38</v>
      </c>
      <c r="Q155" s="388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45" t="s">
        <v>274</v>
      </c>
      <c r="B156" s="446" t="s">
        <v>268</v>
      </c>
      <c r="C156" s="447" t="s">
        <v>46</v>
      </c>
      <c r="D156" s="413">
        <v>265.87</v>
      </c>
      <c r="E156" s="447">
        <v>2.98</v>
      </c>
      <c r="F156" s="383">
        <f t="shared" si="152"/>
        <v>0</v>
      </c>
      <c r="G156" s="383">
        <f t="shared" si="153"/>
        <v>0</v>
      </c>
      <c r="H156" s="447">
        <v>2.98</v>
      </c>
      <c r="I156" s="400"/>
      <c r="J156" s="386">
        <f>I156+'BM07'!J156</f>
        <v>2.98</v>
      </c>
      <c r="K156" s="387">
        <f t="shared" si="154"/>
        <v>792.29</v>
      </c>
      <c r="L156" s="387">
        <f t="shared" si="155"/>
        <v>0</v>
      </c>
      <c r="M156" s="387">
        <f t="shared" si="156"/>
        <v>0</v>
      </c>
      <c r="N156" s="387">
        <f t="shared" si="157"/>
        <v>792.29</v>
      </c>
      <c r="O156" s="387">
        <f t="shared" si="158"/>
        <v>0</v>
      </c>
      <c r="P156" s="387">
        <f t="shared" si="159"/>
        <v>792.29</v>
      </c>
      <c r="Q156" s="388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81" t="s">
        <v>275</v>
      </c>
      <c r="B157" s="394" t="s">
        <v>276</v>
      </c>
      <c r="C157" s="395"/>
      <c r="D157" s="409"/>
      <c r="E157" s="395"/>
      <c r="F157" s="395"/>
      <c r="G157" s="395"/>
      <c r="H157" s="629"/>
      <c r="I157" s="629"/>
      <c r="J157" s="629"/>
      <c r="K157" s="629"/>
      <c r="L157" s="629"/>
      <c r="M157" s="629"/>
      <c r="N157" s="629"/>
      <c r="O157" s="629"/>
      <c r="P157" s="629"/>
      <c r="Q157" s="647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45" t="s">
        <v>283</v>
      </c>
      <c r="B158" s="446" t="s">
        <v>105</v>
      </c>
      <c r="C158" s="447" t="s">
        <v>63</v>
      </c>
      <c r="D158" s="413">
        <v>51.88</v>
      </c>
      <c r="E158" s="447">
        <v>111.13</v>
      </c>
      <c r="F158" s="383">
        <f t="shared" ref="F158:F162" si="160">IF(H158&lt;E158,H158-E158,0)</f>
        <v>0</v>
      </c>
      <c r="G158" s="383">
        <f t="shared" ref="G158:G162" si="161">IF(H158&gt;E158,H158-E158,0)</f>
        <v>0</v>
      </c>
      <c r="H158" s="447">
        <v>111.13</v>
      </c>
      <c r="I158" s="400"/>
      <c r="J158" s="386">
        <f>I158+'BM07'!J158</f>
        <v>111.13</v>
      </c>
      <c r="K158" s="387">
        <f>ROUND(E158*D158,2)</f>
        <v>5765.42</v>
      </c>
      <c r="L158" s="387">
        <f t="shared" ref="L158:L162" si="162">ROUND(D158*F158,2)</f>
        <v>0</v>
      </c>
      <c r="M158" s="387">
        <f t="shared" ref="M158:M162" si="163">ROUND(D158*G158,2)</f>
        <v>0</v>
      </c>
      <c r="N158" s="387">
        <f>ROUND(H158*D158,2)</f>
        <v>5765.42</v>
      </c>
      <c r="O158" s="387">
        <f>ROUND(I158*D158,2)</f>
        <v>0</v>
      </c>
      <c r="P158" s="387">
        <f>ROUND(J158*D158,2)</f>
        <v>5765.42</v>
      </c>
      <c r="Q158" s="388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518" t="s">
        <v>284</v>
      </c>
      <c r="B159" s="486" t="s">
        <v>277</v>
      </c>
      <c r="C159" s="487" t="s">
        <v>124</v>
      </c>
      <c r="D159" s="488">
        <v>55.41</v>
      </c>
      <c r="E159" s="487">
        <v>12.34</v>
      </c>
      <c r="F159" s="383">
        <f t="shared" si="160"/>
        <v>-12.34</v>
      </c>
      <c r="G159" s="383">
        <f t="shared" si="161"/>
        <v>0</v>
      </c>
      <c r="H159" s="487">
        <v>0</v>
      </c>
      <c r="I159" s="400"/>
      <c r="J159" s="386">
        <f>I159+'BM07'!J159</f>
        <v>0</v>
      </c>
      <c r="K159" s="387">
        <f>ROUND(E159*D159,2)</f>
        <v>683.76</v>
      </c>
      <c r="L159" s="387">
        <f t="shared" si="162"/>
        <v>-683.76</v>
      </c>
      <c r="M159" s="387">
        <f t="shared" si="163"/>
        <v>0</v>
      </c>
      <c r="N159" s="387">
        <f>ROUND(H159*D159,2)</f>
        <v>0</v>
      </c>
      <c r="O159" s="387">
        <f>ROUND(I159*D159,2)</f>
        <v>0</v>
      </c>
      <c r="P159" s="387">
        <f t="shared" ref="P159:P162" si="164">ROUND(J159*D159,2)</f>
        <v>0</v>
      </c>
      <c r="Q159" s="388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518" t="s">
        <v>285</v>
      </c>
      <c r="B160" s="486" t="s">
        <v>278</v>
      </c>
      <c r="C160" s="487" t="s">
        <v>124</v>
      </c>
      <c r="D160" s="488">
        <v>64.180000000000007</v>
      </c>
      <c r="E160" s="487">
        <v>2.92</v>
      </c>
      <c r="F160" s="383">
        <f t="shared" si="160"/>
        <v>0</v>
      </c>
      <c r="G160" s="383">
        <f t="shared" si="161"/>
        <v>0</v>
      </c>
      <c r="H160" s="487">
        <v>2.92</v>
      </c>
      <c r="I160" s="400"/>
      <c r="J160" s="386">
        <f>I160+'BM07'!J160</f>
        <v>2.92</v>
      </c>
      <c r="K160" s="387">
        <f>ROUND(E160*D160,2)</f>
        <v>187.41</v>
      </c>
      <c r="L160" s="387">
        <f t="shared" si="162"/>
        <v>0</v>
      </c>
      <c r="M160" s="387">
        <f t="shared" si="163"/>
        <v>0</v>
      </c>
      <c r="N160" s="387">
        <f>ROUND(H160*D160,2)</f>
        <v>187.41</v>
      </c>
      <c r="O160" s="387">
        <f>ROUND(I160*D160,2)</f>
        <v>0</v>
      </c>
      <c r="P160" s="387">
        <f t="shared" si="164"/>
        <v>187.41</v>
      </c>
      <c r="Q160" s="388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518" t="s">
        <v>286</v>
      </c>
      <c r="B161" s="486" t="s">
        <v>279</v>
      </c>
      <c r="C161" s="487" t="s">
        <v>124</v>
      </c>
      <c r="D161" s="488">
        <v>104.35</v>
      </c>
      <c r="E161" s="487">
        <v>12.34</v>
      </c>
      <c r="F161" s="383">
        <f t="shared" si="160"/>
        <v>-12.34</v>
      </c>
      <c r="G161" s="383">
        <f t="shared" si="161"/>
        <v>0</v>
      </c>
      <c r="H161" s="487">
        <v>0</v>
      </c>
      <c r="I161" s="400">
        <f>-5.6</f>
        <v>-5.6</v>
      </c>
      <c r="J161" s="386">
        <f>I161+'BM07'!J161</f>
        <v>0</v>
      </c>
      <c r="K161" s="387">
        <f>ROUND(E161*D161,2)</f>
        <v>1287.68</v>
      </c>
      <c r="L161" s="387">
        <f t="shared" si="162"/>
        <v>-1287.68</v>
      </c>
      <c r="M161" s="387">
        <f t="shared" si="163"/>
        <v>0</v>
      </c>
      <c r="N161" s="387">
        <f>ROUND(H161*D161,2)</f>
        <v>0</v>
      </c>
      <c r="O161" s="387">
        <f>ROUND(I161*D161,2)</f>
        <v>-584.36</v>
      </c>
      <c r="P161" s="387">
        <f t="shared" si="164"/>
        <v>0</v>
      </c>
      <c r="Q161" s="388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45" t="s">
        <v>287</v>
      </c>
      <c r="B162" s="446" t="s">
        <v>280</v>
      </c>
      <c r="C162" s="447" t="s">
        <v>63</v>
      </c>
      <c r="D162" s="413">
        <v>633.75</v>
      </c>
      <c r="E162" s="447">
        <v>44.41</v>
      </c>
      <c r="F162" s="383">
        <f t="shared" si="160"/>
        <v>0</v>
      </c>
      <c r="G162" s="383">
        <f t="shared" si="161"/>
        <v>0</v>
      </c>
      <c r="H162" s="447">
        <v>44.41</v>
      </c>
      <c r="I162" s="400"/>
      <c r="J162" s="386">
        <f>I162+'BM07'!J162</f>
        <v>0</v>
      </c>
      <c r="K162" s="387">
        <f>ROUND(E162*D162,2)</f>
        <v>28144.84</v>
      </c>
      <c r="L162" s="387">
        <f t="shared" si="162"/>
        <v>0</v>
      </c>
      <c r="M162" s="387">
        <f t="shared" si="163"/>
        <v>0</v>
      </c>
      <c r="N162" s="387">
        <f>ROUND(H162*D162,2)</f>
        <v>28144.84</v>
      </c>
      <c r="O162" s="387">
        <f>ROUND(I162*D162,2)</f>
        <v>0</v>
      </c>
      <c r="P162" s="387">
        <f t="shared" si="164"/>
        <v>0</v>
      </c>
      <c r="Q162" s="388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81" t="s">
        <v>281</v>
      </c>
      <c r="B163" s="394" t="s">
        <v>158</v>
      </c>
      <c r="C163" s="395"/>
      <c r="D163" s="409"/>
      <c r="E163" s="395"/>
      <c r="F163" s="395"/>
      <c r="G163" s="395"/>
      <c r="H163" s="629"/>
      <c r="I163" s="629"/>
      <c r="J163" s="629"/>
      <c r="K163" s="629"/>
      <c r="L163" s="629"/>
      <c r="M163" s="629"/>
      <c r="N163" s="629"/>
      <c r="O163" s="629"/>
      <c r="P163" s="629"/>
      <c r="Q163" s="647"/>
      <c r="S163" s="4">
        <v>12659.41</v>
      </c>
      <c r="U163" s="39">
        <f t="shared" si="151"/>
        <v>12659.41</v>
      </c>
      <c r="V163" s="39"/>
    </row>
    <row r="164" spans="1:22" ht="50" x14ac:dyDescent="0.3">
      <c r="A164" s="445" t="s">
        <v>288</v>
      </c>
      <c r="B164" s="446" t="s">
        <v>159</v>
      </c>
      <c r="C164" s="447" t="s">
        <v>63</v>
      </c>
      <c r="D164" s="413">
        <v>77.12</v>
      </c>
      <c r="E164" s="447">
        <v>90.87</v>
      </c>
      <c r="F164" s="383">
        <f t="shared" ref="F164:F166" si="165">IF(H164&lt;E164,H164-E164,0)</f>
        <v>-0.8422999999999945</v>
      </c>
      <c r="G164" s="383">
        <f t="shared" ref="G164:G166" si="166">IF(H164&gt;E164,H164-E164,0)</f>
        <v>0</v>
      </c>
      <c r="H164" s="447">
        <v>90.02770000000001</v>
      </c>
      <c r="I164" s="400"/>
      <c r="J164" s="386">
        <f>I164+'BM07'!J164</f>
        <v>86.271699999999996</v>
      </c>
      <c r="K164" s="387">
        <f>ROUND(E164*D164,2)</f>
        <v>7007.89</v>
      </c>
      <c r="L164" s="387">
        <f t="shared" ref="L164:L166" si="167">ROUND(D164*F164,2)</f>
        <v>-64.959999999999994</v>
      </c>
      <c r="M164" s="387">
        <f t="shared" ref="M164:M166" si="168">ROUND(D164*G164,2)</f>
        <v>0</v>
      </c>
      <c r="N164" s="387">
        <f>ROUND(H164*D164,2)</f>
        <v>6942.94</v>
      </c>
      <c r="O164" s="387">
        <f>ROUND(I164*D164,2)</f>
        <v>0</v>
      </c>
      <c r="P164" s="387">
        <f>ROUND(J164*D164,2)</f>
        <v>6653.27</v>
      </c>
      <c r="Q164" s="388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45" t="s">
        <v>289</v>
      </c>
      <c r="B165" s="446" t="s">
        <v>160</v>
      </c>
      <c r="C165" s="447" t="s">
        <v>63</v>
      </c>
      <c r="D165" s="413">
        <v>27.56</v>
      </c>
      <c r="E165" s="447">
        <v>90.87</v>
      </c>
      <c r="F165" s="383">
        <f t="shared" si="165"/>
        <v>-0.8422999999999945</v>
      </c>
      <c r="G165" s="383">
        <f t="shared" si="166"/>
        <v>0</v>
      </c>
      <c r="H165" s="447">
        <v>90.02770000000001</v>
      </c>
      <c r="I165" s="400"/>
      <c r="J165" s="386">
        <f>I165+'BM07'!J165</f>
        <v>86.271699999999996</v>
      </c>
      <c r="K165" s="387">
        <f>ROUND(E165*D165,2)</f>
        <v>2504.38</v>
      </c>
      <c r="L165" s="387">
        <f t="shared" si="167"/>
        <v>-23.21</v>
      </c>
      <c r="M165" s="387">
        <f t="shared" si="168"/>
        <v>0</v>
      </c>
      <c r="N165" s="387">
        <f>ROUND(H165*D165,2)</f>
        <v>2481.16</v>
      </c>
      <c r="O165" s="387">
        <f>ROUND(I165*D165,2)</f>
        <v>0</v>
      </c>
      <c r="P165" s="387">
        <f t="shared" ref="P165:P166" si="169">ROUND(J165*D165,2)</f>
        <v>2377.65</v>
      </c>
      <c r="Q165" s="388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45" t="s">
        <v>290</v>
      </c>
      <c r="B166" s="446" t="s">
        <v>282</v>
      </c>
      <c r="C166" s="447" t="s">
        <v>63</v>
      </c>
      <c r="D166" s="413">
        <v>43.68</v>
      </c>
      <c r="E166" s="447">
        <v>72.05</v>
      </c>
      <c r="F166" s="383">
        <f t="shared" si="165"/>
        <v>-6.8900000000000006</v>
      </c>
      <c r="G166" s="383">
        <f t="shared" si="166"/>
        <v>0</v>
      </c>
      <c r="H166" s="447">
        <v>65.16</v>
      </c>
      <c r="I166" s="400"/>
      <c r="J166" s="386">
        <f>I166+'BM07'!J166</f>
        <v>0</v>
      </c>
      <c r="K166" s="387">
        <f>ROUND(E166*D166,2)</f>
        <v>3147.14</v>
      </c>
      <c r="L166" s="387">
        <f t="shared" si="167"/>
        <v>-300.95999999999998</v>
      </c>
      <c r="M166" s="387">
        <f t="shared" si="168"/>
        <v>0</v>
      </c>
      <c r="N166" s="387">
        <f>ROUND(H166*D166,2)</f>
        <v>2846.19</v>
      </c>
      <c r="O166" s="387">
        <f>ROUND(I166*D166,2)</f>
        <v>0</v>
      </c>
      <c r="P166" s="387">
        <f t="shared" si="169"/>
        <v>0</v>
      </c>
      <c r="Q166" s="388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81" t="s">
        <v>291</v>
      </c>
      <c r="B167" s="394" t="s">
        <v>292</v>
      </c>
      <c r="C167" s="395"/>
      <c r="D167" s="409"/>
      <c r="E167" s="395"/>
      <c r="F167" s="395"/>
      <c r="G167" s="395"/>
      <c r="H167" s="629"/>
      <c r="I167" s="629"/>
      <c r="J167" s="629"/>
      <c r="K167" s="629"/>
      <c r="L167" s="629"/>
      <c r="M167" s="629"/>
      <c r="N167" s="629"/>
      <c r="O167" s="629"/>
      <c r="P167" s="629"/>
      <c r="Q167" s="647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45" t="s">
        <v>294</v>
      </c>
      <c r="B168" s="446" t="s">
        <v>293</v>
      </c>
      <c r="C168" s="447" t="s">
        <v>63</v>
      </c>
      <c r="D168" s="413">
        <v>1027.8399999999999</v>
      </c>
      <c r="E168" s="447">
        <v>3.61</v>
      </c>
      <c r="F168" s="383">
        <f t="shared" ref="F168:F170" si="170">IF(H168&lt;E168,H168-E168,0)</f>
        <v>0</v>
      </c>
      <c r="G168" s="383">
        <f t="shared" ref="G168:G170" si="171">IF(H168&gt;E168,H168-E168,0)</f>
        <v>0</v>
      </c>
      <c r="H168" s="447">
        <v>3.61</v>
      </c>
      <c r="I168" s="400"/>
      <c r="J168" s="386">
        <f>I168+'BM07'!J168</f>
        <v>0</v>
      </c>
      <c r="K168" s="387">
        <f>ROUND(E168*D168,2)</f>
        <v>3710.5</v>
      </c>
      <c r="L168" s="387">
        <f t="shared" ref="L168:L170" si="172">ROUND(D168*F168,2)</f>
        <v>0</v>
      </c>
      <c r="M168" s="387">
        <f t="shared" ref="M168:M170" si="173">ROUND(D168*G168,2)</f>
        <v>0</v>
      </c>
      <c r="N168" s="387">
        <f>ROUND(H168*D168,2)</f>
        <v>3710.5</v>
      </c>
      <c r="O168" s="387">
        <f>ROUND(I168*D168,2)</f>
        <v>0</v>
      </c>
      <c r="P168" s="387">
        <f>ROUND(J168*D168,2)</f>
        <v>0</v>
      </c>
      <c r="Q168" s="388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45" t="s">
        <v>295</v>
      </c>
      <c r="B169" s="446" t="s">
        <v>175</v>
      </c>
      <c r="C169" s="447" t="s">
        <v>63</v>
      </c>
      <c r="D169" s="413">
        <v>877.32</v>
      </c>
      <c r="E169" s="447">
        <v>4.97</v>
      </c>
      <c r="F169" s="383">
        <f t="shared" si="170"/>
        <v>0</v>
      </c>
      <c r="G169" s="383">
        <f t="shared" si="171"/>
        <v>0</v>
      </c>
      <c r="H169" s="447">
        <v>4.97</v>
      </c>
      <c r="I169" s="400"/>
      <c r="J169" s="386">
        <f>I169+'BM07'!J169</f>
        <v>0</v>
      </c>
      <c r="K169" s="387">
        <f>ROUND(E169*D169,2)</f>
        <v>4360.28</v>
      </c>
      <c r="L169" s="387">
        <f t="shared" si="172"/>
        <v>0</v>
      </c>
      <c r="M169" s="387">
        <f t="shared" si="173"/>
        <v>0</v>
      </c>
      <c r="N169" s="387">
        <f>ROUND(H169*D169,2)</f>
        <v>4360.28</v>
      </c>
      <c r="O169" s="387">
        <f>ROUND(I169*D169,2)</f>
        <v>0</v>
      </c>
      <c r="P169" s="387">
        <f t="shared" ref="P169:P170" si="174">ROUND(J169*D169,2)</f>
        <v>0</v>
      </c>
      <c r="Q169" s="388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45" t="s">
        <v>296</v>
      </c>
      <c r="B170" s="446" t="s">
        <v>293</v>
      </c>
      <c r="C170" s="447" t="s">
        <v>63</v>
      </c>
      <c r="D170" s="413">
        <v>1027.8399999999999</v>
      </c>
      <c r="E170" s="447">
        <v>10.46</v>
      </c>
      <c r="F170" s="383">
        <f t="shared" si="170"/>
        <v>0</v>
      </c>
      <c r="G170" s="383">
        <f t="shared" si="171"/>
        <v>0</v>
      </c>
      <c r="H170" s="447">
        <v>10.46</v>
      </c>
      <c r="I170" s="400"/>
      <c r="J170" s="386">
        <f>I170+'BM07'!J170</f>
        <v>0</v>
      </c>
      <c r="K170" s="387">
        <f>ROUND(E170*D170,2)</f>
        <v>10751.21</v>
      </c>
      <c r="L170" s="387">
        <f t="shared" si="172"/>
        <v>0</v>
      </c>
      <c r="M170" s="387">
        <f t="shared" si="173"/>
        <v>0</v>
      </c>
      <c r="N170" s="387">
        <f>ROUND(H170*D170,2)</f>
        <v>10751.21</v>
      </c>
      <c r="O170" s="387">
        <f>ROUND(I170*D170,2)</f>
        <v>0</v>
      </c>
      <c r="P170" s="387">
        <f t="shared" si="174"/>
        <v>0</v>
      </c>
      <c r="Q170" s="388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81" t="s">
        <v>297</v>
      </c>
      <c r="B171" s="394" t="s">
        <v>181</v>
      </c>
      <c r="C171" s="395"/>
      <c r="D171" s="409"/>
      <c r="E171" s="629"/>
      <c r="F171" s="629"/>
      <c r="G171" s="629"/>
      <c r="H171" s="629"/>
      <c r="I171" s="629"/>
      <c r="J171" s="629"/>
      <c r="K171" s="629"/>
      <c r="L171" s="629"/>
      <c r="M171" s="629"/>
      <c r="N171" s="629"/>
      <c r="O171" s="629"/>
      <c r="P171" s="629"/>
      <c r="Q171" s="647"/>
      <c r="S171" s="4">
        <v>15673.07</v>
      </c>
      <c r="U171" s="39">
        <f t="shared" si="151"/>
        <v>15673.07</v>
      </c>
      <c r="V171" s="39"/>
    </row>
    <row r="172" spans="1:22" ht="25" x14ac:dyDescent="0.3">
      <c r="A172" s="445" t="s">
        <v>298</v>
      </c>
      <c r="B172" s="446" t="s">
        <v>182</v>
      </c>
      <c r="C172" s="447" t="s">
        <v>46</v>
      </c>
      <c r="D172" s="413">
        <v>434.36</v>
      </c>
      <c r="E172" s="447">
        <v>4.68</v>
      </c>
      <c r="F172" s="383">
        <f t="shared" ref="F172:F176" si="175">IF(H172&lt;E172,H172-E172,0)</f>
        <v>-1.4219999999999997</v>
      </c>
      <c r="G172" s="383">
        <f t="shared" ref="G172:G176" si="176">IF(H172&gt;E172,H172-E172,0)</f>
        <v>0</v>
      </c>
      <c r="H172" s="447">
        <v>3.258</v>
      </c>
      <c r="I172" s="400">
        <f>-1.42</f>
        <v>-1.42</v>
      </c>
      <c r="J172" s="386">
        <f>I172+'BM07'!J172</f>
        <v>3.26</v>
      </c>
      <c r="K172" s="387">
        <f>ROUND(E172*D172,2)</f>
        <v>2032.8</v>
      </c>
      <c r="L172" s="387">
        <f t="shared" ref="L172:L176" si="177">ROUND(D172*F172,2)</f>
        <v>-617.66</v>
      </c>
      <c r="M172" s="387">
        <f t="shared" ref="M172:M176" si="178">ROUND(D172*G172,2)</f>
        <v>0</v>
      </c>
      <c r="N172" s="387">
        <f>ROUND(H172*D172,2)</f>
        <v>1415.14</v>
      </c>
      <c r="O172" s="387">
        <f>ROUND(I172*D172,2)</f>
        <v>-616.79</v>
      </c>
      <c r="P172" s="387">
        <f>ROUND(J172*D172,2)</f>
        <v>1416.01</v>
      </c>
      <c r="Q172" s="388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45" t="s">
        <v>299</v>
      </c>
      <c r="B173" s="446" t="s">
        <v>183</v>
      </c>
      <c r="C173" s="447" t="s">
        <v>63</v>
      </c>
      <c r="D173" s="413">
        <v>40.81</v>
      </c>
      <c r="E173" s="447">
        <v>66.790000000000006</v>
      </c>
      <c r="F173" s="383">
        <f t="shared" si="175"/>
        <v>-1.6300000000000097</v>
      </c>
      <c r="G173" s="383">
        <f t="shared" si="176"/>
        <v>0</v>
      </c>
      <c r="H173" s="447">
        <v>65.16</v>
      </c>
      <c r="I173" s="400"/>
      <c r="J173" s="386">
        <f>I173+'BM07'!J173</f>
        <v>0</v>
      </c>
      <c r="K173" s="387">
        <f>ROUND(E173*D173,2)</f>
        <v>2725.7</v>
      </c>
      <c r="L173" s="387">
        <f t="shared" si="177"/>
        <v>-66.52</v>
      </c>
      <c r="M173" s="387">
        <f t="shared" si="178"/>
        <v>0</v>
      </c>
      <c r="N173" s="387">
        <f>ROUND(H173*D173,2)</f>
        <v>2659.18</v>
      </c>
      <c r="O173" s="387">
        <f>ROUND(I173*D173,2)</f>
        <v>0</v>
      </c>
      <c r="P173" s="387">
        <f t="shared" ref="P173:P176" si="179">ROUND(J173*D173,2)</f>
        <v>0</v>
      </c>
      <c r="Q173" s="388">
        <f t="shared" si="142"/>
        <v>0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45" t="s">
        <v>300</v>
      </c>
      <c r="B174" s="446" t="s">
        <v>184</v>
      </c>
      <c r="C174" s="447" t="s">
        <v>63</v>
      </c>
      <c r="D174" s="413">
        <v>126.75</v>
      </c>
      <c r="E174" s="447">
        <v>66.790000000000006</v>
      </c>
      <c r="F174" s="383">
        <f t="shared" si="175"/>
        <v>-1.6300000000000097</v>
      </c>
      <c r="G174" s="383">
        <f t="shared" si="176"/>
        <v>0</v>
      </c>
      <c r="H174" s="447">
        <v>65.16</v>
      </c>
      <c r="I174" s="400"/>
      <c r="J174" s="386">
        <f>I174+'BM07'!J174</f>
        <v>0</v>
      </c>
      <c r="K174" s="387">
        <f>ROUND(E174*D174,2)</f>
        <v>8465.6299999999992</v>
      </c>
      <c r="L174" s="387">
        <f t="shared" si="177"/>
        <v>-206.6</v>
      </c>
      <c r="M174" s="387">
        <f t="shared" si="178"/>
        <v>0</v>
      </c>
      <c r="N174" s="387">
        <f>ROUND(H174*D174,2)</f>
        <v>8259.0300000000007</v>
      </c>
      <c r="O174" s="387">
        <f>ROUND(I174*D174,2)</f>
        <v>0</v>
      </c>
      <c r="P174" s="387">
        <f t="shared" si="179"/>
        <v>0</v>
      </c>
      <c r="Q174" s="388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45" t="s">
        <v>301</v>
      </c>
      <c r="B175" s="446" t="s">
        <v>105</v>
      </c>
      <c r="C175" s="447" t="s">
        <v>63</v>
      </c>
      <c r="D175" s="413">
        <v>51.88</v>
      </c>
      <c r="E175" s="447">
        <v>7.59</v>
      </c>
      <c r="F175" s="383">
        <f t="shared" si="175"/>
        <v>0</v>
      </c>
      <c r="G175" s="383">
        <f t="shared" si="176"/>
        <v>0</v>
      </c>
      <c r="H175" s="447">
        <v>7.59</v>
      </c>
      <c r="I175" s="400"/>
      <c r="J175" s="386">
        <f>I175+'BM07'!J175</f>
        <v>0</v>
      </c>
      <c r="K175" s="387">
        <f>ROUND(E175*D175,2)</f>
        <v>393.77</v>
      </c>
      <c r="L175" s="387">
        <f t="shared" si="177"/>
        <v>0</v>
      </c>
      <c r="M175" s="387">
        <f t="shared" si="178"/>
        <v>0</v>
      </c>
      <c r="N175" s="387">
        <f>ROUND(H175*D175,2)</f>
        <v>393.77</v>
      </c>
      <c r="O175" s="387">
        <f>ROUND(I175*D175,2)</f>
        <v>0</v>
      </c>
      <c r="P175" s="387">
        <f t="shared" si="179"/>
        <v>0</v>
      </c>
      <c r="Q175" s="388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45" t="s">
        <v>302</v>
      </c>
      <c r="B176" s="446" t="s">
        <v>186</v>
      </c>
      <c r="C176" s="447" t="s">
        <v>46</v>
      </c>
      <c r="D176" s="413">
        <v>772.62</v>
      </c>
      <c r="E176" s="447">
        <v>2.66</v>
      </c>
      <c r="F176" s="383">
        <f t="shared" si="175"/>
        <v>0</v>
      </c>
      <c r="G176" s="383">
        <f t="shared" si="176"/>
        <v>0</v>
      </c>
      <c r="H176" s="447">
        <v>2.66</v>
      </c>
      <c r="I176" s="400"/>
      <c r="J176" s="386">
        <f>I176+'BM07'!J176</f>
        <v>0</v>
      </c>
      <c r="K176" s="387">
        <f>ROUND(E176*D176,2)</f>
        <v>2055.17</v>
      </c>
      <c r="L176" s="387">
        <f t="shared" si="177"/>
        <v>0</v>
      </c>
      <c r="M176" s="387">
        <f t="shared" si="178"/>
        <v>0</v>
      </c>
      <c r="N176" s="387">
        <f>ROUND(H176*D176,2)</f>
        <v>2055.17</v>
      </c>
      <c r="O176" s="387">
        <f>ROUND(I176*D176,2)</f>
        <v>0</v>
      </c>
      <c r="P176" s="387">
        <f t="shared" si="179"/>
        <v>0</v>
      </c>
      <c r="Q176" s="388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81" t="s">
        <v>303</v>
      </c>
      <c r="B177" s="394" t="s">
        <v>108</v>
      </c>
      <c r="C177" s="395"/>
      <c r="D177" s="409"/>
      <c r="E177" s="395"/>
      <c r="F177" s="395"/>
      <c r="G177" s="395"/>
      <c r="H177" s="629"/>
      <c r="I177" s="629"/>
      <c r="J177" s="629"/>
      <c r="K177" s="629"/>
      <c r="L177" s="629"/>
      <c r="M177" s="629"/>
      <c r="N177" s="629"/>
      <c r="O177" s="629"/>
      <c r="P177" s="629"/>
      <c r="Q177" s="647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45" t="s">
        <v>305</v>
      </c>
      <c r="B178" s="446" t="s">
        <v>109</v>
      </c>
      <c r="C178" s="447" t="s">
        <v>63</v>
      </c>
      <c r="D178" s="413">
        <v>4.37</v>
      </c>
      <c r="E178" s="447">
        <v>265.95999999999998</v>
      </c>
      <c r="F178" s="383">
        <f t="shared" ref="F178:F180" si="180">IF(H178&lt;E178,H178-E178,0)</f>
        <v>0</v>
      </c>
      <c r="G178" s="383">
        <f t="shared" ref="G178:G180" si="181">IF(H178&gt;E178,H178-E178,0)</f>
        <v>0</v>
      </c>
      <c r="H178" s="447">
        <v>265.95999999999998</v>
      </c>
      <c r="I178" s="400"/>
      <c r="J178" s="386">
        <f>I178+'BM07'!J178</f>
        <v>265.95999999999998</v>
      </c>
      <c r="K178" s="387">
        <f>ROUND(E178*D178,2)</f>
        <v>1162.25</v>
      </c>
      <c r="L178" s="387">
        <f t="shared" ref="L178:L180" si="182">ROUND(D178*F178,2)</f>
        <v>0</v>
      </c>
      <c r="M178" s="387">
        <f t="shared" ref="M178:M180" si="183">ROUND(D178*G178,2)</f>
        <v>0</v>
      </c>
      <c r="N178" s="387">
        <f>ROUND(H178*D178,2)</f>
        <v>1162.25</v>
      </c>
      <c r="O178" s="387">
        <f>ROUND(I178*D178,2)</f>
        <v>0</v>
      </c>
      <c r="P178" s="387">
        <f>ROUND(J178*D178,2)</f>
        <v>1162.25</v>
      </c>
      <c r="Q178" s="388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45" t="s">
        <v>306</v>
      </c>
      <c r="B179" s="446" t="s">
        <v>110</v>
      </c>
      <c r="C179" s="447" t="s">
        <v>63</v>
      </c>
      <c r="D179" s="413">
        <v>24.13</v>
      </c>
      <c r="E179" s="447">
        <v>265.95999999999998</v>
      </c>
      <c r="F179" s="383">
        <f t="shared" si="180"/>
        <v>0</v>
      </c>
      <c r="G179" s="383">
        <f t="shared" si="181"/>
        <v>0</v>
      </c>
      <c r="H179" s="447">
        <v>265.95999999999998</v>
      </c>
      <c r="I179" s="400"/>
      <c r="J179" s="386">
        <f>I179+'BM07'!J179</f>
        <v>265.95999999999998</v>
      </c>
      <c r="K179" s="387">
        <f>ROUND(E179*D179,2)</f>
        <v>6417.61</v>
      </c>
      <c r="L179" s="387">
        <f t="shared" si="182"/>
        <v>0</v>
      </c>
      <c r="M179" s="387">
        <f t="shared" si="183"/>
        <v>0</v>
      </c>
      <c r="N179" s="387">
        <f>ROUND(H179*D179,2)</f>
        <v>6417.61</v>
      </c>
      <c r="O179" s="387">
        <f>ROUND(I179*D179,2)</f>
        <v>0</v>
      </c>
      <c r="P179" s="387">
        <f t="shared" ref="P179:P180" si="184">ROUND(J179*D179,2)</f>
        <v>6417.61</v>
      </c>
      <c r="Q179" s="388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45" t="s">
        <v>307</v>
      </c>
      <c r="B180" s="446" t="s">
        <v>304</v>
      </c>
      <c r="C180" s="447" t="s">
        <v>63</v>
      </c>
      <c r="D180" s="413">
        <v>59.59</v>
      </c>
      <c r="E180" s="447">
        <v>150.35</v>
      </c>
      <c r="F180" s="383">
        <f t="shared" si="180"/>
        <v>0</v>
      </c>
      <c r="G180" s="383">
        <f t="shared" si="181"/>
        <v>0</v>
      </c>
      <c r="H180" s="447">
        <v>150.35</v>
      </c>
      <c r="I180" s="400"/>
      <c r="J180" s="386">
        <f>I180+'BM07'!J180</f>
        <v>0</v>
      </c>
      <c r="K180" s="387">
        <f>ROUND(E180*D180,2)</f>
        <v>8959.36</v>
      </c>
      <c r="L180" s="387">
        <f t="shared" si="182"/>
        <v>0</v>
      </c>
      <c r="M180" s="387">
        <f t="shared" si="183"/>
        <v>0</v>
      </c>
      <c r="N180" s="387">
        <f>ROUND(H180*D180,2)</f>
        <v>8959.36</v>
      </c>
      <c r="O180" s="387">
        <f>ROUND(I180*D180,2)</f>
        <v>0</v>
      </c>
      <c r="P180" s="387">
        <f t="shared" si="184"/>
        <v>0</v>
      </c>
      <c r="Q180" s="388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81" t="s">
        <v>308</v>
      </c>
      <c r="B181" s="394" t="s">
        <v>42</v>
      </c>
      <c r="C181" s="395"/>
      <c r="D181" s="629"/>
      <c r="E181" s="629"/>
      <c r="F181" s="629"/>
      <c r="G181" s="629"/>
      <c r="H181" s="629"/>
      <c r="I181" s="629"/>
      <c r="J181" s="629"/>
      <c r="K181" s="629"/>
      <c r="L181" s="629"/>
      <c r="M181" s="629"/>
      <c r="N181" s="629"/>
      <c r="O181" s="629"/>
      <c r="P181" s="629"/>
      <c r="Q181" s="647"/>
      <c r="S181" s="4">
        <v>8059.95</v>
      </c>
      <c r="U181" s="39">
        <f t="shared" si="151"/>
        <v>8059.95</v>
      </c>
      <c r="V181" s="39"/>
    </row>
    <row r="182" spans="1:22" ht="25" x14ac:dyDescent="0.3">
      <c r="A182" s="445" t="s">
        <v>310</v>
      </c>
      <c r="B182" s="446" t="s">
        <v>199</v>
      </c>
      <c r="C182" s="447" t="s">
        <v>63</v>
      </c>
      <c r="D182" s="413">
        <v>12.38</v>
      </c>
      <c r="E182" s="447">
        <v>109.61</v>
      </c>
      <c r="F182" s="383">
        <f t="shared" ref="F182:F187" si="185">IF(H182&lt;E182,H182-E182,0)</f>
        <v>0</v>
      </c>
      <c r="G182" s="383">
        <f t="shared" ref="G182:G187" si="186">IF(H182&gt;E182,H182-E182,0)</f>
        <v>0</v>
      </c>
      <c r="H182" s="447">
        <v>109.61</v>
      </c>
      <c r="I182" s="400"/>
      <c r="J182" s="386">
        <f>I182+'BM07'!J182</f>
        <v>0</v>
      </c>
      <c r="K182" s="387">
        <f t="shared" ref="K182:K187" si="187">ROUND(E182*D182,2)</f>
        <v>1356.97</v>
      </c>
      <c r="L182" s="387">
        <f t="shared" ref="L182:L187" si="188">ROUND(D182*F182,2)</f>
        <v>0</v>
      </c>
      <c r="M182" s="387">
        <f t="shared" ref="M182:M187" si="189">ROUND(D182*G182,2)</f>
        <v>0</v>
      </c>
      <c r="N182" s="387">
        <f t="shared" ref="N182:N187" si="190">ROUND(H182*D182,2)</f>
        <v>1356.97</v>
      </c>
      <c r="O182" s="387">
        <f t="shared" ref="O182:O187" si="191">ROUND(I182*D182,2)</f>
        <v>0</v>
      </c>
      <c r="P182" s="387">
        <f t="shared" ref="P182:P187" si="192">ROUND(J182*D182,2)</f>
        <v>0</v>
      </c>
      <c r="Q182" s="388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45" t="s">
        <v>311</v>
      </c>
      <c r="B183" s="446" t="s">
        <v>112</v>
      </c>
      <c r="C183" s="447" t="s">
        <v>63</v>
      </c>
      <c r="D183" s="413">
        <v>19.41</v>
      </c>
      <c r="E183" s="447">
        <v>109.61</v>
      </c>
      <c r="F183" s="383">
        <f t="shared" si="185"/>
        <v>0</v>
      </c>
      <c r="G183" s="383">
        <f t="shared" si="186"/>
        <v>0</v>
      </c>
      <c r="H183" s="447">
        <v>109.61</v>
      </c>
      <c r="I183" s="400"/>
      <c r="J183" s="386">
        <f>I183+'BM07'!J183</f>
        <v>0</v>
      </c>
      <c r="K183" s="387">
        <f t="shared" si="187"/>
        <v>2127.5300000000002</v>
      </c>
      <c r="L183" s="387">
        <f t="shared" si="188"/>
        <v>0</v>
      </c>
      <c r="M183" s="387">
        <f t="shared" si="189"/>
        <v>0</v>
      </c>
      <c r="N183" s="387">
        <f t="shared" si="190"/>
        <v>2127.5300000000002</v>
      </c>
      <c r="O183" s="387">
        <f t="shared" si="191"/>
        <v>0</v>
      </c>
      <c r="P183" s="387">
        <f t="shared" si="192"/>
        <v>0</v>
      </c>
      <c r="Q183" s="388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45" t="s">
        <v>312</v>
      </c>
      <c r="B184" s="446" t="s">
        <v>113</v>
      </c>
      <c r="C184" s="447" t="s">
        <v>63</v>
      </c>
      <c r="D184" s="413">
        <v>15.2</v>
      </c>
      <c r="E184" s="447">
        <v>109.61</v>
      </c>
      <c r="F184" s="383">
        <f t="shared" si="185"/>
        <v>0</v>
      </c>
      <c r="G184" s="383">
        <f t="shared" si="186"/>
        <v>0</v>
      </c>
      <c r="H184" s="447">
        <v>109.61</v>
      </c>
      <c r="I184" s="400"/>
      <c r="J184" s="386">
        <f>I184+'BM07'!J184</f>
        <v>0</v>
      </c>
      <c r="K184" s="387">
        <f t="shared" si="187"/>
        <v>1666.07</v>
      </c>
      <c r="L184" s="387">
        <f t="shared" si="188"/>
        <v>0</v>
      </c>
      <c r="M184" s="387">
        <f t="shared" si="189"/>
        <v>0</v>
      </c>
      <c r="N184" s="387">
        <f t="shared" si="190"/>
        <v>1666.07</v>
      </c>
      <c r="O184" s="387">
        <f t="shared" si="191"/>
        <v>0</v>
      </c>
      <c r="P184" s="387">
        <f t="shared" si="192"/>
        <v>0</v>
      </c>
      <c r="Q184" s="388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45" t="s">
        <v>313</v>
      </c>
      <c r="B185" s="446" t="s">
        <v>201</v>
      </c>
      <c r="C185" s="447" t="s">
        <v>63</v>
      </c>
      <c r="D185" s="413">
        <v>3.21</v>
      </c>
      <c r="E185" s="447">
        <v>72.05</v>
      </c>
      <c r="F185" s="383">
        <f t="shared" si="185"/>
        <v>-6.8900000000000006</v>
      </c>
      <c r="G185" s="383">
        <f t="shared" si="186"/>
        <v>0</v>
      </c>
      <c r="H185" s="447">
        <v>65.16</v>
      </c>
      <c r="I185" s="400"/>
      <c r="J185" s="386">
        <f>I185+'BM07'!J185</f>
        <v>0</v>
      </c>
      <c r="K185" s="387">
        <f t="shared" si="187"/>
        <v>231.28</v>
      </c>
      <c r="L185" s="387">
        <f t="shared" si="188"/>
        <v>-22.12</v>
      </c>
      <c r="M185" s="387">
        <f t="shared" si="189"/>
        <v>0</v>
      </c>
      <c r="N185" s="387">
        <f t="shared" si="190"/>
        <v>209.16</v>
      </c>
      <c r="O185" s="387">
        <f t="shared" si="191"/>
        <v>0</v>
      </c>
      <c r="P185" s="387">
        <f t="shared" si="192"/>
        <v>0</v>
      </c>
      <c r="Q185" s="388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45" t="s">
        <v>314</v>
      </c>
      <c r="B186" s="446" t="s">
        <v>309</v>
      </c>
      <c r="C186" s="447" t="s">
        <v>63</v>
      </c>
      <c r="D186" s="413">
        <v>20.12</v>
      </c>
      <c r="E186" s="447">
        <v>72.05</v>
      </c>
      <c r="F186" s="383">
        <f t="shared" si="185"/>
        <v>-6.8900000000000006</v>
      </c>
      <c r="G186" s="383">
        <f t="shared" si="186"/>
        <v>0</v>
      </c>
      <c r="H186" s="447">
        <v>65.16</v>
      </c>
      <c r="I186" s="400"/>
      <c r="J186" s="386">
        <f>I186+'BM07'!J186</f>
        <v>0</v>
      </c>
      <c r="K186" s="387">
        <f t="shared" si="187"/>
        <v>1449.65</v>
      </c>
      <c r="L186" s="387">
        <f t="shared" si="188"/>
        <v>-138.63</v>
      </c>
      <c r="M186" s="387">
        <f t="shared" si="189"/>
        <v>0</v>
      </c>
      <c r="N186" s="387">
        <f t="shared" si="190"/>
        <v>1311.02</v>
      </c>
      <c r="O186" s="387">
        <f t="shared" si="191"/>
        <v>0</v>
      </c>
      <c r="P186" s="387">
        <f t="shared" si="192"/>
        <v>0</v>
      </c>
      <c r="Q186" s="388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45" t="s">
        <v>315</v>
      </c>
      <c r="B187" s="446" t="s">
        <v>202</v>
      </c>
      <c r="C187" s="447" t="s">
        <v>63</v>
      </c>
      <c r="D187" s="413">
        <v>17.05</v>
      </c>
      <c r="E187" s="447">
        <v>72.05</v>
      </c>
      <c r="F187" s="383">
        <f t="shared" si="185"/>
        <v>-6.8900000000000006</v>
      </c>
      <c r="G187" s="383">
        <f t="shared" si="186"/>
        <v>0</v>
      </c>
      <c r="H187" s="447">
        <v>65.16</v>
      </c>
      <c r="I187" s="400"/>
      <c r="J187" s="386">
        <f>I187+'BM07'!J187</f>
        <v>0</v>
      </c>
      <c r="K187" s="387">
        <f t="shared" si="187"/>
        <v>1228.45</v>
      </c>
      <c r="L187" s="387">
        <f t="shared" si="188"/>
        <v>-117.47</v>
      </c>
      <c r="M187" s="387">
        <f t="shared" si="189"/>
        <v>0</v>
      </c>
      <c r="N187" s="387">
        <f t="shared" si="190"/>
        <v>1110.98</v>
      </c>
      <c r="O187" s="387">
        <f t="shared" si="191"/>
        <v>0</v>
      </c>
      <c r="P187" s="387">
        <f t="shared" si="192"/>
        <v>0</v>
      </c>
      <c r="Q187" s="388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81" t="s">
        <v>316</v>
      </c>
      <c r="B188" s="394" t="s">
        <v>44</v>
      </c>
      <c r="C188" s="629"/>
      <c r="D188" s="629"/>
      <c r="E188" s="629"/>
      <c r="F188" s="629"/>
      <c r="G188" s="629"/>
      <c r="H188" s="629"/>
      <c r="I188" s="629"/>
      <c r="J188" s="629"/>
      <c r="K188" s="629"/>
      <c r="L188" s="629"/>
      <c r="M188" s="629"/>
      <c r="N188" s="629"/>
      <c r="O188" s="629"/>
      <c r="P188" s="629"/>
      <c r="Q188" s="647"/>
      <c r="S188" s="4">
        <v>15736.84</v>
      </c>
      <c r="U188" s="39">
        <f t="shared" si="151"/>
        <v>15736.84</v>
      </c>
      <c r="V188" s="39"/>
    </row>
    <row r="189" spans="1:22" ht="25" x14ac:dyDescent="0.3">
      <c r="A189" s="445" t="s">
        <v>325</v>
      </c>
      <c r="B189" s="446" t="s">
        <v>317</v>
      </c>
      <c r="C189" s="447" t="s">
        <v>61</v>
      </c>
      <c r="D189" s="413">
        <v>672.73</v>
      </c>
      <c r="E189" s="447">
        <v>3.6</v>
      </c>
      <c r="F189" s="383">
        <f t="shared" ref="F189:F196" si="193">IF(H189&lt;E189,H189-E189,0)</f>
        <v>0</v>
      </c>
      <c r="G189" s="383">
        <f t="shared" ref="G189:G196" si="194">IF(H189&gt;E189,H189-E189,0)</f>
        <v>0</v>
      </c>
      <c r="H189" s="447">
        <v>3.6</v>
      </c>
      <c r="I189" s="400"/>
      <c r="J189" s="386">
        <f>I189+'BM07'!J189</f>
        <v>0</v>
      </c>
      <c r="K189" s="387">
        <f t="shared" ref="K189:K196" si="195">ROUND(E189*D189,2)</f>
        <v>2421.83</v>
      </c>
      <c r="L189" s="387">
        <f t="shared" ref="L189:L196" si="196">ROUND(D189*F189,2)</f>
        <v>0</v>
      </c>
      <c r="M189" s="387">
        <f t="shared" ref="M189:M196" si="197">ROUND(D189*G189,2)</f>
        <v>0</v>
      </c>
      <c r="N189" s="387">
        <f t="shared" ref="N189:N196" si="198">ROUND(H189*D189,2)</f>
        <v>2421.83</v>
      </c>
      <c r="O189" s="387">
        <f t="shared" ref="O189:O196" si="199">ROUND(I189*D189,2)</f>
        <v>0</v>
      </c>
      <c r="P189" s="387">
        <f t="shared" ref="P189:P196" si="200">ROUND(J189*D189,2)</f>
        <v>0</v>
      </c>
      <c r="Q189" s="388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45" t="s">
        <v>326</v>
      </c>
      <c r="B190" s="446" t="s">
        <v>318</v>
      </c>
      <c r="C190" s="447" t="s">
        <v>165</v>
      </c>
      <c r="D190" s="413">
        <v>774.15</v>
      </c>
      <c r="E190" s="447">
        <v>5</v>
      </c>
      <c r="F190" s="383">
        <f t="shared" si="193"/>
        <v>0</v>
      </c>
      <c r="G190" s="383">
        <f t="shared" si="194"/>
        <v>0</v>
      </c>
      <c r="H190" s="447">
        <v>5</v>
      </c>
      <c r="I190" s="400"/>
      <c r="J190" s="386">
        <f>I190+'BM07'!J190</f>
        <v>0</v>
      </c>
      <c r="K190" s="387">
        <f t="shared" si="195"/>
        <v>3870.75</v>
      </c>
      <c r="L190" s="387">
        <f t="shared" si="196"/>
        <v>0</v>
      </c>
      <c r="M190" s="387">
        <f t="shared" si="197"/>
        <v>0</v>
      </c>
      <c r="N190" s="387">
        <f t="shared" si="198"/>
        <v>3870.75</v>
      </c>
      <c r="O190" s="387">
        <f t="shared" si="199"/>
        <v>0</v>
      </c>
      <c r="P190" s="387">
        <f t="shared" si="200"/>
        <v>0</v>
      </c>
      <c r="Q190" s="388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45" t="s">
        <v>327</v>
      </c>
      <c r="B191" s="446" t="s">
        <v>319</v>
      </c>
      <c r="C191" s="447" t="s">
        <v>165</v>
      </c>
      <c r="D191" s="413">
        <v>843.83</v>
      </c>
      <c r="E191" s="447">
        <v>2</v>
      </c>
      <c r="F191" s="383">
        <f t="shared" si="193"/>
        <v>0</v>
      </c>
      <c r="G191" s="383">
        <f t="shared" si="194"/>
        <v>0</v>
      </c>
      <c r="H191" s="447">
        <v>2</v>
      </c>
      <c r="I191" s="400"/>
      <c r="J191" s="386">
        <f>I191+'BM07'!J191</f>
        <v>0</v>
      </c>
      <c r="K191" s="387">
        <f t="shared" si="195"/>
        <v>1687.66</v>
      </c>
      <c r="L191" s="387">
        <f t="shared" si="196"/>
        <v>0</v>
      </c>
      <c r="M191" s="387">
        <f t="shared" si="197"/>
        <v>0</v>
      </c>
      <c r="N191" s="387">
        <f t="shared" si="198"/>
        <v>1687.66</v>
      </c>
      <c r="O191" s="387">
        <f t="shared" si="199"/>
        <v>0</v>
      </c>
      <c r="P191" s="387">
        <f t="shared" si="200"/>
        <v>0</v>
      </c>
      <c r="Q191" s="388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45" t="s">
        <v>328</v>
      </c>
      <c r="B192" s="446" t="s">
        <v>320</v>
      </c>
      <c r="C192" s="447" t="s">
        <v>165</v>
      </c>
      <c r="D192" s="413">
        <v>116.73</v>
      </c>
      <c r="E192" s="447">
        <v>2</v>
      </c>
      <c r="F192" s="383">
        <f t="shared" si="193"/>
        <v>0</v>
      </c>
      <c r="G192" s="383">
        <f t="shared" si="194"/>
        <v>0</v>
      </c>
      <c r="H192" s="447">
        <v>2</v>
      </c>
      <c r="I192" s="400"/>
      <c r="J192" s="386">
        <f>I192+'BM07'!J192</f>
        <v>0</v>
      </c>
      <c r="K192" s="387">
        <f t="shared" si="195"/>
        <v>233.46</v>
      </c>
      <c r="L192" s="387">
        <f t="shared" si="196"/>
        <v>0</v>
      </c>
      <c r="M192" s="387">
        <f t="shared" si="197"/>
        <v>0</v>
      </c>
      <c r="N192" s="387">
        <f t="shared" si="198"/>
        <v>233.46</v>
      </c>
      <c r="O192" s="387">
        <f t="shared" si="199"/>
        <v>0</v>
      </c>
      <c r="P192" s="387">
        <f t="shared" si="200"/>
        <v>0</v>
      </c>
      <c r="Q192" s="388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45" t="s">
        <v>329</v>
      </c>
      <c r="B193" s="446" t="s">
        <v>321</v>
      </c>
      <c r="C193" s="447" t="s">
        <v>165</v>
      </c>
      <c r="D193" s="413">
        <v>381.57</v>
      </c>
      <c r="E193" s="447">
        <v>4</v>
      </c>
      <c r="F193" s="383">
        <f t="shared" si="193"/>
        <v>0</v>
      </c>
      <c r="G193" s="383">
        <f t="shared" si="194"/>
        <v>0</v>
      </c>
      <c r="H193" s="447">
        <v>4</v>
      </c>
      <c r="I193" s="400"/>
      <c r="J193" s="386">
        <f>I193+'BM07'!J193</f>
        <v>0</v>
      </c>
      <c r="K193" s="387">
        <f t="shared" si="195"/>
        <v>1526.28</v>
      </c>
      <c r="L193" s="387">
        <f t="shared" si="196"/>
        <v>0</v>
      </c>
      <c r="M193" s="387">
        <f t="shared" si="197"/>
        <v>0</v>
      </c>
      <c r="N193" s="387">
        <f t="shared" si="198"/>
        <v>1526.28</v>
      </c>
      <c r="O193" s="387">
        <f t="shared" si="199"/>
        <v>0</v>
      </c>
      <c r="P193" s="387">
        <f t="shared" si="200"/>
        <v>0</v>
      </c>
      <c r="Q193" s="388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45" t="s">
        <v>330</v>
      </c>
      <c r="B194" s="446" t="s">
        <v>322</v>
      </c>
      <c r="C194" s="447" t="s">
        <v>165</v>
      </c>
      <c r="D194" s="413">
        <v>545.88</v>
      </c>
      <c r="E194" s="447">
        <v>4</v>
      </c>
      <c r="F194" s="383">
        <f t="shared" si="193"/>
        <v>0</v>
      </c>
      <c r="G194" s="383">
        <f t="shared" si="194"/>
        <v>0</v>
      </c>
      <c r="H194" s="447">
        <v>4</v>
      </c>
      <c r="I194" s="400"/>
      <c r="J194" s="386">
        <f>I194+'BM07'!J194</f>
        <v>0</v>
      </c>
      <c r="K194" s="387">
        <f t="shared" si="195"/>
        <v>2183.52</v>
      </c>
      <c r="L194" s="387">
        <f t="shared" si="196"/>
        <v>0</v>
      </c>
      <c r="M194" s="387">
        <f t="shared" si="197"/>
        <v>0</v>
      </c>
      <c r="N194" s="387">
        <f t="shared" si="198"/>
        <v>2183.52</v>
      </c>
      <c r="O194" s="387">
        <f t="shared" si="199"/>
        <v>0</v>
      </c>
      <c r="P194" s="387">
        <f t="shared" si="200"/>
        <v>0</v>
      </c>
      <c r="Q194" s="388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45" t="s">
        <v>331</v>
      </c>
      <c r="B195" s="446" t="s">
        <v>323</v>
      </c>
      <c r="C195" s="447" t="s">
        <v>165</v>
      </c>
      <c r="D195" s="413">
        <v>140.08000000000001</v>
      </c>
      <c r="E195" s="447">
        <v>4</v>
      </c>
      <c r="F195" s="383">
        <f t="shared" si="193"/>
        <v>0</v>
      </c>
      <c r="G195" s="383">
        <f t="shared" si="194"/>
        <v>0</v>
      </c>
      <c r="H195" s="447">
        <v>4</v>
      </c>
      <c r="I195" s="400"/>
      <c r="J195" s="386">
        <f>I195+'BM07'!J195</f>
        <v>0</v>
      </c>
      <c r="K195" s="387">
        <f t="shared" si="195"/>
        <v>560.32000000000005</v>
      </c>
      <c r="L195" s="387">
        <f t="shared" si="196"/>
        <v>0</v>
      </c>
      <c r="M195" s="387">
        <f t="shared" si="197"/>
        <v>0</v>
      </c>
      <c r="N195" s="387">
        <f t="shared" si="198"/>
        <v>560.32000000000005</v>
      </c>
      <c r="O195" s="387">
        <f t="shared" si="199"/>
        <v>0</v>
      </c>
      <c r="P195" s="387">
        <f t="shared" si="200"/>
        <v>0</v>
      </c>
      <c r="Q195" s="388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45" t="s">
        <v>332</v>
      </c>
      <c r="B196" s="446" t="s">
        <v>324</v>
      </c>
      <c r="C196" s="447" t="s">
        <v>165</v>
      </c>
      <c r="D196" s="413">
        <v>542.16999999999996</v>
      </c>
      <c r="E196" s="447">
        <v>6</v>
      </c>
      <c r="F196" s="383">
        <f t="shared" si="193"/>
        <v>0</v>
      </c>
      <c r="G196" s="383">
        <f t="shared" si="194"/>
        <v>0</v>
      </c>
      <c r="H196" s="447">
        <v>6</v>
      </c>
      <c r="I196" s="400"/>
      <c r="J196" s="386">
        <f>I196+'BM07'!J196</f>
        <v>0</v>
      </c>
      <c r="K196" s="387">
        <f t="shared" si="195"/>
        <v>3253.02</v>
      </c>
      <c r="L196" s="387">
        <f t="shared" si="196"/>
        <v>0</v>
      </c>
      <c r="M196" s="387">
        <f t="shared" si="197"/>
        <v>0</v>
      </c>
      <c r="N196" s="387">
        <f t="shared" si="198"/>
        <v>3253.02</v>
      </c>
      <c r="O196" s="387">
        <f t="shared" si="199"/>
        <v>0</v>
      </c>
      <c r="P196" s="387">
        <f t="shared" si="200"/>
        <v>0</v>
      </c>
      <c r="Q196" s="388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76" t="s">
        <v>333</v>
      </c>
      <c r="B197" s="414" t="s">
        <v>334</v>
      </c>
      <c r="C197" s="415"/>
      <c r="D197" s="415"/>
      <c r="E197" s="416"/>
      <c r="F197" s="416"/>
      <c r="G197" s="416"/>
      <c r="H197" s="416"/>
      <c r="I197" s="416"/>
      <c r="J197" s="416"/>
      <c r="K197" s="449">
        <f t="shared" ref="K197:P197" si="201">SUM(K199:K255)</f>
        <v>151985.24999999997</v>
      </c>
      <c r="L197" s="449">
        <f t="shared" si="201"/>
        <v>-7275.43</v>
      </c>
      <c r="M197" s="449">
        <f t="shared" si="201"/>
        <v>14079.139999999998</v>
      </c>
      <c r="N197" s="449">
        <f t="shared" si="201"/>
        <v>158788.94999999998</v>
      </c>
      <c r="O197" s="449">
        <f t="shared" si="201"/>
        <v>15485.470000000001</v>
      </c>
      <c r="P197" s="449">
        <f t="shared" si="201"/>
        <v>62506.15</v>
      </c>
      <c r="Q197" s="380">
        <f>P197/N197</f>
        <v>0.3936429455576097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81" t="s">
        <v>335</v>
      </c>
      <c r="B198" s="394" t="s">
        <v>59</v>
      </c>
      <c r="C198" s="395"/>
      <c r="D198" s="395"/>
      <c r="E198" s="629"/>
      <c r="F198" s="629"/>
      <c r="G198" s="629"/>
      <c r="H198" s="629"/>
      <c r="I198" s="629"/>
      <c r="J198" s="629"/>
      <c r="K198" s="629"/>
      <c r="L198" s="629"/>
      <c r="M198" s="629"/>
      <c r="N198" s="629"/>
      <c r="O198" s="629"/>
      <c r="P198" s="629"/>
      <c r="Q198" s="450"/>
      <c r="S198" s="4">
        <v>3062.79</v>
      </c>
      <c r="U198" s="39">
        <f t="shared" si="151"/>
        <v>3062.79</v>
      </c>
      <c r="V198" s="39"/>
    </row>
    <row r="199" spans="1:22" ht="37.5" x14ac:dyDescent="0.3">
      <c r="A199" s="445" t="s">
        <v>336</v>
      </c>
      <c r="B199" s="446" t="s">
        <v>123</v>
      </c>
      <c r="C199" s="447" t="s">
        <v>124</v>
      </c>
      <c r="D199" s="413">
        <v>60.22</v>
      </c>
      <c r="E199" s="447">
        <v>50.86</v>
      </c>
      <c r="F199" s="383">
        <f t="shared" ref="F199" si="202">IF(H199&lt;E199,H199-E199,0)</f>
        <v>0</v>
      </c>
      <c r="G199" s="383">
        <f t="shared" ref="G199" si="203">IF(H199&gt;E199,H199-E199,0)</f>
        <v>0</v>
      </c>
      <c r="H199" s="447">
        <v>50.86</v>
      </c>
      <c r="I199" s="400"/>
      <c r="J199" s="386">
        <f>I199+'BM07'!J199</f>
        <v>50.86</v>
      </c>
      <c r="K199" s="387">
        <f>ROUND(E199*D199,2)</f>
        <v>3062.79</v>
      </c>
      <c r="L199" s="387">
        <f t="shared" ref="L199" si="204">ROUND(D199*F199,2)</f>
        <v>0</v>
      </c>
      <c r="M199" s="387">
        <f t="shared" ref="M199" si="205">ROUND(D199*G199,2)</f>
        <v>0</v>
      </c>
      <c r="N199" s="387">
        <f>ROUND(H199*D199,2)</f>
        <v>3062.79</v>
      </c>
      <c r="O199" s="387">
        <f>ROUND(I199*D199,2)</f>
        <v>0</v>
      </c>
      <c r="P199" s="387">
        <f>ROUND(J199*D199,2)</f>
        <v>3062.79</v>
      </c>
      <c r="Q199" s="388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81" t="s">
        <v>337</v>
      </c>
      <c r="B200" s="394" t="s">
        <v>38</v>
      </c>
      <c r="C200" s="395"/>
      <c r="D200" s="629"/>
      <c r="E200" s="629"/>
      <c r="F200" s="629"/>
      <c r="G200" s="629"/>
      <c r="H200" s="629"/>
      <c r="I200" s="629"/>
      <c r="J200" s="629"/>
      <c r="K200" s="629"/>
      <c r="L200" s="629"/>
      <c r="M200" s="629"/>
      <c r="N200" s="629"/>
      <c r="O200" s="629"/>
      <c r="P200" s="629"/>
      <c r="Q200" s="647"/>
      <c r="S200" s="4">
        <v>19464.86</v>
      </c>
      <c r="U200" s="39">
        <f t="shared" si="151"/>
        <v>19464.86</v>
      </c>
      <c r="V200" s="39"/>
    </row>
    <row r="201" spans="1:22" ht="25" x14ac:dyDescent="0.3">
      <c r="A201" s="445" t="s">
        <v>341</v>
      </c>
      <c r="B201" s="446" t="s">
        <v>67</v>
      </c>
      <c r="C201" s="447" t="s">
        <v>46</v>
      </c>
      <c r="D201" s="413">
        <v>76.92</v>
      </c>
      <c r="E201" s="447">
        <v>7.56</v>
      </c>
      <c r="F201" s="383">
        <f t="shared" ref="F201:F214" si="207">IF(H201&lt;E201,H201-E201,0)</f>
        <v>-0.8100000000000005</v>
      </c>
      <c r="G201" s="383">
        <f t="shared" ref="G201:G214" si="208">IF(H201&gt;E201,H201-E201,0)</f>
        <v>0</v>
      </c>
      <c r="H201" s="447">
        <v>6.7499999999999991</v>
      </c>
      <c r="I201" s="400">
        <v>-0.81</v>
      </c>
      <c r="J201" s="386">
        <f>I201+'BM07'!J201</f>
        <v>6.75</v>
      </c>
      <c r="K201" s="387">
        <f t="shared" ref="K201:K211" si="209">ROUND(E201*D201,2)</f>
        <v>581.52</v>
      </c>
      <c r="L201" s="387">
        <f t="shared" ref="L201:L214" si="210">ROUND(D201*F201,2)</f>
        <v>-62.31</v>
      </c>
      <c r="M201" s="387">
        <f t="shared" ref="M201:M214" si="211">ROUND(D201*G201,2)</f>
        <v>0</v>
      </c>
      <c r="N201" s="387">
        <f t="shared" ref="N201:N214" si="212">ROUND(H201*D201,2)</f>
        <v>519.21</v>
      </c>
      <c r="O201" s="387">
        <f t="shared" ref="O201:O214" si="213">ROUND(I201*D201,2)</f>
        <v>-62.31</v>
      </c>
      <c r="P201" s="387">
        <f t="shared" ref="P201:P214" si="214">ROUND(J201*D201,2)</f>
        <v>519.21</v>
      </c>
      <c r="Q201" s="388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45" t="s">
        <v>342</v>
      </c>
      <c r="B202" s="446" t="s">
        <v>68</v>
      </c>
      <c r="C202" s="447" t="s">
        <v>63</v>
      </c>
      <c r="D202" s="413">
        <v>5.65</v>
      </c>
      <c r="E202" s="447">
        <v>5.28</v>
      </c>
      <c r="F202" s="383">
        <f t="shared" si="207"/>
        <v>-1.4300000000000002</v>
      </c>
      <c r="G202" s="383">
        <f t="shared" si="208"/>
        <v>0</v>
      </c>
      <c r="H202" s="447">
        <v>3.85</v>
      </c>
      <c r="I202" s="400"/>
      <c r="J202" s="386">
        <f>I202+'BM07'!J202</f>
        <v>3.85</v>
      </c>
      <c r="K202" s="387">
        <f t="shared" si="209"/>
        <v>29.83</v>
      </c>
      <c r="L202" s="387">
        <f t="shared" si="210"/>
        <v>-8.08</v>
      </c>
      <c r="M202" s="387">
        <f t="shared" si="211"/>
        <v>0</v>
      </c>
      <c r="N202" s="387">
        <f t="shared" si="212"/>
        <v>21.75</v>
      </c>
      <c r="O202" s="387">
        <f t="shared" si="213"/>
        <v>0</v>
      </c>
      <c r="P202" s="387">
        <f t="shared" si="214"/>
        <v>21.75</v>
      </c>
      <c r="Q202" s="388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45" t="s">
        <v>343</v>
      </c>
      <c r="B203" s="446" t="s">
        <v>69</v>
      </c>
      <c r="C203" s="447" t="s">
        <v>63</v>
      </c>
      <c r="D203" s="413">
        <v>30.52</v>
      </c>
      <c r="E203" s="447">
        <v>5.28</v>
      </c>
      <c r="F203" s="383">
        <f t="shared" si="207"/>
        <v>-1.4300000000000002</v>
      </c>
      <c r="G203" s="383">
        <f t="shared" si="208"/>
        <v>0</v>
      </c>
      <c r="H203" s="447">
        <v>3.85</v>
      </c>
      <c r="I203" s="400"/>
      <c r="J203" s="386">
        <f>I203+'BM07'!J203</f>
        <v>3.85</v>
      </c>
      <c r="K203" s="387">
        <f t="shared" si="209"/>
        <v>161.15</v>
      </c>
      <c r="L203" s="387">
        <f t="shared" si="210"/>
        <v>-43.64</v>
      </c>
      <c r="M203" s="387">
        <f t="shared" si="211"/>
        <v>0</v>
      </c>
      <c r="N203" s="387">
        <f t="shared" si="212"/>
        <v>117.5</v>
      </c>
      <c r="O203" s="387">
        <f t="shared" si="213"/>
        <v>0</v>
      </c>
      <c r="P203" s="387">
        <f t="shared" si="214"/>
        <v>117.5</v>
      </c>
      <c r="Q203" s="388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45" t="s">
        <v>344</v>
      </c>
      <c r="B204" s="446" t="s">
        <v>90</v>
      </c>
      <c r="C204" s="447" t="s">
        <v>63</v>
      </c>
      <c r="D204" s="413">
        <v>39.71</v>
      </c>
      <c r="E204" s="447">
        <v>110.37</v>
      </c>
      <c r="F204" s="383">
        <f t="shared" si="207"/>
        <v>0</v>
      </c>
      <c r="G204" s="383">
        <f t="shared" si="208"/>
        <v>0</v>
      </c>
      <c r="H204" s="447">
        <v>110.37</v>
      </c>
      <c r="I204" s="400">
        <v>68.490000000000009</v>
      </c>
      <c r="J204" s="386">
        <f>I204+'BM07'!J204</f>
        <v>110.37</v>
      </c>
      <c r="K204" s="387">
        <f t="shared" si="209"/>
        <v>4382.79</v>
      </c>
      <c r="L204" s="387">
        <f t="shared" si="210"/>
        <v>0</v>
      </c>
      <c r="M204" s="387">
        <f t="shared" si="211"/>
        <v>0</v>
      </c>
      <c r="N204" s="387">
        <f t="shared" si="212"/>
        <v>4382.79</v>
      </c>
      <c r="O204" s="387">
        <f t="shared" si="213"/>
        <v>2719.74</v>
      </c>
      <c r="P204" s="387">
        <f t="shared" si="214"/>
        <v>4382.79</v>
      </c>
      <c r="Q204" s="388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45" t="s">
        <v>345</v>
      </c>
      <c r="B205" s="446" t="s">
        <v>338</v>
      </c>
      <c r="C205" s="447" t="s">
        <v>71</v>
      </c>
      <c r="D205" s="413">
        <v>19.68</v>
      </c>
      <c r="E205" s="447">
        <v>141.6</v>
      </c>
      <c r="F205" s="383">
        <f t="shared" si="207"/>
        <v>0</v>
      </c>
      <c r="G205" s="383">
        <f t="shared" si="208"/>
        <v>0</v>
      </c>
      <c r="H205" s="447">
        <v>141.6</v>
      </c>
      <c r="I205" s="400">
        <v>110.5</v>
      </c>
      <c r="J205" s="386">
        <f>I205+'BM07'!J205</f>
        <v>141.6</v>
      </c>
      <c r="K205" s="387">
        <f t="shared" si="209"/>
        <v>2786.69</v>
      </c>
      <c r="L205" s="387">
        <f t="shared" si="210"/>
        <v>0</v>
      </c>
      <c r="M205" s="387">
        <f t="shared" si="211"/>
        <v>0</v>
      </c>
      <c r="N205" s="387">
        <f t="shared" si="212"/>
        <v>2786.69</v>
      </c>
      <c r="O205" s="387">
        <f t="shared" si="213"/>
        <v>2174.64</v>
      </c>
      <c r="P205" s="387">
        <f t="shared" si="214"/>
        <v>2786.69</v>
      </c>
      <c r="Q205" s="388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45" t="s">
        <v>346</v>
      </c>
      <c r="B206" s="446" t="s">
        <v>339</v>
      </c>
      <c r="C206" s="447" t="s">
        <v>71</v>
      </c>
      <c r="D206" s="413">
        <v>19.37</v>
      </c>
      <c r="E206" s="447">
        <v>33.799999999999997</v>
      </c>
      <c r="F206" s="383">
        <f t="shared" si="207"/>
        <v>0</v>
      </c>
      <c r="G206" s="383">
        <f t="shared" si="208"/>
        <v>0</v>
      </c>
      <c r="H206" s="447">
        <v>33.799999999999997</v>
      </c>
      <c r="I206" s="400">
        <v>0.4</v>
      </c>
      <c r="J206" s="386">
        <f>I206+'BM07'!J206</f>
        <v>33.799999999999997</v>
      </c>
      <c r="K206" s="387">
        <f t="shared" si="209"/>
        <v>654.71</v>
      </c>
      <c r="L206" s="387">
        <f t="shared" si="210"/>
        <v>0</v>
      </c>
      <c r="M206" s="387">
        <f t="shared" si="211"/>
        <v>0</v>
      </c>
      <c r="N206" s="387">
        <f t="shared" si="212"/>
        <v>654.71</v>
      </c>
      <c r="O206" s="387">
        <f t="shared" si="213"/>
        <v>7.75</v>
      </c>
      <c r="P206" s="387">
        <f t="shared" si="214"/>
        <v>654.71</v>
      </c>
      <c r="Q206" s="388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45" t="s">
        <v>347</v>
      </c>
      <c r="B207" s="446" t="s">
        <v>143</v>
      </c>
      <c r="C207" s="447" t="s">
        <v>71</v>
      </c>
      <c r="D207" s="413">
        <v>18.75</v>
      </c>
      <c r="E207" s="447">
        <v>168.9</v>
      </c>
      <c r="F207" s="383">
        <f t="shared" si="207"/>
        <v>0</v>
      </c>
      <c r="G207" s="383">
        <f t="shared" si="208"/>
        <v>0</v>
      </c>
      <c r="H207" s="447">
        <v>168.9</v>
      </c>
      <c r="I207" s="400">
        <v>85.04</v>
      </c>
      <c r="J207" s="386">
        <f>I207+'BM07'!J207</f>
        <v>168.9</v>
      </c>
      <c r="K207" s="387">
        <f t="shared" si="209"/>
        <v>3166.88</v>
      </c>
      <c r="L207" s="387">
        <f t="shared" si="210"/>
        <v>0</v>
      </c>
      <c r="M207" s="387">
        <f t="shared" si="211"/>
        <v>0</v>
      </c>
      <c r="N207" s="387">
        <f t="shared" si="212"/>
        <v>3166.88</v>
      </c>
      <c r="O207" s="387">
        <f t="shared" si="213"/>
        <v>1594.5</v>
      </c>
      <c r="P207" s="387">
        <f t="shared" si="214"/>
        <v>3166.88</v>
      </c>
      <c r="Q207" s="388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45" t="s">
        <v>348</v>
      </c>
      <c r="B208" s="446" t="s">
        <v>340</v>
      </c>
      <c r="C208" s="447" t="s">
        <v>71</v>
      </c>
      <c r="D208" s="413">
        <v>17.07</v>
      </c>
      <c r="E208" s="447">
        <v>152.19999999999999</v>
      </c>
      <c r="F208" s="383">
        <f t="shared" si="207"/>
        <v>0</v>
      </c>
      <c r="G208" s="383">
        <f t="shared" si="208"/>
        <v>0</v>
      </c>
      <c r="H208" s="447">
        <v>152.19999999999999</v>
      </c>
      <c r="I208" s="400">
        <v>112.72</v>
      </c>
      <c r="J208" s="386">
        <f>I208+'BM07'!J208</f>
        <v>152.19999999999999</v>
      </c>
      <c r="K208" s="387">
        <f t="shared" si="209"/>
        <v>2598.0500000000002</v>
      </c>
      <c r="L208" s="387">
        <f t="shared" si="210"/>
        <v>0</v>
      </c>
      <c r="M208" s="387">
        <f t="shared" si="211"/>
        <v>0</v>
      </c>
      <c r="N208" s="387">
        <f t="shared" si="212"/>
        <v>2598.0500000000002</v>
      </c>
      <c r="O208" s="387">
        <f t="shared" si="213"/>
        <v>1924.13</v>
      </c>
      <c r="P208" s="387">
        <f t="shared" si="214"/>
        <v>2598.0500000000002</v>
      </c>
      <c r="Q208" s="388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45" t="s">
        <v>349</v>
      </c>
      <c r="B209" s="446" t="s">
        <v>144</v>
      </c>
      <c r="C209" s="447" t="s">
        <v>46</v>
      </c>
      <c r="D209" s="413">
        <v>487.71</v>
      </c>
      <c r="E209" s="447">
        <v>6.72</v>
      </c>
      <c r="F209" s="383">
        <f t="shared" si="207"/>
        <v>0</v>
      </c>
      <c r="G209" s="383">
        <f t="shared" si="208"/>
        <v>0</v>
      </c>
      <c r="H209" s="447">
        <v>6.72</v>
      </c>
      <c r="I209" s="400">
        <v>3.45</v>
      </c>
      <c r="J209" s="386">
        <f>I209+'BM07'!J209</f>
        <v>6.7200000000000006</v>
      </c>
      <c r="K209" s="387">
        <f t="shared" si="209"/>
        <v>3277.41</v>
      </c>
      <c r="L209" s="387">
        <f t="shared" si="210"/>
        <v>0</v>
      </c>
      <c r="M209" s="387">
        <f t="shared" si="211"/>
        <v>0</v>
      </c>
      <c r="N209" s="387">
        <f t="shared" si="212"/>
        <v>3277.41</v>
      </c>
      <c r="O209" s="387">
        <f t="shared" si="213"/>
        <v>1682.6</v>
      </c>
      <c r="P209" s="387">
        <f t="shared" si="214"/>
        <v>3277.41</v>
      </c>
      <c r="Q209" s="388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45" t="s">
        <v>350</v>
      </c>
      <c r="B210" s="446" t="s">
        <v>268</v>
      </c>
      <c r="C210" s="447" t="s">
        <v>46</v>
      </c>
      <c r="D210" s="413">
        <v>265.87</v>
      </c>
      <c r="E210" s="447">
        <v>6.72</v>
      </c>
      <c r="F210" s="383">
        <f t="shared" si="207"/>
        <v>0</v>
      </c>
      <c r="G210" s="383">
        <f t="shared" si="208"/>
        <v>0</v>
      </c>
      <c r="H210" s="447">
        <v>6.72</v>
      </c>
      <c r="I210" s="400">
        <v>3.45</v>
      </c>
      <c r="J210" s="386">
        <f>I210+'BM07'!J210</f>
        <v>6.7200000000000006</v>
      </c>
      <c r="K210" s="387">
        <f t="shared" si="209"/>
        <v>1786.65</v>
      </c>
      <c r="L210" s="387">
        <f t="shared" si="210"/>
        <v>0</v>
      </c>
      <c r="M210" s="387">
        <f t="shared" si="211"/>
        <v>0</v>
      </c>
      <c r="N210" s="387">
        <f t="shared" si="212"/>
        <v>1786.65</v>
      </c>
      <c r="O210" s="387">
        <f t="shared" si="213"/>
        <v>917.25</v>
      </c>
      <c r="P210" s="387">
        <f t="shared" si="214"/>
        <v>1786.65</v>
      </c>
      <c r="Q210" s="388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45" t="s">
        <v>351</v>
      </c>
      <c r="B211" s="446" t="s">
        <v>77</v>
      </c>
      <c r="C211" s="447" t="s">
        <v>46</v>
      </c>
      <c r="D211" s="413">
        <v>46.64</v>
      </c>
      <c r="E211" s="447">
        <v>0.84</v>
      </c>
      <c r="F211" s="383">
        <f t="shared" si="207"/>
        <v>-0.81000000000000061</v>
      </c>
      <c r="G211" s="383">
        <f t="shared" si="208"/>
        <v>0</v>
      </c>
      <c r="H211" s="447">
        <v>2.9999999999999361E-2</v>
      </c>
      <c r="I211" s="400">
        <v>-0.81</v>
      </c>
      <c r="J211" s="386">
        <f>I211+'BM07'!J211</f>
        <v>2.9999999999999916E-2</v>
      </c>
      <c r="K211" s="387">
        <f t="shared" si="209"/>
        <v>39.18</v>
      </c>
      <c r="L211" s="387">
        <f t="shared" si="210"/>
        <v>-37.78</v>
      </c>
      <c r="M211" s="387">
        <f t="shared" si="211"/>
        <v>0</v>
      </c>
      <c r="N211" s="387">
        <f t="shared" si="212"/>
        <v>1.4</v>
      </c>
      <c r="O211" s="387">
        <f t="shared" si="213"/>
        <v>-37.78</v>
      </c>
      <c r="P211" s="387">
        <f t="shared" si="214"/>
        <v>1.4</v>
      </c>
      <c r="Q211" s="388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518" t="s">
        <v>1453</v>
      </c>
      <c r="B212" s="486" t="s">
        <v>834</v>
      </c>
      <c r="C212" s="511" t="s">
        <v>63</v>
      </c>
      <c r="D212" s="512">
        <f>V17*71.7</f>
        <v>87.102696429745905</v>
      </c>
      <c r="E212" s="513"/>
      <c r="F212" s="383">
        <f t="shared" si="207"/>
        <v>0</v>
      </c>
      <c r="G212" s="383">
        <f t="shared" si="208"/>
        <v>31.871999999999996</v>
      </c>
      <c r="H212" s="487">
        <v>31.871999999999996</v>
      </c>
      <c r="I212" s="514"/>
      <c r="J212" s="386">
        <f>I212+'BM07'!J212</f>
        <v>31.871999999999996</v>
      </c>
      <c r="K212" s="387"/>
      <c r="L212" s="387">
        <f t="shared" si="210"/>
        <v>0</v>
      </c>
      <c r="M212" s="387">
        <f t="shared" si="211"/>
        <v>2776.14</v>
      </c>
      <c r="N212" s="387">
        <f t="shared" si="212"/>
        <v>2776.14</v>
      </c>
      <c r="O212" s="387">
        <f t="shared" si="213"/>
        <v>0</v>
      </c>
      <c r="P212" s="387">
        <f t="shared" si="214"/>
        <v>2776.14</v>
      </c>
      <c r="Q212" s="388">
        <f t="shared" si="215"/>
        <v>1</v>
      </c>
      <c r="U212" s="39"/>
      <c r="V212" s="39"/>
    </row>
    <row r="213" spans="1:22" ht="37.5" x14ac:dyDescent="0.3">
      <c r="A213" s="518" t="s">
        <v>1454</v>
      </c>
      <c r="B213" s="516" t="s">
        <v>890</v>
      </c>
      <c r="C213" s="513" t="s">
        <v>46</v>
      </c>
      <c r="D213" s="512">
        <f>V17*73.67</f>
        <v>89.495894644063881</v>
      </c>
      <c r="E213" s="513"/>
      <c r="F213" s="383">
        <f t="shared" si="207"/>
        <v>0</v>
      </c>
      <c r="G213" s="383">
        <f t="shared" si="208"/>
        <v>48.655200000000001</v>
      </c>
      <c r="H213" s="487">
        <v>48.655200000000001</v>
      </c>
      <c r="I213" s="514"/>
      <c r="J213" s="386">
        <f>I213+'BM07'!J213</f>
        <v>48.655200000000001</v>
      </c>
      <c r="K213" s="387"/>
      <c r="L213" s="387">
        <f t="shared" si="210"/>
        <v>0</v>
      </c>
      <c r="M213" s="387">
        <f t="shared" si="211"/>
        <v>4354.4399999999996</v>
      </c>
      <c r="N213" s="387">
        <f t="shared" si="212"/>
        <v>4354.4399999999996</v>
      </c>
      <c r="O213" s="387">
        <f t="shared" si="213"/>
        <v>0</v>
      </c>
      <c r="P213" s="387">
        <f t="shared" si="214"/>
        <v>4354.4399999999996</v>
      </c>
      <c r="Q213" s="388">
        <f t="shared" si="215"/>
        <v>1</v>
      </c>
      <c r="U213" s="39"/>
      <c r="V213" s="39"/>
    </row>
    <row r="214" spans="1:22" ht="37.5" x14ac:dyDescent="0.3">
      <c r="A214" s="518" t="s">
        <v>1514</v>
      </c>
      <c r="B214" s="486" t="s">
        <v>1515</v>
      </c>
      <c r="C214" s="511" t="s">
        <v>63</v>
      </c>
      <c r="D214" s="512">
        <f>162.39*V17</f>
        <v>197.27485178837429</v>
      </c>
      <c r="E214" s="513"/>
      <c r="F214" s="383">
        <f t="shared" si="207"/>
        <v>0</v>
      </c>
      <c r="G214" s="383">
        <f t="shared" si="208"/>
        <v>7.589999999999999</v>
      </c>
      <c r="H214" s="487">
        <v>7.589999999999999</v>
      </c>
      <c r="I214" s="514">
        <v>18.972299999999997</v>
      </c>
      <c r="J214" s="386">
        <f>I214+'BM07'!J214</f>
        <v>18.972299999999997</v>
      </c>
      <c r="K214" s="387"/>
      <c r="L214" s="387">
        <f t="shared" si="210"/>
        <v>0</v>
      </c>
      <c r="M214" s="387">
        <f t="shared" si="211"/>
        <v>1497.32</v>
      </c>
      <c r="N214" s="387">
        <f t="shared" si="212"/>
        <v>1497.32</v>
      </c>
      <c r="O214" s="387">
        <f t="shared" si="213"/>
        <v>3742.76</v>
      </c>
      <c r="P214" s="387">
        <f t="shared" si="214"/>
        <v>3742.76</v>
      </c>
      <c r="Q214" s="388">
        <f t="shared" si="215"/>
        <v>2.4996393556487595</v>
      </c>
      <c r="U214" s="39"/>
      <c r="V214" s="39"/>
    </row>
    <row r="215" spans="1:22" ht="15.5" customHeight="1" x14ac:dyDescent="0.3">
      <c r="A215" s="381" t="s">
        <v>352</v>
      </c>
      <c r="B215" s="394" t="s">
        <v>155</v>
      </c>
      <c r="C215" s="395"/>
      <c r="D215" s="648"/>
      <c r="E215" s="648"/>
      <c r="F215" s="648"/>
      <c r="G215" s="648"/>
      <c r="H215" s="648"/>
      <c r="I215" s="648"/>
      <c r="J215" s="648"/>
      <c r="K215" s="648"/>
      <c r="L215" s="648"/>
      <c r="M215" s="648"/>
      <c r="N215" s="648"/>
      <c r="O215" s="648"/>
      <c r="P215" s="648"/>
      <c r="Q215" s="649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52" t="s">
        <v>353</v>
      </c>
      <c r="B216" s="446" t="s">
        <v>105</v>
      </c>
      <c r="C216" s="447" t="s">
        <v>63</v>
      </c>
      <c r="D216" s="413">
        <v>51.88</v>
      </c>
      <c r="E216" s="447">
        <v>138.6</v>
      </c>
      <c r="F216" s="383">
        <f t="shared" ref="F216:F220" si="217">IF(H216&lt;E216,H216-E216,0)</f>
        <v>0</v>
      </c>
      <c r="G216" s="383">
        <f t="shared" ref="G216:G220" si="218">IF(H216&gt;E216,H216-E216,0)</f>
        <v>0</v>
      </c>
      <c r="H216" s="447">
        <v>138.6</v>
      </c>
      <c r="I216" s="400"/>
      <c r="J216" s="386">
        <f>I216+'BM07'!J216</f>
        <v>138.6</v>
      </c>
      <c r="K216" s="387">
        <f>ROUND(E216*D216,2)</f>
        <v>7190.57</v>
      </c>
      <c r="L216" s="387">
        <f t="shared" ref="L216:L220" si="219">ROUND(D216*F216,2)</f>
        <v>0</v>
      </c>
      <c r="M216" s="387">
        <f t="shared" ref="M216:M220" si="220">ROUND(D216*G216,2)</f>
        <v>0</v>
      </c>
      <c r="N216" s="387">
        <f>ROUND(H216*D216,2)</f>
        <v>7190.57</v>
      </c>
      <c r="O216" s="387">
        <f>ROUND(I216*D216,2)</f>
        <v>0</v>
      </c>
      <c r="P216" s="387">
        <f>ROUND(J216*D216,2)</f>
        <v>7190.57</v>
      </c>
      <c r="Q216" s="388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85" t="s">
        <v>354</v>
      </c>
      <c r="B217" s="486" t="s">
        <v>277</v>
      </c>
      <c r="C217" s="487" t="s">
        <v>124</v>
      </c>
      <c r="D217" s="488">
        <v>55.41</v>
      </c>
      <c r="E217" s="487">
        <v>12.34</v>
      </c>
      <c r="F217" s="383">
        <f t="shared" si="217"/>
        <v>-12.34</v>
      </c>
      <c r="G217" s="383">
        <f t="shared" si="218"/>
        <v>0</v>
      </c>
      <c r="H217" s="487">
        <v>0</v>
      </c>
      <c r="I217" s="400"/>
      <c r="J217" s="386">
        <f>I217+'BM07'!J217</f>
        <v>0</v>
      </c>
      <c r="K217" s="387">
        <f>ROUND(E217*D217,2)</f>
        <v>683.76</v>
      </c>
      <c r="L217" s="387">
        <f t="shared" si="219"/>
        <v>-683.76</v>
      </c>
      <c r="M217" s="387">
        <f t="shared" si="220"/>
        <v>0</v>
      </c>
      <c r="N217" s="387">
        <f>ROUND(H217*D217,2)</f>
        <v>0</v>
      </c>
      <c r="O217" s="387">
        <f>ROUND(I217*D217,2)</f>
        <v>0</v>
      </c>
      <c r="P217" s="387">
        <f t="shared" ref="P217:P220" si="221">ROUND(J217*D217,2)</f>
        <v>0</v>
      </c>
      <c r="Q217" s="388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85" t="s">
        <v>355</v>
      </c>
      <c r="B218" s="486" t="s">
        <v>278</v>
      </c>
      <c r="C218" s="487" t="s">
        <v>124</v>
      </c>
      <c r="D218" s="488">
        <v>64.180000000000007</v>
      </c>
      <c r="E218" s="487">
        <v>2.92</v>
      </c>
      <c r="F218" s="383">
        <f t="shared" si="217"/>
        <v>0</v>
      </c>
      <c r="G218" s="383">
        <f t="shared" si="218"/>
        <v>0</v>
      </c>
      <c r="H218" s="487">
        <v>2.92</v>
      </c>
      <c r="I218" s="400"/>
      <c r="J218" s="386">
        <f>I218+'BM07'!J218</f>
        <v>2.92</v>
      </c>
      <c r="K218" s="387">
        <f>ROUND(E218*D218,2)</f>
        <v>187.41</v>
      </c>
      <c r="L218" s="387">
        <f t="shared" si="219"/>
        <v>0</v>
      </c>
      <c r="M218" s="387">
        <f t="shared" si="220"/>
        <v>0</v>
      </c>
      <c r="N218" s="387">
        <f>ROUND(H218*D218,2)</f>
        <v>187.41</v>
      </c>
      <c r="O218" s="387">
        <f>ROUND(I218*D218,2)</f>
        <v>0</v>
      </c>
      <c r="P218" s="387">
        <f t="shared" si="221"/>
        <v>187.41</v>
      </c>
      <c r="Q218" s="388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85" t="s">
        <v>356</v>
      </c>
      <c r="B219" s="486" t="s">
        <v>279</v>
      </c>
      <c r="C219" s="487" t="s">
        <v>124</v>
      </c>
      <c r="D219" s="488">
        <v>104.35</v>
      </c>
      <c r="E219" s="487">
        <v>12.34</v>
      </c>
      <c r="F219" s="383">
        <f t="shared" si="217"/>
        <v>-12.34</v>
      </c>
      <c r="G219" s="383">
        <f t="shared" si="218"/>
        <v>0</v>
      </c>
      <c r="H219" s="487">
        <v>0</v>
      </c>
      <c r="I219" s="400">
        <f>-5.6</f>
        <v>-5.6</v>
      </c>
      <c r="J219" s="386">
        <f>I219+'BM07'!J219</f>
        <v>0</v>
      </c>
      <c r="K219" s="387">
        <f>ROUND(E219*D219,2)</f>
        <v>1287.68</v>
      </c>
      <c r="L219" s="387">
        <f t="shared" si="219"/>
        <v>-1287.68</v>
      </c>
      <c r="M219" s="387">
        <f t="shared" si="220"/>
        <v>0</v>
      </c>
      <c r="N219" s="387">
        <f>ROUND(H219*D219,2)</f>
        <v>0</v>
      </c>
      <c r="O219" s="387">
        <f>ROUND(I219*D219,2)</f>
        <v>-584.36</v>
      </c>
      <c r="P219" s="387">
        <f t="shared" si="221"/>
        <v>0</v>
      </c>
      <c r="Q219" s="388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85" t="s">
        <v>357</v>
      </c>
      <c r="B220" s="486" t="s">
        <v>280</v>
      </c>
      <c r="C220" s="487" t="s">
        <v>63</v>
      </c>
      <c r="D220" s="488">
        <v>633.75</v>
      </c>
      <c r="E220" s="487">
        <v>44.41</v>
      </c>
      <c r="F220" s="383">
        <f t="shared" si="217"/>
        <v>0</v>
      </c>
      <c r="G220" s="383">
        <f t="shared" si="218"/>
        <v>0</v>
      </c>
      <c r="H220" s="487">
        <v>44.41</v>
      </c>
      <c r="I220" s="400"/>
      <c r="J220" s="386">
        <f>I220+'BM07'!J220</f>
        <v>0</v>
      </c>
      <c r="K220" s="387">
        <f>ROUND(E220*D220,2)</f>
        <v>28144.84</v>
      </c>
      <c r="L220" s="387">
        <f t="shared" si="219"/>
        <v>0</v>
      </c>
      <c r="M220" s="387">
        <f t="shared" si="220"/>
        <v>0</v>
      </c>
      <c r="N220" s="387">
        <f>ROUND(H220*D220,2)</f>
        <v>28144.84</v>
      </c>
      <c r="O220" s="387">
        <f>ROUND(I220*D220,2)</f>
        <v>0</v>
      </c>
      <c r="P220" s="387">
        <f t="shared" si="221"/>
        <v>0</v>
      </c>
      <c r="Q220" s="388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81" t="s">
        <v>358</v>
      </c>
      <c r="B221" s="394" t="s">
        <v>158</v>
      </c>
      <c r="C221" s="395"/>
      <c r="D221" s="395"/>
      <c r="E221" s="629"/>
      <c r="F221" s="629"/>
      <c r="G221" s="629"/>
      <c r="H221" s="629"/>
      <c r="I221" s="629"/>
      <c r="J221" s="629"/>
      <c r="K221" s="629"/>
      <c r="L221" s="629"/>
      <c r="M221" s="629"/>
      <c r="N221" s="629"/>
      <c r="O221" s="629"/>
      <c r="P221" s="629"/>
      <c r="Q221" s="647"/>
      <c r="S221" s="4">
        <v>11230.05</v>
      </c>
      <c r="U221" s="39">
        <f t="shared" si="216"/>
        <v>11230.05</v>
      </c>
      <c r="V221" s="39"/>
    </row>
    <row r="222" spans="1:22" ht="50" x14ac:dyDescent="0.3">
      <c r="A222" s="485" t="s">
        <v>359</v>
      </c>
      <c r="B222" s="486" t="s">
        <v>159</v>
      </c>
      <c r="C222" s="487" t="s">
        <v>63</v>
      </c>
      <c r="D222" s="488">
        <v>77.12</v>
      </c>
      <c r="E222" s="487">
        <v>76.94</v>
      </c>
      <c r="F222" s="383">
        <f t="shared" ref="F222:F225" si="222">IF(H222&lt;E222,H222-E222,0)</f>
        <v>0</v>
      </c>
      <c r="G222" s="383">
        <f t="shared" ref="G222:G225" si="223">IF(H222&gt;E222,H222-E222,0)</f>
        <v>9.1460000000000008</v>
      </c>
      <c r="H222" s="487">
        <v>86.085999999999999</v>
      </c>
      <c r="I222" s="400"/>
      <c r="J222" s="386">
        <f>I222+'BM07'!J222</f>
        <v>83.34</v>
      </c>
      <c r="K222" s="387">
        <f>ROUND(E222*D222,2)</f>
        <v>5933.61</v>
      </c>
      <c r="L222" s="387">
        <f t="shared" ref="L222:L225" si="224">ROUND(D222*F222,2)</f>
        <v>0</v>
      </c>
      <c r="M222" s="387">
        <f t="shared" ref="M222:M225" si="225">ROUND(D222*G222,2)</f>
        <v>705.34</v>
      </c>
      <c r="N222" s="387">
        <f>ROUND(H222*D222,2)</f>
        <v>6638.95</v>
      </c>
      <c r="O222" s="387">
        <f>ROUND(I222*D222,2)</f>
        <v>0</v>
      </c>
      <c r="P222" s="387">
        <f>ROUND(J222*D222,2)</f>
        <v>6427.18</v>
      </c>
      <c r="Q222" s="388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85" t="s">
        <v>360</v>
      </c>
      <c r="B223" s="486" t="s">
        <v>160</v>
      </c>
      <c r="C223" s="487" t="s">
        <v>63</v>
      </c>
      <c r="D223" s="488">
        <v>27.56</v>
      </c>
      <c r="E223" s="487">
        <v>76.94</v>
      </c>
      <c r="F223" s="383">
        <f t="shared" si="222"/>
        <v>0</v>
      </c>
      <c r="G223" s="383">
        <f t="shared" si="223"/>
        <v>9.1460000000000008</v>
      </c>
      <c r="H223" s="487">
        <v>86.085999999999999</v>
      </c>
      <c r="I223" s="400"/>
      <c r="J223" s="386">
        <f>I223+'BM07'!J223</f>
        <v>83.34</v>
      </c>
      <c r="K223" s="387">
        <f>ROUND(E223*D223,2)</f>
        <v>2120.4699999999998</v>
      </c>
      <c r="L223" s="387">
        <f t="shared" si="224"/>
        <v>0</v>
      </c>
      <c r="M223" s="387">
        <f t="shared" si="225"/>
        <v>252.06</v>
      </c>
      <c r="N223" s="387">
        <f>ROUND(H223*D223,2)</f>
        <v>2372.5300000000002</v>
      </c>
      <c r="O223" s="387">
        <f>ROUND(I223*D223,2)</f>
        <v>0</v>
      </c>
      <c r="P223" s="387">
        <f t="shared" ref="P223:P225" si="226">ROUND(J223*D223,2)</f>
        <v>2296.85</v>
      </c>
      <c r="Q223" s="388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85" t="s">
        <v>361</v>
      </c>
      <c r="B224" s="486" t="s">
        <v>282</v>
      </c>
      <c r="C224" s="487" t="s">
        <v>63</v>
      </c>
      <c r="D224" s="488">
        <v>43.68</v>
      </c>
      <c r="E224" s="487">
        <v>72.709999999999994</v>
      </c>
      <c r="F224" s="383">
        <f t="shared" si="222"/>
        <v>-11.349999999999994</v>
      </c>
      <c r="G224" s="383">
        <f t="shared" si="223"/>
        <v>0</v>
      </c>
      <c r="H224" s="487">
        <v>61.36</v>
      </c>
      <c r="I224" s="400"/>
      <c r="J224" s="386">
        <f>I224+'BM07'!J224</f>
        <v>0</v>
      </c>
      <c r="K224" s="387">
        <f>ROUND(E224*D224,2)</f>
        <v>3175.97</v>
      </c>
      <c r="L224" s="387">
        <f t="shared" si="224"/>
        <v>-495.77</v>
      </c>
      <c r="M224" s="387">
        <f t="shared" si="225"/>
        <v>0</v>
      </c>
      <c r="N224" s="387">
        <f>ROUND(H224*D224,2)</f>
        <v>2680.2</v>
      </c>
      <c r="O224" s="387">
        <f>ROUND(I224*D224,2)</f>
        <v>0</v>
      </c>
      <c r="P224" s="387">
        <f t="shared" si="226"/>
        <v>0</v>
      </c>
      <c r="Q224" s="388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85" t="s">
        <v>1516</v>
      </c>
      <c r="B225" s="486" t="s">
        <v>164</v>
      </c>
      <c r="C225" s="487" t="s">
        <v>165</v>
      </c>
      <c r="D225" s="488">
        <v>1493.81</v>
      </c>
      <c r="E225" s="487"/>
      <c r="F225" s="383">
        <f t="shared" si="222"/>
        <v>0</v>
      </c>
      <c r="G225" s="383">
        <f t="shared" si="223"/>
        <v>2</v>
      </c>
      <c r="H225" s="487">
        <v>2</v>
      </c>
      <c r="I225" s="400">
        <v>2</v>
      </c>
      <c r="J225" s="386">
        <f>I225+'BM07'!J225</f>
        <v>2</v>
      </c>
      <c r="K225" s="387"/>
      <c r="L225" s="387">
        <f t="shared" si="224"/>
        <v>0</v>
      </c>
      <c r="M225" s="387">
        <f t="shared" si="225"/>
        <v>2987.62</v>
      </c>
      <c r="N225" s="387">
        <f>ROUND(H225*D225,2)</f>
        <v>2987.62</v>
      </c>
      <c r="O225" s="387">
        <f>ROUND(I225*D225,2)</f>
        <v>2987.62</v>
      </c>
      <c r="P225" s="387">
        <f t="shared" si="226"/>
        <v>2987.62</v>
      </c>
      <c r="Q225" s="388">
        <f t="shared" si="215"/>
        <v>1</v>
      </c>
      <c r="U225" s="39"/>
      <c r="V225" s="39"/>
    </row>
    <row r="226" spans="1:22" ht="15.5" customHeight="1" x14ac:dyDescent="0.3">
      <c r="A226" s="381" t="s">
        <v>362</v>
      </c>
      <c r="B226" s="394" t="s">
        <v>173</v>
      </c>
      <c r="C226" s="395"/>
      <c r="D226" s="629"/>
      <c r="E226" s="629"/>
      <c r="F226" s="629"/>
      <c r="G226" s="629"/>
      <c r="H226" s="629"/>
      <c r="I226" s="629"/>
      <c r="J226" s="629"/>
      <c r="K226" s="629"/>
      <c r="L226" s="629"/>
      <c r="M226" s="629"/>
      <c r="N226" s="629"/>
      <c r="O226" s="629"/>
      <c r="P226" s="629"/>
      <c r="Q226" s="647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52" t="s">
        <v>363</v>
      </c>
      <c r="B227" s="446" t="s">
        <v>293</v>
      </c>
      <c r="C227" s="447" t="s">
        <v>63</v>
      </c>
      <c r="D227" s="413">
        <v>1027.8399999999999</v>
      </c>
      <c r="E227" s="447">
        <v>3.61</v>
      </c>
      <c r="F227" s="383">
        <f t="shared" ref="F227:F229" si="228">IF(H227&lt;E227,H227-E227,0)</f>
        <v>0</v>
      </c>
      <c r="G227" s="383">
        <f t="shared" ref="G227:G229" si="229">IF(H227&gt;E227,H227-E227,0)</f>
        <v>0</v>
      </c>
      <c r="H227" s="447">
        <v>3.61</v>
      </c>
      <c r="I227" s="400"/>
      <c r="J227" s="386">
        <f>I227+'BM07'!J227</f>
        <v>0</v>
      </c>
      <c r="K227" s="387">
        <f>ROUND(E227*D227,2)</f>
        <v>3710.5</v>
      </c>
      <c r="L227" s="387">
        <f t="shared" ref="L227:L229" si="230">ROUND(D227*F227,2)</f>
        <v>0</v>
      </c>
      <c r="M227" s="387">
        <f t="shared" ref="M227:M229" si="231">ROUND(D227*G227,2)</f>
        <v>0</v>
      </c>
      <c r="N227" s="387">
        <f>ROUND(H227*D227,2)</f>
        <v>3710.5</v>
      </c>
      <c r="O227" s="387">
        <f>ROUND(I227*D227,2)</f>
        <v>0</v>
      </c>
      <c r="P227" s="387">
        <f>ROUND(J227*D227,2)</f>
        <v>0</v>
      </c>
      <c r="Q227" s="388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52" t="s">
        <v>364</v>
      </c>
      <c r="B228" s="446" t="s">
        <v>175</v>
      </c>
      <c r="C228" s="447" t="s">
        <v>63</v>
      </c>
      <c r="D228" s="413">
        <v>877.32</v>
      </c>
      <c r="E228" s="447">
        <v>4.97</v>
      </c>
      <c r="F228" s="383">
        <f t="shared" si="228"/>
        <v>0</v>
      </c>
      <c r="G228" s="383">
        <f t="shared" si="229"/>
        <v>0</v>
      </c>
      <c r="H228" s="447">
        <v>4.97</v>
      </c>
      <c r="I228" s="400"/>
      <c r="J228" s="386">
        <f>I228+'BM07'!J228</f>
        <v>0</v>
      </c>
      <c r="K228" s="387">
        <f>ROUND(E228*D228,2)</f>
        <v>4360.28</v>
      </c>
      <c r="L228" s="387">
        <f t="shared" si="230"/>
        <v>0</v>
      </c>
      <c r="M228" s="387">
        <f t="shared" si="231"/>
        <v>0</v>
      </c>
      <c r="N228" s="387">
        <f>ROUND(H228*D228,2)</f>
        <v>4360.28</v>
      </c>
      <c r="O228" s="387">
        <f>ROUND(I228*D228,2)</f>
        <v>0</v>
      </c>
      <c r="P228" s="387">
        <f t="shared" ref="P228:P229" si="232">ROUND(J228*D228,2)</f>
        <v>0</v>
      </c>
      <c r="Q228" s="388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52" t="s">
        <v>365</v>
      </c>
      <c r="B229" s="446" t="s">
        <v>293</v>
      </c>
      <c r="C229" s="447" t="s">
        <v>63</v>
      </c>
      <c r="D229" s="413">
        <v>1027.8399999999999</v>
      </c>
      <c r="E229" s="447">
        <v>10.46</v>
      </c>
      <c r="F229" s="383">
        <f t="shared" si="228"/>
        <v>0</v>
      </c>
      <c r="G229" s="383">
        <f t="shared" si="229"/>
        <v>0</v>
      </c>
      <c r="H229" s="447">
        <v>10.46</v>
      </c>
      <c r="I229" s="400"/>
      <c r="J229" s="386">
        <f>I229+'BM07'!J229</f>
        <v>0</v>
      </c>
      <c r="K229" s="387">
        <f>ROUND(E229*D229,2)</f>
        <v>10751.21</v>
      </c>
      <c r="L229" s="387">
        <f t="shared" si="230"/>
        <v>0</v>
      </c>
      <c r="M229" s="387">
        <f t="shared" si="231"/>
        <v>0</v>
      </c>
      <c r="N229" s="387">
        <f>ROUND(H229*D229,2)</f>
        <v>10751.21</v>
      </c>
      <c r="O229" s="387">
        <f>ROUND(I229*D229,2)</f>
        <v>0</v>
      </c>
      <c r="P229" s="387">
        <f t="shared" si="232"/>
        <v>0</v>
      </c>
      <c r="Q229" s="388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81" t="s">
        <v>366</v>
      </c>
      <c r="B230" s="394" t="s">
        <v>181</v>
      </c>
      <c r="C230" s="395"/>
      <c r="D230" s="629"/>
      <c r="E230" s="629"/>
      <c r="F230" s="629"/>
      <c r="G230" s="629"/>
      <c r="H230" s="629"/>
      <c r="I230" s="629"/>
      <c r="J230" s="629"/>
      <c r="K230" s="629"/>
      <c r="L230" s="629"/>
      <c r="M230" s="629"/>
      <c r="N230" s="629"/>
      <c r="O230" s="629"/>
      <c r="P230" s="629"/>
      <c r="Q230" s="647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52" t="s">
        <v>367</v>
      </c>
      <c r="B231" s="446" t="s">
        <v>182</v>
      </c>
      <c r="C231" s="447" t="s">
        <v>46</v>
      </c>
      <c r="D231" s="413">
        <v>434.36</v>
      </c>
      <c r="E231" s="447">
        <v>6.71</v>
      </c>
      <c r="F231" s="383">
        <f t="shared" ref="F231:F235" si="233">IF(H231&lt;E231,H231-E231,0)</f>
        <v>-3.6419999999999999</v>
      </c>
      <c r="G231" s="383">
        <f t="shared" ref="G231:G235" si="234">IF(H231&gt;E231,H231-E231,0)</f>
        <v>0</v>
      </c>
      <c r="H231" s="447">
        <v>3.0680000000000001</v>
      </c>
      <c r="I231" s="400">
        <f>-3.64</f>
        <v>-3.64</v>
      </c>
      <c r="J231" s="386">
        <f>I231+'BM07'!J231</f>
        <v>3.07</v>
      </c>
      <c r="K231" s="387">
        <f>ROUND(E231*D231,2)</f>
        <v>2914.56</v>
      </c>
      <c r="L231" s="387">
        <f t="shared" ref="L231:L235" si="235">ROUND(D231*F231,2)</f>
        <v>-1581.94</v>
      </c>
      <c r="M231" s="387">
        <f t="shared" ref="M231:M235" si="236">ROUND(D231*G231,2)</f>
        <v>0</v>
      </c>
      <c r="N231" s="387">
        <f>ROUND(H231*D231,2)</f>
        <v>1332.62</v>
      </c>
      <c r="O231" s="387">
        <f>ROUND(I231*D231,2)</f>
        <v>-1581.07</v>
      </c>
      <c r="P231" s="387">
        <f>ROUND(J231*D231,2)</f>
        <v>1333.49</v>
      </c>
      <c r="Q231" s="388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52" t="s">
        <v>368</v>
      </c>
      <c r="B232" s="446" t="s">
        <v>183</v>
      </c>
      <c r="C232" s="447" t="s">
        <v>63</v>
      </c>
      <c r="D232" s="413">
        <v>40.81</v>
      </c>
      <c r="E232" s="447">
        <v>95.91</v>
      </c>
      <c r="F232" s="383">
        <f t="shared" si="233"/>
        <v>-34.549999999999997</v>
      </c>
      <c r="G232" s="383">
        <f t="shared" si="234"/>
        <v>0</v>
      </c>
      <c r="H232" s="447">
        <v>61.36</v>
      </c>
      <c r="I232" s="400"/>
      <c r="J232" s="386">
        <f>I232+'BM07'!J232</f>
        <v>0</v>
      </c>
      <c r="K232" s="387">
        <f>ROUND(E232*D232,2)</f>
        <v>3914.09</v>
      </c>
      <c r="L232" s="387">
        <f t="shared" si="235"/>
        <v>-1409.99</v>
      </c>
      <c r="M232" s="387">
        <f t="shared" si="236"/>
        <v>0</v>
      </c>
      <c r="N232" s="387">
        <f>ROUND(H232*D232,2)</f>
        <v>2504.1</v>
      </c>
      <c r="O232" s="387">
        <f>ROUND(I232*D232,2)</f>
        <v>0</v>
      </c>
      <c r="P232" s="387">
        <f t="shared" ref="P232:P235" si="237">ROUND(J232*D232,2)</f>
        <v>0</v>
      </c>
      <c r="Q232" s="388">
        <f t="shared" si="215"/>
        <v>0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52" t="s">
        <v>369</v>
      </c>
      <c r="B233" s="446" t="s">
        <v>184</v>
      </c>
      <c r="C233" s="447" t="s">
        <v>63</v>
      </c>
      <c r="D233" s="413">
        <v>126.75</v>
      </c>
      <c r="E233" s="447">
        <v>72.88</v>
      </c>
      <c r="F233" s="383">
        <f t="shared" si="233"/>
        <v>-11.519999999999996</v>
      </c>
      <c r="G233" s="383">
        <f t="shared" si="234"/>
        <v>0</v>
      </c>
      <c r="H233" s="447">
        <v>61.36</v>
      </c>
      <c r="I233" s="400"/>
      <c r="J233" s="386">
        <f>I233+'BM07'!J233</f>
        <v>0</v>
      </c>
      <c r="K233" s="387">
        <f>ROUND(E233*D233,2)</f>
        <v>9237.5400000000009</v>
      </c>
      <c r="L233" s="387">
        <f t="shared" si="235"/>
        <v>-1460.16</v>
      </c>
      <c r="M233" s="387">
        <f t="shared" si="236"/>
        <v>0</v>
      </c>
      <c r="N233" s="387">
        <f>ROUND(H233*D233,2)</f>
        <v>7777.38</v>
      </c>
      <c r="O233" s="387">
        <f>ROUND(I233*D233,2)</f>
        <v>0</v>
      </c>
      <c r="P233" s="387">
        <f t="shared" si="237"/>
        <v>0</v>
      </c>
      <c r="Q233" s="388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52" t="s">
        <v>370</v>
      </c>
      <c r="B234" s="446" t="s">
        <v>371</v>
      </c>
      <c r="C234" s="447" t="s">
        <v>124</v>
      </c>
      <c r="D234" s="413">
        <v>46.63</v>
      </c>
      <c r="E234" s="447">
        <v>46.05</v>
      </c>
      <c r="F234" s="383">
        <f t="shared" si="233"/>
        <v>0</v>
      </c>
      <c r="G234" s="383">
        <f t="shared" si="234"/>
        <v>0</v>
      </c>
      <c r="H234" s="447">
        <v>46.05</v>
      </c>
      <c r="I234" s="400"/>
      <c r="J234" s="386">
        <f>I234+'BM07'!J234</f>
        <v>0</v>
      </c>
      <c r="K234" s="387">
        <f>ROUND(E234*D234,2)</f>
        <v>2147.31</v>
      </c>
      <c r="L234" s="387">
        <f t="shared" si="235"/>
        <v>0</v>
      </c>
      <c r="M234" s="387">
        <f t="shared" si="236"/>
        <v>0</v>
      </c>
      <c r="N234" s="387">
        <f>ROUND(H234*D234,2)</f>
        <v>2147.31</v>
      </c>
      <c r="O234" s="387">
        <f>ROUND(I234*D234,2)</f>
        <v>0</v>
      </c>
      <c r="P234" s="387">
        <f t="shared" si="237"/>
        <v>0</v>
      </c>
      <c r="Q234" s="388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52" t="s">
        <v>372</v>
      </c>
      <c r="B235" s="446" t="s">
        <v>186</v>
      </c>
      <c r="C235" s="447" t="s">
        <v>46</v>
      </c>
      <c r="D235" s="413">
        <v>772.62</v>
      </c>
      <c r="E235" s="447">
        <v>1.61</v>
      </c>
      <c r="F235" s="383">
        <f t="shared" si="233"/>
        <v>0</v>
      </c>
      <c r="G235" s="383">
        <f t="shared" si="234"/>
        <v>1.9495000000000002</v>
      </c>
      <c r="H235" s="447">
        <v>3.5595000000000003</v>
      </c>
      <c r="I235" s="400"/>
      <c r="J235" s="386">
        <f>I235+'BM07'!J235</f>
        <v>0</v>
      </c>
      <c r="K235" s="387">
        <f>ROUND(E235*D235,2)</f>
        <v>1243.92</v>
      </c>
      <c r="L235" s="387">
        <f t="shared" si="235"/>
        <v>0</v>
      </c>
      <c r="M235" s="387">
        <f t="shared" si="236"/>
        <v>1506.22</v>
      </c>
      <c r="N235" s="387">
        <f>ROUND(H235*D235,2)</f>
        <v>2750.14</v>
      </c>
      <c r="O235" s="387">
        <f>ROUND(I235*D235,2)</f>
        <v>0</v>
      </c>
      <c r="P235" s="387">
        <f t="shared" si="237"/>
        <v>0</v>
      </c>
      <c r="Q235" s="388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81" t="s">
        <v>373</v>
      </c>
      <c r="B236" s="394" t="s">
        <v>108</v>
      </c>
      <c r="C236" s="395"/>
      <c r="D236" s="629"/>
      <c r="E236" s="629"/>
      <c r="F236" s="629"/>
      <c r="G236" s="629"/>
      <c r="H236" s="629"/>
      <c r="I236" s="629"/>
      <c r="J236" s="629"/>
      <c r="K236" s="629"/>
      <c r="L236" s="629"/>
      <c r="M236" s="629"/>
      <c r="N236" s="629"/>
      <c r="O236" s="629"/>
      <c r="P236" s="629"/>
      <c r="Q236" s="647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52" t="s">
        <v>374</v>
      </c>
      <c r="B237" s="446" t="s">
        <v>109</v>
      </c>
      <c r="C237" s="447" t="s">
        <v>63</v>
      </c>
      <c r="D237" s="413">
        <v>4.37</v>
      </c>
      <c r="E237" s="447">
        <v>309.95999999999998</v>
      </c>
      <c r="F237" s="383">
        <f t="shared" ref="F237:F239" si="238">IF(H237&lt;E237,H237-E237,0)</f>
        <v>0</v>
      </c>
      <c r="G237" s="383">
        <f t="shared" ref="G237:G239" si="239">IF(H237&gt;E237,H237-E237,0)</f>
        <v>0</v>
      </c>
      <c r="H237" s="447">
        <v>309.95999999999998</v>
      </c>
      <c r="I237" s="400"/>
      <c r="J237" s="386">
        <f>I237+'BM07'!J237</f>
        <v>309.95999999999998</v>
      </c>
      <c r="K237" s="387">
        <f>ROUND(E237*D237,2)</f>
        <v>1354.53</v>
      </c>
      <c r="L237" s="387">
        <f t="shared" ref="L237:L239" si="240">ROUND(D237*F237,2)</f>
        <v>0</v>
      </c>
      <c r="M237" s="387">
        <f t="shared" ref="M237:M239" si="241">ROUND(D237*G237,2)</f>
        <v>0</v>
      </c>
      <c r="N237" s="387">
        <f>ROUND(H237*D237,2)</f>
        <v>1354.53</v>
      </c>
      <c r="O237" s="387">
        <f>ROUND(I237*D237,2)</f>
        <v>0</v>
      </c>
      <c r="P237" s="387">
        <f>ROUND(J237*D237,2)</f>
        <v>1354.53</v>
      </c>
      <c r="Q237" s="388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52" t="s">
        <v>375</v>
      </c>
      <c r="B238" s="446" t="s">
        <v>110</v>
      </c>
      <c r="C238" s="447" t="s">
        <v>63</v>
      </c>
      <c r="D238" s="413">
        <v>24.13</v>
      </c>
      <c r="E238" s="447">
        <v>309.95999999999998</v>
      </c>
      <c r="F238" s="383">
        <f t="shared" si="238"/>
        <v>0</v>
      </c>
      <c r="G238" s="383">
        <f t="shared" si="239"/>
        <v>0</v>
      </c>
      <c r="H238" s="447">
        <v>309.95999999999998</v>
      </c>
      <c r="I238" s="400"/>
      <c r="J238" s="386">
        <f>I238+'BM07'!J238</f>
        <v>309.95999999999998</v>
      </c>
      <c r="K238" s="387">
        <f>ROUND(E238*D238,2)</f>
        <v>7479.33</v>
      </c>
      <c r="L238" s="387">
        <f t="shared" si="240"/>
        <v>0</v>
      </c>
      <c r="M238" s="387">
        <f t="shared" si="241"/>
        <v>0</v>
      </c>
      <c r="N238" s="387">
        <f>ROUND(H238*D238,2)</f>
        <v>7479.33</v>
      </c>
      <c r="O238" s="387">
        <f>ROUND(I238*D238,2)</f>
        <v>0</v>
      </c>
      <c r="P238" s="387">
        <f t="shared" ref="P238:P239" si="242">ROUND(J238*D238,2)</f>
        <v>7479.33</v>
      </c>
      <c r="Q238" s="388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52" t="s">
        <v>376</v>
      </c>
      <c r="B239" s="446" t="s">
        <v>304</v>
      </c>
      <c r="C239" s="447" t="s">
        <v>63</v>
      </c>
      <c r="D239" s="413">
        <v>59.59</v>
      </c>
      <c r="E239" s="447">
        <v>170.39</v>
      </c>
      <c r="F239" s="383">
        <f t="shared" si="238"/>
        <v>0</v>
      </c>
      <c r="G239" s="383">
        <f t="shared" si="239"/>
        <v>0</v>
      </c>
      <c r="H239" s="447">
        <v>170.39</v>
      </c>
      <c r="I239" s="400"/>
      <c r="J239" s="386">
        <f>I239+'BM07'!J239</f>
        <v>0</v>
      </c>
      <c r="K239" s="387">
        <f>ROUND(E239*D239,2)</f>
        <v>10153.540000000001</v>
      </c>
      <c r="L239" s="387">
        <f t="shared" si="240"/>
        <v>0</v>
      </c>
      <c r="M239" s="387">
        <f t="shared" si="241"/>
        <v>0</v>
      </c>
      <c r="N239" s="387">
        <f>ROUND(H239*D239,2)</f>
        <v>10153.540000000001</v>
      </c>
      <c r="O239" s="387">
        <f>ROUND(I239*D239,2)</f>
        <v>0</v>
      </c>
      <c r="P239" s="387">
        <f t="shared" si="242"/>
        <v>0</v>
      </c>
      <c r="Q239" s="388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81" t="s">
        <v>377</v>
      </c>
      <c r="B240" s="394" t="s">
        <v>42</v>
      </c>
      <c r="C240" s="395"/>
      <c r="D240" s="629"/>
      <c r="E240" s="629"/>
      <c r="F240" s="629"/>
      <c r="G240" s="629"/>
      <c r="H240" s="629"/>
      <c r="I240" s="629"/>
      <c r="J240" s="629"/>
      <c r="K240" s="629"/>
      <c r="L240" s="629"/>
      <c r="M240" s="629"/>
      <c r="N240" s="629"/>
      <c r="O240" s="629"/>
      <c r="P240" s="629"/>
      <c r="Q240" s="647"/>
      <c r="S240" s="4">
        <v>7729.64</v>
      </c>
      <c r="U240" s="39">
        <f t="shared" si="227"/>
        <v>7729.64</v>
      </c>
      <c r="V240" s="39"/>
    </row>
    <row r="241" spans="1:22" ht="25" x14ac:dyDescent="0.3">
      <c r="A241" s="452" t="s">
        <v>378</v>
      </c>
      <c r="B241" s="446" t="s">
        <v>199</v>
      </c>
      <c r="C241" s="447" t="s">
        <v>63</v>
      </c>
      <c r="D241" s="413">
        <v>3.18</v>
      </c>
      <c r="E241" s="447">
        <v>133.57</v>
      </c>
      <c r="F241" s="383">
        <f t="shared" ref="F241:F246" si="243">IF(H241&lt;E241,H241-E241,0)</f>
        <v>0</v>
      </c>
      <c r="G241" s="383">
        <f t="shared" ref="G241:G246" si="244">IF(H241&gt;E241,H241-E241,0)</f>
        <v>0</v>
      </c>
      <c r="H241" s="447">
        <v>133.57</v>
      </c>
      <c r="I241" s="400"/>
      <c r="J241" s="386">
        <f>I241+'BM07'!J241</f>
        <v>0</v>
      </c>
      <c r="K241" s="387">
        <f t="shared" ref="K241:K246" si="245">ROUND(E241*D241,2)</f>
        <v>424.75</v>
      </c>
      <c r="L241" s="387">
        <f t="shared" ref="L241:L246" si="246">ROUND(D241*F241,2)</f>
        <v>0</v>
      </c>
      <c r="M241" s="387">
        <f t="shared" ref="M241:M246" si="247">ROUND(D241*G241,2)</f>
        <v>0</v>
      </c>
      <c r="N241" s="387">
        <f t="shared" ref="N241:N246" si="248">ROUND(H241*D241,2)</f>
        <v>424.75</v>
      </c>
      <c r="O241" s="387">
        <f t="shared" ref="O241:O246" si="249">ROUND(I241*D241,2)</f>
        <v>0</v>
      </c>
      <c r="P241" s="387">
        <f t="shared" ref="P241:P246" si="250">ROUND(J241*D241,2)</f>
        <v>0</v>
      </c>
      <c r="Q241" s="388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52" t="s">
        <v>379</v>
      </c>
      <c r="B242" s="446" t="s">
        <v>112</v>
      </c>
      <c r="C242" s="447" t="s">
        <v>63</v>
      </c>
      <c r="D242" s="413">
        <v>19.41</v>
      </c>
      <c r="E242" s="447">
        <v>133.57</v>
      </c>
      <c r="F242" s="383">
        <f t="shared" si="243"/>
        <v>0</v>
      </c>
      <c r="G242" s="383">
        <f t="shared" si="244"/>
        <v>0</v>
      </c>
      <c r="H242" s="447">
        <v>133.57</v>
      </c>
      <c r="I242" s="400"/>
      <c r="J242" s="386">
        <f>I242+'BM07'!J242</f>
        <v>0</v>
      </c>
      <c r="K242" s="387">
        <f t="shared" si="245"/>
        <v>2592.59</v>
      </c>
      <c r="L242" s="387">
        <f t="shared" si="246"/>
        <v>0</v>
      </c>
      <c r="M242" s="387">
        <f t="shared" si="247"/>
        <v>0</v>
      </c>
      <c r="N242" s="387">
        <f t="shared" si="248"/>
        <v>2592.59</v>
      </c>
      <c r="O242" s="387">
        <f t="shared" si="249"/>
        <v>0</v>
      </c>
      <c r="P242" s="387">
        <f t="shared" si="250"/>
        <v>0</v>
      </c>
      <c r="Q242" s="388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52" t="s">
        <v>380</v>
      </c>
      <c r="B243" s="446" t="s">
        <v>113</v>
      </c>
      <c r="C243" s="447" t="s">
        <v>63</v>
      </c>
      <c r="D243" s="413">
        <v>15.2</v>
      </c>
      <c r="E243" s="447">
        <v>133.57</v>
      </c>
      <c r="F243" s="383">
        <f t="shared" si="243"/>
        <v>0</v>
      </c>
      <c r="G243" s="383">
        <f t="shared" si="244"/>
        <v>0</v>
      </c>
      <c r="H243" s="447">
        <v>133.57</v>
      </c>
      <c r="I243" s="400"/>
      <c r="J243" s="386">
        <f>I243+'BM07'!J243</f>
        <v>0</v>
      </c>
      <c r="K243" s="387">
        <f t="shared" si="245"/>
        <v>2030.26</v>
      </c>
      <c r="L243" s="387">
        <f t="shared" si="246"/>
        <v>0</v>
      </c>
      <c r="M243" s="387">
        <f t="shared" si="247"/>
        <v>0</v>
      </c>
      <c r="N243" s="387">
        <f t="shared" si="248"/>
        <v>2030.26</v>
      </c>
      <c r="O243" s="387">
        <f t="shared" si="249"/>
        <v>0</v>
      </c>
      <c r="P243" s="387">
        <f t="shared" si="250"/>
        <v>0</v>
      </c>
      <c r="Q243" s="388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52" t="s">
        <v>381</v>
      </c>
      <c r="B244" s="446" t="s">
        <v>201</v>
      </c>
      <c r="C244" s="447" t="s">
        <v>63</v>
      </c>
      <c r="D244" s="413">
        <v>3.21</v>
      </c>
      <c r="E244" s="447">
        <v>66.42</v>
      </c>
      <c r="F244" s="383">
        <f t="shared" si="243"/>
        <v>-5.0600000000000023</v>
      </c>
      <c r="G244" s="383">
        <f t="shared" si="244"/>
        <v>0</v>
      </c>
      <c r="H244" s="447">
        <v>61.36</v>
      </c>
      <c r="I244" s="400"/>
      <c r="J244" s="386">
        <f>I244+'BM07'!J244</f>
        <v>0</v>
      </c>
      <c r="K244" s="387">
        <f t="shared" si="245"/>
        <v>213.21</v>
      </c>
      <c r="L244" s="387">
        <f t="shared" si="246"/>
        <v>-16.239999999999998</v>
      </c>
      <c r="M244" s="387">
        <f t="shared" si="247"/>
        <v>0</v>
      </c>
      <c r="N244" s="387">
        <f t="shared" si="248"/>
        <v>196.97</v>
      </c>
      <c r="O244" s="387">
        <f t="shared" si="249"/>
        <v>0</v>
      </c>
      <c r="P244" s="387">
        <f t="shared" si="250"/>
        <v>0</v>
      </c>
      <c r="Q244" s="388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52" t="s">
        <v>382</v>
      </c>
      <c r="B245" s="446" t="s">
        <v>309</v>
      </c>
      <c r="C245" s="447" t="s">
        <v>63</v>
      </c>
      <c r="D245" s="413">
        <v>20.12</v>
      </c>
      <c r="E245" s="447">
        <v>66.42</v>
      </c>
      <c r="F245" s="383">
        <f t="shared" si="243"/>
        <v>-5.0600000000000023</v>
      </c>
      <c r="G245" s="383">
        <f t="shared" si="244"/>
        <v>0</v>
      </c>
      <c r="H245" s="447">
        <v>61.36</v>
      </c>
      <c r="I245" s="400"/>
      <c r="J245" s="386">
        <f>I245+'BM07'!J245</f>
        <v>0</v>
      </c>
      <c r="K245" s="387">
        <f t="shared" si="245"/>
        <v>1336.37</v>
      </c>
      <c r="L245" s="387">
        <f t="shared" si="246"/>
        <v>-101.81</v>
      </c>
      <c r="M245" s="387">
        <f t="shared" si="247"/>
        <v>0</v>
      </c>
      <c r="N245" s="387">
        <f t="shared" si="248"/>
        <v>1234.56</v>
      </c>
      <c r="O245" s="387">
        <f t="shared" si="249"/>
        <v>0</v>
      </c>
      <c r="P245" s="387">
        <f t="shared" si="250"/>
        <v>0</v>
      </c>
      <c r="Q245" s="388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52" t="s">
        <v>383</v>
      </c>
      <c r="B246" s="446" t="s">
        <v>202</v>
      </c>
      <c r="C246" s="447" t="s">
        <v>63</v>
      </c>
      <c r="D246" s="413">
        <v>17.05</v>
      </c>
      <c r="E246" s="447">
        <v>66.42</v>
      </c>
      <c r="F246" s="383">
        <f t="shared" si="243"/>
        <v>-5.0600000000000023</v>
      </c>
      <c r="G246" s="383">
        <f t="shared" si="244"/>
        <v>0</v>
      </c>
      <c r="H246" s="447">
        <v>61.36</v>
      </c>
      <c r="I246" s="400"/>
      <c r="J246" s="386">
        <f>I246+'BM07'!J246</f>
        <v>0</v>
      </c>
      <c r="K246" s="387">
        <f t="shared" si="245"/>
        <v>1132.46</v>
      </c>
      <c r="L246" s="387">
        <f t="shared" si="246"/>
        <v>-86.27</v>
      </c>
      <c r="M246" s="387">
        <f t="shared" si="247"/>
        <v>0</v>
      </c>
      <c r="N246" s="387">
        <f t="shared" si="248"/>
        <v>1046.19</v>
      </c>
      <c r="O246" s="387">
        <f t="shared" si="249"/>
        <v>0</v>
      </c>
      <c r="P246" s="387">
        <f t="shared" si="250"/>
        <v>0</v>
      </c>
      <c r="Q246" s="388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81" t="s">
        <v>384</v>
      </c>
      <c r="B247" s="394" t="s">
        <v>385</v>
      </c>
      <c r="C247" s="395"/>
      <c r="D247" s="629"/>
      <c r="E247" s="629"/>
      <c r="F247" s="629"/>
      <c r="G247" s="629"/>
      <c r="H247" s="629"/>
      <c r="I247" s="629"/>
      <c r="J247" s="629"/>
      <c r="K247" s="629"/>
      <c r="L247" s="629"/>
      <c r="M247" s="629"/>
      <c r="N247" s="629"/>
      <c r="O247" s="629"/>
      <c r="P247" s="629"/>
      <c r="Q247" s="647"/>
      <c r="S247" s="4">
        <v>15736.84</v>
      </c>
      <c r="U247" s="39">
        <f t="shared" si="227"/>
        <v>15736.84</v>
      </c>
      <c r="V247" s="39"/>
    </row>
    <row r="248" spans="1:22" ht="25" x14ac:dyDescent="0.3">
      <c r="A248" s="452" t="s">
        <v>386</v>
      </c>
      <c r="B248" s="446" t="s">
        <v>317</v>
      </c>
      <c r="C248" s="447" t="s">
        <v>61</v>
      </c>
      <c r="D248" s="413">
        <v>672.73</v>
      </c>
      <c r="E248" s="447">
        <v>3.6</v>
      </c>
      <c r="F248" s="383">
        <f t="shared" ref="F248:F255" si="251">IF(H248&lt;E248,H248-E248,0)</f>
        <v>0</v>
      </c>
      <c r="G248" s="383">
        <f t="shared" ref="G248:G255" si="252">IF(H248&gt;E248,H248-E248,0)</f>
        <v>0</v>
      </c>
      <c r="H248" s="447">
        <v>3.6</v>
      </c>
      <c r="I248" s="400"/>
      <c r="J248" s="386">
        <f>I248+'BM07'!J248</f>
        <v>0</v>
      </c>
      <c r="K248" s="387">
        <f t="shared" ref="K248:K255" si="253">ROUND(E248*D248,2)</f>
        <v>2421.83</v>
      </c>
      <c r="L248" s="387">
        <f t="shared" ref="L248:L255" si="254">ROUND(D248*F248,2)</f>
        <v>0</v>
      </c>
      <c r="M248" s="387">
        <f t="shared" ref="M248:M255" si="255">ROUND(D248*G248,2)</f>
        <v>0</v>
      </c>
      <c r="N248" s="387">
        <f t="shared" ref="N248:N255" si="256">ROUND(H248*D248,2)</f>
        <v>2421.83</v>
      </c>
      <c r="O248" s="387">
        <f t="shared" ref="O248:O255" si="257">ROUND(I248*D248,2)</f>
        <v>0</v>
      </c>
      <c r="P248" s="387">
        <f t="shared" ref="P248:P255" si="258">ROUND(J248*D248,2)</f>
        <v>0</v>
      </c>
      <c r="Q248" s="388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52" t="s">
        <v>387</v>
      </c>
      <c r="B249" s="446" t="s">
        <v>318</v>
      </c>
      <c r="C249" s="447" t="s">
        <v>165</v>
      </c>
      <c r="D249" s="413">
        <v>774.15</v>
      </c>
      <c r="E249" s="447">
        <v>5</v>
      </c>
      <c r="F249" s="383">
        <f t="shared" si="251"/>
        <v>0</v>
      </c>
      <c r="G249" s="383">
        <f t="shared" si="252"/>
        <v>0</v>
      </c>
      <c r="H249" s="447">
        <v>5</v>
      </c>
      <c r="I249" s="400"/>
      <c r="J249" s="386">
        <f>I249+'BM07'!J249</f>
        <v>0</v>
      </c>
      <c r="K249" s="387">
        <f t="shared" si="253"/>
        <v>3870.75</v>
      </c>
      <c r="L249" s="387">
        <f t="shared" si="254"/>
        <v>0</v>
      </c>
      <c r="M249" s="387">
        <f t="shared" si="255"/>
        <v>0</v>
      </c>
      <c r="N249" s="387">
        <f t="shared" si="256"/>
        <v>3870.75</v>
      </c>
      <c r="O249" s="387">
        <f t="shared" si="257"/>
        <v>0</v>
      </c>
      <c r="P249" s="387">
        <f t="shared" si="258"/>
        <v>0</v>
      </c>
      <c r="Q249" s="388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52" t="s">
        <v>388</v>
      </c>
      <c r="B250" s="446" t="s">
        <v>319</v>
      </c>
      <c r="C250" s="447" t="s">
        <v>165</v>
      </c>
      <c r="D250" s="413">
        <v>843.83</v>
      </c>
      <c r="E250" s="447">
        <v>2</v>
      </c>
      <c r="F250" s="383">
        <f t="shared" si="251"/>
        <v>0</v>
      </c>
      <c r="G250" s="383">
        <f t="shared" si="252"/>
        <v>0</v>
      </c>
      <c r="H250" s="447">
        <v>2</v>
      </c>
      <c r="I250" s="400"/>
      <c r="J250" s="386">
        <f>I250+'BM07'!J250</f>
        <v>0</v>
      </c>
      <c r="K250" s="387">
        <f t="shared" si="253"/>
        <v>1687.66</v>
      </c>
      <c r="L250" s="387">
        <f t="shared" si="254"/>
        <v>0</v>
      </c>
      <c r="M250" s="387">
        <f t="shared" si="255"/>
        <v>0</v>
      </c>
      <c r="N250" s="387">
        <f t="shared" si="256"/>
        <v>1687.66</v>
      </c>
      <c r="O250" s="387">
        <f t="shared" si="257"/>
        <v>0</v>
      </c>
      <c r="P250" s="387">
        <f t="shared" si="258"/>
        <v>0</v>
      </c>
      <c r="Q250" s="388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52" t="s">
        <v>389</v>
      </c>
      <c r="B251" s="446" t="s">
        <v>320</v>
      </c>
      <c r="C251" s="447" t="s">
        <v>165</v>
      </c>
      <c r="D251" s="413">
        <v>116.73</v>
      </c>
      <c r="E251" s="447">
        <v>2</v>
      </c>
      <c r="F251" s="383">
        <f t="shared" si="251"/>
        <v>0</v>
      </c>
      <c r="G251" s="383">
        <f t="shared" si="252"/>
        <v>0</v>
      </c>
      <c r="H251" s="447">
        <v>2</v>
      </c>
      <c r="I251" s="400"/>
      <c r="J251" s="386">
        <f>I251+'BM07'!J251</f>
        <v>0</v>
      </c>
      <c r="K251" s="387">
        <f t="shared" si="253"/>
        <v>233.46</v>
      </c>
      <c r="L251" s="387">
        <f t="shared" si="254"/>
        <v>0</v>
      </c>
      <c r="M251" s="387">
        <f t="shared" si="255"/>
        <v>0</v>
      </c>
      <c r="N251" s="387">
        <f t="shared" si="256"/>
        <v>233.46</v>
      </c>
      <c r="O251" s="387">
        <f t="shared" si="257"/>
        <v>0</v>
      </c>
      <c r="P251" s="387">
        <f t="shared" si="258"/>
        <v>0</v>
      </c>
      <c r="Q251" s="388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52" t="s">
        <v>390</v>
      </c>
      <c r="B252" s="446" t="s">
        <v>321</v>
      </c>
      <c r="C252" s="447" t="s">
        <v>165</v>
      </c>
      <c r="D252" s="413">
        <v>381.57</v>
      </c>
      <c r="E252" s="447">
        <v>4</v>
      </c>
      <c r="F252" s="383">
        <f t="shared" si="251"/>
        <v>0</v>
      </c>
      <c r="G252" s="383">
        <f t="shared" si="252"/>
        <v>0</v>
      </c>
      <c r="H252" s="447">
        <v>4</v>
      </c>
      <c r="I252" s="400"/>
      <c r="J252" s="386">
        <f>I252+'BM07'!J252</f>
        <v>0</v>
      </c>
      <c r="K252" s="387">
        <f t="shared" si="253"/>
        <v>1526.28</v>
      </c>
      <c r="L252" s="387">
        <f t="shared" si="254"/>
        <v>0</v>
      </c>
      <c r="M252" s="387">
        <f t="shared" si="255"/>
        <v>0</v>
      </c>
      <c r="N252" s="387">
        <f t="shared" si="256"/>
        <v>1526.28</v>
      </c>
      <c r="O252" s="387">
        <f t="shared" si="257"/>
        <v>0</v>
      </c>
      <c r="P252" s="387">
        <f t="shared" si="258"/>
        <v>0</v>
      </c>
      <c r="Q252" s="388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52" t="s">
        <v>391</v>
      </c>
      <c r="B253" s="446" t="s">
        <v>322</v>
      </c>
      <c r="C253" s="447" t="s">
        <v>165</v>
      </c>
      <c r="D253" s="413">
        <v>545.88</v>
      </c>
      <c r="E253" s="447">
        <v>4</v>
      </c>
      <c r="F253" s="383">
        <f t="shared" si="251"/>
        <v>0</v>
      </c>
      <c r="G253" s="383">
        <f t="shared" si="252"/>
        <v>0</v>
      </c>
      <c r="H253" s="447">
        <v>4</v>
      </c>
      <c r="I253" s="400"/>
      <c r="J253" s="386">
        <f>I253+'BM07'!J253</f>
        <v>0</v>
      </c>
      <c r="K253" s="387">
        <f t="shared" si="253"/>
        <v>2183.52</v>
      </c>
      <c r="L253" s="387">
        <f t="shared" si="254"/>
        <v>0</v>
      </c>
      <c r="M253" s="387">
        <f t="shared" si="255"/>
        <v>0</v>
      </c>
      <c r="N253" s="387">
        <f t="shared" si="256"/>
        <v>2183.52</v>
      </c>
      <c r="O253" s="387">
        <f t="shared" si="257"/>
        <v>0</v>
      </c>
      <c r="P253" s="387">
        <f t="shared" si="258"/>
        <v>0</v>
      </c>
      <c r="Q253" s="388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52" t="s">
        <v>392</v>
      </c>
      <c r="B254" s="446" t="s">
        <v>323</v>
      </c>
      <c r="C254" s="447" t="s">
        <v>165</v>
      </c>
      <c r="D254" s="413">
        <v>140.08000000000001</v>
      </c>
      <c r="E254" s="447">
        <v>4</v>
      </c>
      <c r="F254" s="383">
        <f t="shared" si="251"/>
        <v>0</v>
      </c>
      <c r="G254" s="383">
        <f t="shared" si="252"/>
        <v>0</v>
      </c>
      <c r="H254" s="447">
        <v>4</v>
      </c>
      <c r="I254" s="400"/>
      <c r="J254" s="386">
        <f>I254+'BM07'!J254</f>
        <v>0</v>
      </c>
      <c r="K254" s="387">
        <f t="shared" si="253"/>
        <v>560.32000000000005</v>
      </c>
      <c r="L254" s="387">
        <f t="shared" si="254"/>
        <v>0</v>
      </c>
      <c r="M254" s="387">
        <f t="shared" si="255"/>
        <v>0</v>
      </c>
      <c r="N254" s="387">
        <f t="shared" si="256"/>
        <v>560.32000000000005</v>
      </c>
      <c r="O254" s="387">
        <f t="shared" si="257"/>
        <v>0</v>
      </c>
      <c r="P254" s="387">
        <f t="shared" si="258"/>
        <v>0</v>
      </c>
      <c r="Q254" s="388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52" t="s">
        <v>393</v>
      </c>
      <c r="B255" s="446" t="s">
        <v>324</v>
      </c>
      <c r="C255" s="447" t="s">
        <v>165</v>
      </c>
      <c r="D255" s="413">
        <v>542.16999999999996</v>
      </c>
      <c r="E255" s="447">
        <v>6</v>
      </c>
      <c r="F255" s="383">
        <f t="shared" si="251"/>
        <v>0</v>
      </c>
      <c r="G255" s="383">
        <f t="shared" si="252"/>
        <v>0</v>
      </c>
      <c r="H255" s="447">
        <v>6</v>
      </c>
      <c r="I255" s="400"/>
      <c r="J255" s="386">
        <f>I255+'BM07'!J255</f>
        <v>0</v>
      </c>
      <c r="K255" s="387">
        <f t="shared" si="253"/>
        <v>3253.02</v>
      </c>
      <c r="L255" s="387">
        <f t="shared" si="254"/>
        <v>0</v>
      </c>
      <c r="M255" s="387">
        <f t="shared" si="255"/>
        <v>0</v>
      </c>
      <c r="N255" s="387">
        <f t="shared" si="256"/>
        <v>3253.02</v>
      </c>
      <c r="O255" s="387">
        <f t="shared" si="257"/>
        <v>0</v>
      </c>
      <c r="P255" s="387">
        <f t="shared" si="258"/>
        <v>0</v>
      </c>
      <c r="Q255" s="388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81">
        <v>6</v>
      </c>
      <c r="B256" s="394" t="s">
        <v>394</v>
      </c>
      <c r="C256" s="629"/>
      <c r="D256" s="629"/>
      <c r="E256" s="629"/>
      <c r="F256" s="629"/>
      <c r="G256" s="629"/>
      <c r="H256" s="629"/>
      <c r="I256" s="629"/>
      <c r="J256" s="629"/>
      <c r="K256" s="629"/>
      <c r="L256" s="629"/>
      <c r="M256" s="629"/>
      <c r="N256" s="629"/>
      <c r="O256" s="629"/>
      <c r="P256" s="629"/>
      <c r="Q256" s="450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76" t="s">
        <v>31</v>
      </c>
      <c r="B257" s="414" t="s">
        <v>246</v>
      </c>
      <c r="C257" s="415"/>
      <c r="D257" s="415"/>
      <c r="E257" s="415"/>
      <c r="F257" s="415"/>
      <c r="G257" s="415"/>
      <c r="H257" s="416"/>
      <c r="I257" s="416"/>
      <c r="J257" s="416"/>
      <c r="K257" s="449">
        <f t="shared" ref="K257:P257" si="259">SUM(K259:K290)</f>
        <v>185883.02999999997</v>
      </c>
      <c r="L257" s="449">
        <f t="shared" si="259"/>
        <v>-14513.36</v>
      </c>
      <c r="M257" s="449">
        <f t="shared" si="259"/>
        <v>78629.36</v>
      </c>
      <c r="N257" s="449">
        <f t="shared" si="259"/>
        <v>249999.02</v>
      </c>
      <c r="O257" s="449">
        <f t="shared" si="259"/>
        <v>0</v>
      </c>
      <c r="P257" s="449">
        <f t="shared" si="259"/>
        <v>61937.159999999996</v>
      </c>
      <c r="Q257" s="380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81" t="s">
        <v>395</v>
      </c>
      <c r="B258" s="394" t="s">
        <v>59</v>
      </c>
      <c r="C258" s="395"/>
      <c r="D258" s="395"/>
      <c r="E258" s="395"/>
      <c r="F258" s="395"/>
      <c r="G258" s="395"/>
      <c r="H258" s="629"/>
      <c r="I258" s="629"/>
      <c r="J258" s="629"/>
      <c r="K258" s="629"/>
      <c r="L258" s="629"/>
      <c r="M258" s="629"/>
      <c r="N258" s="629"/>
      <c r="O258" s="629"/>
      <c r="P258" s="629"/>
      <c r="Q258" s="647"/>
      <c r="S258" s="4">
        <v>198.72</v>
      </c>
      <c r="U258" s="39">
        <f t="shared" si="227"/>
        <v>198.72</v>
      </c>
      <c r="V258" s="39"/>
    </row>
    <row r="259" spans="1:22" ht="37.5" x14ac:dyDescent="0.3">
      <c r="A259" s="452" t="s">
        <v>396</v>
      </c>
      <c r="B259" s="446" t="s">
        <v>65</v>
      </c>
      <c r="C259" s="447" t="s">
        <v>61</v>
      </c>
      <c r="D259" s="413">
        <v>0.46</v>
      </c>
      <c r="E259" s="447">
        <v>432</v>
      </c>
      <c r="F259" s="383">
        <f t="shared" ref="F259" si="260">IF(H259&lt;E259,H259-E259,0)</f>
        <v>0</v>
      </c>
      <c r="G259" s="383">
        <f t="shared" ref="G259" si="261">IF(H259&gt;E259,H259-E259,0)</f>
        <v>0</v>
      </c>
      <c r="H259" s="447">
        <v>432</v>
      </c>
      <c r="I259" s="400"/>
      <c r="J259" s="386">
        <f>I259+'BM07'!J259</f>
        <v>432</v>
      </c>
      <c r="K259" s="387">
        <f>ROUND(E259*D259,2)</f>
        <v>198.72</v>
      </c>
      <c r="L259" s="387">
        <f t="shared" ref="L259" si="262">ROUND(D259*F259,2)</f>
        <v>0</v>
      </c>
      <c r="M259" s="387">
        <f t="shared" ref="M259" si="263">ROUND(D259*G259,2)</f>
        <v>0</v>
      </c>
      <c r="N259" s="387">
        <f>ROUND(H259*D259,2)</f>
        <v>198.72</v>
      </c>
      <c r="O259" s="387">
        <f>ROUND(I259*D259,2)</f>
        <v>0</v>
      </c>
      <c r="P259" s="387">
        <f>ROUND(J259*D259,2)</f>
        <v>198.72</v>
      </c>
      <c r="Q259" s="388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81" t="s">
        <v>397</v>
      </c>
      <c r="B260" s="394" t="s">
        <v>38</v>
      </c>
      <c r="C260" s="395"/>
      <c r="D260" s="395"/>
      <c r="E260" s="395"/>
      <c r="F260" s="395"/>
      <c r="G260" s="395"/>
      <c r="H260" s="629"/>
      <c r="I260" s="629"/>
      <c r="J260" s="629"/>
      <c r="K260" s="629"/>
      <c r="L260" s="629"/>
      <c r="M260" s="629"/>
      <c r="N260" s="629"/>
      <c r="O260" s="629"/>
      <c r="P260" s="629"/>
      <c r="Q260" s="647"/>
      <c r="S260" s="4">
        <v>28037.53</v>
      </c>
      <c r="U260" s="39">
        <f t="shared" si="227"/>
        <v>28037.53</v>
      </c>
      <c r="V260" s="39"/>
    </row>
    <row r="261" spans="1:22" ht="25" x14ac:dyDescent="0.3">
      <c r="A261" s="452" t="s">
        <v>398</v>
      </c>
      <c r="B261" s="446" t="s">
        <v>67</v>
      </c>
      <c r="C261" s="447" t="s">
        <v>46</v>
      </c>
      <c r="D261" s="413">
        <v>76.92</v>
      </c>
      <c r="E261" s="447">
        <v>40.700000000000003</v>
      </c>
      <c r="F261" s="383">
        <f t="shared" ref="F261:F273" si="265">IF(H261&lt;E261,H261-E261,0)</f>
        <v>0</v>
      </c>
      <c r="G261" s="383">
        <f t="shared" ref="G261:G273" si="266">IF(H261&gt;E261,H261-E261,0)</f>
        <v>25.488000000000014</v>
      </c>
      <c r="H261" s="447">
        <v>66.188000000000017</v>
      </c>
      <c r="I261" s="400"/>
      <c r="J261" s="386">
        <f>I261+'BM07'!J261</f>
        <v>64.172000000000011</v>
      </c>
      <c r="K261" s="387">
        <f t="shared" ref="K261:K270" si="267">ROUND(E261*D261,2)</f>
        <v>3130.64</v>
      </c>
      <c r="L261" s="387">
        <f t="shared" ref="L261:L273" si="268">ROUND(D261*F261,2)</f>
        <v>0</v>
      </c>
      <c r="M261" s="387">
        <f t="shared" ref="M261:M273" si="269">ROUND(D261*G261,2)</f>
        <v>1960.54</v>
      </c>
      <c r="N261" s="387">
        <f t="shared" ref="N261:N273" si="270">ROUND(H261*D261,2)</f>
        <v>5091.18</v>
      </c>
      <c r="O261" s="387">
        <f>ROUND(I261*D261,2)</f>
        <v>0</v>
      </c>
      <c r="P261" s="387">
        <f t="shared" ref="P261:P273" si="271">ROUND(J261*D261,2)</f>
        <v>4936.1099999999997</v>
      </c>
      <c r="Q261" s="388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52" t="s">
        <v>399</v>
      </c>
      <c r="B262" s="446" t="s">
        <v>68</v>
      </c>
      <c r="C262" s="447" t="s">
        <v>63</v>
      </c>
      <c r="D262" s="413">
        <v>5.65</v>
      </c>
      <c r="E262" s="447">
        <v>19.850000000000001</v>
      </c>
      <c r="F262" s="383">
        <f t="shared" si="265"/>
        <v>0</v>
      </c>
      <c r="G262" s="383">
        <f t="shared" si="266"/>
        <v>91.789999999999992</v>
      </c>
      <c r="H262" s="447">
        <v>111.64</v>
      </c>
      <c r="I262" s="400"/>
      <c r="J262" s="386">
        <f>I262+'BM07'!J262</f>
        <v>102.12</v>
      </c>
      <c r="K262" s="387">
        <f t="shared" si="267"/>
        <v>112.15</v>
      </c>
      <c r="L262" s="387">
        <f t="shared" si="268"/>
        <v>0</v>
      </c>
      <c r="M262" s="387">
        <f t="shared" si="269"/>
        <v>518.61</v>
      </c>
      <c r="N262" s="387">
        <f t="shared" si="270"/>
        <v>630.77</v>
      </c>
      <c r="O262" s="387">
        <f t="shared" ref="O262:O273" si="273">ROUND(I262*D262,2)</f>
        <v>0</v>
      </c>
      <c r="P262" s="387">
        <f t="shared" si="271"/>
        <v>576.98</v>
      </c>
      <c r="Q262" s="388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52" t="s">
        <v>400</v>
      </c>
      <c r="B263" s="446" t="s">
        <v>69</v>
      </c>
      <c r="C263" s="447" t="s">
        <v>63</v>
      </c>
      <c r="D263" s="413">
        <v>30.52</v>
      </c>
      <c r="E263" s="447">
        <v>19.850000000000001</v>
      </c>
      <c r="F263" s="383">
        <f t="shared" si="265"/>
        <v>0</v>
      </c>
      <c r="G263" s="383">
        <f t="shared" si="266"/>
        <v>0.58999999999999631</v>
      </c>
      <c r="H263" s="447">
        <v>20.439999999999998</v>
      </c>
      <c r="I263" s="400"/>
      <c r="J263" s="386">
        <f>I263+'BM07'!J263</f>
        <v>20.439999999999998</v>
      </c>
      <c r="K263" s="387">
        <f t="shared" si="267"/>
        <v>605.82000000000005</v>
      </c>
      <c r="L263" s="387">
        <f t="shared" si="268"/>
        <v>0</v>
      </c>
      <c r="M263" s="387">
        <f t="shared" si="269"/>
        <v>18.010000000000002</v>
      </c>
      <c r="N263" s="387">
        <f t="shared" si="270"/>
        <v>623.83000000000004</v>
      </c>
      <c r="O263" s="387">
        <f t="shared" si="273"/>
        <v>0</v>
      </c>
      <c r="P263" s="387">
        <f t="shared" si="271"/>
        <v>623.83000000000004</v>
      </c>
      <c r="Q263" s="388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52" t="s">
        <v>401</v>
      </c>
      <c r="B264" s="446" t="s">
        <v>73</v>
      </c>
      <c r="C264" s="447" t="s">
        <v>71</v>
      </c>
      <c r="D264" s="413">
        <v>22.45</v>
      </c>
      <c r="E264" s="447">
        <v>51.1</v>
      </c>
      <c r="F264" s="383">
        <f t="shared" si="265"/>
        <v>0</v>
      </c>
      <c r="G264" s="383">
        <f t="shared" si="266"/>
        <v>164.72689333333335</v>
      </c>
      <c r="H264" s="447">
        <v>215.82689333333335</v>
      </c>
      <c r="I264" s="400"/>
      <c r="J264" s="386">
        <f>I264+'BM07'!J264</f>
        <v>215.82689333333335</v>
      </c>
      <c r="K264" s="387">
        <f t="shared" si="267"/>
        <v>1147.2</v>
      </c>
      <c r="L264" s="387">
        <f t="shared" si="268"/>
        <v>0</v>
      </c>
      <c r="M264" s="387">
        <f t="shared" si="269"/>
        <v>3698.12</v>
      </c>
      <c r="N264" s="387">
        <f t="shared" si="270"/>
        <v>4845.3100000000004</v>
      </c>
      <c r="O264" s="387">
        <f t="shared" si="273"/>
        <v>0</v>
      </c>
      <c r="P264" s="387">
        <f t="shared" si="271"/>
        <v>4845.3100000000004</v>
      </c>
      <c r="Q264" s="388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85" t="s">
        <v>402</v>
      </c>
      <c r="B265" s="486" t="s">
        <v>72</v>
      </c>
      <c r="C265" s="487" t="s">
        <v>71</v>
      </c>
      <c r="D265" s="488">
        <v>20.350000000000001</v>
      </c>
      <c r="E265" s="487">
        <v>56</v>
      </c>
      <c r="F265" s="383">
        <f t="shared" si="265"/>
        <v>0</v>
      </c>
      <c r="G265" s="383">
        <f t="shared" si="266"/>
        <v>304.24</v>
      </c>
      <c r="H265" s="487">
        <v>360.24</v>
      </c>
      <c r="I265" s="400"/>
      <c r="J265" s="386">
        <f>I265+'BM07'!J265</f>
        <v>360.24</v>
      </c>
      <c r="K265" s="387">
        <f t="shared" si="267"/>
        <v>1139.5999999999999</v>
      </c>
      <c r="L265" s="387">
        <f t="shared" si="268"/>
        <v>0</v>
      </c>
      <c r="M265" s="387">
        <f t="shared" si="269"/>
        <v>6191.28</v>
      </c>
      <c r="N265" s="387">
        <f t="shared" si="270"/>
        <v>7330.88</v>
      </c>
      <c r="O265" s="387">
        <f t="shared" si="273"/>
        <v>0</v>
      </c>
      <c r="P265" s="387">
        <f t="shared" si="271"/>
        <v>7330.88</v>
      </c>
      <c r="Q265" s="388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85" t="s">
        <v>403</v>
      </c>
      <c r="B266" s="486" t="s">
        <v>404</v>
      </c>
      <c r="C266" s="487" t="s">
        <v>71</v>
      </c>
      <c r="D266" s="488">
        <v>15.58</v>
      </c>
      <c r="E266" s="487">
        <v>148.4</v>
      </c>
      <c r="F266" s="383">
        <f t="shared" si="265"/>
        <v>-148.4</v>
      </c>
      <c r="G266" s="383">
        <f t="shared" si="266"/>
        <v>0</v>
      </c>
      <c r="H266" s="487">
        <v>0</v>
      </c>
      <c r="I266" s="400"/>
      <c r="J266" s="386">
        <f>I266+'BM07'!J266</f>
        <v>0</v>
      </c>
      <c r="K266" s="387">
        <f t="shared" si="267"/>
        <v>2312.0700000000002</v>
      </c>
      <c r="L266" s="387">
        <f t="shared" si="268"/>
        <v>-2312.0700000000002</v>
      </c>
      <c r="M266" s="387">
        <f t="shared" si="269"/>
        <v>0</v>
      </c>
      <c r="N266" s="387">
        <f t="shared" si="270"/>
        <v>0</v>
      </c>
      <c r="O266" s="387">
        <f t="shared" si="273"/>
        <v>0</v>
      </c>
      <c r="P266" s="387">
        <f t="shared" si="271"/>
        <v>0</v>
      </c>
      <c r="Q266" s="388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85" t="s">
        <v>405</v>
      </c>
      <c r="B267" s="486" t="s">
        <v>144</v>
      </c>
      <c r="C267" s="487" t="s">
        <v>46</v>
      </c>
      <c r="D267" s="519">
        <v>487.71</v>
      </c>
      <c r="E267" s="520">
        <v>1.91</v>
      </c>
      <c r="F267" s="468">
        <f t="shared" si="265"/>
        <v>0</v>
      </c>
      <c r="G267" s="468">
        <f t="shared" si="266"/>
        <v>12.731999999999999</v>
      </c>
      <c r="H267" s="520">
        <v>14.641999999999999</v>
      </c>
      <c r="I267" s="400"/>
      <c r="J267" s="386">
        <f>I267+'BM07'!J267</f>
        <v>14.163200000000003</v>
      </c>
      <c r="K267" s="470">
        <f t="shared" si="267"/>
        <v>931.53</v>
      </c>
      <c r="L267" s="470">
        <f t="shared" si="268"/>
        <v>0</v>
      </c>
      <c r="M267" s="470">
        <f t="shared" si="269"/>
        <v>6209.52</v>
      </c>
      <c r="N267" s="470">
        <f t="shared" si="270"/>
        <v>7141.05</v>
      </c>
      <c r="O267" s="470">
        <f t="shared" si="273"/>
        <v>0</v>
      </c>
      <c r="P267" s="387">
        <f t="shared" si="271"/>
        <v>6907.53</v>
      </c>
      <c r="Q267" s="471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85" t="s">
        <v>406</v>
      </c>
      <c r="B268" s="486" t="s">
        <v>268</v>
      </c>
      <c r="C268" s="487" t="s">
        <v>46</v>
      </c>
      <c r="D268" s="519">
        <v>265.87</v>
      </c>
      <c r="E268" s="520">
        <v>1.91</v>
      </c>
      <c r="F268" s="468">
        <f t="shared" si="265"/>
        <v>0</v>
      </c>
      <c r="G268" s="468">
        <f t="shared" si="266"/>
        <v>12.731999999999999</v>
      </c>
      <c r="H268" s="520">
        <v>14.641999999999999</v>
      </c>
      <c r="I268" s="400"/>
      <c r="J268" s="386">
        <f>I268+'BM07'!J268</f>
        <v>14.163200000000003</v>
      </c>
      <c r="K268" s="470">
        <f t="shared" si="267"/>
        <v>507.81</v>
      </c>
      <c r="L268" s="470">
        <f t="shared" si="268"/>
        <v>0</v>
      </c>
      <c r="M268" s="470">
        <f t="shared" si="269"/>
        <v>3385.06</v>
      </c>
      <c r="N268" s="470">
        <f t="shared" si="270"/>
        <v>3892.87</v>
      </c>
      <c r="O268" s="470">
        <f t="shared" si="273"/>
        <v>0</v>
      </c>
      <c r="P268" s="387">
        <f t="shared" si="271"/>
        <v>3765.57</v>
      </c>
      <c r="Q268" s="471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85" t="s">
        <v>407</v>
      </c>
      <c r="B269" s="486" t="s">
        <v>77</v>
      </c>
      <c r="C269" s="487" t="s">
        <v>46</v>
      </c>
      <c r="D269" s="519">
        <v>46.64</v>
      </c>
      <c r="E269" s="520">
        <v>4.04</v>
      </c>
      <c r="F269" s="468">
        <f t="shared" si="265"/>
        <v>0</v>
      </c>
      <c r="G269" s="468">
        <f t="shared" si="266"/>
        <v>11.026000000000018</v>
      </c>
      <c r="H269" s="520">
        <v>15.066000000000017</v>
      </c>
      <c r="I269" s="400"/>
      <c r="J269" s="386">
        <f>I269+'BM07'!J269</f>
        <v>15.544799999999995</v>
      </c>
      <c r="K269" s="470">
        <f t="shared" si="267"/>
        <v>188.43</v>
      </c>
      <c r="L269" s="470">
        <f t="shared" si="268"/>
        <v>0</v>
      </c>
      <c r="M269" s="470">
        <f t="shared" si="269"/>
        <v>514.25</v>
      </c>
      <c r="N269" s="470">
        <f t="shared" si="270"/>
        <v>702.68</v>
      </c>
      <c r="O269" s="470">
        <f t="shared" si="273"/>
        <v>0</v>
      </c>
      <c r="P269" s="387">
        <f t="shared" si="271"/>
        <v>725.01</v>
      </c>
      <c r="Q269" s="471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85" t="s">
        <v>408</v>
      </c>
      <c r="B270" s="486" t="s">
        <v>253</v>
      </c>
      <c r="C270" s="487" t="s">
        <v>235</v>
      </c>
      <c r="D270" s="519">
        <v>516.9</v>
      </c>
      <c r="E270" s="520">
        <v>34.75</v>
      </c>
      <c r="F270" s="468">
        <f t="shared" si="265"/>
        <v>0</v>
      </c>
      <c r="G270" s="468">
        <f t="shared" si="266"/>
        <v>1.730000000000004</v>
      </c>
      <c r="H270" s="520">
        <v>36.480000000000004</v>
      </c>
      <c r="I270" s="400"/>
      <c r="J270" s="386">
        <f>I270+'BM07'!J270</f>
        <v>34.464000000000013</v>
      </c>
      <c r="K270" s="470">
        <f t="shared" si="267"/>
        <v>17962.28</v>
      </c>
      <c r="L270" s="470">
        <f t="shared" si="268"/>
        <v>0</v>
      </c>
      <c r="M270" s="470">
        <f t="shared" si="269"/>
        <v>894.24</v>
      </c>
      <c r="N270" s="470">
        <f t="shared" si="270"/>
        <v>18856.509999999998</v>
      </c>
      <c r="O270" s="470">
        <f t="shared" si="273"/>
        <v>0</v>
      </c>
      <c r="P270" s="387">
        <f t="shared" si="271"/>
        <v>17814.439999999999</v>
      </c>
      <c r="Q270" s="471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85" t="s">
        <v>1459</v>
      </c>
      <c r="B271" s="486" t="s">
        <v>834</v>
      </c>
      <c r="C271" s="487" t="s">
        <v>63</v>
      </c>
      <c r="D271" s="519">
        <f>1.21482142858781*71.7</f>
        <v>87.10269642974599</v>
      </c>
      <c r="E271" s="521"/>
      <c r="F271" s="468">
        <f t="shared" si="265"/>
        <v>0</v>
      </c>
      <c r="G271" s="468">
        <f t="shared" si="266"/>
        <v>91.200000000000017</v>
      </c>
      <c r="H271" s="520">
        <v>91.200000000000017</v>
      </c>
      <c r="I271" s="522"/>
      <c r="J271" s="386">
        <f>I271+'BM07'!J271</f>
        <v>86.160000000000025</v>
      </c>
      <c r="K271" s="470"/>
      <c r="L271" s="470">
        <f t="shared" si="268"/>
        <v>0</v>
      </c>
      <c r="M271" s="470">
        <f t="shared" si="269"/>
        <v>7943.77</v>
      </c>
      <c r="N271" s="470">
        <f t="shared" si="270"/>
        <v>7943.77</v>
      </c>
      <c r="O271" s="470">
        <f t="shared" si="273"/>
        <v>0</v>
      </c>
      <c r="P271" s="387">
        <f t="shared" si="271"/>
        <v>7504.77</v>
      </c>
      <c r="Q271" s="471">
        <f t="shared" si="272"/>
        <v>0.94473656714632981</v>
      </c>
      <c r="R271" s="67"/>
      <c r="U271" s="39"/>
      <c r="V271" s="39"/>
    </row>
    <row r="272" spans="1:22" ht="50" x14ac:dyDescent="0.3">
      <c r="A272" s="485" t="s">
        <v>1460</v>
      </c>
      <c r="B272" s="486" t="str">
        <f>B204</f>
        <v>MONTAGEM E DESMONTAGEM DE FÔRMA DE PILARES RETANGULARES E ESTRUTURAS SIMILARES, PÉ-DIREITO SIMPLES, EM CHAPA DE MADEIRA COMPENSADA PLASTIFICADA, 18 UTILIZAÇÕES. AF_09/2020</v>
      </c>
      <c r="C272" s="487" t="s">
        <v>63</v>
      </c>
      <c r="D272" s="519">
        <v>39.71</v>
      </c>
      <c r="E272" s="520"/>
      <c r="F272" s="468">
        <f t="shared" si="265"/>
        <v>0</v>
      </c>
      <c r="G272" s="468">
        <f t="shared" si="266"/>
        <v>115.45500000000001</v>
      </c>
      <c r="H272" s="520">
        <f>'MEMORIA CAL '!M797</f>
        <v>115.45500000000001</v>
      </c>
      <c r="I272" s="400"/>
      <c r="J272" s="386">
        <f>I272+'BM07'!J272</f>
        <v>115.45500000000001</v>
      </c>
      <c r="K272" s="470"/>
      <c r="L272" s="470">
        <f t="shared" si="268"/>
        <v>0</v>
      </c>
      <c r="M272" s="470">
        <f t="shared" si="269"/>
        <v>4584.72</v>
      </c>
      <c r="N272" s="470">
        <f t="shared" si="270"/>
        <v>4584.72</v>
      </c>
      <c r="O272" s="470">
        <f>ROUND(I272*D272,2)</f>
        <v>0</v>
      </c>
      <c r="P272" s="387">
        <f t="shared" si="271"/>
        <v>4584.72</v>
      </c>
      <c r="Q272" s="471">
        <f t="shared" si="272"/>
        <v>1</v>
      </c>
      <c r="R272" s="67"/>
      <c r="U272" s="39"/>
      <c r="V272" s="39"/>
    </row>
    <row r="273" spans="1:22" ht="37.5" x14ac:dyDescent="0.3">
      <c r="A273" s="485" t="s">
        <v>1469</v>
      </c>
      <c r="B273" s="486" t="s">
        <v>340</v>
      </c>
      <c r="C273" s="487" t="s">
        <v>71</v>
      </c>
      <c r="D273" s="519">
        <v>17.07</v>
      </c>
      <c r="E273" s="520"/>
      <c r="F273" s="468">
        <f t="shared" si="265"/>
        <v>0</v>
      </c>
      <c r="G273" s="468">
        <f t="shared" si="266"/>
        <v>124.38719999999999</v>
      </c>
      <c r="H273" s="520">
        <v>124.38719999999999</v>
      </c>
      <c r="I273" s="400"/>
      <c r="J273" s="386">
        <f>I273+'BM07'!J273</f>
        <v>124.38719999999999</v>
      </c>
      <c r="K273" s="470"/>
      <c r="L273" s="470">
        <f t="shared" si="268"/>
        <v>0</v>
      </c>
      <c r="M273" s="470">
        <f t="shared" si="269"/>
        <v>2123.29</v>
      </c>
      <c r="N273" s="470">
        <f t="shared" si="270"/>
        <v>2123.29</v>
      </c>
      <c r="O273" s="470">
        <f t="shared" si="273"/>
        <v>0</v>
      </c>
      <c r="P273" s="387">
        <f t="shared" si="271"/>
        <v>2123.29</v>
      </c>
      <c r="Q273" s="471">
        <f t="shared" si="272"/>
        <v>1</v>
      </c>
      <c r="R273" s="67"/>
      <c r="U273" s="39"/>
      <c r="V273" s="39"/>
    </row>
    <row r="274" spans="1:22" ht="15.5" customHeight="1" x14ac:dyDescent="0.3">
      <c r="A274" s="381" t="s">
        <v>409</v>
      </c>
      <c r="B274" s="394" t="s">
        <v>276</v>
      </c>
      <c r="C274" s="395"/>
      <c r="D274" s="395"/>
      <c r="E274" s="629"/>
      <c r="F274" s="629"/>
      <c r="G274" s="629"/>
      <c r="H274" s="629"/>
      <c r="I274" s="629"/>
      <c r="J274" s="629"/>
      <c r="K274" s="629"/>
      <c r="L274" s="629"/>
      <c r="M274" s="629"/>
      <c r="N274" s="629"/>
      <c r="O274" s="629"/>
      <c r="P274" s="629"/>
      <c r="Q274" s="647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52" t="s">
        <v>410</v>
      </c>
      <c r="B275" s="446" t="s">
        <v>105</v>
      </c>
      <c r="C275" s="447" t="s">
        <v>63</v>
      </c>
      <c r="D275" s="413">
        <v>51.88</v>
      </c>
      <c r="E275" s="447">
        <v>216.28</v>
      </c>
      <c r="F275" s="383">
        <f t="shared" ref="F275" si="275">IF(H275&lt;E275,H275-E275,0)</f>
        <v>0</v>
      </c>
      <c r="G275" s="383">
        <f t="shared" ref="G275" si="276">IF(H275&gt;E275,H275-E275,0)</f>
        <v>0</v>
      </c>
      <c r="H275" s="447">
        <v>216.28</v>
      </c>
      <c r="I275" s="400"/>
      <c r="J275" s="386">
        <f>I275+'BM07'!J275</f>
        <v>0</v>
      </c>
      <c r="K275" s="387">
        <f>ROUND(E275*D275,2)</f>
        <v>11220.61</v>
      </c>
      <c r="L275" s="387">
        <f t="shared" ref="L275" si="277">ROUND(D275*F275,2)</f>
        <v>0</v>
      </c>
      <c r="M275" s="387">
        <f t="shared" ref="M275" si="278">ROUND(D275*G275,2)</f>
        <v>0</v>
      </c>
      <c r="N275" s="387">
        <f>ROUND(H275*D275,2)</f>
        <v>11220.61</v>
      </c>
      <c r="O275" s="387">
        <f>ROUND(I275*D275,2)</f>
        <v>0</v>
      </c>
      <c r="P275" s="387">
        <f>ROUND(J275*D275,2)</f>
        <v>0</v>
      </c>
      <c r="Q275" s="388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81" t="s">
        <v>414</v>
      </c>
      <c r="B276" s="394" t="s">
        <v>411</v>
      </c>
      <c r="C276" s="395"/>
      <c r="D276" s="413"/>
      <c r="E276" s="395"/>
      <c r="F276" s="395"/>
      <c r="G276" s="395"/>
      <c r="H276" s="629"/>
      <c r="I276" s="629"/>
      <c r="J276" s="629"/>
      <c r="K276" s="629"/>
      <c r="L276" s="629"/>
      <c r="M276" s="629"/>
      <c r="N276" s="629"/>
      <c r="O276" s="629"/>
      <c r="P276" s="629"/>
      <c r="Q276" s="647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52" t="s">
        <v>412</v>
      </c>
      <c r="B277" s="446" t="s">
        <v>109</v>
      </c>
      <c r="C277" s="447" t="s">
        <v>63</v>
      </c>
      <c r="D277" s="413">
        <v>4.37</v>
      </c>
      <c r="E277" s="447">
        <v>418.56</v>
      </c>
      <c r="F277" s="383">
        <f t="shared" ref="F277:F278" si="279">IF(H277&lt;E277,H277-E277,0)</f>
        <v>0</v>
      </c>
      <c r="G277" s="383">
        <f t="shared" ref="G277:G278" si="280">IF(H277&gt;E277,H277-E277,0)</f>
        <v>0</v>
      </c>
      <c r="H277" s="447">
        <v>418.56</v>
      </c>
      <c r="I277" s="400"/>
      <c r="J277" s="386">
        <f>I277+'BM07'!J277</f>
        <v>0</v>
      </c>
      <c r="K277" s="387">
        <f>ROUND(E277*D277,2)</f>
        <v>1829.11</v>
      </c>
      <c r="L277" s="387">
        <f t="shared" ref="L277:L278" si="281">ROUND(D277*F277,2)</f>
        <v>0</v>
      </c>
      <c r="M277" s="387">
        <f t="shared" ref="M277:M278" si="282">ROUND(D277*G277,2)</f>
        <v>0</v>
      </c>
      <c r="N277" s="387">
        <f>ROUND(H277*D277,2)</f>
        <v>1829.11</v>
      </c>
      <c r="O277" s="387">
        <f>ROUND(I277*D277,2)</f>
        <v>0</v>
      </c>
      <c r="P277" s="387">
        <f>ROUND(J277*D277,2)</f>
        <v>0</v>
      </c>
      <c r="Q277" s="388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52" t="s">
        <v>413</v>
      </c>
      <c r="B278" s="446" t="s">
        <v>110</v>
      </c>
      <c r="C278" s="447" t="s">
        <v>63</v>
      </c>
      <c r="D278" s="413">
        <v>24.13</v>
      </c>
      <c r="E278" s="447">
        <v>418.56</v>
      </c>
      <c r="F278" s="383">
        <f t="shared" si="279"/>
        <v>0</v>
      </c>
      <c r="G278" s="383">
        <f t="shared" si="280"/>
        <v>0</v>
      </c>
      <c r="H278" s="447">
        <v>418.56</v>
      </c>
      <c r="I278" s="400"/>
      <c r="J278" s="386">
        <f>I278+'BM07'!J278</f>
        <v>0</v>
      </c>
      <c r="K278" s="387">
        <f>ROUND(E278*D278,2)</f>
        <v>10099.85</v>
      </c>
      <c r="L278" s="387">
        <f t="shared" si="281"/>
        <v>0</v>
      </c>
      <c r="M278" s="387">
        <f t="shared" si="282"/>
        <v>0</v>
      </c>
      <c r="N278" s="387">
        <f>ROUND(H278*D278,2)</f>
        <v>10099.85</v>
      </c>
      <c r="O278" s="387">
        <f>ROUND(I278*D278,2)</f>
        <v>0</v>
      </c>
      <c r="P278" s="387">
        <f>ROUND(J278*D278,2)</f>
        <v>0</v>
      </c>
      <c r="Q278" s="388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81" t="s">
        <v>415</v>
      </c>
      <c r="B279" s="394" t="s">
        <v>198</v>
      </c>
      <c r="C279" s="395"/>
      <c r="D279" s="413"/>
      <c r="E279" s="395"/>
      <c r="F279" s="395"/>
      <c r="G279" s="395"/>
      <c r="H279" s="629"/>
      <c r="I279" s="629"/>
      <c r="J279" s="629"/>
      <c r="K279" s="629"/>
      <c r="L279" s="629"/>
      <c r="M279" s="629"/>
      <c r="N279" s="629"/>
      <c r="O279" s="629"/>
      <c r="P279" s="629"/>
      <c r="Q279" s="647"/>
      <c r="S279" s="4">
        <v>13825.04</v>
      </c>
      <c r="U279" s="39">
        <f t="shared" si="274"/>
        <v>13825.04</v>
      </c>
      <c r="V279" s="39"/>
    </row>
    <row r="280" spans="1:22" ht="25" x14ac:dyDescent="0.3">
      <c r="A280" s="452" t="s">
        <v>416</v>
      </c>
      <c r="B280" s="446" t="s">
        <v>417</v>
      </c>
      <c r="C280" s="447" t="s">
        <v>63</v>
      </c>
      <c r="D280" s="413">
        <v>13.62</v>
      </c>
      <c r="E280" s="447">
        <v>418.56</v>
      </c>
      <c r="F280" s="383">
        <f t="shared" ref="F280:F281" si="283">IF(H280&lt;E280,H280-E280,0)</f>
        <v>0</v>
      </c>
      <c r="G280" s="383">
        <f t="shared" ref="G280:G281" si="284">IF(H280&gt;E280,H280-E280,0)</f>
        <v>0</v>
      </c>
      <c r="H280" s="447">
        <v>418.56</v>
      </c>
      <c r="I280" s="400"/>
      <c r="J280" s="386">
        <f>I280+'BM07'!J280</f>
        <v>0</v>
      </c>
      <c r="K280" s="387">
        <f>ROUND(E280*D280,2)</f>
        <v>5700.79</v>
      </c>
      <c r="L280" s="387">
        <f t="shared" ref="L280:L281" si="285">ROUND(D280*F280,2)</f>
        <v>0</v>
      </c>
      <c r="M280" s="387">
        <f t="shared" ref="M280:M281" si="286">ROUND(D280*G280,2)</f>
        <v>0</v>
      </c>
      <c r="N280" s="387">
        <f>ROUND(H280*D280,2)</f>
        <v>5700.79</v>
      </c>
      <c r="O280" s="387">
        <f>ROUND(I280*D280,2)</f>
        <v>0</v>
      </c>
      <c r="P280" s="387">
        <f>ROUND(J280*D280,2)</f>
        <v>0</v>
      </c>
      <c r="Q280" s="388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52" t="s">
        <v>418</v>
      </c>
      <c r="B281" s="446" t="s">
        <v>112</v>
      </c>
      <c r="C281" s="447" t="s">
        <v>63</v>
      </c>
      <c r="D281" s="413">
        <v>19.41</v>
      </c>
      <c r="E281" s="447">
        <v>418.56</v>
      </c>
      <c r="F281" s="383">
        <f t="shared" si="283"/>
        <v>0</v>
      </c>
      <c r="G281" s="383">
        <f t="shared" si="284"/>
        <v>0</v>
      </c>
      <c r="H281" s="447">
        <v>418.56</v>
      </c>
      <c r="I281" s="400"/>
      <c r="J281" s="386">
        <f>I281+'BM07'!J281</f>
        <v>0</v>
      </c>
      <c r="K281" s="387">
        <f>ROUND(E281*D281,2)</f>
        <v>8124.25</v>
      </c>
      <c r="L281" s="387">
        <f t="shared" si="285"/>
        <v>0</v>
      </c>
      <c r="M281" s="387">
        <f t="shared" si="286"/>
        <v>0</v>
      </c>
      <c r="N281" s="387">
        <f>ROUND(H281*D281,2)</f>
        <v>8124.25</v>
      </c>
      <c r="O281" s="387">
        <f>ROUND(I281*D281,2)</f>
        <v>0</v>
      </c>
      <c r="P281" s="387">
        <f>ROUND(J281*D281,2)</f>
        <v>0</v>
      </c>
      <c r="Q281" s="388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81" t="s">
        <v>419</v>
      </c>
      <c r="B282" s="394" t="s">
        <v>420</v>
      </c>
      <c r="C282" s="395"/>
      <c r="D282" s="413"/>
      <c r="E282" s="395"/>
      <c r="F282" s="395"/>
      <c r="G282" s="395"/>
      <c r="H282" s="395"/>
      <c r="I282" s="644"/>
      <c r="J282" s="644"/>
      <c r="K282" s="644"/>
      <c r="L282" s="644"/>
      <c r="M282" s="644"/>
      <c r="N282" s="644"/>
      <c r="O282" s="644"/>
      <c r="P282" s="644"/>
      <c r="Q282" s="646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85" t="s">
        <v>421</v>
      </c>
      <c r="B283" s="486" t="s">
        <v>159</v>
      </c>
      <c r="C283" s="487" t="s">
        <v>63</v>
      </c>
      <c r="D283" s="488">
        <v>77.12</v>
      </c>
      <c r="E283" s="487">
        <v>532</v>
      </c>
      <c r="F283" s="383">
        <f t="shared" ref="F283:F286" si="287">IF(H283&lt;E283,H283-E283,0)</f>
        <v>0</v>
      </c>
      <c r="G283" s="383">
        <f t="shared" ref="G283:G286" si="288">IF(H283&gt;E283,H283-E283,0)</f>
        <v>0</v>
      </c>
      <c r="H283" s="487">
        <v>532</v>
      </c>
      <c r="I283" s="400"/>
      <c r="J283" s="386">
        <f>I283+'BM07'!J283</f>
        <v>0</v>
      </c>
      <c r="K283" s="387">
        <f>ROUND(E283*D283,2)</f>
        <v>41027.839999999997</v>
      </c>
      <c r="L283" s="387">
        <f t="shared" ref="L283:L286" si="289">ROUND(D283*F283,2)</f>
        <v>0</v>
      </c>
      <c r="M283" s="387">
        <f t="shared" ref="M283:M286" si="290">ROUND(D283*G283,2)</f>
        <v>0</v>
      </c>
      <c r="N283" s="387">
        <f>ROUND(H283*D283,2)</f>
        <v>41027.839999999997</v>
      </c>
      <c r="O283" s="387">
        <f>ROUND(I283*D283,2)</f>
        <v>0</v>
      </c>
      <c r="P283" s="387">
        <f>ROUND(J283*D283,2)</f>
        <v>0</v>
      </c>
      <c r="Q283" s="388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85" t="s">
        <v>422</v>
      </c>
      <c r="B284" s="486" t="s">
        <v>160</v>
      </c>
      <c r="C284" s="487" t="s">
        <v>63</v>
      </c>
      <c r="D284" s="488">
        <v>27.56</v>
      </c>
      <c r="E284" s="487">
        <v>532</v>
      </c>
      <c r="F284" s="383">
        <f t="shared" si="287"/>
        <v>0</v>
      </c>
      <c r="G284" s="383">
        <f t="shared" si="288"/>
        <v>0</v>
      </c>
      <c r="H284" s="487">
        <v>532</v>
      </c>
      <c r="I284" s="400"/>
      <c r="J284" s="386">
        <f>I284+'BM07'!J284</f>
        <v>0</v>
      </c>
      <c r="K284" s="387">
        <f>ROUND(E284*D284,2)</f>
        <v>14661.92</v>
      </c>
      <c r="L284" s="387">
        <f t="shared" si="289"/>
        <v>0</v>
      </c>
      <c r="M284" s="387">
        <f t="shared" si="290"/>
        <v>0</v>
      </c>
      <c r="N284" s="387">
        <f>ROUND(H284*D284,2)</f>
        <v>14661.92</v>
      </c>
      <c r="O284" s="387">
        <f>ROUND(I284*D284,2)</f>
        <v>0</v>
      </c>
      <c r="P284" s="387">
        <f t="shared" ref="P284:P286" si="291">ROUND(J284*D284,2)</f>
        <v>0</v>
      </c>
      <c r="Q284" s="388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85" t="s">
        <v>1434</v>
      </c>
      <c r="B285" s="486" t="s">
        <v>1508</v>
      </c>
      <c r="C285" s="487" t="s">
        <v>431</v>
      </c>
      <c r="D285" s="488">
        <v>3059.7585839698286</v>
      </c>
      <c r="E285" s="487"/>
      <c r="F285" s="383">
        <f t="shared" si="287"/>
        <v>0</v>
      </c>
      <c r="G285" s="383">
        <f t="shared" si="288"/>
        <v>13</v>
      </c>
      <c r="H285" s="487">
        <v>13</v>
      </c>
      <c r="I285" s="400"/>
      <c r="J285" s="386">
        <f>I285+'BM07'!J285</f>
        <v>0</v>
      </c>
      <c r="K285" s="387"/>
      <c r="L285" s="387">
        <f t="shared" si="289"/>
        <v>0</v>
      </c>
      <c r="M285" s="387">
        <f t="shared" si="290"/>
        <v>39776.86</v>
      </c>
      <c r="N285" s="387">
        <f>ROUND(H285*D285,2)</f>
        <v>39776.86</v>
      </c>
      <c r="O285" s="387">
        <v>0</v>
      </c>
      <c r="P285" s="387">
        <f t="shared" si="291"/>
        <v>0</v>
      </c>
      <c r="Q285" s="388">
        <f t="shared" si="272"/>
        <v>0</v>
      </c>
      <c r="U285" s="39"/>
      <c r="V285" s="39"/>
    </row>
    <row r="286" spans="1:22" ht="37.5" x14ac:dyDescent="0.3">
      <c r="A286" s="485" t="s">
        <v>1436</v>
      </c>
      <c r="B286" s="486" t="s">
        <v>1518</v>
      </c>
      <c r="C286" s="487" t="s">
        <v>124</v>
      </c>
      <c r="D286" s="488">
        <v>21.344412500287802</v>
      </c>
      <c r="E286" s="487"/>
      <c r="F286" s="383">
        <f t="shared" si="287"/>
        <v>0</v>
      </c>
      <c r="G286" s="383">
        <f t="shared" si="288"/>
        <v>38</v>
      </c>
      <c r="H286" s="487">
        <v>38</v>
      </c>
      <c r="I286" s="400"/>
      <c r="J286" s="386">
        <f>I286+'BM07'!J286</f>
        <v>0</v>
      </c>
      <c r="K286" s="387"/>
      <c r="L286" s="387">
        <f t="shared" si="289"/>
        <v>0</v>
      </c>
      <c r="M286" s="387">
        <f t="shared" si="290"/>
        <v>811.09</v>
      </c>
      <c r="N286" s="387">
        <f>ROUND(H286*D286,2)</f>
        <v>811.09</v>
      </c>
      <c r="O286" s="387">
        <v>0</v>
      </c>
      <c r="P286" s="387">
        <f t="shared" si="291"/>
        <v>0</v>
      </c>
      <c r="Q286" s="388">
        <f t="shared" si="272"/>
        <v>0</v>
      </c>
      <c r="U286" s="39"/>
      <c r="V286" s="39"/>
    </row>
    <row r="287" spans="1:22" ht="15.5" x14ac:dyDescent="0.3">
      <c r="A287" s="381" t="s">
        <v>423</v>
      </c>
      <c r="B287" s="394" t="s">
        <v>424</v>
      </c>
      <c r="C287" s="395"/>
      <c r="D287" s="413"/>
      <c r="E287" s="536"/>
      <c r="F287" s="536"/>
      <c r="G287" s="536"/>
      <c r="H287" s="395"/>
      <c r="I287" s="644"/>
      <c r="J287" s="644"/>
      <c r="K287" s="644"/>
      <c r="L287" s="644"/>
      <c r="M287" s="644"/>
      <c r="N287" s="644"/>
      <c r="O287" s="644"/>
      <c r="P287" s="644"/>
      <c r="Q287" s="646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52" t="s">
        <v>425</v>
      </c>
      <c r="B288" s="446" t="s">
        <v>426</v>
      </c>
      <c r="C288" s="447" t="s">
        <v>124</v>
      </c>
      <c r="D288" s="413">
        <v>507.24</v>
      </c>
      <c r="E288" s="447">
        <v>114.52</v>
      </c>
      <c r="F288" s="383">
        <f t="shared" ref="F288:F290" si="293">IF(H288&lt;E288,H288-E288,0)</f>
        <v>-23.519999999999996</v>
      </c>
      <c r="G288" s="383">
        <f t="shared" ref="G288:G290" si="294">IF(H288&gt;E288,H288-E288,0)</f>
        <v>0</v>
      </c>
      <c r="H288" s="447">
        <v>91</v>
      </c>
      <c r="I288" s="400"/>
      <c r="J288" s="386">
        <f>I288+'BM07'!J288</f>
        <v>0</v>
      </c>
      <c r="K288" s="387">
        <f>ROUND(E288*D288,2)</f>
        <v>58089.120000000003</v>
      </c>
      <c r="L288" s="387">
        <f t="shared" ref="L288:L290" si="295">ROUND(D288*F288,2)</f>
        <v>-11930.28</v>
      </c>
      <c r="M288" s="387">
        <f t="shared" ref="M288:M290" si="296">ROUND(D288*G288,2)</f>
        <v>0</v>
      </c>
      <c r="N288" s="387">
        <f>ROUND(H288*D288,2)</f>
        <v>46158.84</v>
      </c>
      <c r="O288" s="387">
        <f>ROUND(I288*D288,2)</f>
        <v>0</v>
      </c>
      <c r="P288" s="387">
        <f>ROUND(J288*D288,2)</f>
        <v>0</v>
      </c>
      <c r="Q288" s="388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52" t="s">
        <v>427</v>
      </c>
      <c r="B289" s="446" t="s">
        <v>428</v>
      </c>
      <c r="C289" s="447" t="s">
        <v>63</v>
      </c>
      <c r="D289" s="413">
        <v>14.4</v>
      </c>
      <c r="E289" s="447">
        <v>91.62</v>
      </c>
      <c r="F289" s="383">
        <f t="shared" si="293"/>
        <v>-18.820000000000007</v>
      </c>
      <c r="G289" s="383">
        <f t="shared" si="294"/>
        <v>0</v>
      </c>
      <c r="H289" s="447">
        <v>72.8</v>
      </c>
      <c r="I289" s="400"/>
      <c r="J289" s="386">
        <f>I289+'BM07'!J289</f>
        <v>0</v>
      </c>
      <c r="K289" s="387">
        <f>ROUND(E289*D289,2)</f>
        <v>1319.33</v>
      </c>
      <c r="L289" s="387">
        <f t="shared" si="295"/>
        <v>-271.01</v>
      </c>
      <c r="M289" s="387">
        <f t="shared" si="296"/>
        <v>0</v>
      </c>
      <c r="N289" s="387">
        <f>ROUND(H289*D289,2)</f>
        <v>1048.32</v>
      </c>
      <c r="O289" s="387">
        <f>ROUND(I289*D289,2)</f>
        <v>0</v>
      </c>
      <c r="P289" s="387">
        <f t="shared" ref="P289:P290" si="297">ROUND(J289*D289,2)</f>
        <v>0</v>
      </c>
      <c r="Q289" s="388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52" t="s">
        <v>429</v>
      </c>
      <c r="B290" s="446" t="s">
        <v>430</v>
      </c>
      <c r="C290" s="447" t="s">
        <v>431</v>
      </c>
      <c r="D290" s="413">
        <v>398.14</v>
      </c>
      <c r="E290" s="447">
        <v>14</v>
      </c>
      <c r="F290" s="383">
        <f t="shared" si="293"/>
        <v>0</v>
      </c>
      <c r="G290" s="383">
        <f t="shared" si="294"/>
        <v>0</v>
      </c>
      <c r="H290" s="447">
        <v>14</v>
      </c>
      <c r="I290" s="400"/>
      <c r="J290" s="386">
        <f>I290+'BM07'!J290</f>
        <v>0</v>
      </c>
      <c r="K290" s="387">
        <f>ROUND(E290*D290,2)</f>
        <v>5573.96</v>
      </c>
      <c r="L290" s="387">
        <f t="shared" si="295"/>
        <v>0</v>
      </c>
      <c r="M290" s="387">
        <f t="shared" si="296"/>
        <v>0</v>
      </c>
      <c r="N290" s="387">
        <f>ROUND(H290*D290,2)</f>
        <v>5573.96</v>
      </c>
      <c r="O290" s="387">
        <f>ROUND(I290*D290,2)</f>
        <v>0</v>
      </c>
      <c r="P290" s="387">
        <f t="shared" si="297"/>
        <v>0</v>
      </c>
      <c r="Q290" s="388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76" t="s">
        <v>32</v>
      </c>
      <c r="B291" s="414" t="s">
        <v>432</v>
      </c>
      <c r="C291" s="415"/>
      <c r="D291" s="415"/>
      <c r="E291" s="415"/>
      <c r="F291" s="415"/>
      <c r="G291" s="415"/>
      <c r="H291" s="415"/>
      <c r="I291" s="451"/>
      <c r="J291" s="451"/>
      <c r="K291" s="449">
        <f t="shared" ref="K291:P291" si="298">SUM(K293:K324)</f>
        <v>515418.46000000008</v>
      </c>
      <c r="L291" s="449">
        <f t="shared" si="298"/>
        <v>-41861.639999999992</v>
      </c>
      <c r="M291" s="449">
        <f t="shared" si="298"/>
        <v>256936.12</v>
      </c>
      <c r="N291" s="449">
        <f t="shared" si="298"/>
        <v>730492.93</v>
      </c>
      <c r="O291" s="449">
        <f t="shared" si="298"/>
        <v>30543.14</v>
      </c>
      <c r="P291" s="449">
        <f t="shared" si="298"/>
        <v>181845.81999999998</v>
      </c>
      <c r="Q291" s="380">
        <f>P291/N291</f>
        <v>0.24893576998753425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81" t="s">
        <v>53</v>
      </c>
      <c r="B292" s="481" t="s">
        <v>59</v>
      </c>
      <c r="C292" s="395"/>
      <c r="D292" s="395"/>
      <c r="E292" s="395"/>
      <c r="F292" s="395"/>
      <c r="G292" s="395"/>
      <c r="H292" s="395"/>
      <c r="I292" s="644"/>
      <c r="J292" s="644"/>
      <c r="K292" s="644"/>
      <c r="L292" s="644"/>
      <c r="M292" s="644"/>
      <c r="N292" s="644"/>
      <c r="O292" s="644"/>
      <c r="P292" s="644"/>
      <c r="Q292" s="450"/>
      <c r="S292" s="4">
        <v>596.16</v>
      </c>
      <c r="U292" s="39">
        <f t="shared" si="292"/>
        <v>596.16</v>
      </c>
      <c r="V292" s="39"/>
    </row>
    <row r="293" spans="1:22" ht="37.5" x14ac:dyDescent="0.3">
      <c r="A293" s="452" t="s">
        <v>433</v>
      </c>
      <c r="B293" s="446" t="s">
        <v>65</v>
      </c>
      <c r="C293" s="447" t="s">
        <v>61</v>
      </c>
      <c r="D293" s="413">
        <v>0.46</v>
      </c>
      <c r="E293" s="447">
        <v>1296</v>
      </c>
      <c r="F293" s="383">
        <f t="shared" ref="F293" si="299">IF(H293&lt;E293,H293-E293,0)</f>
        <v>0</v>
      </c>
      <c r="G293" s="383">
        <f t="shared" ref="G293" si="300">IF(H293&gt;E293,H293-E293,0)</f>
        <v>0</v>
      </c>
      <c r="H293" s="447">
        <v>1296</v>
      </c>
      <c r="I293" s="400"/>
      <c r="J293" s="386">
        <f>I293+'BM07'!J293</f>
        <v>1296</v>
      </c>
      <c r="K293" s="387">
        <f>ROUND(E293*D293,2)</f>
        <v>596.16</v>
      </c>
      <c r="L293" s="387">
        <f t="shared" ref="L293" si="301">ROUND(D293*F293,2)</f>
        <v>0</v>
      </c>
      <c r="M293" s="387">
        <f t="shared" ref="M293" si="302">ROUND(D293*G293,2)</f>
        <v>0</v>
      </c>
      <c r="N293" s="387">
        <f>ROUND(H293*D293,2)</f>
        <v>596.16</v>
      </c>
      <c r="O293" s="387">
        <f>ROUND(I293*D293,2)</f>
        <v>0</v>
      </c>
      <c r="P293" s="387">
        <f>ROUND(J293*D293,2)</f>
        <v>596.16</v>
      </c>
      <c r="Q293" s="388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81" t="s">
        <v>54</v>
      </c>
      <c r="B294" s="394" t="s">
        <v>38</v>
      </c>
      <c r="C294" s="395"/>
      <c r="D294" s="413"/>
      <c r="E294" s="395"/>
      <c r="F294" s="395"/>
      <c r="G294" s="395"/>
      <c r="H294" s="395"/>
      <c r="I294" s="644"/>
      <c r="J294" s="644"/>
      <c r="K294" s="644"/>
      <c r="L294" s="644"/>
      <c r="M294" s="644"/>
      <c r="N294" s="644"/>
      <c r="O294" s="644"/>
      <c r="P294" s="644"/>
      <c r="Q294" s="646"/>
      <c r="S294" s="4">
        <v>90861.26</v>
      </c>
      <c r="U294" s="39">
        <f t="shared" si="292"/>
        <v>90861.26</v>
      </c>
      <c r="V294" s="39"/>
    </row>
    <row r="295" spans="1:22" ht="25" x14ac:dyDescent="0.3">
      <c r="A295" s="452" t="s">
        <v>434</v>
      </c>
      <c r="B295" s="446" t="s">
        <v>67</v>
      </c>
      <c r="C295" s="447" t="s">
        <v>46</v>
      </c>
      <c r="D295" s="413">
        <v>76.92</v>
      </c>
      <c r="E295" s="447">
        <v>138.19999999999999</v>
      </c>
      <c r="F295" s="383">
        <f t="shared" ref="F295:F307" si="304">IF(H295&lt;E295,H295-E295,0)</f>
        <v>0</v>
      </c>
      <c r="G295" s="383">
        <f t="shared" ref="G295:G307" si="305">IF(H295&gt;E295,H295-E295,0)</f>
        <v>88.588000000000079</v>
      </c>
      <c r="H295" s="447">
        <v>226.78800000000007</v>
      </c>
      <c r="I295" s="400"/>
      <c r="J295" s="386">
        <f>I295+'BM07'!J295</f>
        <v>138.19999999999999</v>
      </c>
      <c r="K295" s="387">
        <f t="shared" ref="K295:K304" si="306">ROUND(E295*D295,2)</f>
        <v>10630.34</v>
      </c>
      <c r="L295" s="387">
        <f t="shared" ref="L295:L307" si="307">ROUND(D295*F295,2)</f>
        <v>0</v>
      </c>
      <c r="M295" s="387">
        <f t="shared" ref="M295:M307" si="308">ROUND(D295*G295,2)</f>
        <v>6814.19</v>
      </c>
      <c r="N295" s="387">
        <f t="shared" ref="N295:N307" si="309">ROUND(H295*D295,2)</f>
        <v>17444.53</v>
      </c>
      <c r="O295" s="387">
        <f t="shared" ref="O295:O307" si="310">ROUND(I295*D295,2)</f>
        <v>0</v>
      </c>
      <c r="P295" s="387">
        <f t="shared" ref="P295:P307" si="311">ROUND(J295*D295,2)</f>
        <v>10630.34</v>
      </c>
      <c r="Q295" s="388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52" t="s">
        <v>435</v>
      </c>
      <c r="B296" s="446" t="s">
        <v>68</v>
      </c>
      <c r="C296" s="447" t="s">
        <v>63</v>
      </c>
      <c r="D296" s="413">
        <v>5.65</v>
      </c>
      <c r="E296" s="447">
        <v>59.54</v>
      </c>
      <c r="F296" s="383">
        <f t="shared" si="304"/>
        <v>0</v>
      </c>
      <c r="G296" s="383">
        <f t="shared" si="305"/>
        <v>345.94</v>
      </c>
      <c r="H296" s="447">
        <v>405.48</v>
      </c>
      <c r="I296" s="400"/>
      <c r="J296" s="386">
        <f>I296+'BM07'!J296</f>
        <v>59.54</v>
      </c>
      <c r="K296" s="387">
        <f t="shared" si="306"/>
        <v>336.4</v>
      </c>
      <c r="L296" s="387">
        <f t="shared" si="307"/>
        <v>0</v>
      </c>
      <c r="M296" s="387">
        <f t="shared" si="308"/>
        <v>1954.56</v>
      </c>
      <c r="N296" s="387">
        <f t="shared" si="309"/>
        <v>2290.96</v>
      </c>
      <c r="O296" s="387">
        <f t="shared" si="310"/>
        <v>0</v>
      </c>
      <c r="P296" s="387">
        <f t="shared" si="311"/>
        <v>336.4</v>
      </c>
      <c r="Q296" s="388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52" t="s">
        <v>436</v>
      </c>
      <c r="B297" s="446" t="s">
        <v>69</v>
      </c>
      <c r="C297" s="447" t="s">
        <v>63</v>
      </c>
      <c r="D297" s="413">
        <v>30.52</v>
      </c>
      <c r="E297" s="447">
        <v>59.54</v>
      </c>
      <c r="F297" s="383">
        <f t="shared" si="304"/>
        <v>0</v>
      </c>
      <c r="G297" s="383">
        <f t="shared" si="305"/>
        <v>1.779999999999994</v>
      </c>
      <c r="H297" s="447">
        <v>61.319999999999993</v>
      </c>
      <c r="I297" s="400"/>
      <c r="J297" s="386">
        <f>I297+'BM07'!J297</f>
        <v>59.54</v>
      </c>
      <c r="K297" s="387">
        <f t="shared" si="306"/>
        <v>1817.16</v>
      </c>
      <c r="L297" s="387">
        <f t="shared" si="307"/>
        <v>0</v>
      </c>
      <c r="M297" s="387">
        <f t="shared" si="308"/>
        <v>54.33</v>
      </c>
      <c r="N297" s="387">
        <f t="shared" si="309"/>
        <v>1871.49</v>
      </c>
      <c r="O297" s="387">
        <f t="shared" si="310"/>
        <v>0</v>
      </c>
      <c r="P297" s="387">
        <f t="shared" si="311"/>
        <v>1817.16</v>
      </c>
      <c r="Q297" s="388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52" t="s">
        <v>437</v>
      </c>
      <c r="B298" s="446" t="s">
        <v>73</v>
      </c>
      <c r="C298" s="447" t="s">
        <v>71</v>
      </c>
      <c r="D298" s="413">
        <v>22.45</v>
      </c>
      <c r="E298" s="447">
        <v>153.30000000000001</v>
      </c>
      <c r="F298" s="383">
        <f t="shared" si="304"/>
        <v>0</v>
      </c>
      <c r="G298" s="383">
        <f t="shared" si="305"/>
        <v>494.18068</v>
      </c>
      <c r="H298" s="447">
        <v>647.48068000000001</v>
      </c>
      <c r="I298" s="400">
        <v>494.18</v>
      </c>
      <c r="J298" s="386">
        <f>I298+'BM07'!J298</f>
        <v>647.48</v>
      </c>
      <c r="K298" s="387">
        <f t="shared" si="306"/>
        <v>3441.59</v>
      </c>
      <c r="L298" s="387">
        <f t="shared" si="307"/>
        <v>0</v>
      </c>
      <c r="M298" s="387">
        <f t="shared" si="308"/>
        <v>11094.36</v>
      </c>
      <c r="N298" s="387">
        <f t="shared" si="309"/>
        <v>14535.94</v>
      </c>
      <c r="O298" s="387">
        <f t="shared" si="310"/>
        <v>11094.34</v>
      </c>
      <c r="P298" s="387">
        <f t="shared" si="311"/>
        <v>14535.93</v>
      </c>
      <c r="Q298" s="388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85" t="s">
        <v>438</v>
      </c>
      <c r="B299" s="486" t="s">
        <v>72</v>
      </c>
      <c r="C299" s="487" t="s">
        <v>71</v>
      </c>
      <c r="D299" s="488">
        <v>20.350000000000001</v>
      </c>
      <c r="E299" s="487">
        <v>168</v>
      </c>
      <c r="F299" s="383">
        <f t="shared" si="304"/>
        <v>-168</v>
      </c>
      <c r="G299" s="383">
        <f t="shared" si="305"/>
        <v>0</v>
      </c>
      <c r="H299" s="487">
        <v>0</v>
      </c>
      <c r="I299" s="400"/>
      <c r="J299" s="386">
        <f>I299+'BM07'!J299</f>
        <v>0</v>
      </c>
      <c r="K299" s="387">
        <f t="shared" si="306"/>
        <v>3418.8</v>
      </c>
      <c r="L299" s="387">
        <f t="shared" si="307"/>
        <v>-3418.8</v>
      </c>
      <c r="M299" s="387">
        <f t="shared" si="308"/>
        <v>0</v>
      </c>
      <c r="N299" s="387">
        <f t="shared" si="309"/>
        <v>0</v>
      </c>
      <c r="O299" s="387">
        <f t="shared" si="310"/>
        <v>0</v>
      </c>
      <c r="P299" s="387">
        <f t="shared" si="311"/>
        <v>0</v>
      </c>
      <c r="Q299" s="388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85" t="s">
        <v>439</v>
      </c>
      <c r="B300" s="486" t="s">
        <v>72</v>
      </c>
      <c r="C300" s="487" t="s">
        <v>71</v>
      </c>
      <c r="D300" s="488">
        <v>20.350000000000001</v>
      </c>
      <c r="E300" s="487">
        <v>445.2</v>
      </c>
      <c r="F300" s="383">
        <f t="shared" si="304"/>
        <v>0</v>
      </c>
      <c r="G300" s="383">
        <f t="shared" si="305"/>
        <v>635.52</v>
      </c>
      <c r="H300" s="487">
        <v>1080.72</v>
      </c>
      <c r="I300" s="400"/>
      <c r="J300" s="386">
        <f>I300+'BM07'!J300</f>
        <v>1080.72</v>
      </c>
      <c r="K300" s="387">
        <f t="shared" si="306"/>
        <v>9059.82</v>
      </c>
      <c r="L300" s="387">
        <f t="shared" si="307"/>
        <v>0</v>
      </c>
      <c r="M300" s="387">
        <f t="shared" si="308"/>
        <v>12932.83</v>
      </c>
      <c r="N300" s="387">
        <f t="shared" si="309"/>
        <v>21992.65</v>
      </c>
      <c r="O300" s="387">
        <f t="shared" si="310"/>
        <v>0</v>
      </c>
      <c r="P300" s="387">
        <f t="shared" si="311"/>
        <v>21992.65</v>
      </c>
      <c r="Q300" s="388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85" t="s">
        <v>440</v>
      </c>
      <c r="B301" s="486" t="s">
        <v>144</v>
      </c>
      <c r="C301" s="487" t="s">
        <v>46</v>
      </c>
      <c r="D301" s="488">
        <v>487.71</v>
      </c>
      <c r="E301" s="487">
        <v>5.73</v>
      </c>
      <c r="F301" s="383">
        <f t="shared" si="304"/>
        <v>0</v>
      </c>
      <c r="G301" s="383">
        <f t="shared" si="305"/>
        <v>38.195999999999998</v>
      </c>
      <c r="H301" s="487">
        <v>43.926000000000002</v>
      </c>
      <c r="I301" s="400">
        <v>10</v>
      </c>
      <c r="J301" s="386">
        <f>I301+'BM07'!J301</f>
        <v>40.93</v>
      </c>
      <c r="K301" s="387">
        <f t="shared" si="306"/>
        <v>2794.58</v>
      </c>
      <c r="L301" s="387">
        <f t="shared" si="307"/>
        <v>0</v>
      </c>
      <c r="M301" s="387">
        <f t="shared" si="308"/>
        <v>18628.57</v>
      </c>
      <c r="N301" s="387">
        <f t="shared" si="309"/>
        <v>21423.15</v>
      </c>
      <c r="O301" s="387">
        <f t="shared" si="310"/>
        <v>4877.1000000000004</v>
      </c>
      <c r="P301" s="387">
        <f t="shared" si="311"/>
        <v>19961.97</v>
      </c>
      <c r="Q301" s="388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85" t="s">
        <v>441</v>
      </c>
      <c r="B302" s="486" t="s">
        <v>268</v>
      </c>
      <c r="C302" s="487" t="s">
        <v>46</v>
      </c>
      <c r="D302" s="488">
        <v>265.87</v>
      </c>
      <c r="E302" s="487">
        <v>5.73</v>
      </c>
      <c r="F302" s="383">
        <f t="shared" si="304"/>
        <v>0</v>
      </c>
      <c r="G302" s="383">
        <f t="shared" si="305"/>
        <v>38.195999999999998</v>
      </c>
      <c r="H302" s="487">
        <v>43.926000000000002</v>
      </c>
      <c r="I302" s="400">
        <v>10</v>
      </c>
      <c r="J302" s="386">
        <f>I302+'BM07'!J302</f>
        <v>40.93</v>
      </c>
      <c r="K302" s="387">
        <f t="shared" si="306"/>
        <v>1523.44</v>
      </c>
      <c r="L302" s="387">
        <f t="shared" si="307"/>
        <v>0</v>
      </c>
      <c r="M302" s="387">
        <f t="shared" si="308"/>
        <v>10155.17</v>
      </c>
      <c r="N302" s="387">
        <f t="shared" si="309"/>
        <v>11678.61</v>
      </c>
      <c r="O302" s="387">
        <f t="shared" si="310"/>
        <v>2658.7</v>
      </c>
      <c r="P302" s="387">
        <f t="shared" si="311"/>
        <v>10882.06</v>
      </c>
      <c r="Q302" s="388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85" t="s">
        <v>442</v>
      </c>
      <c r="B303" s="486" t="s">
        <v>77</v>
      </c>
      <c r="C303" s="487" t="s">
        <v>46</v>
      </c>
      <c r="D303" s="488">
        <v>46.64</v>
      </c>
      <c r="E303" s="487">
        <v>84.63</v>
      </c>
      <c r="F303" s="383">
        <f t="shared" si="304"/>
        <v>-39.431999999999931</v>
      </c>
      <c r="G303" s="383">
        <f t="shared" si="305"/>
        <v>0</v>
      </c>
      <c r="H303" s="487">
        <v>45.198000000000064</v>
      </c>
      <c r="I303" s="400"/>
      <c r="J303" s="386">
        <f>I303+'BM07'!J303</f>
        <v>43.181999999999995</v>
      </c>
      <c r="K303" s="387">
        <f t="shared" si="306"/>
        <v>3947.14</v>
      </c>
      <c r="L303" s="387">
        <f t="shared" si="307"/>
        <v>-1839.11</v>
      </c>
      <c r="M303" s="387">
        <f t="shared" si="308"/>
        <v>0</v>
      </c>
      <c r="N303" s="387">
        <f t="shared" si="309"/>
        <v>2108.0300000000002</v>
      </c>
      <c r="O303" s="387">
        <f t="shared" si="310"/>
        <v>0</v>
      </c>
      <c r="P303" s="387">
        <f t="shared" si="311"/>
        <v>2014.01</v>
      </c>
      <c r="Q303" s="388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85" t="s">
        <v>443</v>
      </c>
      <c r="B304" s="486" t="s">
        <v>253</v>
      </c>
      <c r="C304" s="487" t="s">
        <v>235</v>
      </c>
      <c r="D304" s="488">
        <v>516.9</v>
      </c>
      <c r="E304" s="487">
        <v>104.26</v>
      </c>
      <c r="F304" s="383">
        <f t="shared" si="304"/>
        <v>0</v>
      </c>
      <c r="G304" s="383">
        <f t="shared" si="305"/>
        <v>33.404000000000011</v>
      </c>
      <c r="H304" s="487">
        <v>137.66400000000002</v>
      </c>
      <c r="I304" s="400"/>
      <c r="J304" s="386">
        <f>I304+'BM07'!J304</f>
        <v>104.26</v>
      </c>
      <c r="K304" s="387">
        <f t="shared" si="306"/>
        <v>53891.99</v>
      </c>
      <c r="L304" s="387">
        <f t="shared" si="307"/>
        <v>0</v>
      </c>
      <c r="M304" s="387">
        <f t="shared" si="308"/>
        <v>17266.53</v>
      </c>
      <c r="N304" s="387">
        <f t="shared" si="309"/>
        <v>71158.52</v>
      </c>
      <c r="O304" s="387">
        <f t="shared" si="310"/>
        <v>0</v>
      </c>
      <c r="P304" s="387">
        <f t="shared" si="311"/>
        <v>53891.99</v>
      </c>
      <c r="Q304" s="388">
        <f t="shared" si="312"/>
        <v>0.75735119280164898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85" t="s">
        <v>1476</v>
      </c>
      <c r="B305" s="486" t="s">
        <v>834</v>
      </c>
      <c r="C305" s="511" t="s">
        <v>61</v>
      </c>
      <c r="D305" s="488">
        <v>87.10269642974599</v>
      </c>
      <c r="E305" s="523"/>
      <c r="F305" s="383">
        <f t="shared" si="304"/>
        <v>0</v>
      </c>
      <c r="G305" s="383">
        <f t="shared" si="305"/>
        <v>308.88</v>
      </c>
      <c r="H305" s="487">
        <v>308.88</v>
      </c>
      <c r="I305" s="522"/>
      <c r="J305" s="386">
        <f>I305+'BM07'!J305</f>
        <v>308.88</v>
      </c>
      <c r="K305" s="387"/>
      <c r="L305" s="387">
        <f t="shared" si="307"/>
        <v>0</v>
      </c>
      <c r="M305" s="387">
        <f t="shared" si="308"/>
        <v>26904.28</v>
      </c>
      <c r="N305" s="387">
        <f t="shared" si="309"/>
        <v>26904.28</v>
      </c>
      <c r="O305" s="387">
        <f t="shared" si="310"/>
        <v>0</v>
      </c>
      <c r="P305" s="387">
        <f t="shared" si="311"/>
        <v>26904.28</v>
      </c>
      <c r="Q305" s="388">
        <f t="shared" si="312"/>
        <v>1</v>
      </c>
      <c r="R305" s="66"/>
      <c r="U305" s="39"/>
      <c r="V305" s="39"/>
    </row>
    <row r="306" spans="1:22" ht="50" x14ac:dyDescent="0.3">
      <c r="A306" s="485" t="s">
        <v>1477</v>
      </c>
      <c r="B306" s="486" t="s">
        <v>90</v>
      </c>
      <c r="C306" s="511" t="s">
        <v>61</v>
      </c>
      <c r="D306" s="488">
        <v>39.71</v>
      </c>
      <c r="E306" s="487"/>
      <c r="F306" s="383">
        <f t="shared" si="304"/>
        <v>0</v>
      </c>
      <c r="G306" s="383">
        <f t="shared" si="305"/>
        <v>357.70500000000004</v>
      </c>
      <c r="H306" s="487">
        <f>'MEMORIA CAL '!M918</f>
        <v>357.70500000000004</v>
      </c>
      <c r="I306" s="400">
        <v>300</v>
      </c>
      <c r="J306" s="386">
        <f>I306+'BM07'!J306</f>
        <v>300</v>
      </c>
      <c r="K306" s="387"/>
      <c r="L306" s="387">
        <f t="shared" si="307"/>
        <v>0</v>
      </c>
      <c r="M306" s="387">
        <f t="shared" si="308"/>
        <v>14204.47</v>
      </c>
      <c r="N306" s="387">
        <f t="shared" si="309"/>
        <v>14204.47</v>
      </c>
      <c r="O306" s="387">
        <f t="shared" si="310"/>
        <v>11913</v>
      </c>
      <c r="P306" s="387">
        <f t="shared" si="311"/>
        <v>11913</v>
      </c>
      <c r="Q306" s="388">
        <f t="shared" si="312"/>
        <v>0.8386796550663278</v>
      </c>
      <c r="R306" s="66"/>
      <c r="U306" s="39"/>
      <c r="V306" s="39"/>
    </row>
    <row r="307" spans="1:22" ht="37.5" x14ac:dyDescent="0.3">
      <c r="A307" s="485" t="s">
        <v>1478</v>
      </c>
      <c r="B307" s="486" t="s">
        <v>340</v>
      </c>
      <c r="C307" s="487" t="s">
        <v>71</v>
      </c>
      <c r="D307" s="488">
        <v>17.07</v>
      </c>
      <c r="E307" s="487"/>
      <c r="F307" s="383">
        <f t="shared" si="304"/>
        <v>0</v>
      </c>
      <c r="G307" s="383">
        <f t="shared" si="305"/>
        <v>373.16159999999996</v>
      </c>
      <c r="H307" s="487">
        <f>'MEMORIA CAL '!M923</f>
        <v>373.16159999999996</v>
      </c>
      <c r="I307" s="400"/>
      <c r="J307" s="386">
        <f>I307+'BM07'!J307</f>
        <v>373.16159999999996</v>
      </c>
      <c r="K307" s="387"/>
      <c r="L307" s="387">
        <f t="shared" si="307"/>
        <v>0</v>
      </c>
      <c r="M307" s="387">
        <f t="shared" si="308"/>
        <v>6369.87</v>
      </c>
      <c r="N307" s="387">
        <f t="shared" si="309"/>
        <v>6369.87</v>
      </c>
      <c r="O307" s="387">
        <f t="shared" si="310"/>
        <v>0</v>
      </c>
      <c r="P307" s="387">
        <f t="shared" si="311"/>
        <v>6369.87</v>
      </c>
      <c r="Q307" s="388">
        <f t="shared" si="312"/>
        <v>1</v>
      </c>
      <c r="R307" s="66"/>
      <c r="U307" s="39"/>
      <c r="V307" s="39"/>
    </row>
    <row r="308" spans="1:22" ht="15.5" x14ac:dyDescent="0.3">
      <c r="A308" s="381" t="s">
        <v>55</v>
      </c>
      <c r="B308" s="394" t="s">
        <v>276</v>
      </c>
      <c r="C308" s="395"/>
      <c r="D308" s="395"/>
      <c r="E308" s="395"/>
      <c r="F308" s="395"/>
      <c r="G308" s="395"/>
      <c r="H308" s="395"/>
      <c r="I308" s="644"/>
      <c r="J308" s="644"/>
      <c r="K308" s="644"/>
      <c r="L308" s="644"/>
      <c r="M308" s="644"/>
      <c r="N308" s="644"/>
      <c r="O308" s="644"/>
      <c r="P308" s="644"/>
      <c r="Q308" s="646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52" t="s">
        <v>444</v>
      </c>
      <c r="B309" s="446" t="s">
        <v>105</v>
      </c>
      <c r="C309" s="447" t="s">
        <v>63</v>
      </c>
      <c r="D309" s="413">
        <v>51.88</v>
      </c>
      <c r="E309" s="447">
        <v>431.64</v>
      </c>
      <c r="F309" s="383">
        <f t="shared" ref="F309" si="314">IF(H309&lt;E309,H309-E309,0)</f>
        <v>0</v>
      </c>
      <c r="G309" s="383">
        <f t="shared" ref="G309" si="315">IF(H309&gt;E309,H309-E309,0)</f>
        <v>0</v>
      </c>
      <c r="H309" s="447">
        <v>431.64</v>
      </c>
      <c r="I309" s="400"/>
      <c r="J309" s="386">
        <f>I309+'BM07'!J309</f>
        <v>0</v>
      </c>
      <c r="K309" s="387">
        <f>ROUND(E309*D309,2)</f>
        <v>22393.48</v>
      </c>
      <c r="L309" s="387">
        <f t="shared" ref="L309" si="316">ROUND(D309*F309,2)</f>
        <v>0</v>
      </c>
      <c r="M309" s="387">
        <f t="shared" ref="M309" si="317">ROUND(D309*G309,2)</f>
        <v>0</v>
      </c>
      <c r="N309" s="387">
        <f>ROUND(H309*D309,2)</f>
        <v>22393.48</v>
      </c>
      <c r="O309" s="387">
        <f>ROUND(I309*D309,2)</f>
        <v>0</v>
      </c>
      <c r="P309" s="387">
        <f>ROUND(J309*D309,2)</f>
        <v>0</v>
      </c>
      <c r="Q309" s="388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81" t="s">
        <v>445</v>
      </c>
      <c r="B310" s="394" t="s">
        <v>41</v>
      </c>
      <c r="C310" s="395"/>
      <c r="D310" s="409"/>
      <c r="E310" s="395"/>
      <c r="F310" s="395"/>
      <c r="G310" s="395"/>
      <c r="H310" s="395"/>
      <c r="I310" s="644"/>
      <c r="J310" s="644"/>
      <c r="K310" s="644"/>
      <c r="L310" s="644"/>
      <c r="M310" s="644"/>
      <c r="N310" s="644"/>
      <c r="O310" s="644"/>
      <c r="P310" s="644"/>
      <c r="Q310" s="646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52" t="s">
        <v>446</v>
      </c>
      <c r="B311" s="446" t="s">
        <v>109</v>
      </c>
      <c r="C311" s="447" t="s">
        <v>63</v>
      </c>
      <c r="D311" s="413">
        <v>4.37</v>
      </c>
      <c r="E311" s="447">
        <v>863.28</v>
      </c>
      <c r="F311" s="383">
        <f t="shared" ref="F311:F312" si="318">IF(H311&lt;E311,H311-E311,0)</f>
        <v>0</v>
      </c>
      <c r="G311" s="383">
        <f t="shared" ref="G311:G312" si="319">IF(H311&gt;E311,H311-E311,0)</f>
        <v>0</v>
      </c>
      <c r="H311" s="447">
        <v>863.28</v>
      </c>
      <c r="I311" s="400"/>
      <c r="J311" s="386">
        <f>I311+'BM07'!J311</f>
        <v>0</v>
      </c>
      <c r="K311" s="387">
        <f>ROUND(E311*D311,2)</f>
        <v>3772.53</v>
      </c>
      <c r="L311" s="387">
        <f t="shared" ref="L311:L312" si="320">ROUND(D311*F311,2)</f>
        <v>0</v>
      </c>
      <c r="M311" s="387">
        <f t="shared" ref="M311:M312" si="321">ROUND(D311*G311,2)</f>
        <v>0</v>
      </c>
      <c r="N311" s="387">
        <f>ROUND(H311*D311,2)</f>
        <v>3772.53</v>
      </c>
      <c r="O311" s="387">
        <f>ROUND(I311*D311,2)</f>
        <v>0</v>
      </c>
      <c r="P311" s="387">
        <f>ROUND(J311*D311,2)</f>
        <v>0</v>
      </c>
      <c r="Q311" s="388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52" t="s">
        <v>447</v>
      </c>
      <c r="B312" s="446" t="s">
        <v>110</v>
      </c>
      <c r="C312" s="447" t="s">
        <v>63</v>
      </c>
      <c r="D312" s="413">
        <v>24.13</v>
      </c>
      <c r="E312" s="447">
        <v>863.28</v>
      </c>
      <c r="F312" s="383">
        <f t="shared" si="318"/>
        <v>0</v>
      </c>
      <c r="G312" s="383">
        <f t="shared" si="319"/>
        <v>0</v>
      </c>
      <c r="H312" s="447">
        <v>863.28</v>
      </c>
      <c r="I312" s="400"/>
      <c r="J312" s="386">
        <f>I312+'BM07'!J312</f>
        <v>0</v>
      </c>
      <c r="K312" s="387">
        <f>ROUND(E312*D312,2)</f>
        <v>20830.95</v>
      </c>
      <c r="L312" s="387">
        <f t="shared" si="320"/>
        <v>0</v>
      </c>
      <c r="M312" s="387">
        <f t="shared" si="321"/>
        <v>0</v>
      </c>
      <c r="N312" s="387">
        <f>ROUND(H312*D312,2)</f>
        <v>20830.95</v>
      </c>
      <c r="O312" s="387">
        <f>ROUND(I312*D312,2)</f>
        <v>0</v>
      </c>
      <c r="P312" s="387">
        <f>ROUND(J312*D312,2)</f>
        <v>0</v>
      </c>
      <c r="Q312" s="388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81" t="s">
        <v>448</v>
      </c>
      <c r="B313" s="394" t="s">
        <v>42</v>
      </c>
      <c r="C313" s="395"/>
      <c r="D313" s="409"/>
      <c r="E313" s="395"/>
      <c r="F313" s="395"/>
      <c r="G313" s="395"/>
      <c r="H313" s="395"/>
      <c r="I313" s="644"/>
      <c r="J313" s="644"/>
      <c r="K313" s="644"/>
      <c r="L313" s="644"/>
      <c r="M313" s="644"/>
      <c r="N313" s="644"/>
      <c r="O313" s="644"/>
      <c r="P313" s="644"/>
      <c r="Q313" s="646"/>
      <c r="S313" s="4">
        <v>28514.13</v>
      </c>
      <c r="U313" s="39">
        <f t="shared" si="313"/>
        <v>28514.13</v>
      </c>
      <c r="V313" s="39"/>
    </row>
    <row r="314" spans="1:22" ht="25" x14ac:dyDescent="0.3">
      <c r="A314" s="452" t="s">
        <v>449</v>
      </c>
      <c r="B314" s="446" t="s">
        <v>417</v>
      </c>
      <c r="C314" s="447" t="s">
        <v>63</v>
      </c>
      <c r="D314" s="413">
        <v>13.62</v>
      </c>
      <c r="E314" s="447">
        <v>863.28</v>
      </c>
      <c r="F314" s="383">
        <f t="shared" ref="F314:F315" si="322">IF(H314&lt;E314,H314-E314,0)</f>
        <v>0</v>
      </c>
      <c r="G314" s="383">
        <f t="shared" ref="G314:G315" si="323">IF(H314&gt;E314,H314-E314,0)</f>
        <v>0</v>
      </c>
      <c r="H314" s="447">
        <v>863.28</v>
      </c>
      <c r="I314" s="400"/>
      <c r="J314" s="386">
        <f>I314+'BM07'!J314</f>
        <v>0</v>
      </c>
      <c r="K314" s="387">
        <f>ROUND(E314*D314,2)</f>
        <v>11757.87</v>
      </c>
      <c r="L314" s="387">
        <f t="shared" ref="L314:L315" si="324">ROUND(D314*F314,2)</f>
        <v>0</v>
      </c>
      <c r="M314" s="387">
        <f t="shared" ref="M314:M315" si="325">ROUND(D314*G314,2)</f>
        <v>0</v>
      </c>
      <c r="N314" s="387">
        <f>ROUND(H314*D314,2)</f>
        <v>11757.87</v>
      </c>
      <c r="O314" s="387">
        <f>ROUND(I314*D314,2)</f>
        <v>0</v>
      </c>
      <c r="P314" s="387">
        <f>ROUND(J314*D314,2)</f>
        <v>0</v>
      </c>
      <c r="Q314" s="388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52" t="s">
        <v>450</v>
      </c>
      <c r="B315" s="446" t="s">
        <v>112</v>
      </c>
      <c r="C315" s="447" t="s">
        <v>63</v>
      </c>
      <c r="D315" s="413">
        <v>19.41</v>
      </c>
      <c r="E315" s="447">
        <v>863.28</v>
      </c>
      <c r="F315" s="383">
        <f t="shared" si="322"/>
        <v>0</v>
      </c>
      <c r="G315" s="383">
        <f t="shared" si="323"/>
        <v>0</v>
      </c>
      <c r="H315" s="447">
        <v>863.28</v>
      </c>
      <c r="I315" s="400"/>
      <c r="J315" s="386">
        <f>I315+'BM07'!J315</f>
        <v>0</v>
      </c>
      <c r="K315" s="387">
        <f>ROUND(E315*D315,2)</f>
        <v>16756.259999999998</v>
      </c>
      <c r="L315" s="387">
        <f t="shared" si="324"/>
        <v>0</v>
      </c>
      <c r="M315" s="387">
        <f t="shared" si="325"/>
        <v>0</v>
      </c>
      <c r="N315" s="387">
        <f>ROUND(H315*D315,2)</f>
        <v>16756.259999999998</v>
      </c>
      <c r="O315" s="387">
        <f>ROUND(I315*D315,2)</f>
        <v>0</v>
      </c>
      <c r="P315" s="387">
        <f>ROUND(J315*D315,2)</f>
        <v>0</v>
      </c>
      <c r="Q315" s="388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81" t="s">
        <v>451</v>
      </c>
      <c r="B316" s="394" t="s">
        <v>158</v>
      </c>
      <c r="C316" s="395"/>
      <c r="D316" s="409"/>
      <c r="E316" s="395"/>
      <c r="F316" s="395"/>
      <c r="G316" s="395"/>
      <c r="H316" s="395"/>
      <c r="I316" s="644"/>
      <c r="J316" s="644"/>
      <c r="K316" s="644"/>
      <c r="L316" s="644"/>
      <c r="M316" s="644"/>
      <c r="N316" s="644"/>
      <c r="O316" s="644"/>
      <c r="P316" s="644"/>
      <c r="Q316" s="646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85" t="s">
        <v>452</v>
      </c>
      <c r="B317" s="486" t="s">
        <v>159</v>
      </c>
      <c r="C317" s="487" t="s">
        <v>63</v>
      </c>
      <c r="D317" s="488">
        <v>77.12</v>
      </c>
      <c r="E317" s="487">
        <v>1512</v>
      </c>
      <c r="F317" s="383">
        <f t="shared" ref="F317:F320" si="326">IF(H317&lt;E317,H317-E317,0)</f>
        <v>0</v>
      </c>
      <c r="G317" s="383">
        <f t="shared" ref="G317:G320" si="327">IF(H317&gt;E317,H317-E317,0)</f>
        <v>84</v>
      </c>
      <c r="H317" s="487">
        <v>1596</v>
      </c>
      <c r="I317" s="400"/>
      <c r="J317" s="386">
        <f>I317+'BM07'!J317</f>
        <v>0</v>
      </c>
      <c r="K317" s="387">
        <f>ROUND(E317*D317,2)</f>
        <v>116605.44</v>
      </c>
      <c r="L317" s="387">
        <f t="shared" ref="L317:L320" si="328">ROUND(D317*F317,2)</f>
        <v>0</v>
      </c>
      <c r="M317" s="387">
        <f t="shared" ref="M317:M320" si="329">ROUND(D317*G317,2)</f>
        <v>6478.08</v>
      </c>
      <c r="N317" s="387">
        <f>ROUND(H317*D317,2)</f>
        <v>123083.52</v>
      </c>
      <c r="O317" s="387">
        <f>ROUND(I317*D317,2)</f>
        <v>0</v>
      </c>
      <c r="P317" s="387">
        <f>ROUND(J317*D317,2)</f>
        <v>0</v>
      </c>
      <c r="Q317" s="388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85" t="s">
        <v>453</v>
      </c>
      <c r="B318" s="486" t="s">
        <v>160</v>
      </c>
      <c r="C318" s="487" t="s">
        <v>63</v>
      </c>
      <c r="D318" s="488">
        <v>27.56</v>
      </c>
      <c r="E318" s="487">
        <v>1512</v>
      </c>
      <c r="F318" s="383">
        <f t="shared" si="326"/>
        <v>0</v>
      </c>
      <c r="G318" s="383">
        <f t="shared" si="327"/>
        <v>84</v>
      </c>
      <c r="H318" s="487">
        <v>1596</v>
      </c>
      <c r="I318" s="400"/>
      <c r="J318" s="386">
        <f>I318+'BM07'!J318</f>
        <v>0</v>
      </c>
      <c r="K318" s="387">
        <f>ROUND(E318*D318,2)</f>
        <v>41670.720000000001</v>
      </c>
      <c r="L318" s="387">
        <f t="shared" si="328"/>
        <v>0</v>
      </c>
      <c r="M318" s="387">
        <f t="shared" si="329"/>
        <v>2315.04</v>
      </c>
      <c r="N318" s="387">
        <f>ROUND(H318*D318,2)</f>
        <v>43985.760000000002</v>
      </c>
      <c r="O318" s="387">
        <f>ROUND(I318*D318,2)</f>
        <v>0</v>
      </c>
      <c r="P318" s="387">
        <f t="shared" ref="P318:P320" si="330">ROUND(J318*D318,2)</f>
        <v>0</v>
      </c>
      <c r="Q318" s="388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85" t="s">
        <v>1510</v>
      </c>
      <c r="B319" s="486" t="s">
        <v>1508</v>
      </c>
      <c r="C319" s="487" t="s">
        <v>431</v>
      </c>
      <c r="D319" s="488">
        <v>3059.7585839698286</v>
      </c>
      <c r="E319" s="487"/>
      <c r="F319" s="383">
        <f t="shared" si="326"/>
        <v>0</v>
      </c>
      <c r="G319" s="383">
        <f t="shared" si="327"/>
        <v>39</v>
      </c>
      <c r="H319" s="487">
        <v>39</v>
      </c>
      <c r="I319" s="400"/>
      <c r="J319" s="386">
        <f>I319+'BM07'!J319</f>
        <v>0</v>
      </c>
      <c r="K319" s="387"/>
      <c r="L319" s="387">
        <f t="shared" si="328"/>
        <v>0</v>
      </c>
      <c r="M319" s="387">
        <f t="shared" si="329"/>
        <v>119330.58</v>
      </c>
      <c r="N319" s="387">
        <f>ROUND(H319*D319,2)</f>
        <v>119330.58</v>
      </c>
      <c r="O319" s="387">
        <v>0</v>
      </c>
      <c r="P319" s="387">
        <f t="shared" si="330"/>
        <v>0</v>
      </c>
      <c r="Q319" s="388">
        <f t="shared" si="312"/>
        <v>0</v>
      </c>
      <c r="U319" s="39"/>
      <c r="V319" s="39"/>
    </row>
    <row r="320" spans="1:22" ht="37.5" x14ac:dyDescent="0.3">
      <c r="A320" s="485" t="s">
        <v>1517</v>
      </c>
      <c r="B320" s="486" t="s">
        <v>1518</v>
      </c>
      <c r="C320" s="487" t="s">
        <v>124</v>
      </c>
      <c r="D320" s="488">
        <v>21.344412500287802</v>
      </c>
      <c r="E320" s="487"/>
      <c r="F320" s="383">
        <f t="shared" si="326"/>
        <v>0</v>
      </c>
      <c r="G320" s="383">
        <f t="shared" si="327"/>
        <v>114</v>
      </c>
      <c r="H320" s="487">
        <v>114</v>
      </c>
      <c r="I320" s="400"/>
      <c r="J320" s="386">
        <f>I320+'BM07'!J320</f>
        <v>0</v>
      </c>
      <c r="K320" s="387"/>
      <c r="L320" s="387">
        <f t="shared" si="328"/>
        <v>0</v>
      </c>
      <c r="M320" s="387">
        <f t="shared" si="329"/>
        <v>2433.2600000000002</v>
      </c>
      <c r="N320" s="387">
        <f>ROUND(H320*D320,2)</f>
        <v>2433.2600000000002</v>
      </c>
      <c r="O320" s="387">
        <v>0</v>
      </c>
      <c r="P320" s="387">
        <f t="shared" si="330"/>
        <v>0</v>
      </c>
      <c r="Q320" s="388">
        <f t="shared" si="312"/>
        <v>0</v>
      </c>
      <c r="U320" s="39"/>
      <c r="V320" s="39"/>
    </row>
    <row r="321" spans="1:22" ht="15.5" x14ac:dyDescent="0.3">
      <c r="A321" s="381" t="s">
        <v>454</v>
      </c>
      <c r="B321" s="394" t="s">
        <v>424</v>
      </c>
      <c r="C321" s="395"/>
      <c r="D321" s="409"/>
      <c r="E321" s="395"/>
      <c r="F321" s="395"/>
      <c r="G321" s="395"/>
      <c r="H321" s="395"/>
      <c r="I321" s="644"/>
      <c r="J321" s="644"/>
      <c r="K321" s="644"/>
      <c r="L321" s="644"/>
      <c r="M321" s="644"/>
      <c r="N321" s="644"/>
      <c r="O321" s="644"/>
      <c r="P321" s="644"/>
      <c r="Q321" s="646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52" t="s">
        <v>455</v>
      </c>
      <c r="B322" s="446" t="s">
        <v>426</v>
      </c>
      <c r="C322" s="447" t="s">
        <v>124</v>
      </c>
      <c r="D322" s="413">
        <v>507.24</v>
      </c>
      <c r="E322" s="447">
        <v>343.56</v>
      </c>
      <c r="F322" s="383">
        <f t="shared" ref="F322:F324" si="332">IF(H322&lt;E322,H322-E322,0)</f>
        <v>-70.56</v>
      </c>
      <c r="G322" s="383">
        <f t="shared" ref="G322:G324" si="333">IF(H322&gt;E322,H322-E322,0)</f>
        <v>0</v>
      </c>
      <c r="H322" s="447">
        <v>273</v>
      </c>
      <c r="I322" s="400"/>
      <c r="J322" s="386">
        <f>I322+'BM07'!J322</f>
        <v>0</v>
      </c>
      <c r="K322" s="387">
        <f>ROUND(E322*D322,2)</f>
        <v>174267.37</v>
      </c>
      <c r="L322" s="387">
        <f t="shared" ref="L322:L324" si="334">ROUND(D322*F322,2)</f>
        <v>-35790.85</v>
      </c>
      <c r="M322" s="387">
        <f t="shared" ref="M322:M324" si="335">ROUND(D322*G322,2)</f>
        <v>0</v>
      </c>
      <c r="N322" s="387">
        <f>ROUND(H322*D322,2)</f>
        <v>138476.51999999999</v>
      </c>
      <c r="O322" s="387">
        <f>ROUND(I322*D322,2)</f>
        <v>0</v>
      </c>
      <c r="P322" s="387">
        <f>ROUND(J322*D322,2)</f>
        <v>0</v>
      </c>
      <c r="Q322" s="388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52" t="s">
        <v>456</v>
      </c>
      <c r="B323" s="446" t="s">
        <v>428</v>
      </c>
      <c r="C323" s="447" t="s">
        <v>63</v>
      </c>
      <c r="D323" s="413">
        <v>14.4</v>
      </c>
      <c r="E323" s="447">
        <v>274.85000000000002</v>
      </c>
      <c r="F323" s="383">
        <f t="shared" si="332"/>
        <v>-56.450000000000045</v>
      </c>
      <c r="G323" s="383">
        <f t="shared" si="333"/>
        <v>0</v>
      </c>
      <c r="H323" s="447">
        <v>218.39999999999998</v>
      </c>
      <c r="I323" s="400"/>
      <c r="J323" s="386">
        <f>I323+'BM07'!J323</f>
        <v>0</v>
      </c>
      <c r="K323" s="387">
        <f>ROUND(E323*D323,2)</f>
        <v>3957.84</v>
      </c>
      <c r="L323" s="387">
        <f t="shared" si="334"/>
        <v>-812.88</v>
      </c>
      <c r="M323" s="387">
        <f t="shared" si="335"/>
        <v>0</v>
      </c>
      <c r="N323" s="387">
        <f>ROUND(H323*D323,2)</f>
        <v>3144.96</v>
      </c>
      <c r="O323" s="387">
        <f>ROUND(I323*D323,2)</f>
        <v>0</v>
      </c>
      <c r="P323" s="387">
        <f t="shared" ref="P323:P324" si="336">ROUND(J323*D323,2)</f>
        <v>0</v>
      </c>
      <c r="Q323" s="388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52" t="s">
        <v>457</v>
      </c>
      <c r="B324" s="446" t="s">
        <v>458</v>
      </c>
      <c r="C324" s="447" t="s">
        <v>431</v>
      </c>
      <c r="D324" s="413">
        <v>284.49</v>
      </c>
      <c r="E324" s="447">
        <v>42</v>
      </c>
      <c r="F324" s="383">
        <f t="shared" si="332"/>
        <v>0</v>
      </c>
      <c r="G324" s="383">
        <f t="shared" si="333"/>
        <v>0</v>
      </c>
      <c r="H324" s="447">
        <v>42</v>
      </c>
      <c r="I324" s="400"/>
      <c r="J324" s="386">
        <f>I324+'BM07'!J324</f>
        <v>0</v>
      </c>
      <c r="K324" s="387">
        <f>ROUND(E324*D324,2)</f>
        <v>11948.58</v>
      </c>
      <c r="L324" s="387">
        <f t="shared" si="334"/>
        <v>0</v>
      </c>
      <c r="M324" s="387">
        <f t="shared" si="335"/>
        <v>0</v>
      </c>
      <c r="N324" s="387">
        <f>ROUND(H324*D324,2)</f>
        <v>11948.58</v>
      </c>
      <c r="O324" s="387">
        <f>ROUND(I324*D324,2)</f>
        <v>0</v>
      </c>
      <c r="P324" s="387">
        <f t="shared" si="336"/>
        <v>0</v>
      </c>
      <c r="Q324" s="388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76">
        <v>7</v>
      </c>
      <c r="B325" s="414" t="s">
        <v>459</v>
      </c>
      <c r="C325" s="415"/>
      <c r="D325" s="448"/>
      <c r="E325" s="415"/>
      <c r="F325" s="415"/>
      <c r="G325" s="415"/>
      <c r="H325" s="415"/>
      <c r="I325" s="451"/>
      <c r="J325" s="451"/>
      <c r="K325" s="449">
        <f t="shared" ref="K325:P325" si="337">SUM(K327:K373)</f>
        <v>203686.02999999994</v>
      </c>
      <c r="L325" s="449">
        <f t="shared" si="337"/>
        <v>-8721.74</v>
      </c>
      <c r="M325" s="449">
        <f t="shared" si="337"/>
        <v>2759.77</v>
      </c>
      <c r="N325" s="449">
        <f t="shared" si="337"/>
        <v>197724.07999999996</v>
      </c>
      <c r="O325" s="449">
        <f t="shared" si="337"/>
        <v>24059.79</v>
      </c>
      <c r="P325" s="449">
        <f t="shared" si="337"/>
        <v>103873.76</v>
      </c>
      <c r="Q325" s="380">
        <f>P325/N325</f>
        <v>0.52534703916690373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81" t="s">
        <v>49</v>
      </c>
      <c r="B326" s="394" t="s">
        <v>59</v>
      </c>
      <c r="C326" s="395"/>
      <c r="D326" s="409"/>
      <c r="E326" s="395"/>
      <c r="F326" s="395"/>
      <c r="G326" s="395"/>
      <c r="H326" s="395"/>
      <c r="I326" s="644"/>
      <c r="J326" s="644"/>
      <c r="K326" s="644"/>
      <c r="L326" s="644"/>
      <c r="M326" s="644"/>
      <c r="N326" s="644"/>
      <c r="O326" s="644"/>
      <c r="P326" s="644"/>
      <c r="Q326" s="646"/>
      <c r="S326" s="4">
        <v>5082.57</v>
      </c>
      <c r="U326" s="39">
        <f t="shared" si="331"/>
        <v>5082.57</v>
      </c>
      <c r="V326" s="39"/>
    </row>
    <row r="327" spans="1:22" ht="37.5" x14ac:dyDescent="0.3">
      <c r="A327" s="452" t="s">
        <v>460</v>
      </c>
      <c r="B327" s="446" t="s">
        <v>123</v>
      </c>
      <c r="C327" s="447" t="s">
        <v>124</v>
      </c>
      <c r="D327" s="413">
        <v>60.22</v>
      </c>
      <c r="E327" s="447">
        <v>84.4</v>
      </c>
      <c r="F327" s="383">
        <f t="shared" ref="F327" si="338">IF(H327&lt;E327,H327-E327,0)</f>
        <v>0</v>
      </c>
      <c r="G327" s="383">
        <f t="shared" ref="G327" si="339">IF(H327&gt;E327,H327-E327,0)</f>
        <v>0</v>
      </c>
      <c r="H327" s="447">
        <v>84.4</v>
      </c>
      <c r="I327" s="400"/>
      <c r="J327" s="386">
        <f>I327+'BM07'!J327</f>
        <v>84.4</v>
      </c>
      <c r="K327" s="387">
        <f>ROUND(E327*D327,2)</f>
        <v>5082.57</v>
      </c>
      <c r="L327" s="387">
        <f t="shared" ref="L327" si="340">ROUND(D327*F327,2)</f>
        <v>0</v>
      </c>
      <c r="M327" s="387">
        <f t="shared" ref="M327" si="341">ROUND(D327*G327,2)</f>
        <v>0</v>
      </c>
      <c r="N327" s="387">
        <f>ROUND(H327*D327,2)</f>
        <v>5082.57</v>
      </c>
      <c r="O327" s="387">
        <f>ROUND(I327*D327,2)</f>
        <v>0</v>
      </c>
      <c r="P327" s="387">
        <f>ROUND(J327*D327,2)</f>
        <v>5082.57</v>
      </c>
      <c r="Q327" s="388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81" t="s">
        <v>50</v>
      </c>
      <c r="B328" s="394" t="s">
        <v>461</v>
      </c>
      <c r="C328" s="395"/>
      <c r="D328" s="409"/>
      <c r="E328" s="395"/>
      <c r="F328" s="395"/>
      <c r="G328" s="395"/>
      <c r="H328" s="395"/>
      <c r="I328" s="644"/>
      <c r="J328" s="644"/>
      <c r="K328" s="644"/>
      <c r="L328" s="644"/>
      <c r="M328" s="644"/>
      <c r="N328" s="644"/>
      <c r="O328" s="644"/>
      <c r="P328" s="644"/>
      <c r="Q328" s="646"/>
      <c r="S328" s="4">
        <v>30190.87</v>
      </c>
      <c r="U328" s="39">
        <f t="shared" si="331"/>
        <v>30190.87</v>
      </c>
      <c r="V328" s="39"/>
    </row>
    <row r="329" spans="1:22" ht="25" x14ac:dyDescent="0.3">
      <c r="A329" s="452" t="s">
        <v>462</v>
      </c>
      <c r="B329" s="446" t="s">
        <v>67</v>
      </c>
      <c r="C329" s="447" t="s">
        <v>46</v>
      </c>
      <c r="D329" s="413">
        <v>76.92</v>
      </c>
      <c r="E329" s="447">
        <v>12.97</v>
      </c>
      <c r="F329" s="383">
        <f t="shared" ref="F329:F340" si="343">IF(H329&lt;E329,H329-E329,0)</f>
        <v>0</v>
      </c>
      <c r="G329" s="383">
        <f t="shared" ref="G329:G340" si="344">IF(H329&gt;E329,H329-E329,0)</f>
        <v>0.45999999999999908</v>
      </c>
      <c r="H329" s="447">
        <v>13.43</v>
      </c>
      <c r="I329" s="400">
        <v>0.46</v>
      </c>
      <c r="J329" s="386">
        <f>I329+'BM07'!J329</f>
        <v>13.430000000000001</v>
      </c>
      <c r="K329" s="387">
        <f t="shared" ref="K329:K339" si="345">ROUND(E329*D329,2)</f>
        <v>997.65</v>
      </c>
      <c r="L329" s="387">
        <f t="shared" ref="L329:L340" si="346">ROUND(D329*F329,2)</f>
        <v>0</v>
      </c>
      <c r="M329" s="387">
        <f t="shared" ref="M329:M340" si="347">ROUND(D329*G329,2)</f>
        <v>35.380000000000003</v>
      </c>
      <c r="N329" s="387">
        <f t="shared" ref="N329:N340" si="348">ROUND(H329*D329,2)</f>
        <v>1033.04</v>
      </c>
      <c r="O329" s="387">
        <f t="shared" ref="O329:O340" si="349">ROUND(I329*D329,2)</f>
        <v>35.380000000000003</v>
      </c>
      <c r="P329" s="387">
        <f t="shared" ref="P329:P340" si="350">ROUND(J329*D329,2)</f>
        <v>1033.04</v>
      </c>
      <c r="Q329" s="388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52" t="s">
        <v>463</v>
      </c>
      <c r="B330" s="446" t="s">
        <v>68</v>
      </c>
      <c r="C330" s="447" t="s">
        <v>63</v>
      </c>
      <c r="D330" s="413">
        <v>5.65</v>
      </c>
      <c r="E330" s="447">
        <v>7.7</v>
      </c>
      <c r="F330" s="383">
        <f t="shared" si="343"/>
        <v>0</v>
      </c>
      <c r="G330" s="383">
        <f t="shared" si="344"/>
        <v>0</v>
      </c>
      <c r="H330" s="447">
        <v>7.7</v>
      </c>
      <c r="I330" s="400"/>
      <c r="J330" s="386">
        <f>I330+'BM07'!J330</f>
        <v>7.7</v>
      </c>
      <c r="K330" s="387">
        <f t="shared" si="345"/>
        <v>43.51</v>
      </c>
      <c r="L330" s="387">
        <f t="shared" si="346"/>
        <v>0</v>
      </c>
      <c r="M330" s="387">
        <f t="shared" si="347"/>
        <v>0</v>
      </c>
      <c r="N330" s="387">
        <f t="shared" si="348"/>
        <v>43.51</v>
      </c>
      <c r="O330" s="387">
        <f t="shared" si="349"/>
        <v>0</v>
      </c>
      <c r="P330" s="387">
        <f t="shared" si="350"/>
        <v>43.51</v>
      </c>
      <c r="Q330" s="388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52" t="s">
        <v>464</v>
      </c>
      <c r="B331" s="446" t="s">
        <v>128</v>
      </c>
      <c r="C331" s="447" t="s">
        <v>46</v>
      </c>
      <c r="D331" s="413">
        <v>610.86</v>
      </c>
      <c r="E331" s="447">
        <v>0.39</v>
      </c>
      <c r="F331" s="383">
        <f t="shared" si="343"/>
        <v>0</v>
      </c>
      <c r="G331" s="383">
        <f t="shared" si="344"/>
        <v>0</v>
      </c>
      <c r="H331" s="447">
        <v>0.39</v>
      </c>
      <c r="I331" s="400"/>
      <c r="J331" s="386">
        <f>I331+'BM07'!J331</f>
        <v>0.39</v>
      </c>
      <c r="K331" s="387">
        <f t="shared" si="345"/>
        <v>238.24</v>
      </c>
      <c r="L331" s="387">
        <f t="shared" si="346"/>
        <v>0</v>
      </c>
      <c r="M331" s="387">
        <f t="shared" si="347"/>
        <v>0</v>
      </c>
      <c r="N331" s="387">
        <f t="shared" si="348"/>
        <v>238.24</v>
      </c>
      <c r="O331" s="387">
        <f t="shared" si="349"/>
        <v>0</v>
      </c>
      <c r="P331" s="387">
        <f t="shared" si="350"/>
        <v>238.24</v>
      </c>
      <c r="Q331" s="388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52" t="s">
        <v>465</v>
      </c>
      <c r="B332" s="446" t="s">
        <v>70</v>
      </c>
      <c r="C332" s="447" t="s">
        <v>71</v>
      </c>
      <c r="D332" s="413">
        <v>21.44</v>
      </c>
      <c r="E332" s="447">
        <v>74.5</v>
      </c>
      <c r="F332" s="383">
        <f t="shared" si="343"/>
        <v>0</v>
      </c>
      <c r="G332" s="383">
        <f t="shared" si="344"/>
        <v>0</v>
      </c>
      <c r="H332" s="447">
        <v>74.5</v>
      </c>
      <c r="I332" s="400"/>
      <c r="J332" s="386">
        <f>I332+'BM07'!J332</f>
        <v>74.5</v>
      </c>
      <c r="K332" s="387">
        <f t="shared" si="345"/>
        <v>1597.28</v>
      </c>
      <c r="L332" s="387">
        <f t="shared" si="346"/>
        <v>0</v>
      </c>
      <c r="M332" s="387">
        <f t="shared" si="347"/>
        <v>0</v>
      </c>
      <c r="N332" s="387">
        <f t="shared" si="348"/>
        <v>1597.28</v>
      </c>
      <c r="O332" s="387">
        <f t="shared" si="349"/>
        <v>0</v>
      </c>
      <c r="P332" s="387">
        <f t="shared" si="350"/>
        <v>1597.28</v>
      </c>
      <c r="Q332" s="388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52" t="s">
        <v>466</v>
      </c>
      <c r="B333" s="446" t="s">
        <v>72</v>
      </c>
      <c r="C333" s="447" t="s">
        <v>71</v>
      </c>
      <c r="D333" s="413">
        <v>20.350000000000001</v>
      </c>
      <c r="E333" s="447">
        <v>177.1</v>
      </c>
      <c r="F333" s="383">
        <f t="shared" si="343"/>
        <v>0</v>
      </c>
      <c r="G333" s="383">
        <f t="shared" si="344"/>
        <v>0</v>
      </c>
      <c r="H333" s="447">
        <v>177.1</v>
      </c>
      <c r="I333" s="400"/>
      <c r="J333" s="386">
        <f>I333+'BM07'!J333</f>
        <v>177.1</v>
      </c>
      <c r="K333" s="387">
        <f t="shared" si="345"/>
        <v>3603.99</v>
      </c>
      <c r="L333" s="387">
        <f t="shared" si="346"/>
        <v>0</v>
      </c>
      <c r="M333" s="387">
        <f t="shared" si="347"/>
        <v>0</v>
      </c>
      <c r="N333" s="387">
        <f t="shared" si="348"/>
        <v>3603.99</v>
      </c>
      <c r="O333" s="387">
        <f t="shared" si="349"/>
        <v>0</v>
      </c>
      <c r="P333" s="387">
        <f t="shared" si="350"/>
        <v>3603.99</v>
      </c>
      <c r="Q333" s="388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52" t="s">
        <v>467</v>
      </c>
      <c r="B334" s="446" t="s">
        <v>45</v>
      </c>
      <c r="C334" s="447" t="s">
        <v>71</v>
      </c>
      <c r="D334" s="413">
        <v>18.329999999999998</v>
      </c>
      <c r="E334" s="447">
        <v>71.5</v>
      </c>
      <c r="F334" s="383">
        <f t="shared" si="343"/>
        <v>0</v>
      </c>
      <c r="G334" s="383">
        <f t="shared" si="344"/>
        <v>0</v>
      </c>
      <c r="H334" s="447">
        <v>71.5</v>
      </c>
      <c r="I334" s="400"/>
      <c r="J334" s="386">
        <f>I334+'BM07'!J334</f>
        <v>71.5</v>
      </c>
      <c r="K334" s="387">
        <f t="shared" si="345"/>
        <v>1310.5999999999999</v>
      </c>
      <c r="L334" s="387">
        <f t="shared" si="346"/>
        <v>0</v>
      </c>
      <c r="M334" s="387">
        <f t="shared" si="347"/>
        <v>0</v>
      </c>
      <c r="N334" s="387">
        <f t="shared" si="348"/>
        <v>1310.5999999999999</v>
      </c>
      <c r="O334" s="387">
        <f t="shared" si="349"/>
        <v>0</v>
      </c>
      <c r="P334" s="387">
        <f t="shared" si="350"/>
        <v>1310.5999999999999</v>
      </c>
      <c r="Q334" s="388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52" t="s">
        <v>468</v>
      </c>
      <c r="B335" s="446" t="s">
        <v>73</v>
      </c>
      <c r="C335" s="447" t="s">
        <v>71</v>
      </c>
      <c r="D335" s="413">
        <v>22.45</v>
      </c>
      <c r="E335" s="447">
        <v>112.5</v>
      </c>
      <c r="F335" s="383">
        <f t="shared" si="343"/>
        <v>0</v>
      </c>
      <c r="G335" s="383">
        <f t="shared" si="344"/>
        <v>0</v>
      </c>
      <c r="H335" s="447">
        <v>112.5</v>
      </c>
      <c r="I335" s="400"/>
      <c r="J335" s="386">
        <f>I335+'BM07'!J335</f>
        <v>112.5</v>
      </c>
      <c r="K335" s="387">
        <f t="shared" si="345"/>
        <v>2525.63</v>
      </c>
      <c r="L335" s="387">
        <f t="shared" si="346"/>
        <v>0</v>
      </c>
      <c r="M335" s="387">
        <f t="shared" si="347"/>
        <v>0</v>
      </c>
      <c r="N335" s="387">
        <f t="shared" si="348"/>
        <v>2525.63</v>
      </c>
      <c r="O335" s="387">
        <f t="shared" si="349"/>
        <v>0</v>
      </c>
      <c r="P335" s="387">
        <f t="shared" si="350"/>
        <v>2525.63</v>
      </c>
      <c r="Q335" s="388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52" t="s">
        <v>469</v>
      </c>
      <c r="B336" s="446" t="s">
        <v>75</v>
      </c>
      <c r="C336" s="447" t="s">
        <v>46</v>
      </c>
      <c r="D336" s="413">
        <v>740.6</v>
      </c>
      <c r="E336" s="447">
        <v>8.07</v>
      </c>
      <c r="F336" s="383">
        <f t="shared" si="343"/>
        <v>0</v>
      </c>
      <c r="G336" s="383">
        <f t="shared" si="344"/>
        <v>0</v>
      </c>
      <c r="H336" s="447">
        <v>8.07</v>
      </c>
      <c r="I336" s="400"/>
      <c r="J336" s="386">
        <f>I336+'BM07'!J336</f>
        <v>8.07</v>
      </c>
      <c r="K336" s="387">
        <f t="shared" si="345"/>
        <v>5976.64</v>
      </c>
      <c r="L336" s="387">
        <f t="shared" si="346"/>
        <v>0</v>
      </c>
      <c r="M336" s="387">
        <f t="shared" si="347"/>
        <v>0</v>
      </c>
      <c r="N336" s="387">
        <f t="shared" si="348"/>
        <v>5976.64</v>
      </c>
      <c r="O336" s="387">
        <f t="shared" si="349"/>
        <v>0</v>
      </c>
      <c r="P336" s="387">
        <f t="shared" si="350"/>
        <v>5976.64</v>
      </c>
      <c r="Q336" s="388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52" t="s">
        <v>470</v>
      </c>
      <c r="B337" s="446" t="s">
        <v>129</v>
      </c>
      <c r="C337" s="447" t="s">
        <v>63</v>
      </c>
      <c r="D337" s="413">
        <v>93</v>
      </c>
      <c r="E337" s="447">
        <v>118.07</v>
      </c>
      <c r="F337" s="383">
        <f t="shared" si="343"/>
        <v>0</v>
      </c>
      <c r="G337" s="383">
        <f t="shared" si="344"/>
        <v>0</v>
      </c>
      <c r="H337" s="447">
        <v>118.07</v>
      </c>
      <c r="I337" s="400"/>
      <c r="J337" s="386">
        <f>I337+'BM07'!J337</f>
        <v>118.07</v>
      </c>
      <c r="K337" s="387">
        <f t="shared" si="345"/>
        <v>10980.51</v>
      </c>
      <c r="L337" s="387">
        <f t="shared" si="346"/>
        <v>0</v>
      </c>
      <c r="M337" s="387">
        <f t="shared" si="347"/>
        <v>0</v>
      </c>
      <c r="N337" s="387">
        <f t="shared" si="348"/>
        <v>10980.51</v>
      </c>
      <c r="O337" s="387">
        <f t="shared" si="349"/>
        <v>0</v>
      </c>
      <c r="P337" s="387">
        <f t="shared" si="350"/>
        <v>10980.51</v>
      </c>
      <c r="Q337" s="388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52" t="s">
        <v>471</v>
      </c>
      <c r="B338" s="446" t="s">
        <v>76</v>
      </c>
      <c r="C338" s="447" t="s">
        <v>63</v>
      </c>
      <c r="D338" s="413">
        <v>41.75</v>
      </c>
      <c r="E338" s="447">
        <v>64.39</v>
      </c>
      <c r="F338" s="383">
        <f t="shared" si="343"/>
        <v>-18.757999999999996</v>
      </c>
      <c r="G338" s="383">
        <f t="shared" si="344"/>
        <v>0</v>
      </c>
      <c r="H338" s="447">
        <v>45.632000000000005</v>
      </c>
      <c r="I338" s="400"/>
      <c r="J338" s="386">
        <f>I338+'BM07'!J338</f>
        <v>45.632000000000005</v>
      </c>
      <c r="K338" s="387">
        <f t="shared" si="345"/>
        <v>2688.28</v>
      </c>
      <c r="L338" s="387">
        <f t="shared" si="346"/>
        <v>-783.15</v>
      </c>
      <c r="M338" s="387">
        <f t="shared" si="347"/>
        <v>0</v>
      </c>
      <c r="N338" s="387">
        <f t="shared" si="348"/>
        <v>1905.14</v>
      </c>
      <c r="O338" s="387">
        <f t="shared" si="349"/>
        <v>0</v>
      </c>
      <c r="P338" s="387">
        <f t="shared" si="350"/>
        <v>1905.14</v>
      </c>
      <c r="Q338" s="388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52" t="s">
        <v>472</v>
      </c>
      <c r="B339" s="446" t="s">
        <v>77</v>
      </c>
      <c r="C339" s="447" t="s">
        <v>46</v>
      </c>
      <c r="D339" s="413">
        <v>46.64</v>
      </c>
      <c r="E339" s="447">
        <v>4.9000000000000004</v>
      </c>
      <c r="F339" s="383">
        <f t="shared" si="343"/>
        <v>0</v>
      </c>
      <c r="G339" s="383">
        <f t="shared" si="344"/>
        <v>0.45999999999999908</v>
      </c>
      <c r="H339" s="447">
        <v>5.3599999999999994</v>
      </c>
      <c r="I339" s="400">
        <v>0.46</v>
      </c>
      <c r="J339" s="386">
        <f>I339+'BM07'!J339</f>
        <v>5.36</v>
      </c>
      <c r="K339" s="387">
        <f t="shared" si="345"/>
        <v>228.54</v>
      </c>
      <c r="L339" s="387">
        <f t="shared" si="346"/>
        <v>0</v>
      </c>
      <c r="M339" s="387">
        <f t="shared" si="347"/>
        <v>21.45</v>
      </c>
      <c r="N339" s="387">
        <f t="shared" si="348"/>
        <v>249.99</v>
      </c>
      <c r="O339" s="387">
        <f t="shared" si="349"/>
        <v>21.45</v>
      </c>
      <c r="P339" s="387">
        <f t="shared" si="350"/>
        <v>249.99</v>
      </c>
      <c r="Q339" s="388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85" t="s">
        <v>1457</v>
      </c>
      <c r="B340" s="516" t="s">
        <v>890</v>
      </c>
      <c r="C340" s="513" t="s">
        <v>1441</v>
      </c>
      <c r="D340" s="512">
        <v>89.495894644063966</v>
      </c>
      <c r="E340" s="513"/>
      <c r="F340" s="383">
        <f t="shared" si="343"/>
        <v>0</v>
      </c>
      <c r="G340" s="383">
        <f t="shared" si="344"/>
        <v>29.4298</v>
      </c>
      <c r="H340" s="524">
        <v>29.4298</v>
      </c>
      <c r="I340" s="400"/>
      <c r="J340" s="386">
        <f>I340+'BM07'!J340</f>
        <v>29.4298</v>
      </c>
      <c r="K340" s="387"/>
      <c r="L340" s="387">
        <f t="shared" si="346"/>
        <v>0</v>
      </c>
      <c r="M340" s="387">
        <f t="shared" si="347"/>
        <v>2633.85</v>
      </c>
      <c r="N340" s="387">
        <f t="shared" si="348"/>
        <v>2633.85</v>
      </c>
      <c r="O340" s="387">
        <f t="shared" si="349"/>
        <v>0</v>
      </c>
      <c r="P340" s="387">
        <f t="shared" si="350"/>
        <v>2633.85</v>
      </c>
      <c r="Q340" s="388">
        <f t="shared" si="351"/>
        <v>1</v>
      </c>
      <c r="U340" s="39"/>
      <c r="V340" s="39"/>
    </row>
    <row r="341" spans="1:22" ht="15.5" customHeight="1" x14ac:dyDescent="0.3">
      <c r="A341" s="381" t="s">
        <v>51</v>
      </c>
      <c r="B341" s="394" t="s">
        <v>142</v>
      </c>
      <c r="C341" s="395"/>
      <c r="D341" s="409"/>
      <c r="E341" s="395"/>
      <c r="F341" s="395"/>
      <c r="G341" s="395"/>
      <c r="H341" s="629"/>
      <c r="I341" s="629"/>
      <c r="J341" s="629"/>
      <c r="K341" s="629"/>
      <c r="L341" s="629"/>
      <c r="M341" s="629"/>
      <c r="N341" s="629"/>
      <c r="O341" s="629"/>
      <c r="P341" s="629"/>
      <c r="Q341" s="647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52" t="s">
        <v>473</v>
      </c>
      <c r="B342" s="446" t="s">
        <v>90</v>
      </c>
      <c r="C342" s="447" t="s">
        <v>63</v>
      </c>
      <c r="D342" s="413">
        <v>39.71</v>
      </c>
      <c r="E342" s="447">
        <v>134.99</v>
      </c>
      <c r="F342" s="383">
        <f t="shared" ref="F342:F348" si="353">IF(H342&lt;E342,H342-E342,0)</f>
        <v>0</v>
      </c>
      <c r="G342" s="383">
        <f t="shared" ref="G342:G348" si="354">IF(H342&gt;E342,H342-E342,0)</f>
        <v>0</v>
      </c>
      <c r="H342" s="447">
        <v>134.99</v>
      </c>
      <c r="I342" s="400"/>
      <c r="J342" s="386">
        <f>I342+'BM07'!J342</f>
        <v>134.99</v>
      </c>
      <c r="K342" s="387">
        <f t="shared" ref="K342:K348" si="355">ROUND(E342*D342,2)</f>
        <v>5360.45</v>
      </c>
      <c r="L342" s="387">
        <f t="shared" ref="L342:L348" si="356">ROUND(D342*F342,2)</f>
        <v>0</v>
      </c>
      <c r="M342" s="387">
        <f t="shared" ref="M342:M348" si="357">ROUND(D342*G342,2)</f>
        <v>0</v>
      </c>
      <c r="N342" s="387">
        <f t="shared" ref="N342:N348" si="358">ROUND(H342*D342,2)</f>
        <v>5360.45</v>
      </c>
      <c r="O342" s="387">
        <f t="shared" ref="O342:O348" si="359">ROUND(I342*D342,2)</f>
        <v>0</v>
      </c>
      <c r="P342" s="387">
        <f t="shared" ref="P342:P348" si="360">ROUND(J342*D342,2)</f>
        <v>5360.45</v>
      </c>
      <c r="Q342" s="388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52" t="s">
        <v>474</v>
      </c>
      <c r="B343" s="446" t="s">
        <v>94</v>
      </c>
      <c r="C343" s="447" t="s">
        <v>71</v>
      </c>
      <c r="D343" s="413">
        <v>22.45</v>
      </c>
      <c r="E343" s="447">
        <v>147</v>
      </c>
      <c r="F343" s="383">
        <f t="shared" si="353"/>
        <v>0</v>
      </c>
      <c r="G343" s="383">
        <f t="shared" si="354"/>
        <v>0</v>
      </c>
      <c r="H343" s="447">
        <v>147</v>
      </c>
      <c r="I343" s="400"/>
      <c r="J343" s="386">
        <f>I343+'BM07'!J343</f>
        <v>147</v>
      </c>
      <c r="K343" s="387">
        <f t="shared" si="355"/>
        <v>3300.15</v>
      </c>
      <c r="L343" s="387">
        <f t="shared" si="356"/>
        <v>0</v>
      </c>
      <c r="M343" s="387">
        <f t="shared" si="357"/>
        <v>0</v>
      </c>
      <c r="N343" s="387">
        <f t="shared" si="358"/>
        <v>3300.15</v>
      </c>
      <c r="O343" s="387">
        <f t="shared" si="359"/>
        <v>0</v>
      </c>
      <c r="P343" s="387">
        <f t="shared" si="360"/>
        <v>3300.15</v>
      </c>
      <c r="Q343" s="388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52" t="s">
        <v>475</v>
      </c>
      <c r="B344" s="446" t="s">
        <v>143</v>
      </c>
      <c r="C344" s="447" t="s">
        <v>71</v>
      </c>
      <c r="D344" s="413">
        <v>18.75</v>
      </c>
      <c r="E344" s="447">
        <v>173.3</v>
      </c>
      <c r="F344" s="383">
        <f t="shared" si="353"/>
        <v>0</v>
      </c>
      <c r="G344" s="383">
        <f t="shared" si="354"/>
        <v>0</v>
      </c>
      <c r="H344" s="447">
        <v>173.3</v>
      </c>
      <c r="I344" s="400"/>
      <c r="J344" s="386">
        <f>I344+'BM07'!J344</f>
        <v>173.3</v>
      </c>
      <c r="K344" s="387">
        <f t="shared" si="355"/>
        <v>3249.38</v>
      </c>
      <c r="L344" s="387">
        <f t="shared" si="356"/>
        <v>0</v>
      </c>
      <c r="M344" s="387">
        <f t="shared" si="357"/>
        <v>0</v>
      </c>
      <c r="N344" s="387">
        <f t="shared" si="358"/>
        <v>3249.38</v>
      </c>
      <c r="O344" s="387">
        <f t="shared" si="359"/>
        <v>0</v>
      </c>
      <c r="P344" s="387">
        <f t="shared" si="360"/>
        <v>3249.38</v>
      </c>
      <c r="Q344" s="388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52" t="s">
        <v>476</v>
      </c>
      <c r="B345" s="446" t="s">
        <v>47</v>
      </c>
      <c r="C345" s="447" t="s">
        <v>71</v>
      </c>
      <c r="D345" s="413">
        <v>18.260000000000002</v>
      </c>
      <c r="E345" s="447">
        <v>129.19999999999999</v>
      </c>
      <c r="F345" s="383">
        <f t="shared" si="353"/>
        <v>0</v>
      </c>
      <c r="G345" s="383">
        <f t="shared" si="354"/>
        <v>0</v>
      </c>
      <c r="H345" s="447">
        <v>129.19999999999999</v>
      </c>
      <c r="I345" s="400"/>
      <c r="J345" s="386">
        <f>I345+'BM07'!J345</f>
        <v>129.19999999999999</v>
      </c>
      <c r="K345" s="387">
        <f t="shared" si="355"/>
        <v>2359.19</v>
      </c>
      <c r="L345" s="387">
        <f t="shared" si="356"/>
        <v>0</v>
      </c>
      <c r="M345" s="387">
        <f t="shared" si="357"/>
        <v>0</v>
      </c>
      <c r="N345" s="387">
        <f t="shared" si="358"/>
        <v>2359.19</v>
      </c>
      <c r="O345" s="387">
        <f t="shared" si="359"/>
        <v>0</v>
      </c>
      <c r="P345" s="387">
        <f t="shared" si="360"/>
        <v>2359.19</v>
      </c>
      <c r="Q345" s="388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85" t="s">
        <v>477</v>
      </c>
      <c r="B346" s="486" t="s">
        <v>144</v>
      </c>
      <c r="C346" s="487" t="s">
        <v>46</v>
      </c>
      <c r="D346" s="488">
        <v>487.71</v>
      </c>
      <c r="E346" s="487">
        <v>7.63</v>
      </c>
      <c r="F346" s="383">
        <f t="shared" si="353"/>
        <v>0</v>
      </c>
      <c r="G346" s="383">
        <f t="shared" si="354"/>
        <v>0</v>
      </c>
      <c r="H346" s="487">
        <v>7.63</v>
      </c>
      <c r="I346" s="400"/>
      <c r="J346" s="386">
        <f>I346+'BM07'!J346</f>
        <v>7.629999999999999</v>
      </c>
      <c r="K346" s="387">
        <f t="shared" si="355"/>
        <v>3721.23</v>
      </c>
      <c r="L346" s="387">
        <f t="shared" si="356"/>
        <v>0</v>
      </c>
      <c r="M346" s="387">
        <f t="shared" si="357"/>
        <v>0</v>
      </c>
      <c r="N346" s="387">
        <f t="shared" si="358"/>
        <v>3721.23</v>
      </c>
      <c r="O346" s="387">
        <f t="shared" si="359"/>
        <v>0</v>
      </c>
      <c r="P346" s="387">
        <f t="shared" si="360"/>
        <v>3721.23</v>
      </c>
      <c r="Q346" s="388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85" t="s">
        <v>478</v>
      </c>
      <c r="B347" s="486" t="s">
        <v>145</v>
      </c>
      <c r="C347" s="487" t="s">
        <v>124</v>
      </c>
      <c r="D347" s="488">
        <v>114.79</v>
      </c>
      <c r="E347" s="487">
        <v>19.3</v>
      </c>
      <c r="F347" s="383">
        <f t="shared" si="353"/>
        <v>-10.9</v>
      </c>
      <c r="G347" s="383">
        <f t="shared" si="354"/>
        <v>0</v>
      </c>
      <c r="H347" s="487">
        <v>8.4</v>
      </c>
      <c r="I347" s="400"/>
      <c r="J347" s="386">
        <f>I347+'BM07'!J347</f>
        <v>8.4</v>
      </c>
      <c r="K347" s="387">
        <f t="shared" si="355"/>
        <v>2215.4499999999998</v>
      </c>
      <c r="L347" s="387">
        <f t="shared" si="356"/>
        <v>-1251.21</v>
      </c>
      <c r="M347" s="387">
        <f t="shared" si="357"/>
        <v>0</v>
      </c>
      <c r="N347" s="387">
        <f t="shared" si="358"/>
        <v>964.24</v>
      </c>
      <c r="O347" s="387">
        <f t="shared" si="359"/>
        <v>0</v>
      </c>
      <c r="P347" s="387">
        <f t="shared" si="360"/>
        <v>964.24</v>
      </c>
      <c r="Q347" s="388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85" t="s">
        <v>479</v>
      </c>
      <c r="B348" s="486" t="s">
        <v>146</v>
      </c>
      <c r="C348" s="487" t="s">
        <v>124</v>
      </c>
      <c r="D348" s="488">
        <v>62.72</v>
      </c>
      <c r="E348" s="487">
        <v>10.8</v>
      </c>
      <c r="F348" s="383">
        <f t="shared" si="353"/>
        <v>-10.8</v>
      </c>
      <c r="G348" s="383">
        <f t="shared" si="354"/>
        <v>0</v>
      </c>
      <c r="H348" s="487">
        <v>0</v>
      </c>
      <c r="I348" s="400"/>
      <c r="J348" s="386">
        <f>I348+'BM07'!J348</f>
        <v>0</v>
      </c>
      <c r="K348" s="387">
        <f t="shared" si="355"/>
        <v>677.38</v>
      </c>
      <c r="L348" s="387">
        <f t="shared" si="356"/>
        <v>-677.38</v>
      </c>
      <c r="M348" s="387">
        <f t="shared" si="357"/>
        <v>0</v>
      </c>
      <c r="N348" s="387">
        <f t="shared" si="358"/>
        <v>0</v>
      </c>
      <c r="O348" s="387">
        <f t="shared" si="359"/>
        <v>0</v>
      </c>
      <c r="P348" s="387">
        <f t="shared" si="360"/>
        <v>0</v>
      </c>
      <c r="Q348" s="388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81" t="s">
        <v>480</v>
      </c>
      <c r="B349" s="394" t="s">
        <v>155</v>
      </c>
      <c r="C349" s="395"/>
      <c r="D349" s="409"/>
      <c r="E349" s="395"/>
      <c r="F349" s="395"/>
      <c r="G349" s="395"/>
      <c r="H349" s="395"/>
      <c r="I349" s="455"/>
      <c r="J349" s="386"/>
      <c r="K349" s="395"/>
      <c r="L349" s="395"/>
      <c r="M349" s="395"/>
      <c r="N349" s="484"/>
      <c r="O349" s="395"/>
      <c r="P349" s="395"/>
      <c r="Q349" s="450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52" t="s">
        <v>481</v>
      </c>
      <c r="B350" s="446" t="s">
        <v>105</v>
      </c>
      <c r="C350" s="447" t="s">
        <v>63</v>
      </c>
      <c r="D350" s="413">
        <v>51.88</v>
      </c>
      <c r="E350" s="447">
        <v>257.14999999999998</v>
      </c>
      <c r="F350" s="383">
        <f t="shared" ref="F350" si="361">IF(H350&lt;E350,H350-E350,0)</f>
        <v>0</v>
      </c>
      <c r="G350" s="383">
        <f t="shared" ref="G350" si="362">IF(H350&gt;E350,H350-E350,0)</f>
        <v>0</v>
      </c>
      <c r="H350" s="447">
        <v>257.14999999999998</v>
      </c>
      <c r="I350" s="400"/>
      <c r="J350" s="386">
        <f>I350+'BM07'!J350</f>
        <v>257.14999999999998</v>
      </c>
      <c r="K350" s="387">
        <f>ROUND(E350*D350,2)</f>
        <v>13340.94</v>
      </c>
      <c r="L350" s="387">
        <f t="shared" ref="L350" si="363">ROUND(D350*F350,2)</f>
        <v>0</v>
      </c>
      <c r="M350" s="387">
        <f t="shared" ref="M350" si="364">ROUND(D350*G350,2)</f>
        <v>0</v>
      </c>
      <c r="N350" s="387">
        <f>ROUND(H350*D350,2)</f>
        <v>13340.94</v>
      </c>
      <c r="O350" s="387">
        <f>ROUND(I350*D350,2)</f>
        <v>0</v>
      </c>
      <c r="P350" s="387">
        <f>ROUND(J350*D350,2)</f>
        <v>13340.94</v>
      </c>
      <c r="Q350" s="388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81" t="s">
        <v>482</v>
      </c>
      <c r="B351" s="394" t="s">
        <v>158</v>
      </c>
      <c r="C351" s="395"/>
      <c r="D351" s="409"/>
      <c r="E351" s="395"/>
      <c r="F351" s="395"/>
      <c r="G351" s="395"/>
      <c r="H351" s="395"/>
      <c r="I351" s="455"/>
      <c r="J351" s="386"/>
      <c r="K351" s="395"/>
      <c r="L351" s="395"/>
      <c r="M351" s="395"/>
      <c r="N351" s="484"/>
      <c r="O351" s="395"/>
      <c r="P351" s="395"/>
      <c r="Q351" s="450"/>
      <c r="S351" s="4">
        <v>26050.25</v>
      </c>
      <c r="U351" s="39">
        <f t="shared" si="352"/>
        <v>26050.25</v>
      </c>
      <c r="V351" s="39"/>
    </row>
    <row r="352" spans="1:22" ht="50" x14ac:dyDescent="0.3">
      <c r="A352" s="452" t="s">
        <v>483</v>
      </c>
      <c r="B352" s="446" t="s">
        <v>159</v>
      </c>
      <c r="C352" s="447" t="s">
        <v>63</v>
      </c>
      <c r="D352" s="413">
        <v>77.12</v>
      </c>
      <c r="E352" s="447">
        <v>181.69</v>
      </c>
      <c r="F352" s="383">
        <f t="shared" ref="F352:F355" si="365">IF(H352&lt;E352,H352-E352,0)</f>
        <v>0</v>
      </c>
      <c r="G352" s="383">
        <f t="shared" ref="G352:G355" si="366">IF(H352&gt;E352,H352-E352,0)</f>
        <v>0</v>
      </c>
      <c r="H352" s="447">
        <v>181.69</v>
      </c>
      <c r="I352" s="400">
        <v>172.2175</v>
      </c>
      <c r="J352" s="386">
        <f>I352+'BM07'!J352</f>
        <v>172.2175</v>
      </c>
      <c r="K352" s="387">
        <f>ROUND(E352*D352,2)</f>
        <v>14011.93</v>
      </c>
      <c r="L352" s="387">
        <f t="shared" ref="L352:L355" si="367">ROUND(D352*F352,2)</f>
        <v>0</v>
      </c>
      <c r="M352" s="387">
        <f t="shared" ref="M352:M355" si="368">ROUND(D352*G352,2)</f>
        <v>0</v>
      </c>
      <c r="N352" s="387">
        <f>ROUND(H352*D352,2)</f>
        <v>14011.93</v>
      </c>
      <c r="O352" s="387">
        <f>ROUND(I352*D352,2)</f>
        <v>13281.41</v>
      </c>
      <c r="P352" s="387">
        <f>ROUND(J352*D352,2)</f>
        <v>13281.41</v>
      </c>
      <c r="Q352" s="388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52" t="s">
        <v>484</v>
      </c>
      <c r="B353" s="446" t="s">
        <v>160</v>
      </c>
      <c r="C353" s="447" t="s">
        <v>63</v>
      </c>
      <c r="D353" s="413">
        <v>27.56</v>
      </c>
      <c r="E353" s="447">
        <v>181.69</v>
      </c>
      <c r="F353" s="383">
        <f t="shared" si="365"/>
        <v>0</v>
      </c>
      <c r="G353" s="383">
        <f t="shared" si="366"/>
        <v>0</v>
      </c>
      <c r="H353" s="447">
        <v>181.69</v>
      </c>
      <c r="I353" s="400">
        <v>172.2175</v>
      </c>
      <c r="J353" s="386">
        <f>I353+'BM07'!J353</f>
        <v>172.2175</v>
      </c>
      <c r="K353" s="387">
        <f>ROUND(E353*D353,2)</f>
        <v>5007.38</v>
      </c>
      <c r="L353" s="387">
        <f t="shared" si="367"/>
        <v>0</v>
      </c>
      <c r="M353" s="387">
        <f t="shared" si="368"/>
        <v>0</v>
      </c>
      <c r="N353" s="387">
        <f>ROUND(H353*D353,2)</f>
        <v>5007.38</v>
      </c>
      <c r="O353" s="387">
        <f t="shared" ref="O353:O355" si="369">ROUND(I353*D353,2)</f>
        <v>4746.3100000000004</v>
      </c>
      <c r="P353" s="387">
        <f t="shared" ref="P353:P355" si="370">ROUND(J353*D353,2)</f>
        <v>4746.3100000000004</v>
      </c>
      <c r="Q353" s="388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85" t="s">
        <v>485</v>
      </c>
      <c r="B354" s="486" t="s">
        <v>161</v>
      </c>
      <c r="C354" s="487" t="s">
        <v>124</v>
      </c>
      <c r="D354" s="488">
        <v>27.6</v>
      </c>
      <c r="E354" s="487">
        <v>38.25</v>
      </c>
      <c r="F354" s="383">
        <f t="shared" si="365"/>
        <v>0</v>
      </c>
      <c r="G354" s="383">
        <f t="shared" si="366"/>
        <v>0</v>
      </c>
      <c r="H354" s="447">
        <v>38.25</v>
      </c>
      <c r="I354" s="400"/>
      <c r="J354" s="386">
        <f>I354+'BM07'!J354</f>
        <v>0</v>
      </c>
      <c r="K354" s="387">
        <f>ROUND(E354*D354,2)</f>
        <v>1055.7</v>
      </c>
      <c r="L354" s="387">
        <f t="shared" si="367"/>
        <v>0</v>
      </c>
      <c r="M354" s="387">
        <f t="shared" si="368"/>
        <v>0</v>
      </c>
      <c r="N354" s="387">
        <f>ROUND(H354*D354,2)</f>
        <v>1055.7</v>
      </c>
      <c r="O354" s="387">
        <f t="shared" si="369"/>
        <v>0</v>
      </c>
      <c r="P354" s="387">
        <f t="shared" si="370"/>
        <v>0</v>
      </c>
      <c r="Q354" s="388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52" t="s">
        <v>486</v>
      </c>
      <c r="B355" s="446" t="s">
        <v>164</v>
      </c>
      <c r="C355" s="447" t="s">
        <v>165</v>
      </c>
      <c r="D355" s="413">
        <v>1493.81</v>
      </c>
      <c r="E355" s="447">
        <v>4</v>
      </c>
      <c r="F355" s="383">
        <f t="shared" si="365"/>
        <v>0</v>
      </c>
      <c r="G355" s="383">
        <f t="shared" si="366"/>
        <v>0</v>
      </c>
      <c r="H355" s="447">
        <v>4</v>
      </c>
      <c r="I355" s="400">
        <v>4</v>
      </c>
      <c r="J355" s="386">
        <f>I355+'BM07'!J355</f>
        <v>4</v>
      </c>
      <c r="K355" s="387">
        <v>5975.24</v>
      </c>
      <c r="L355" s="387">
        <f t="shared" si="367"/>
        <v>0</v>
      </c>
      <c r="M355" s="387">
        <f t="shared" si="368"/>
        <v>0</v>
      </c>
      <c r="N355" s="387">
        <v>5975.24</v>
      </c>
      <c r="O355" s="387">
        <f t="shared" si="369"/>
        <v>5975.24</v>
      </c>
      <c r="P355" s="387">
        <f t="shared" si="370"/>
        <v>5975.24</v>
      </c>
      <c r="Q355" s="388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81" t="s">
        <v>487</v>
      </c>
      <c r="B356" s="394" t="s">
        <v>173</v>
      </c>
      <c r="C356" s="395"/>
      <c r="D356" s="409"/>
      <c r="E356" s="395"/>
      <c r="F356" s="395"/>
      <c r="G356" s="395"/>
      <c r="H356" s="395"/>
      <c r="I356" s="455"/>
      <c r="J356" s="386"/>
      <c r="K356" s="395"/>
      <c r="L356" s="395"/>
      <c r="M356" s="395"/>
      <c r="N356" s="484"/>
      <c r="O356" s="395"/>
      <c r="P356" s="395"/>
      <c r="Q356" s="450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52" t="s">
        <v>488</v>
      </c>
      <c r="B357" s="446" t="s">
        <v>489</v>
      </c>
      <c r="C357" s="447" t="s">
        <v>165</v>
      </c>
      <c r="D357" s="413">
        <v>1409.75</v>
      </c>
      <c r="E357" s="447">
        <v>1</v>
      </c>
      <c r="F357" s="383">
        <f t="shared" ref="F357:F359" si="371">IF(H357&lt;E357,H357-E357,0)</f>
        <v>0</v>
      </c>
      <c r="G357" s="383">
        <f t="shared" ref="G357:G359" si="372">IF(H357&gt;E357,H357-E357,0)</f>
        <v>0</v>
      </c>
      <c r="H357" s="447">
        <v>1</v>
      </c>
      <c r="I357" s="400"/>
      <c r="J357" s="386">
        <f>I357+'BM07'!J357</f>
        <v>0</v>
      </c>
      <c r="K357" s="387">
        <f>ROUND(E357*D357,2)</f>
        <v>1409.75</v>
      </c>
      <c r="L357" s="387">
        <f t="shared" ref="L357:L359" si="373">ROUND(D357*F357,2)</f>
        <v>0</v>
      </c>
      <c r="M357" s="387">
        <f t="shared" ref="M357:M359" si="374">ROUND(D357*G357,2)</f>
        <v>0</v>
      </c>
      <c r="N357" s="387">
        <f>ROUND(H357*D357,2)</f>
        <v>1409.75</v>
      </c>
      <c r="O357" s="387">
        <f>ROUND(I357*D357,2)</f>
        <v>0</v>
      </c>
      <c r="P357" s="387">
        <f>ROUND(J357*D357,2)</f>
        <v>0</v>
      </c>
      <c r="Q357" s="388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52" t="s">
        <v>490</v>
      </c>
      <c r="B358" s="446" t="s">
        <v>175</v>
      </c>
      <c r="C358" s="447" t="s">
        <v>63</v>
      </c>
      <c r="D358" s="413">
        <v>877.32</v>
      </c>
      <c r="E358" s="447">
        <v>4.5</v>
      </c>
      <c r="F358" s="383">
        <f t="shared" si="371"/>
        <v>0</v>
      </c>
      <c r="G358" s="383">
        <f t="shared" si="372"/>
        <v>0</v>
      </c>
      <c r="H358" s="447">
        <v>4.5</v>
      </c>
      <c r="I358" s="400"/>
      <c r="J358" s="386">
        <f>I358+'BM07'!J358</f>
        <v>0</v>
      </c>
      <c r="K358" s="387">
        <f>ROUND(E358*D358,2)</f>
        <v>3947.94</v>
      </c>
      <c r="L358" s="387">
        <f t="shared" si="373"/>
        <v>0</v>
      </c>
      <c r="M358" s="387">
        <f t="shared" si="374"/>
        <v>0</v>
      </c>
      <c r="N358" s="387">
        <f>ROUND(H358*D358,2)</f>
        <v>3947.94</v>
      </c>
      <c r="O358" s="387">
        <f>ROUND(I358*D358,2)</f>
        <v>0</v>
      </c>
      <c r="P358" s="387">
        <f t="shared" ref="P358:P359" si="375">ROUND(J358*D358,2)</f>
        <v>0</v>
      </c>
      <c r="Q358" s="388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52" t="s">
        <v>491</v>
      </c>
      <c r="B359" s="446" t="s">
        <v>492</v>
      </c>
      <c r="C359" s="447" t="s">
        <v>63</v>
      </c>
      <c r="D359" s="413">
        <v>698.38</v>
      </c>
      <c r="E359" s="447">
        <v>12.6</v>
      </c>
      <c r="F359" s="383">
        <f t="shared" si="371"/>
        <v>0</v>
      </c>
      <c r="G359" s="383">
        <f t="shared" si="372"/>
        <v>0</v>
      </c>
      <c r="H359" s="447">
        <v>12.6</v>
      </c>
      <c r="I359" s="400"/>
      <c r="J359" s="386">
        <f>I359+'BM07'!J359</f>
        <v>0</v>
      </c>
      <c r="K359" s="387">
        <f>ROUND(E359*D359,2)</f>
        <v>8799.59</v>
      </c>
      <c r="L359" s="387">
        <f t="shared" si="373"/>
        <v>0</v>
      </c>
      <c r="M359" s="387">
        <f t="shared" si="374"/>
        <v>0</v>
      </c>
      <c r="N359" s="387">
        <f>ROUND(H359*D359,2)</f>
        <v>8799.59</v>
      </c>
      <c r="O359" s="387">
        <f>ROUND(I359*D359,2)</f>
        <v>0</v>
      </c>
      <c r="P359" s="387">
        <f t="shared" si="375"/>
        <v>0</v>
      </c>
      <c r="Q359" s="388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81" t="s">
        <v>493</v>
      </c>
      <c r="B360" s="394" t="s">
        <v>181</v>
      </c>
      <c r="C360" s="395"/>
      <c r="D360" s="409"/>
      <c r="E360" s="395"/>
      <c r="F360" s="395"/>
      <c r="G360" s="395"/>
      <c r="H360" s="395"/>
      <c r="I360" s="455"/>
      <c r="J360" s="386"/>
      <c r="K360" s="395"/>
      <c r="L360" s="395"/>
      <c r="M360" s="395"/>
      <c r="N360" s="484"/>
      <c r="O360" s="395"/>
      <c r="P360" s="395"/>
      <c r="Q360" s="450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52" t="s">
        <v>494</v>
      </c>
      <c r="B361" s="446" t="s">
        <v>182</v>
      </c>
      <c r="C361" s="447" t="s">
        <v>46</v>
      </c>
      <c r="D361" s="413">
        <v>434.36</v>
      </c>
      <c r="E361" s="447">
        <v>12.49</v>
      </c>
      <c r="F361" s="383">
        <f t="shared" ref="F361:F364" si="376">IF(H361&lt;E361,H361-E361,0)</f>
        <v>-3.9738000000000007</v>
      </c>
      <c r="G361" s="383">
        <f t="shared" ref="G361:G364" si="377">IF(H361&gt;E361,H361-E361,0)</f>
        <v>0</v>
      </c>
      <c r="H361" s="447">
        <v>8.5161999999999995</v>
      </c>
      <c r="I361" s="400"/>
      <c r="J361" s="386">
        <f>I361+'BM07'!J361</f>
        <v>10.300409999999999</v>
      </c>
      <c r="K361" s="387">
        <f>ROUND(E361*D361,2)</f>
        <v>5425.16</v>
      </c>
      <c r="L361" s="387">
        <f t="shared" ref="L361:L364" si="378">ROUND(D361*F361,2)</f>
        <v>-1726.06</v>
      </c>
      <c r="M361" s="387">
        <f t="shared" ref="M361:M364" si="379">ROUND(D361*G361,2)</f>
        <v>0</v>
      </c>
      <c r="N361" s="387">
        <f>ROUND(H361*D361,2)</f>
        <v>3699.1</v>
      </c>
      <c r="O361" s="387">
        <f>ROUND(I361*D361,2)</f>
        <v>0</v>
      </c>
      <c r="P361" s="387">
        <f>ROUND(J361*D361,2)</f>
        <v>4474.09</v>
      </c>
      <c r="Q361" s="388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52" t="s">
        <v>495</v>
      </c>
      <c r="B362" s="446" t="s">
        <v>183</v>
      </c>
      <c r="C362" s="447" t="s">
        <v>63</v>
      </c>
      <c r="D362" s="413">
        <v>40.81</v>
      </c>
      <c r="E362" s="447">
        <v>178.36</v>
      </c>
      <c r="F362" s="383">
        <f t="shared" si="376"/>
        <v>-8.0360000000000014</v>
      </c>
      <c r="G362" s="383">
        <f t="shared" si="377"/>
        <v>0</v>
      </c>
      <c r="H362" s="447">
        <v>170.32400000000001</v>
      </c>
      <c r="I362" s="400"/>
      <c r="J362" s="386">
        <f>I362+'BM07'!J362</f>
        <v>0</v>
      </c>
      <c r="K362" s="387">
        <f>ROUND(E362*D362,2)</f>
        <v>7278.87</v>
      </c>
      <c r="L362" s="387">
        <f t="shared" si="378"/>
        <v>-327.95</v>
      </c>
      <c r="M362" s="387">
        <f t="shared" si="379"/>
        <v>0</v>
      </c>
      <c r="N362" s="387">
        <f>ROUND(H362*D362,2)</f>
        <v>6950.92</v>
      </c>
      <c r="O362" s="387">
        <f>ROUND(I362*D362,2)</f>
        <v>0</v>
      </c>
      <c r="P362" s="387">
        <f t="shared" ref="P362:P364" si="380">ROUND(J362*D362,2)</f>
        <v>0</v>
      </c>
      <c r="Q362" s="388">
        <f t="shared" si="351"/>
        <v>0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52" t="s">
        <v>496</v>
      </c>
      <c r="B363" s="446" t="s">
        <v>184</v>
      </c>
      <c r="C363" s="447" t="s">
        <v>63</v>
      </c>
      <c r="D363" s="413">
        <v>126.75</v>
      </c>
      <c r="E363" s="447">
        <v>178.36</v>
      </c>
      <c r="F363" s="383">
        <f t="shared" si="376"/>
        <v>-31.211000000000013</v>
      </c>
      <c r="G363" s="383">
        <f t="shared" si="377"/>
        <v>0</v>
      </c>
      <c r="H363" s="447">
        <v>147.149</v>
      </c>
      <c r="I363" s="400"/>
      <c r="J363" s="386">
        <f>I363+'BM07'!J363</f>
        <v>0</v>
      </c>
      <c r="K363" s="387">
        <f>ROUND(E363*D363,2)</f>
        <v>22607.13</v>
      </c>
      <c r="L363" s="387">
        <f t="shared" si="378"/>
        <v>-3955.99</v>
      </c>
      <c r="M363" s="387">
        <f t="shared" si="379"/>
        <v>0</v>
      </c>
      <c r="N363" s="387">
        <f>ROUND(H363*D363,2)</f>
        <v>18651.14</v>
      </c>
      <c r="O363" s="387">
        <f>ROUND(I363*D363,2)</f>
        <v>0</v>
      </c>
      <c r="P363" s="387">
        <f t="shared" si="380"/>
        <v>0</v>
      </c>
      <c r="Q363" s="388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52" t="s">
        <v>497</v>
      </c>
      <c r="B364" s="446" t="s">
        <v>185</v>
      </c>
      <c r="C364" s="447" t="s">
        <v>124</v>
      </c>
      <c r="D364" s="413">
        <v>21</v>
      </c>
      <c r="E364" s="447">
        <v>80.680000000000007</v>
      </c>
      <c r="F364" s="383">
        <f t="shared" si="376"/>
        <v>0</v>
      </c>
      <c r="G364" s="383">
        <f t="shared" si="377"/>
        <v>3.289999999999992</v>
      </c>
      <c r="H364" s="447">
        <v>83.97</v>
      </c>
      <c r="I364" s="400"/>
      <c r="J364" s="386">
        <f>I364+'BM07'!J364</f>
        <v>0</v>
      </c>
      <c r="K364" s="387">
        <f>ROUND(E364*D364,2)</f>
        <v>1694.28</v>
      </c>
      <c r="L364" s="387">
        <f t="shared" si="378"/>
        <v>0</v>
      </c>
      <c r="M364" s="387">
        <f t="shared" si="379"/>
        <v>69.09</v>
      </c>
      <c r="N364" s="387">
        <f>ROUND(H364*D364,2)</f>
        <v>1763.37</v>
      </c>
      <c r="O364" s="387">
        <f>ROUND(I364*D364,2)</f>
        <v>0</v>
      </c>
      <c r="P364" s="387">
        <f t="shared" si="380"/>
        <v>0</v>
      </c>
      <c r="Q364" s="388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81" t="s">
        <v>498</v>
      </c>
      <c r="B365" s="394" t="s">
        <v>41</v>
      </c>
      <c r="C365" s="395"/>
      <c r="D365" s="409"/>
      <c r="E365" s="395"/>
      <c r="F365" s="395"/>
      <c r="G365" s="395"/>
      <c r="H365" s="395"/>
      <c r="I365" s="455"/>
      <c r="J365" s="386"/>
      <c r="K365" s="395"/>
      <c r="L365" s="395"/>
      <c r="M365" s="395"/>
      <c r="N365" s="484"/>
      <c r="O365" s="395"/>
      <c r="P365" s="395"/>
      <c r="Q365" s="450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52" t="s">
        <v>499</v>
      </c>
      <c r="B366" s="446" t="s">
        <v>109</v>
      </c>
      <c r="C366" s="447" t="s">
        <v>63</v>
      </c>
      <c r="D366" s="413">
        <v>4.37</v>
      </c>
      <c r="E366" s="447">
        <v>413.93</v>
      </c>
      <c r="F366" s="383">
        <f t="shared" ref="F366:F369" si="381">IF(H366&lt;E366,H366-E366,0)</f>
        <v>0</v>
      </c>
      <c r="G366" s="383">
        <f t="shared" ref="G366:G369" si="382">IF(H366&gt;E366,H366-E366,0)</f>
        <v>0</v>
      </c>
      <c r="H366" s="447">
        <v>413.93</v>
      </c>
      <c r="I366" s="400"/>
      <c r="J366" s="386">
        <f>I366+'BM07'!J366</f>
        <v>413.93</v>
      </c>
      <c r="K366" s="387">
        <f>ROUND(E366*D366,2)</f>
        <v>1808.87</v>
      </c>
      <c r="L366" s="387">
        <f t="shared" ref="L366:L369" si="383">ROUND(D366*F366,2)</f>
        <v>0</v>
      </c>
      <c r="M366" s="387">
        <f t="shared" ref="M366:M369" si="384">ROUND(D366*G366,2)</f>
        <v>0</v>
      </c>
      <c r="N366" s="387">
        <f>ROUND(H366*D366,2)</f>
        <v>1808.87</v>
      </c>
      <c r="O366" s="387">
        <f>ROUND(I366*D366,2)</f>
        <v>0</v>
      </c>
      <c r="P366" s="387">
        <f>ROUND(J366*D366,2)</f>
        <v>1808.87</v>
      </c>
      <c r="Q366" s="388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52" t="s">
        <v>500</v>
      </c>
      <c r="B367" s="446" t="s">
        <v>110</v>
      </c>
      <c r="C367" s="447" t="s">
        <v>63</v>
      </c>
      <c r="D367" s="413">
        <v>24.13</v>
      </c>
      <c r="E367" s="447">
        <v>170.38</v>
      </c>
      <c r="F367" s="383">
        <f t="shared" si="381"/>
        <v>0</v>
      </c>
      <c r="G367" s="383">
        <f t="shared" si="382"/>
        <v>0</v>
      </c>
      <c r="H367" s="447">
        <v>170.38</v>
      </c>
      <c r="I367" s="400"/>
      <c r="J367" s="386">
        <f>I367+'BM07'!J367</f>
        <v>170.38</v>
      </c>
      <c r="K367" s="387">
        <f>ROUND(E367*D367,2)</f>
        <v>4111.2700000000004</v>
      </c>
      <c r="L367" s="387">
        <f t="shared" si="383"/>
        <v>0</v>
      </c>
      <c r="M367" s="387">
        <f t="shared" si="384"/>
        <v>0</v>
      </c>
      <c r="N367" s="387">
        <f>ROUND(H367*D367,2)</f>
        <v>4111.2700000000004</v>
      </c>
      <c r="O367" s="387">
        <f>ROUND(I367*D367,2)</f>
        <v>0</v>
      </c>
      <c r="P367" s="387">
        <f t="shared" ref="P367:P369" si="385">ROUND(J367*D367,2)</f>
        <v>4111.2700000000004</v>
      </c>
      <c r="Q367" s="388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52" t="s">
        <v>501</v>
      </c>
      <c r="B368" s="446" t="s">
        <v>110</v>
      </c>
      <c r="C368" s="447" t="s">
        <v>63</v>
      </c>
      <c r="D368" s="413">
        <v>24.13</v>
      </c>
      <c r="E368" s="447">
        <v>230.22</v>
      </c>
      <c r="F368" s="383">
        <f t="shared" si="381"/>
        <v>0</v>
      </c>
      <c r="G368" s="383">
        <f t="shared" si="382"/>
        <v>0</v>
      </c>
      <c r="H368" s="447">
        <v>230.22</v>
      </c>
      <c r="I368" s="400"/>
      <c r="J368" s="386">
        <f>I368+'BM07'!J368</f>
        <v>0</v>
      </c>
      <c r="K368" s="387">
        <f>ROUND(E368*D368,2)</f>
        <v>5555.21</v>
      </c>
      <c r="L368" s="387">
        <f t="shared" si="383"/>
        <v>0</v>
      </c>
      <c r="M368" s="387">
        <f t="shared" si="384"/>
        <v>0</v>
      </c>
      <c r="N368" s="387">
        <f>ROUND(H368*D368,2)</f>
        <v>5555.21</v>
      </c>
      <c r="O368" s="387">
        <f>ROUND(I368*D368,2)</f>
        <v>0</v>
      </c>
      <c r="P368" s="387">
        <f t="shared" si="385"/>
        <v>0</v>
      </c>
      <c r="Q368" s="388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52" t="s">
        <v>502</v>
      </c>
      <c r="B369" s="446" t="s">
        <v>114</v>
      </c>
      <c r="C369" s="447" t="s">
        <v>61</v>
      </c>
      <c r="D369" s="413">
        <v>169.67</v>
      </c>
      <c r="E369" s="447">
        <v>230.22</v>
      </c>
      <c r="F369" s="383">
        <f t="shared" si="381"/>
        <v>0</v>
      </c>
      <c r="G369" s="383">
        <f t="shared" si="382"/>
        <v>0</v>
      </c>
      <c r="H369" s="447">
        <v>230.22</v>
      </c>
      <c r="I369" s="400"/>
      <c r="J369" s="386">
        <f>I369+'BM07'!J369</f>
        <v>0</v>
      </c>
      <c r="K369" s="387">
        <f>ROUND(E369*D369,2)</f>
        <v>39061.43</v>
      </c>
      <c r="L369" s="387">
        <f t="shared" si="383"/>
        <v>0</v>
      </c>
      <c r="M369" s="387">
        <f t="shared" si="384"/>
        <v>0</v>
      </c>
      <c r="N369" s="387">
        <f>ROUND(H369*D369,2)</f>
        <v>39061.43</v>
      </c>
      <c r="O369" s="387">
        <f>ROUND(I369*D369,2)</f>
        <v>0</v>
      </c>
      <c r="P369" s="387">
        <f t="shared" si="385"/>
        <v>0</v>
      </c>
      <c r="Q369" s="388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81" t="s">
        <v>503</v>
      </c>
      <c r="B370" s="394" t="s">
        <v>42</v>
      </c>
      <c r="C370" s="395"/>
      <c r="D370" s="409"/>
      <c r="E370" s="395"/>
      <c r="F370" s="395"/>
      <c r="G370" s="395"/>
      <c r="H370" s="395"/>
      <c r="I370" s="455"/>
      <c r="J370" s="386"/>
      <c r="K370" s="395"/>
      <c r="L370" s="395"/>
      <c r="M370" s="395"/>
      <c r="N370" s="484"/>
      <c r="O370" s="395"/>
      <c r="P370" s="395"/>
      <c r="Q370" s="450"/>
      <c r="S370" s="4">
        <v>6438.67</v>
      </c>
      <c r="U370" s="39">
        <f t="shared" si="352"/>
        <v>6438.67</v>
      </c>
      <c r="V370" s="39"/>
    </row>
    <row r="371" spans="1:22" ht="25" x14ac:dyDescent="0.3">
      <c r="A371" s="452" t="s">
        <v>504</v>
      </c>
      <c r="B371" s="446" t="s">
        <v>199</v>
      </c>
      <c r="C371" s="447" t="s">
        <v>63</v>
      </c>
      <c r="D371" s="413">
        <v>3.18</v>
      </c>
      <c r="E371" s="447">
        <v>170.38</v>
      </c>
      <c r="F371" s="383">
        <f t="shared" ref="F371:F373" si="386">IF(H371&lt;E371,H371-E371,0)</f>
        <v>0</v>
      </c>
      <c r="G371" s="383">
        <f t="shared" ref="G371:G373" si="387">IF(H371&gt;E371,H371-E371,0)</f>
        <v>0</v>
      </c>
      <c r="H371" s="447">
        <v>170.38</v>
      </c>
      <c r="I371" s="400"/>
      <c r="J371" s="386">
        <f>I371+'BM07'!J371</f>
        <v>0</v>
      </c>
      <c r="K371" s="387">
        <f>ROUND(E371*D371,2)</f>
        <v>541.80999999999995</v>
      </c>
      <c r="L371" s="387">
        <f t="shared" ref="L371:L373" si="388">ROUND(D371*F371,2)</f>
        <v>0</v>
      </c>
      <c r="M371" s="387">
        <f t="shared" ref="M371:M373" si="389">ROUND(D371*G371,2)</f>
        <v>0</v>
      </c>
      <c r="N371" s="387">
        <f>ROUND(H371*D371,2)</f>
        <v>541.80999999999995</v>
      </c>
      <c r="O371" s="387">
        <f>ROUND(I371*D371,2)</f>
        <v>0</v>
      </c>
      <c r="P371" s="387">
        <f>ROUND(J371*D371,2)</f>
        <v>0</v>
      </c>
      <c r="Q371" s="388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52" t="s">
        <v>505</v>
      </c>
      <c r="B372" s="446" t="s">
        <v>112</v>
      </c>
      <c r="C372" s="447" t="s">
        <v>63</v>
      </c>
      <c r="D372" s="413">
        <v>19.41</v>
      </c>
      <c r="E372" s="447">
        <v>170.38</v>
      </c>
      <c r="F372" s="383">
        <f t="shared" si="386"/>
        <v>0</v>
      </c>
      <c r="G372" s="383">
        <f t="shared" si="387"/>
        <v>0</v>
      </c>
      <c r="H372" s="447">
        <v>170.38</v>
      </c>
      <c r="I372" s="400"/>
      <c r="J372" s="386">
        <f>I372+'BM07'!J372</f>
        <v>0</v>
      </c>
      <c r="K372" s="387">
        <f>ROUND(E372*D372,2)</f>
        <v>3307.08</v>
      </c>
      <c r="L372" s="387">
        <f t="shared" si="388"/>
        <v>0</v>
      </c>
      <c r="M372" s="387">
        <f t="shared" si="389"/>
        <v>0</v>
      </c>
      <c r="N372" s="387">
        <f>ROUND(H372*D372,2)</f>
        <v>3307.08</v>
      </c>
      <c r="O372" s="387">
        <f>ROUND(I372*D372,2)</f>
        <v>0</v>
      </c>
      <c r="P372" s="387">
        <f t="shared" ref="P372:P373" si="390">ROUND(J372*D372,2)</f>
        <v>0</v>
      </c>
      <c r="Q372" s="388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52" t="s">
        <v>506</v>
      </c>
      <c r="B373" s="446" t="s">
        <v>113</v>
      </c>
      <c r="C373" s="447" t="s">
        <v>63</v>
      </c>
      <c r="D373" s="413">
        <v>15.2</v>
      </c>
      <c r="E373" s="447">
        <v>170.38</v>
      </c>
      <c r="F373" s="383">
        <f t="shared" si="386"/>
        <v>0</v>
      </c>
      <c r="G373" s="383">
        <f t="shared" si="387"/>
        <v>0</v>
      </c>
      <c r="H373" s="447">
        <v>170.38</v>
      </c>
      <c r="I373" s="400"/>
      <c r="J373" s="386">
        <f>I373+'BM07'!J373</f>
        <v>0</v>
      </c>
      <c r="K373" s="387">
        <f>ROUND(E373*D373,2)</f>
        <v>2589.7800000000002</v>
      </c>
      <c r="L373" s="387">
        <f t="shared" si="388"/>
        <v>0</v>
      </c>
      <c r="M373" s="387">
        <f t="shared" si="389"/>
        <v>0</v>
      </c>
      <c r="N373" s="387">
        <f>ROUND(H373*D373,2)</f>
        <v>2589.7800000000002</v>
      </c>
      <c r="O373" s="387">
        <f>ROUND(I373*D373,2)</f>
        <v>0</v>
      </c>
      <c r="P373" s="387">
        <f t="shared" si="390"/>
        <v>0</v>
      </c>
      <c r="Q373" s="388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76">
        <v>8</v>
      </c>
      <c r="B374" s="414" t="s">
        <v>507</v>
      </c>
      <c r="C374" s="415"/>
      <c r="D374" s="448"/>
      <c r="E374" s="415"/>
      <c r="F374" s="415"/>
      <c r="G374" s="415"/>
      <c r="H374" s="415"/>
      <c r="I374" s="451"/>
      <c r="J374" s="451"/>
      <c r="K374" s="449">
        <f t="shared" ref="K374:P374" si="391">SUM(K376:K423)</f>
        <v>108130.55</v>
      </c>
      <c r="L374" s="449">
        <f t="shared" si="391"/>
        <v>-2017.23</v>
      </c>
      <c r="M374" s="449">
        <f t="shared" si="391"/>
        <v>16353.76</v>
      </c>
      <c r="N374" s="449">
        <f t="shared" si="391"/>
        <v>122467.09</v>
      </c>
      <c r="O374" s="449">
        <f t="shared" si="391"/>
        <v>2987.62</v>
      </c>
      <c r="P374" s="449">
        <f t="shared" si="391"/>
        <v>66912.430000000008</v>
      </c>
      <c r="Q374" s="380">
        <f>P374/N374</f>
        <v>0.54637070252914488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81" t="s">
        <v>508</v>
      </c>
      <c r="B375" s="394" t="s">
        <v>59</v>
      </c>
      <c r="C375" s="395"/>
      <c r="D375" s="409"/>
      <c r="E375" s="395"/>
      <c r="F375" s="395"/>
      <c r="G375" s="395"/>
      <c r="H375" s="395"/>
      <c r="I375" s="644"/>
      <c r="J375" s="644"/>
      <c r="K375" s="644"/>
      <c r="L375" s="644"/>
      <c r="M375" s="644"/>
      <c r="N375" s="644"/>
      <c r="O375" s="644"/>
      <c r="P375" s="644"/>
      <c r="Q375" s="450"/>
      <c r="S375" s="4">
        <v>2277.52</v>
      </c>
      <c r="U375" s="39">
        <f t="shared" si="352"/>
        <v>2277.52</v>
      </c>
      <c r="V375" s="39"/>
    </row>
    <row r="376" spans="1:22" ht="37.5" x14ac:dyDescent="0.3">
      <c r="A376" s="452" t="s">
        <v>509</v>
      </c>
      <c r="B376" s="446" t="s">
        <v>123</v>
      </c>
      <c r="C376" s="447" t="s">
        <v>124</v>
      </c>
      <c r="D376" s="413">
        <v>60.22</v>
      </c>
      <c r="E376" s="447">
        <v>37.82</v>
      </c>
      <c r="F376" s="383">
        <f t="shared" ref="F376" si="392">IF(H376&lt;E376,H376-E376,0)</f>
        <v>0</v>
      </c>
      <c r="G376" s="383">
        <f t="shared" ref="G376" si="393">IF(H376&gt;E376,H376-E376,0)</f>
        <v>0</v>
      </c>
      <c r="H376" s="447">
        <v>37.82</v>
      </c>
      <c r="I376" s="400"/>
      <c r="J376" s="386">
        <f>I376+'BM07'!J376</f>
        <v>37.82</v>
      </c>
      <c r="K376" s="387">
        <f>ROUND(E376*D376,2)</f>
        <v>2277.52</v>
      </c>
      <c r="L376" s="387">
        <f t="shared" ref="L376" si="394">ROUND(D376*F376,2)</f>
        <v>0</v>
      </c>
      <c r="M376" s="387">
        <f t="shared" ref="M376" si="395">ROUND(D376*G376,2)</f>
        <v>0</v>
      </c>
      <c r="N376" s="387">
        <f>ROUND(H376*D376,2)</f>
        <v>2277.52</v>
      </c>
      <c r="O376" s="387">
        <f>ROUND(I376*D376,2)</f>
        <v>0</v>
      </c>
      <c r="P376" s="387">
        <f>ROUND(J376*D376,2)</f>
        <v>2277.52</v>
      </c>
      <c r="Q376" s="388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81" t="s">
        <v>510</v>
      </c>
      <c r="B377" s="481" t="s">
        <v>461</v>
      </c>
      <c r="C377" s="395"/>
      <c r="D377" s="409"/>
      <c r="E377" s="395"/>
      <c r="F377" s="395"/>
      <c r="G377" s="395"/>
      <c r="H377" s="395"/>
      <c r="I377" s="644"/>
      <c r="J377" s="644"/>
      <c r="K377" s="644"/>
      <c r="L377" s="644"/>
      <c r="M377" s="644"/>
      <c r="N377" s="644"/>
      <c r="O377" s="644"/>
      <c r="P377" s="644"/>
      <c r="Q377" s="450"/>
      <c r="S377" s="4">
        <v>14537.02</v>
      </c>
      <c r="U377" s="39">
        <f t="shared" si="352"/>
        <v>14537.02</v>
      </c>
      <c r="V377" s="39"/>
    </row>
    <row r="378" spans="1:22" ht="25" x14ac:dyDescent="0.3">
      <c r="A378" s="452" t="s">
        <v>511</v>
      </c>
      <c r="B378" s="446" t="s">
        <v>67</v>
      </c>
      <c r="C378" s="447" t="s">
        <v>46</v>
      </c>
      <c r="D378" s="413">
        <v>76.92</v>
      </c>
      <c r="E378" s="447">
        <v>9.98</v>
      </c>
      <c r="F378" s="383">
        <f t="shared" ref="F378:F390" si="397">IF(H378&lt;E378,H378-E378,0)</f>
        <v>0</v>
      </c>
      <c r="G378" s="383">
        <f t="shared" ref="G378:G390" si="398">IF(H378&gt;E378,H378-E378,0)</f>
        <v>2.9800000000000004</v>
      </c>
      <c r="H378" s="447">
        <v>12.96</v>
      </c>
      <c r="I378" s="400"/>
      <c r="J378" s="386">
        <f>I378+'BM07'!J378</f>
        <v>9.98</v>
      </c>
      <c r="K378" s="387">
        <f t="shared" ref="K378:K388" si="399">ROUND(E378*D378,2)</f>
        <v>767.66</v>
      </c>
      <c r="L378" s="387">
        <f t="shared" ref="L378:L390" si="400">ROUND(D378*F378,2)</f>
        <v>0</v>
      </c>
      <c r="M378" s="387">
        <f t="shared" ref="M378:M390" si="401">ROUND(D378*G378,2)</f>
        <v>229.22</v>
      </c>
      <c r="N378" s="387">
        <f t="shared" ref="N378:N390" si="402">ROUND(H378*D378,2)</f>
        <v>996.88</v>
      </c>
      <c r="O378" s="387">
        <f t="shared" ref="O378:O390" si="403">ROUND(I378*D378,2)</f>
        <v>0</v>
      </c>
      <c r="P378" s="387">
        <f t="shared" ref="P378:P390" si="404">ROUND(J378*D378,2)</f>
        <v>767.66</v>
      </c>
      <c r="Q378" s="388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52" t="s">
        <v>512</v>
      </c>
      <c r="B379" s="446" t="s">
        <v>68</v>
      </c>
      <c r="C379" s="447" t="s">
        <v>63</v>
      </c>
      <c r="D379" s="413">
        <v>5.65</v>
      </c>
      <c r="E379" s="447">
        <v>14.89</v>
      </c>
      <c r="F379" s="383">
        <f t="shared" si="397"/>
        <v>-5.2900000000000009</v>
      </c>
      <c r="G379" s="383">
        <f t="shared" si="398"/>
        <v>0</v>
      </c>
      <c r="H379" s="447">
        <v>9.6</v>
      </c>
      <c r="I379" s="400"/>
      <c r="J379" s="386">
        <f>I379+'BM07'!J379</f>
        <v>6.08</v>
      </c>
      <c r="K379" s="387">
        <f t="shared" si="399"/>
        <v>84.13</v>
      </c>
      <c r="L379" s="387">
        <f t="shared" si="400"/>
        <v>-29.89</v>
      </c>
      <c r="M379" s="387">
        <f t="shared" si="401"/>
        <v>0</v>
      </c>
      <c r="N379" s="387">
        <f t="shared" si="402"/>
        <v>54.24</v>
      </c>
      <c r="O379" s="387">
        <f t="shared" si="403"/>
        <v>0</v>
      </c>
      <c r="P379" s="387">
        <f t="shared" si="404"/>
        <v>34.35</v>
      </c>
      <c r="Q379" s="388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52" t="s">
        <v>513</v>
      </c>
      <c r="B380" s="446" t="s">
        <v>128</v>
      </c>
      <c r="C380" s="447" t="s">
        <v>46</v>
      </c>
      <c r="D380" s="413">
        <v>610.86</v>
      </c>
      <c r="E380" s="447">
        <v>0.48</v>
      </c>
      <c r="F380" s="383">
        <f t="shared" si="397"/>
        <v>0</v>
      </c>
      <c r="G380" s="383">
        <f t="shared" si="398"/>
        <v>0</v>
      </c>
      <c r="H380" s="447">
        <v>0.48</v>
      </c>
      <c r="I380" s="400"/>
      <c r="J380" s="386">
        <f>I380+'BM07'!J380</f>
        <v>0.48</v>
      </c>
      <c r="K380" s="387">
        <f t="shared" si="399"/>
        <v>293.20999999999998</v>
      </c>
      <c r="L380" s="387">
        <f t="shared" si="400"/>
        <v>0</v>
      </c>
      <c r="M380" s="387">
        <f t="shared" si="401"/>
        <v>0</v>
      </c>
      <c r="N380" s="387">
        <f t="shared" si="402"/>
        <v>293.20999999999998</v>
      </c>
      <c r="O380" s="387">
        <f t="shared" si="403"/>
        <v>0</v>
      </c>
      <c r="P380" s="387">
        <f t="shared" si="404"/>
        <v>293.20999999999998</v>
      </c>
      <c r="Q380" s="388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52" t="s">
        <v>514</v>
      </c>
      <c r="B381" s="446" t="s">
        <v>70</v>
      </c>
      <c r="C381" s="447" t="s">
        <v>71</v>
      </c>
      <c r="D381" s="413">
        <v>21.44</v>
      </c>
      <c r="E381" s="447">
        <v>29.5</v>
      </c>
      <c r="F381" s="383">
        <f t="shared" si="397"/>
        <v>0</v>
      </c>
      <c r="G381" s="383">
        <f t="shared" si="398"/>
        <v>0</v>
      </c>
      <c r="H381" s="447">
        <v>29.5</v>
      </c>
      <c r="I381" s="400"/>
      <c r="J381" s="386">
        <f>I381+'BM07'!J381</f>
        <v>29.5</v>
      </c>
      <c r="K381" s="387">
        <f t="shared" si="399"/>
        <v>632.48</v>
      </c>
      <c r="L381" s="387">
        <f t="shared" si="400"/>
        <v>0</v>
      </c>
      <c r="M381" s="387">
        <f t="shared" si="401"/>
        <v>0</v>
      </c>
      <c r="N381" s="387">
        <f t="shared" si="402"/>
        <v>632.48</v>
      </c>
      <c r="O381" s="387">
        <f t="shared" si="403"/>
        <v>0</v>
      </c>
      <c r="P381" s="387">
        <f t="shared" si="404"/>
        <v>632.48</v>
      </c>
      <c r="Q381" s="388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52" t="s">
        <v>515</v>
      </c>
      <c r="B382" s="446" t="s">
        <v>72</v>
      </c>
      <c r="C382" s="447" t="s">
        <v>71</v>
      </c>
      <c r="D382" s="413">
        <v>20.350000000000001</v>
      </c>
      <c r="E382" s="447">
        <v>125.1</v>
      </c>
      <c r="F382" s="383">
        <f t="shared" si="397"/>
        <v>0</v>
      </c>
      <c r="G382" s="383">
        <f t="shared" si="398"/>
        <v>0</v>
      </c>
      <c r="H382" s="447">
        <v>125.1</v>
      </c>
      <c r="I382" s="400"/>
      <c r="J382" s="386">
        <f>I382+'BM07'!J382</f>
        <v>115.82</v>
      </c>
      <c r="K382" s="387">
        <f t="shared" si="399"/>
        <v>2545.79</v>
      </c>
      <c r="L382" s="387">
        <f t="shared" si="400"/>
        <v>0</v>
      </c>
      <c r="M382" s="387">
        <f t="shared" si="401"/>
        <v>0</v>
      </c>
      <c r="N382" s="387">
        <f t="shared" si="402"/>
        <v>2545.79</v>
      </c>
      <c r="O382" s="387">
        <f t="shared" si="403"/>
        <v>0</v>
      </c>
      <c r="P382" s="387">
        <f t="shared" si="404"/>
        <v>2356.94</v>
      </c>
      <c r="Q382" s="388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52" t="s">
        <v>516</v>
      </c>
      <c r="B383" s="446" t="s">
        <v>45</v>
      </c>
      <c r="C383" s="447" t="s">
        <v>71</v>
      </c>
      <c r="D383" s="413">
        <v>18.329999999999998</v>
      </c>
      <c r="E383" s="447">
        <v>35.799999999999997</v>
      </c>
      <c r="F383" s="383">
        <f t="shared" si="397"/>
        <v>0</v>
      </c>
      <c r="G383" s="383">
        <f t="shared" si="398"/>
        <v>0</v>
      </c>
      <c r="H383" s="447">
        <v>35.799999999999997</v>
      </c>
      <c r="I383" s="400"/>
      <c r="J383" s="386">
        <f>I383+'BM07'!J383</f>
        <v>35.799999999999997</v>
      </c>
      <c r="K383" s="387">
        <f t="shared" si="399"/>
        <v>656.21</v>
      </c>
      <c r="L383" s="387">
        <f t="shared" si="400"/>
        <v>0</v>
      </c>
      <c r="M383" s="387">
        <f t="shared" si="401"/>
        <v>0</v>
      </c>
      <c r="N383" s="387">
        <f t="shared" si="402"/>
        <v>656.21</v>
      </c>
      <c r="O383" s="387">
        <f t="shared" si="403"/>
        <v>0</v>
      </c>
      <c r="P383" s="387">
        <f t="shared" si="404"/>
        <v>656.21</v>
      </c>
      <c r="Q383" s="388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52" t="s">
        <v>517</v>
      </c>
      <c r="B384" s="446" t="s">
        <v>73</v>
      </c>
      <c r="C384" s="447" t="s">
        <v>71</v>
      </c>
      <c r="D384" s="413">
        <v>22.45</v>
      </c>
      <c r="E384" s="447">
        <v>71.8</v>
      </c>
      <c r="F384" s="383">
        <f t="shared" si="397"/>
        <v>0</v>
      </c>
      <c r="G384" s="383">
        <f t="shared" si="398"/>
        <v>0</v>
      </c>
      <c r="H384" s="447">
        <v>71.8</v>
      </c>
      <c r="I384" s="400"/>
      <c r="J384" s="386">
        <f>I384+'BM07'!J384</f>
        <v>71.8</v>
      </c>
      <c r="K384" s="387">
        <f t="shared" si="399"/>
        <v>1611.91</v>
      </c>
      <c r="L384" s="387">
        <f t="shared" si="400"/>
        <v>0</v>
      </c>
      <c r="M384" s="387">
        <f t="shared" si="401"/>
        <v>0</v>
      </c>
      <c r="N384" s="387">
        <f t="shared" si="402"/>
        <v>1611.91</v>
      </c>
      <c r="O384" s="387">
        <f t="shared" si="403"/>
        <v>0</v>
      </c>
      <c r="P384" s="387">
        <f t="shared" si="404"/>
        <v>1611.91</v>
      </c>
      <c r="Q384" s="388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52" t="s">
        <v>518</v>
      </c>
      <c r="B385" s="446" t="s">
        <v>75</v>
      </c>
      <c r="C385" s="447" t="s">
        <v>46</v>
      </c>
      <c r="D385" s="413">
        <v>740.6</v>
      </c>
      <c r="E385" s="447">
        <v>3.63</v>
      </c>
      <c r="F385" s="383">
        <f t="shared" si="397"/>
        <v>0</v>
      </c>
      <c r="G385" s="383">
        <f t="shared" si="398"/>
        <v>0</v>
      </c>
      <c r="H385" s="447">
        <v>3.63</v>
      </c>
      <c r="I385" s="400"/>
      <c r="J385" s="386">
        <f>I385+'BM07'!J385</f>
        <v>3.63</v>
      </c>
      <c r="K385" s="387">
        <f t="shared" si="399"/>
        <v>2688.38</v>
      </c>
      <c r="L385" s="387">
        <f t="shared" si="400"/>
        <v>0</v>
      </c>
      <c r="M385" s="387">
        <f t="shared" si="401"/>
        <v>0</v>
      </c>
      <c r="N385" s="387">
        <f t="shared" si="402"/>
        <v>2688.38</v>
      </c>
      <c r="O385" s="387">
        <f t="shared" si="403"/>
        <v>0</v>
      </c>
      <c r="P385" s="387">
        <f t="shared" si="404"/>
        <v>2688.38</v>
      </c>
      <c r="Q385" s="388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52" t="s">
        <v>519</v>
      </c>
      <c r="B386" s="446" t="s">
        <v>129</v>
      </c>
      <c r="C386" s="447" t="s">
        <v>63</v>
      </c>
      <c r="D386" s="413">
        <v>93</v>
      </c>
      <c r="E386" s="447">
        <v>49.39</v>
      </c>
      <c r="F386" s="383">
        <f t="shared" si="397"/>
        <v>0</v>
      </c>
      <c r="G386" s="383">
        <f t="shared" si="398"/>
        <v>0</v>
      </c>
      <c r="H386" s="447">
        <v>49.39</v>
      </c>
      <c r="I386" s="400"/>
      <c r="J386" s="386">
        <f>I386+'BM07'!J386</f>
        <v>31.62</v>
      </c>
      <c r="K386" s="387">
        <f t="shared" si="399"/>
        <v>4593.2700000000004</v>
      </c>
      <c r="L386" s="387">
        <f t="shared" si="400"/>
        <v>0</v>
      </c>
      <c r="M386" s="387">
        <f t="shared" si="401"/>
        <v>0</v>
      </c>
      <c r="N386" s="387">
        <f t="shared" si="402"/>
        <v>4593.2700000000004</v>
      </c>
      <c r="O386" s="387">
        <f t="shared" si="403"/>
        <v>0</v>
      </c>
      <c r="P386" s="387">
        <f t="shared" si="404"/>
        <v>2940.66</v>
      </c>
      <c r="Q386" s="388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52" t="s">
        <v>520</v>
      </c>
      <c r="B387" s="446" t="s">
        <v>76</v>
      </c>
      <c r="C387" s="447" t="s">
        <v>63</v>
      </c>
      <c r="D387" s="413">
        <v>41.75</v>
      </c>
      <c r="E387" s="447">
        <v>8.81</v>
      </c>
      <c r="F387" s="383">
        <f t="shared" si="397"/>
        <v>0</v>
      </c>
      <c r="G387" s="383">
        <f t="shared" si="398"/>
        <v>18.89</v>
      </c>
      <c r="H387" s="447">
        <v>27.7</v>
      </c>
      <c r="I387" s="400"/>
      <c r="J387" s="386">
        <f>I387+'BM07'!J387</f>
        <v>8.81</v>
      </c>
      <c r="K387" s="387">
        <f t="shared" si="399"/>
        <v>367.82</v>
      </c>
      <c r="L387" s="387">
        <f t="shared" si="400"/>
        <v>0</v>
      </c>
      <c r="M387" s="387">
        <f t="shared" si="401"/>
        <v>788.66</v>
      </c>
      <c r="N387" s="387">
        <f t="shared" si="402"/>
        <v>1156.48</v>
      </c>
      <c r="O387" s="387">
        <f t="shared" si="403"/>
        <v>0</v>
      </c>
      <c r="P387" s="387">
        <f t="shared" si="404"/>
        <v>367.82</v>
      </c>
      <c r="Q387" s="388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52" t="s">
        <v>521</v>
      </c>
      <c r="B388" s="446" t="s">
        <v>77</v>
      </c>
      <c r="C388" s="447" t="s">
        <v>46</v>
      </c>
      <c r="D388" s="413">
        <v>46.64</v>
      </c>
      <c r="E388" s="447">
        <v>6.35</v>
      </c>
      <c r="F388" s="383">
        <f t="shared" si="397"/>
        <v>0</v>
      </c>
      <c r="G388" s="383">
        <f t="shared" si="398"/>
        <v>2.9800000000000022</v>
      </c>
      <c r="H388" s="447">
        <v>9.3300000000000018</v>
      </c>
      <c r="I388" s="400"/>
      <c r="J388" s="386">
        <f>I388+'BM07'!J388</f>
        <v>6.35</v>
      </c>
      <c r="K388" s="387">
        <f t="shared" si="399"/>
        <v>296.16000000000003</v>
      </c>
      <c r="L388" s="387">
        <f t="shared" si="400"/>
        <v>0</v>
      </c>
      <c r="M388" s="387">
        <f t="shared" si="401"/>
        <v>138.99</v>
      </c>
      <c r="N388" s="387">
        <f t="shared" si="402"/>
        <v>435.15</v>
      </c>
      <c r="O388" s="387">
        <f t="shared" si="403"/>
        <v>0</v>
      </c>
      <c r="P388" s="387">
        <f t="shared" si="404"/>
        <v>296.16000000000003</v>
      </c>
      <c r="Q388" s="388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85" t="s">
        <v>1446</v>
      </c>
      <c r="B389" s="525" t="s">
        <v>834</v>
      </c>
      <c r="C389" s="487" t="s">
        <v>1440</v>
      </c>
      <c r="D389" s="488">
        <v>87.10269642974599</v>
      </c>
      <c r="E389" s="487"/>
      <c r="F389" s="383">
        <f t="shared" si="397"/>
        <v>0</v>
      </c>
      <c r="G389" s="383">
        <f t="shared" si="398"/>
        <v>58.13</v>
      </c>
      <c r="H389" s="526">
        <v>58.13</v>
      </c>
      <c r="I389" s="400"/>
      <c r="J389" s="386">
        <f>I389+'BM07'!J389</f>
        <v>58.13</v>
      </c>
      <c r="K389" s="387"/>
      <c r="L389" s="387">
        <f t="shared" si="400"/>
        <v>0</v>
      </c>
      <c r="M389" s="387">
        <f t="shared" si="401"/>
        <v>5063.28</v>
      </c>
      <c r="N389" s="387">
        <f t="shared" si="402"/>
        <v>5063.28</v>
      </c>
      <c r="O389" s="387">
        <f t="shared" si="403"/>
        <v>0</v>
      </c>
      <c r="P389" s="387">
        <f t="shared" si="404"/>
        <v>5063.28</v>
      </c>
      <c r="Q389" s="388">
        <f t="shared" si="405"/>
        <v>1</v>
      </c>
      <c r="U389" s="39"/>
      <c r="V389" s="39"/>
    </row>
    <row r="390" spans="1:22" ht="37.5" x14ac:dyDescent="0.3">
      <c r="A390" s="485" t="s">
        <v>1447</v>
      </c>
      <c r="B390" s="525" t="s">
        <v>890</v>
      </c>
      <c r="C390" s="487" t="s">
        <v>1441</v>
      </c>
      <c r="D390" s="488">
        <v>89.495894644063966</v>
      </c>
      <c r="E390" s="487"/>
      <c r="F390" s="383">
        <f t="shared" si="397"/>
        <v>0</v>
      </c>
      <c r="G390" s="383">
        <f t="shared" si="398"/>
        <v>87.913199999999989</v>
      </c>
      <c r="H390" s="526">
        <v>87.913199999999989</v>
      </c>
      <c r="I390" s="400"/>
      <c r="J390" s="386">
        <f>I390+'BM07'!J390</f>
        <v>87.913199999999989</v>
      </c>
      <c r="K390" s="387"/>
      <c r="L390" s="387">
        <f t="shared" si="400"/>
        <v>0</v>
      </c>
      <c r="M390" s="387">
        <f t="shared" si="401"/>
        <v>7867.87</v>
      </c>
      <c r="N390" s="387">
        <f t="shared" si="402"/>
        <v>7867.87</v>
      </c>
      <c r="O390" s="387">
        <f t="shared" si="403"/>
        <v>0</v>
      </c>
      <c r="P390" s="387">
        <f t="shared" si="404"/>
        <v>7867.87</v>
      </c>
      <c r="Q390" s="388">
        <f t="shared" si="405"/>
        <v>1</v>
      </c>
      <c r="U390" s="39"/>
      <c r="V390" s="39"/>
    </row>
    <row r="391" spans="1:22" ht="15.5" x14ac:dyDescent="0.3">
      <c r="A391" s="381" t="s">
        <v>522</v>
      </c>
      <c r="B391" s="394" t="s">
        <v>142</v>
      </c>
      <c r="C391" s="395"/>
      <c r="D391" s="409"/>
      <c r="E391" s="395"/>
      <c r="F391" s="395"/>
      <c r="G391" s="395"/>
      <c r="H391" s="395"/>
      <c r="I391" s="644"/>
      <c r="J391" s="644"/>
      <c r="K391" s="644"/>
      <c r="L391" s="644"/>
      <c r="M391" s="644"/>
      <c r="N391" s="644"/>
      <c r="O391" s="644"/>
      <c r="P391" s="644"/>
      <c r="Q391" s="646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52" t="s">
        <v>523</v>
      </c>
      <c r="B392" s="446" t="s">
        <v>90</v>
      </c>
      <c r="C392" s="447" t="s">
        <v>63</v>
      </c>
      <c r="D392" s="413">
        <v>39.71</v>
      </c>
      <c r="E392" s="447">
        <v>64.599999999999994</v>
      </c>
      <c r="F392" s="383">
        <f t="shared" ref="F392:F398" si="407">IF(H392&lt;E392,H392-E392,0)</f>
        <v>0</v>
      </c>
      <c r="G392" s="383">
        <f t="shared" ref="G392:G398" si="408">IF(H392&gt;E392,H392-E392,0)</f>
        <v>0</v>
      </c>
      <c r="H392" s="447">
        <v>64.599999999999994</v>
      </c>
      <c r="I392" s="400"/>
      <c r="J392" s="386">
        <f>I392+'BM07'!J392</f>
        <v>64.599999999999994</v>
      </c>
      <c r="K392" s="387">
        <f t="shared" ref="K392:K398" si="409">ROUND(E392*D392,2)</f>
        <v>2565.27</v>
      </c>
      <c r="L392" s="387">
        <f t="shared" ref="L392:L398" si="410">ROUND(D392*F392,2)</f>
        <v>0</v>
      </c>
      <c r="M392" s="387">
        <f t="shared" ref="M392:M398" si="411">ROUND(D392*G392,2)</f>
        <v>0</v>
      </c>
      <c r="N392" s="387">
        <f t="shared" ref="N392:N398" si="412">ROUND(H392*D392,2)</f>
        <v>2565.27</v>
      </c>
      <c r="O392" s="387">
        <f t="shared" ref="O392:O398" si="413">ROUND(I392*D392,2)</f>
        <v>0</v>
      </c>
      <c r="P392" s="387">
        <f t="shared" ref="P392:P398" si="414">ROUND(J392*D392,2)</f>
        <v>2565.27</v>
      </c>
      <c r="Q392" s="388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52" t="s">
        <v>524</v>
      </c>
      <c r="B393" s="446" t="s">
        <v>94</v>
      </c>
      <c r="C393" s="447" t="s">
        <v>71</v>
      </c>
      <c r="D393" s="413">
        <v>22.45</v>
      </c>
      <c r="E393" s="447">
        <v>95.5</v>
      </c>
      <c r="F393" s="383">
        <f t="shared" si="407"/>
        <v>0</v>
      </c>
      <c r="G393" s="383">
        <f t="shared" si="408"/>
        <v>0</v>
      </c>
      <c r="H393" s="447">
        <v>95.5</v>
      </c>
      <c r="I393" s="400"/>
      <c r="J393" s="386">
        <f>I393+'BM07'!J393</f>
        <v>95.5</v>
      </c>
      <c r="K393" s="387">
        <f t="shared" si="409"/>
        <v>2143.98</v>
      </c>
      <c r="L393" s="387">
        <f t="shared" si="410"/>
        <v>0</v>
      </c>
      <c r="M393" s="387">
        <f t="shared" si="411"/>
        <v>0</v>
      </c>
      <c r="N393" s="387">
        <f t="shared" si="412"/>
        <v>2143.98</v>
      </c>
      <c r="O393" s="387">
        <f t="shared" si="413"/>
        <v>0</v>
      </c>
      <c r="P393" s="387">
        <f t="shared" si="414"/>
        <v>2143.98</v>
      </c>
      <c r="Q393" s="388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52" t="s">
        <v>525</v>
      </c>
      <c r="B394" s="446" t="s">
        <v>143</v>
      </c>
      <c r="C394" s="447" t="s">
        <v>71</v>
      </c>
      <c r="D394" s="413">
        <v>18.75</v>
      </c>
      <c r="E394" s="447">
        <v>99.2</v>
      </c>
      <c r="F394" s="383">
        <f t="shared" si="407"/>
        <v>0</v>
      </c>
      <c r="G394" s="383">
        <f t="shared" si="408"/>
        <v>0</v>
      </c>
      <c r="H394" s="447">
        <v>99.2</v>
      </c>
      <c r="I394" s="400"/>
      <c r="J394" s="386">
        <f>I394+'BM07'!J394</f>
        <v>99.2</v>
      </c>
      <c r="K394" s="387">
        <f t="shared" si="409"/>
        <v>1860</v>
      </c>
      <c r="L394" s="387">
        <f t="shared" si="410"/>
        <v>0</v>
      </c>
      <c r="M394" s="387">
        <f t="shared" si="411"/>
        <v>0</v>
      </c>
      <c r="N394" s="387">
        <f t="shared" si="412"/>
        <v>1860</v>
      </c>
      <c r="O394" s="387">
        <f t="shared" si="413"/>
        <v>0</v>
      </c>
      <c r="P394" s="387">
        <f t="shared" si="414"/>
        <v>1860</v>
      </c>
      <c r="Q394" s="388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52" t="s">
        <v>526</v>
      </c>
      <c r="B395" s="446" t="s">
        <v>47</v>
      </c>
      <c r="C395" s="447" t="s">
        <v>71</v>
      </c>
      <c r="D395" s="413">
        <v>18.260000000000002</v>
      </c>
      <c r="E395" s="447">
        <v>87.9</v>
      </c>
      <c r="F395" s="383">
        <f t="shared" si="407"/>
        <v>0</v>
      </c>
      <c r="G395" s="383">
        <f t="shared" si="408"/>
        <v>0</v>
      </c>
      <c r="H395" s="447">
        <v>87.9</v>
      </c>
      <c r="I395" s="400"/>
      <c r="J395" s="386">
        <f>I395+'BM07'!J395</f>
        <v>87.9</v>
      </c>
      <c r="K395" s="387">
        <f t="shared" si="409"/>
        <v>1605.05</v>
      </c>
      <c r="L395" s="387">
        <f t="shared" si="410"/>
        <v>0</v>
      </c>
      <c r="M395" s="387">
        <f t="shared" si="411"/>
        <v>0</v>
      </c>
      <c r="N395" s="387">
        <f t="shared" si="412"/>
        <v>1605.05</v>
      </c>
      <c r="O395" s="387">
        <f t="shared" si="413"/>
        <v>0</v>
      </c>
      <c r="P395" s="387">
        <f t="shared" si="414"/>
        <v>1605.05</v>
      </c>
      <c r="Q395" s="388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52" t="s">
        <v>527</v>
      </c>
      <c r="B396" s="446" t="s">
        <v>144</v>
      </c>
      <c r="C396" s="447" t="s">
        <v>46</v>
      </c>
      <c r="D396" s="413">
        <v>487.71</v>
      </c>
      <c r="E396" s="447">
        <v>3.38</v>
      </c>
      <c r="F396" s="383">
        <f t="shared" si="407"/>
        <v>0</v>
      </c>
      <c r="G396" s="383">
        <f t="shared" si="408"/>
        <v>0</v>
      </c>
      <c r="H396" s="447">
        <v>3.38</v>
      </c>
      <c r="I396" s="400"/>
      <c r="J396" s="386">
        <f>I396+'BM07'!J396</f>
        <v>3.38</v>
      </c>
      <c r="K396" s="387">
        <f t="shared" si="409"/>
        <v>1648.46</v>
      </c>
      <c r="L396" s="387">
        <f t="shared" si="410"/>
        <v>0</v>
      </c>
      <c r="M396" s="387">
        <f t="shared" si="411"/>
        <v>0</v>
      </c>
      <c r="N396" s="387">
        <f t="shared" si="412"/>
        <v>1648.46</v>
      </c>
      <c r="O396" s="387">
        <f t="shared" si="413"/>
        <v>0</v>
      </c>
      <c r="P396" s="387">
        <f t="shared" si="414"/>
        <v>1648.46</v>
      </c>
      <c r="Q396" s="388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52" t="s">
        <v>528</v>
      </c>
      <c r="B397" s="446" t="s">
        <v>145</v>
      </c>
      <c r="C397" s="447" t="s">
        <v>124</v>
      </c>
      <c r="D397" s="413">
        <v>114.79</v>
      </c>
      <c r="E397" s="447">
        <v>10.8</v>
      </c>
      <c r="F397" s="383">
        <f t="shared" si="407"/>
        <v>0</v>
      </c>
      <c r="G397" s="383">
        <f t="shared" si="408"/>
        <v>0</v>
      </c>
      <c r="H397" s="447">
        <v>10.8</v>
      </c>
      <c r="I397" s="400"/>
      <c r="J397" s="386">
        <f>I397+'BM07'!J397</f>
        <v>10.8</v>
      </c>
      <c r="K397" s="387">
        <f t="shared" si="409"/>
        <v>1239.73</v>
      </c>
      <c r="L397" s="387">
        <f t="shared" si="410"/>
        <v>0</v>
      </c>
      <c r="M397" s="387">
        <f t="shared" si="411"/>
        <v>0</v>
      </c>
      <c r="N397" s="387">
        <f t="shared" si="412"/>
        <v>1239.73</v>
      </c>
      <c r="O397" s="387">
        <f t="shared" si="413"/>
        <v>0</v>
      </c>
      <c r="P397" s="387">
        <f t="shared" si="414"/>
        <v>1239.73</v>
      </c>
      <c r="Q397" s="388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85" t="s">
        <v>529</v>
      </c>
      <c r="B398" s="486" t="s">
        <v>146</v>
      </c>
      <c r="C398" s="487" t="s">
        <v>124</v>
      </c>
      <c r="D398" s="488">
        <v>62.72</v>
      </c>
      <c r="E398" s="487">
        <v>8.8000000000000007</v>
      </c>
      <c r="F398" s="383">
        <f t="shared" si="407"/>
        <v>-8.8000000000000007</v>
      </c>
      <c r="G398" s="383">
        <f t="shared" si="408"/>
        <v>0</v>
      </c>
      <c r="H398" s="487">
        <v>0</v>
      </c>
      <c r="I398" s="400"/>
      <c r="J398" s="386">
        <f>I398+'BM07'!J398</f>
        <v>8.8000000000000007</v>
      </c>
      <c r="K398" s="387">
        <f t="shared" si="409"/>
        <v>551.94000000000005</v>
      </c>
      <c r="L398" s="387">
        <f t="shared" si="410"/>
        <v>-551.94000000000005</v>
      </c>
      <c r="M398" s="387">
        <f t="shared" si="411"/>
        <v>0</v>
      </c>
      <c r="N398" s="387">
        <f t="shared" si="412"/>
        <v>0</v>
      </c>
      <c r="O398" s="387">
        <f t="shared" si="413"/>
        <v>0</v>
      </c>
      <c r="P398" s="387">
        <f t="shared" si="414"/>
        <v>551.94000000000005</v>
      </c>
      <c r="Q398" s="388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81" t="s">
        <v>530</v>
      </c>
      <c r="B399" s="394" t="s">
        <v>276</v>
      </c>
      <c r="C399" s="395"/>
      <c r="D399" s="409"/>
      <c r="E399" s="395"/>
      <c r="F399" s="395"/>
      <c r="G399" s="395"/>
      <c r="H399" s="629"/>
      <c r="I399" s="629"/>
      <c r="J399" s="629"/>
      <c r="K399" s="629"/>
      <c r="L399" s="629"/>
      <c r="M399" s="629"/>
      <c r="N399" s="629"/>
      <c r="O399" s="629"/>
      <c r="P399" s="629"/>
      <c r="Q399" s="647"/>
      <c r="S399" s="4">
        <v>5906.54</v>
      </c>
      <c r="U399" s="39">
        <f t="shared" si="406"/>
        <v>5906.54</v>
      </c>
      <c r="V399" s="39"/>
    </row>
    <row r="400" spans="1:22" ht="37.5" x14ac:dyDescent="0.3">
      <c r="A400" s="452" t="s">
        <v>531</v>
      </c>
      <c r="B400" s="446" t="s">
        <v>105</v>
      </c>
      <c r="C400" s="447" t="s">
        <v>63</v>
      </c>
      <c r="D400" s="413">
        <v>51.88</v>
      </c>
      <c r="E400" s="447">
        <v>113.85</v>
      </c>
      <c r="F400" s="383">
        <f t="shared" ref="F400" si="415">IF(H400&lt;E400,H400-E400,0)</f>
        <v>0</v>
      </c>
      <c r="G400" s="383">
        <f t="shared" ref="G400" si="416">IF(H400&gt;E400,H400-E400,0)</f>
        <v>0</v>
      </c>
      <c r="H400" s="447">
        <v>113.85</v>
      </c>
      <c r="I400" s="400"/>
      <c r="J400" s="386">
        <f>I400+'BM07'!J400</f>
        <v>113.85</v>
      </c>
      <c r="K400" s="387">
        <f>ROUND(E400*D400,2)</f>
        <v>5906.54</v>
      </c>
      <c r="L400" s="387">
        <f t="shared" ref="L400" si="417">ROUND(D400*F400,2)</f>
        <v>0</v>
      </c>
      <c r="M400" s="387">
        <f t="shared" ref="M400" si="418">ROUND(D400*G400,2)</f>
        <v>0</v>
      </c>
      <c r="N400" s="387">
        <f>ROUND(H400*D400,2)</f>
        <v>5906.54</v>
      </c>
      <c r="O400" s="387">
        <f>ROUND(I400*D400,2)</f>
        <v>0</v>
      </c>
      <c r="P400" s="387">
        <f>ROUND(J400*D400,2)</f>
        <v>5906.54</v>
      </c>
      <c r="Q400" s="388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81" t="s">
        <v>532</v>
      </c>
      <c r="B401" s="394" t="s">
        <v>158</v>
      </c>
      <c r="C401" s="395"/>
      <c r="D401" s="409"/>
      <c r="E401" s="395"/>
      <c r="F401" s="395"/>
      <c r="G401" s="395"/>
      <c r="H401" s="395"/>
      <c r="I401" s="644"/>
      <c r="J401" s="644"/>
      <c r="K401" s="644"/>
      <c r="L401" s="644"/>
      <c r="M401" s="644"/>
      <c r="N401" s="644"/>
      <c r="O401" s="644"/>
      <c r="P401" s="644"/>
      <c r="Q401" s="646"/>
      <c r="S401" s="4">
        <v>13935.75</v>
      </c>
      <c r="U401" s="39">
        <f t="shared" si="406"/>
        <v>13935.75</v>
      </c>
      <c r="V401" s="39"/>
    </row>
    <row r="402" spans="1:22" ht="50" x14ac:dyDescent="0.3">
      <c r="A402" s="452" t="s">
        <v>533</v>
      </c>
      <c r="B402" s="446" t="s">
        <v>159</v>
      </c>
      <c r="C402" s="447" t="s">
        <v>63</v>
      </c>
      <c r="D402" s="413">
        <v>77.12</v>
      </c>
      <c r="E402" s="447">
        <v>101.08</v>
      </c>
      <c r="F402" s="383">
        <f t="shared" ref="F402:F405" si="419">IF(H402&lt;E402,H402-E402,0)</f>
        <v>-5.8345000000000056</v>
      </c>
      <c r="G402" s="383">
        <f t="shared" ref="G402:G405" si="420">IF(H402&gt;E402,H402-E402,0)</f>
        <v>0</v>
      </c>
      <c r="H402" s="447">
        <v>95.245499999999993</v>
      </c>
      <c r="I402" s="400"/>
      <c r="J402" s="386">
        <f>I402+'BM07'!J402</f>
        <v>91.114499999999992</v>
      </c>
      <c r="K402" s="387">
        <f>ROUND(E402*D402,2)</f>
        <v>7795.29</v>
      </c>
      <c r="L402" s="387">
        <f t="shared" ref="L402:L405" si="421">ROUND(D402*F402,2)</f>
        <v>-449.96</v>
      </c>
      <c r="M402" s="387">
        <f t="shared" ref="M402:M405" si="422">ROUND(D402*G402,2)</f>
        <v>0</v>
      </c>
      <c r="N402" s="387">
        <f>ROUND(H402*D402,2)</f>
        <v>7345.33</v>
      </c>
      <c r="O402" s="387">
        <f>ROUND(I402*D402,2)</f>
        <v>0</v>
      </c>
      <c r="P402" s="387">
        <f>ROUND(J402*D402,2)</f>
        <v>7026.75</v>
      </c>
      <c r="Q402" s="388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52" t="s">
        <v>534</v>
      </c>
      <c r="B403" s="446" t="s">
        <v>160</v>
      </c>
      <c r="C403" s="447" t="s">
        <v>63</v>
      </c>
      <c r="D403" s="413">
        <v>27.56</v>
      </c>
      <c r="E403" s="447">
        <v>101.08</v>
      </c>
      <c r="F403" s="383">
        <f t="shared" si="419"/>
        <v>-5.8345000000000056</v>
      </c>
      <c r="G403" s="383">
        <f t="shared" si="420"/>
        <v>0</v>
      </c>
      <c r="H403" s="447">
        <v>95.245499999999993</v>
      </c>
      <c r="I403" s="400"/>
      <c r="J403" s="386">
        <f>I403+'BM07'!J403</f>
        <v>91.114499999999992</v>
      </c>
      <c r="K403" s="387">
        <f>ROUND(E403*D403,2)</f>
        <v>2785.76</v>
      </c>
      <c r="L403" s="387">
        <f t="shared" si="421"/>
        <v>-160.80000000000001</v>
      </c>
      <c r="M403" s="387">
        <f t="shared" si="422"/>
        <v>0</v>
      </c>
      <c r="N403" s="387">
        <f>ROUND(H403*D403,2)</f>
        <v>2624.97</v>
      </c>
      <c r="O403" s="387">
        <f>ROUND(I403*D403,2)</f>
        <v>0</v>
      </c>
      <c r="P403" s="387">
        <f t="shared" ref="P403:P405" si="423">ROUND(J403*D403,2)</f>
        <v>2511.12</v>
      </c>
      <c r="Q403" s="388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85" t="s">
        <v>535</v>
      </c>
      <c r="B404" s="486" t="s">
        <v>161</v>
      </c>
      <c r="C404" s="487" t="s">
        <v>124</v>
      </c>
      <c r="D404" s="488">
        <v>27.6</v>
      </c>
      <c r="E404" s="487">
        <v>13.3</v>
      </c>
      <c r="F404" s="383">
        <f t="shared" si="419"/>
        <v>-0.99000000000000021</v>
      </c>
      <c r="G404" s="383">
        <f t="shared" si="420"/>
        <v>0</v>
      </c>
      <c r="H404" s="487">
        <v>12.31</v>
      </c>
      <c r="I404" s="400"/>
      <c r="J404" s="386">
        <f>I404+'BM07'!J404</f>
        <v>0</v>
      </c>
      <c r="K404" s="387">
        <f>ROUND(E404*D404,2)</f>
        <v>367.08</v>
      </c>
      <c r="L404" s="387">
        <f t="shared" si="421"/>
        <v>-27.32</v>
      </c>
      <c r="M404" s="387">
        <f t="shared" si="422"/>
        <v>0</v>
      </c>
      <c r="N404" s="387">
        <f>ROUND(H404*D404,2)</f>
        <v>339.76</v>
      </c>
      <c r="O404" s="387">
        <f>ROUND(I404*D404,2)</f>
        <v>0</v>
      </c>
      <c r="P404" s="387">
        <f t="shared" si="423"/>
        <v>0</v>
      </c>
      <c r="Q404" s="388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52" t="s">
        <v>536</v>
      </c>
      <c r="B405" s="446" t="s">
        <v>164</v>
      </c>
      <c r="C405" s="447" t="s">
        <v>165</v>
      </c>
      <c r="D405" s="413">
        <v>1493.81</v>
      </c>
      <c r="E405" s="447">
        <v>2</v>
      </c>
      <c r="F405" s="383">
        <f t="shared" si="419"/>
        <v>0</v>
      </c>
      <c r="G405" s="383">
        <f t="shared" si="420"/>
        <v>0</v>
      </c>
      <c r="H405" s="447">
        <v>2</v>
      </c>
      <c r="I405" s="400">
        <v>2</v>
      </c>
      <c r="J405" s="386">
        <f>I405+'BM07'!J405</f>
        <v>2</v>
      </c>
      <c r="K405" s="387">
        <f>ROUND(E405*D405,2)</f>
        <v>2987.62</v>
      </c>
      <c r="L405" s="387">
        <f t="shared" si="421"/>
        <v>0</v>
      </c>
      <c r="M405" s="387">
        <f t="shared" si="422"/>
        <v>0</v>
      </c>
      <c r="N405" s="387">
        <f>ROUND(H405*D405,2)</f>
        <v>2987.62</v>
      </c>
      <c r="O405" s="387">
        <f>ROUND(I405*D405,2)</f>
        <v>2987.62</v>
      </c>
      <c r="P405" s="387">
        <f t="shared" si="423"/>
        <v>2987.62</v>
      </c>
      <c r="Q405" s="388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81" t="s">
        <v>537</v>
      </c>
      <c r="B406" s="394" t="s">
        <v>292</v>
      </c>
      <c r="C406" s="395"/>
      <c r="D406" s="409"/>
      <c r="E406" s="395"/>
      <c r="F406" s="395"/>
      <c r="G406" s="395"/>
      <c r="H406" s="629"/>
      <c r="I406" s="629"/>
      <c r="J406" s="629"/>
      <c r="K406" s="629"/>
      <c r="L406" s="629"/>
      <c r="M406" s="629"/>
      <c r="N406" s="629"/>
      <c r="O406" s="629"/>
      <c r="P406" s="629"/>
      <c r="Q406" s="647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52" t="s">
        <v>538</v>
      </c>
      <c r="B407" s="446" t="s">
        <v>539</v>
      </c>
      <c r="C407" s="447" t="s">
        <v>540</v>
      </c>
      <c r="D407" s="413">
        <v>4022.92</v>
      </c>
      <c r="E407" s="447">
        <v>1</v>
      </c>
      <c r="F407" s="383">
        <f t="shared" ref="F407:F408" si="424">IF(H407&lt;E407,H407-E407,0)</f>
        <v>0</v>
      </c>
      <c r="G407" s="383">
        <f t="shared" ref="G407:G408" si="425">IF(H407&gt;E407,H407-E407,0)</f>
        <v>0</v>
      </c>
      <c r="H407" s="447">
        <v>1</v>
      </c>
      <c r="I407" s="400"/>
      <c r="J407" s="386">
        <f>I407+'BM07'!J407</f>
        <v>0</v>
      </c>
      <c r="K407" s="387">
        <f>ROUND(E407*D407,2)</f>
        <v>4022.92</v>
      </c>
      <c r="L407" s="387">
        <f t="shared" ref="L407:L408" si="426">ROUND(D407*F407,2)</f>
        <v>0</v>
      </c>
      <c r="M407" s="387">
        <f t="shared" ref="M407:M408" si="427">ROUND(D407*G407,2)</f>
        <v>0</v>
      </c>
      <c r="N407" s="387">
        <f>ROUND(H407*D407,2)</f>
        <v>4022.92</v>
      </c>
      <c r="O407" s="387">
        <f>ROUND(I407*D407,2)</f>
        <v>0</v>
      </c>
      <c r="P407" s="387">
        <f>ROUND(J407*D407,2)</f>
        <v>0</v>
      </c>
      <c r="Q407" s="388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52" t="s">
        <v>541</v>
      </c>
      <c r="B408" s="446" t="s">
        <v>542</v>
      </c>
      <c r="C408" s="447" t="s">
        <v>63</v>
      </c>
      <c r="D408" s="413">
        <v>1018.99</v>
      </c>
      <c r="E408" s="447">
        <v>6.4</v>
      </c>
      <c r="F408" s="383">
        <f t="shared" si="424"/>
        <v>0</v>
      </c>
      <c r="G408" s="383">
        <f t="shared" si="425"/>
        <v>0</v>
      </c>
      <c r="H408" s="447">
        <v>6.4</v>
      </c>
      <c r="I408" s="400"/>
      <c r="J408" s="386">
        <f>I408+'BM07'!J408</f>
        <v>0</v>
      </c>
      <c r="K408" s="387">
        <f>ROUND(E408*D408,2)</f>
        <v>6521.54</v>
      </c>
      <c r="L408" s="387">
        <f t="shared" si="426"/>
        <v>0</v>
      </c>
      <c r="M408" s="387">
        <f t="shared" si="427"/>
        <v>0</v>
      </c>
      <c r="N408" s="387">
        <f>ROUND(H408*D408,2)</f>
        <v>6521.54</v>
      </c>
      <c r="O408" s="387">
        <f>ROUND(I408*D408,2)</f>
        <v>0</v>
      </c>
      <c r="P408" s="387">
        <f>ROUND(J408*D408,2)</f>
        <v>0</v>
      </c>
      <c r="Q408" s="388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81" t="s">
        <v>543</v>
      </c>
      <c r="B409" s="394" t="s">
        <v>181</v>
      </c>
      <c r="C409" s="395"/>
      <c r="D409" s="409"/>
      <c r="E409" s="395"/>
      <c r="F409" s="395"/>
      <c r="G409" s="395"/>
      <c r="H409" s="629"/>
      <c r="I409" s="629"/>
      <c r="J409" s="629"/>
      <c r="K409" s="629"/>
      <c r="L409" s="629"/>
      <c r="M409" s="629"/>
      <c r="N409" s="629"/>
      <c r="O409" s="629"/>
      <c r="P409" s="629"/>
      <c r="Q409" s="647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52" t="s">
        <v>544</v>
      </c>
      <c r="B410" s="446" t="s">
        <v>182</v>
      </c>
      <c r="C410" s="447" t="s">
        <v>46</v>
      </c>
      <c r="D410" s="413">
        <v>434.36</v>
      </c>
      <c r="E410" s="447">
        <v>5.25</v>
      </c>
      <c r="F410" s="383">
        <f t="shared" ref="F410:F414" si="428">IF(H410&lt;E410,H410-E410,0)</f>
        <v>-1.6286849999999999</v>
      </c>
      <c r="G410" s="383">
        <f t="shared" ref="G410:G414" si="429">IF(H410&gt;E410,H410-E410,0)</f>
        <v>0</v>
      </c>
      <c r="H410" s="447">
        <v>3.6213150000000001</v>
      </c>
      <c r="I410" s="400"/>
      <c r="J410" s="386">
        <f>I410+'BM07'!J410</f>
        <v>5.25</v>
      </c>
      <c r="K410" s="387">
        <f>ROUND(E410*D410,2)</f>
        <v>2280.39</v>
      </c>
      <c r="L410" s="387">
        <f t="shared" ref="L410:L414" si="430">ROUND(D410*F410,2)</f>
        <v>-707.44</v>
      </c>
      <c r="M410" s="387">
        <f t="shared" ref="M410:M414" si="431">ROUND(D410*G410,2)</f>
        <v>0</v>
      </c>
      <c r="N410" s="387">
        <f>ROUND(H410*D410,2)</f>
        <v>1572.95</v>
      </c>
      <c r="O410" s="387">
        <f>ROUND(I410*D410,2)</f>
        <v>0</v>
      </c>
      <c r="P410" s="387">
        <f>ROUND(J410*D410,2)</f>
        <v>2280.39</v>
      </c>
      <c r="Q410" s="388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52" t="s">
        <v>545</v>
      </c>
      <c r="B411" s="446" t="s">
        <v>183</v>
      </c>
      <c r="C411" s="447" t="s">
        <v>63</v>
      </c>
      <c r="D411" s="413">
        <v>40.81</v>
      </c>
      <c r="E411" s="447">
        <v>75</v>
      </c>
      <c r="F411" s="383">
        <f t="shared" si="428"/>
        <v>0</v>
      </c>
      <c r="G411" s="383">
        <f t="shared" si="429"/>
        <v>0</v>
      </c>
      <c r="H411" s="447">
        <v>75</v>
      </c>
      <c r="I411" s="400"/>
      <c r="J411" s="386">
        <f>I411+'BM07'!J411</f>
        <v>0</v>
      </c>
      <c r="K411" s="387">
        <f>ROUND(E411*D411,2)</f>
        <v>3060.75</v>
      </c>
      <c r="L411" s="387">
        <f t="shared" si="430"/>
        <v>0</v>
      </c>
      <c r="M411" s="387">
        <f t="shared" si="431"/>
        <v>0</v>
      </c>
      <c r="N411" s="387">
        <f>ROUND(H411*D411,2)</f>
        <v>3060.75</v>
      </c>
      <c r="O411" s="387">
        <f>ROUND(I411*D411,2)</f>
        <v>0</v>
      </c>
      <c r="P411" s="387">
        <f t="shared" ref="P411:P414" si="432">ROUND(J411*D411,2)</f>
        <v>0</v>
      </c>
      <c r="Q411" s="388">
        <f t="shared" si="405"/>
        <v>0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52" t="s">
        <v>546</v>
      </c>
      <c r="B412" s="446" t="s">
        <v>184</v>
      </c>
      <c r="C412" s="447" t="s">
        <v>63</v>
      </c>
      <c r="D412" s="413">
        <v>126.75</v>
      </c>
      <c r="E412" s="447">
        <v>75</v>
      </c>
      <c r="F412" s="383">
        <f t="shared" si="428"/>
        <v>0</v>
      </c>
      <c r="G412" s="383">
        <f t="shared" si="429"/>
        <v>0</v>
      </c>
      <c r="H412" s="447">
        <v>75</v>
      </c>
      <c r="I412" s="400"/>
      <c r="J412" s="386">
        <f>I412+'BM07'!J412</f>
        <v>0</v>
      </c>
      <c r="K412" s="387">
        <f>ROUND(E412*D412,2)</f>
        <v>9506.25</v>
      </c>
      <c r="L412" s="387">
        <f t="shared" si="430"/>
        <v>0</v>
      </c>
      <c r="M412" s="387">
        <f t="shared" si="431"/>
        <v>0</v>
      </c>
      <c r="N412" s="387">
        <f>ROUND(H412*D412,2)</f>
        <v>9506.25</v>
      </c>
      <c r="O412" s="387">
        <f>ROUND(I412*D412,2)</f>
        <v>0</v>
      </c>
      <c r="P412" s="387">
        <f t="shared" si="432"/>
        <v>0</v>
      </c>
      <c r="Q412" s="388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52" t="s">
        <v>547</v>
      </c>
      <c r="B413" s="446" t="s">
        <v>185</v>
      </c>
      <c r="C413" s="447" t="s">
        <v>124</v>
      </c>
      <c r="D413" s="413">
        <v>21</v>
      </c>
      <c r="E413" s="447">
        <v>36.5</v>
      </c>
      <c r="F413" s="383">
        <f t="shared" si="428"/>
        <v>-4.2800000000000011</v>
      </c>
      <c r="G413" s="383">
        <f t="shared" si="429"/>
        <v>0</v>
      </c>
      <c r="H413" s="447">
        <v>32.22</v>
      </c>
      <c r="I413" s="400"/>
      <c r="J413" s="386">
        <f>I413+'BM07'!J413</f>
        <v>0</v>
      </c>
      <c r="K413" s="387">
        <f>ROUND(E413*D413,2)</f>
        <v>766.5</v>
      </c>
      <c r="L413" s="387">
        <f t="shared" si="430"/>
        <v>-89.88</v>
      </c>
      <c r="M413" s="387">
        <f t="shared" si="431"/>
        <v>0</v>
      </c>
      <c r="N413" s="387">
        <f>ROUND(H413*D413,2)</f>
        <v>676.62</v>
      </c>
      <c r="O413" s="387">
        <f>ROUND(I413*D413,2)</f>
        <v>0</v>
      </c>
      <c r="P413" s="387">
        <f t="shared" si="432"/>
        <v>0</v>
      </c>
      <c r="Q413" s="388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52" t="s">
        <v>548</v>
      </c>
      <c r="B414" s="446" t="s">
        <v>549</v>
      </c>
      <c r="C414" s="447" t="s">
        <v>63</v>
      </c>
      <c r="D414" s="413">
        <v>104.75</v>
      </c>
      <c r="E414" s="447">
        <v>18.25</v>
      </c>
      <c r="F414" s="383">
        <f t="shared" si="428"/>
        <v>0</v>
      </c>
      <c r="G414" s="383">
        <f t="shared" si="429"/>
        <v>21.630000000000003</v>
      </c>
      <c r="H414" s="447">
        <v>39.880000000000003</v>
      </c>
      <c r="I414" s="400"/>
      <c r="J414" s="386">
        <f>I414+'BM07'!J414</f>
        <v>0</v>
      </c>
      <c r="K414" s="387">
        <f>ROUND(E414*D414,2)</f>
        <v>1911.69</v>
      </c>
      <c r="L414" s="387">
        <f t="shared" si="430"/>
        <v>0</v>
      </c>
      <c r="M414" s="387">
        <f t="shared" si="431"/>
        <v>2265.7399999999998</v>
      </c>
      <c r="N414" s="387">
        <f>ROUND(H414*D414,2)</f>
        <v>4177.43</v>
      </c>
      <c r="O414" s="387">
        <f>ROUND(I414*D414,2)</f>
        <v>0</v>
      </c>
      <c r="P414" s="387">
        <f t="shared" si="432"/>
        <v>0</v>
      </c>
      <c r="Q414" s="388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81" t="s">
        <v>550</v>
      </c>
      <c r="B415" s="394" t="s">
        <v>41</v>
      </c>
      <c r="C415" s="395"/>
      <c r="D415" s="409"/>
      <c r="E415" s="395"/>
      <c r="F415" s="395"/>
      <c r="G415" s="395"/>
      <c r="H415" s="395"/>
      <c r="I415" s="455"/>
      <c r="J415" s="386"/>
      <c r="K415" s="395"/>
      <c r="L415" s="395"/>
      <c r="M415" s="395"/>
      <c r="N415" s="484"/>
      <c r="O415" s="395"/>
      <c r="P415" s="395"/>
      <c r="Q415" s="450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52" t="s">
        <v>551</v>
      </c>
      <c r="B416" s="446" t="s">
        <v>109</v>
      </c>
      <c r="C416" s="447" t="s">
        <v>63</v>
      </c>
      <c r="D416" s="413">
        <v>4.37</v>
      </c>
      <c r="E416" s="447">
        <v>236.18</v>
      </c>
      <c r="F416" s="383">
        <f t="shared" ref="F416:F419" si="433">IF(H416&lt;E416,H416-E416,0)</f>
        <v>0</v>
      </c>
      <c r="G416" s="383">
        <f t="shared" ref="G416:G419" si="434">IF(H416&gt;E416,H416-E416,0)</f>
        <v>0</v>
      </c>
      <c r="H416" s="447">
        <v>236.18</v>
      </c>
      <c r="I416" s="400"/>
      <c r="J416" s="386">
        <f>I416+'BM07'!J416</f>
        <v>236.18</v>
      </c>
      <c r="K416" s="387">
        <f>ROUND(E416*D416,2)</f>
        <v>1032.1099999999999</v>
      </c>
      <c r="L416" s="387">
        <f t="shared" ref="L416:L419" si="435">ROUND(D416*F416,2)</f>
        <v>0</v>
      </c>
      <c r="M416" s="387">
        <f t="shared" ref="M416:M419" si="436">ROUND(D416*G416,2)</f>
        <v>0</v>
      </c>
      <c r="N416" s="387">
        <f>ROUND(H416*D416,2)</f>
        <v>1032.1099999999999</v>
      </c>
      <c r="O416" s="387">
        <f>ROUND(I416*D416,2)</f>
        <v>0</v>
      </c>
      <c r="P416" s="387">
        <f>ROUND(J416*D416,2)</f>
        <v>1032.1099999999999</v>
      </c>
      <c r="Q416" s="388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52" t="s">
        <v>552</v>
      </c>
      <c r="B417" s="446" t="s">
        <v>110</v>
      </c>
      <c r="C417" s="447" t="s">
        <v>63</v>
      </c>
      <c r="D417" s="413">
        <v>24.13</v>
      </c>
      <c r="E417" s="447">
        <v>113.85</v>
      </c>
      <c r="F417" s="383">
        <f t="shared" si="433"/>
        <v>0</v>
      </c>
      <c r="G417" s="383">
        <f t="shared" si="434"/>
        <v>0</v>
      </c>
      <c r="H417" s="447">
        <v>113.85</v>
      </c>
      <c r="I417" s="400"/>
      <c r="J417" s="386">
        <f>I417+'BM07'!J417</f>
        <v>113.85</v>
      </c>
      <c r="K417" s="387">
        <f>ROUND(E417*D417,2)</f>
        <v>2747.2</v>
      </c>
      <c r="L417" s="387">
        <f t="shared" si="435"/>
        <v>0</v>
      </c>
      <c r="M417" s="387">
        <f t="shared" si="436"/>
        <v>0</v>
      </c>
      <c r="N417" s="387">
        <f>ROUND(H417*D417,2)</f>
        <v>2747.2</v>
      </c>
      <c r="O417" s="387">
        <f>ROUND(I417*D417,2)</f>
        <v>0</v>
      </c>
      <c r="P417" s="387">
        <f t="shared" ref="P417:P419" si="437">ROUND(J417*D417,2)</f>
        <v>2747.2</v>
      </c>
      <c r="Q417" s="388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52" t="s">
        <v>553</v>
      </c>
      <c r="B418" s="446" t="s">
        <v>110</v>
      </c>
      <c r="C418" s="447" t="s">
        <v>63</v>
      </c>
      <c r="D418" s="413">
        <v>24.13</v>
      </c>
      <c r="E418" s="447">
        <v>122.33</v>
      </c>
      <c r="F418" s="383">
        <f t="shared" si="433"/>
        <v>0</v>
      </c>
      <c r="G418" s="383">
        <f t="shared" si="434"/>
        <v>0</v>
      </c>
      <c r="H418" s="447">
        <v>122.33</v>
      </c>
      <c r="I418" s="400"/>
      <c r="J418" s="386">
        <f>I418+'BM07'!J418</f>
        <v>122.33</v>
      </c>
      <c r="K418" s="387">
        <f>ROUND(E418*D418,2)</f>
        <v>2951.82</v>
      </c>
      <c r="L418" s="387">
        <f t="shared" si="435"/>
        <v>0</v>
      </c>
      <c r="M418" s="387">
        <f t="shared" si="436"/>
        <v>0</v>
      </c>
      <c r="N418" s="387">
        <f>ROUND(H418*D418,2)</f>
        <v>2951.82</v>
      </c>
      <c r="O418" s="387">
        <f>ROUND(I418*D418,2)</f>
        <v>0</v>
      </c>
      <c r="P418" s="387">
        <f t="shared" si="437"/>
        <v>2951.82</v>
      </c>
      <c r="Q418" s="388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52" t="s">
        <v>554</v>
      </c>
      <c r="B419" s="446" t="s">
        <v>114</v>
      </c>
      <c r="C419" s="447" t="s">
        <v>61</v>
      </c>
      <c r="D419" s="413">
        <v>169.67</v>
      </c>
      <c r="E419" s="447">
        <v>122.33</v>
      </c>
      <c r="F419" s="383">
        <f t="shared" si="433"/>
        <v>0</v>
      </c>
      <c r="G419" s="383">
        <f t="shared" si="434"/>
        <v>0</v>
      </c>
      <c r="H419" s="447">
        <v>122.33</v>
      </c>
      <c r="I419" s="400"/>
      <c r="J419" s="386">
        <f>I419+'BM07'!J419</f>
        <v>0</v>
      </c>
      <c r="K419" s="387">
        <f>ROUND(E419*D419,2)</f>
        <v>20755.73</v>
      </c>
      <c r="L419" s="387">
        <f t="shared" si="435"/>
        <v>0</v>
      </c>
      <c r="M419" s="387">
        <f t="shared" si="436"/>
        <v>0</v>
      </c>
      <c r="N419" s="387">
        <f>ROUND(H419*D419,2)</f>
        <v>20755.73</v>
      </c>
      <c r="O419" s="387">
        <f>ROUND(I419*D419,2)</f>
        <v>0</v>
      </c>
      <c r="P419" s="387">
        <f t="shared" si="437"/>
        <v>0</v>
      </c>
      <c r="Q419" s="388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81" t="s">
        <v>555</v>
      </c>
      <c r="B420" s="394" t="s">
        <v>198</v>
      </c>
      <c r="C420" s="395"/>
      <c r="D420" s="409"/>
      <c r="E420" s="395"/>
      <c r="F420" s="395"/>
      <c r="G420" s="395"/>
      <c r="H420" s="395"/>
      <c r="I420" s="455"/>
      <c r="J420" s="386"/>
      <c r="K420" s="395"/>
      <c r="L420" s="484"/>
      <c r="M420" s="484"/>
      <c r="N420" s="484"/>
      <c r="O420" s="395"/>
      <c r="P420" s="395"/>
      <c r="Q420" s="450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52" t="s">
        <v>556</v>
      </c>
      <c r="B421" s="446" t="s">
        <v>199</v>
      </c>
      <c r="C421" s="447" t="s">
        <v>63</v>
      </c>
      <c r="D421" s="413">
        <v>3.18</v>
      </c>
      <c r="E421" s="447">
        <v>113.85</v>
      </c>
      <c r="F421" s="383">
        <f t="shared" ref="F421:F423" si="438">IF(H421&lt;E421,H421-E421,0)</f>
        <v>0</v>
      </c>
      <c r="G421" s="383">
        <f t="shared" ref="G421:G423" si="439">IF(H421&gt;E421,H421-E421,0)</f>
        <v>0</v>
      </c>
      <c r="H421" s="447">
        <v>113.85</v>
      </c>
      <c r="I421" s="400"/>
      <c r="J421" s="386">
        <f>I421+'BM07'!J421</f>
        <v>0</v>
      </c>
      <c r="K421" s="387">
        <f>ROUND(E421*D421,2)</f>
        <v>362.04</v>
      </c>
      <c r="L421" s="387">
        <f t="shared" ref="L421:L423" si="440">ROUND(D421*F421,2)</f>
        <v>0</v>
      </c>
      <c r="M421" s="387">
        <f t="shared" ref="M421:M423" si="441">ROUND(D421*G421,2)</f>
        <v>0</v>
      </c>
      <c r="N421" s="387">
        <f>ROUND(H421*D421,2)</f>
        <v>362.04</v>
      </c>
      <c r="O421" s="387">
        <f>ROUND(I421*D421,2)</f>
        <v>0</v>
      </c>
      <c r="P421" s="387">
        <f>ROUND(J421*D421,2)</f>
        <v>0</v>
      </c>
      <c r="Q421" s="388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52" t="s">
        <v>557</v>
      </c>
      <c r="B422" s="446" t="s">
        <v>112</v>
      </c>
      <c r="C422" s="447" t="s">
        <v>63</v>
      </c>
      <c r="D422" s="413">
        <v>19.41</v>
      </c>
      <c r="E422" s="447">
        <v>113.85</v>
      </c>
      <c r="F422" s="383">
        <f t="shared" si="438"/>
        <v>0</v>
      </c>
      <c r="G422" s="383">
        <f t="shared" si="439"/>
        <v>0</v>
      </c>
      <c r="H422" s="447">
        <v>113.85</v>
      </c>
      <c r="I422" s="400"/>
      <c r="J422" s="386">
        <f>I422+'BM07'!J422</f>
        <v>0</v>
      </c>
      <c r="K422" s="387">
        <f>ROUND(E422*D422,2)</f>
        <v>2209.83</v>
      </c>
      <c r="L422" s="387">
        <f t="shared" si="440"/>
        <v>0</v>
      </c>
      <c r="M422" s="387">
        <f t="shared" si="441"/>
        <v>0</v>
      </c>
      <c r="N422" s="387">
        <f>ROUND(H422*D422,2)</f>
        <v>2209.83</v>
      </c>
      <c r="O422" s="387">
        <f>ROUND(I422*D422,2)</f>
        <v>0</v>
      </c>
      <c r="P422" s="387">
        <f t="shared" ref="P422:P423" si="442">ROUND(J422*D422,2)</f>
        <v>0</v>
      </c>
      <c r="Q422" s="388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52" t="s">
        <v>558</v>
      </c>
      <c r="B423" s="446" t="s">
        <v>113</v>
      </c>
      <c r="C423" s="447" t="s">
        <v>63</v>
      </c>
      <c r="D423" s="413">
        <v>15.2</v>
      </c>
      <c r="E423" s="447">
        <v>113.85</v>
      </c>
      <c r="F423" s="383">
        <f t="shared" si="438"/>
        <v>0</v>
      </c>
      <c r="G423" s="383">
        <f t="shared" si="439"/>
        <v>0</v>
      </c>
      <c r="H423" s="447">
        <v>113.85</v>
      </c>
      <c r="I423" s="400"/>
      <c r="J423" s="386">
        <f>I423+'BM07'!J423</f>
        <v>0</v>
      </c>
      <c r="K423" s="387">
        <f>ROUND(E423*D423,2)</f>
        <v>1730.52</v>
      </c>
      <c r="L423" s="387">
        <f t="shared" si="440"/>
        <v>0</v>
      </c>
      <c r="M423" s="387">
        <f t="shared" si="441"/>
        <v>0</v>
      </c>
      <c r="N423" s="387">
        <f>ROUND(H423*D423,2)</f>
        <v>1730.52</v>
      </c>
      <c r="O423" s="387">
        <f>ROUND(I423*D423,2)</f>
        <v>0</v>
      </c>
      <c r="P423" s="387">
        <f t="shared" si="442"/>
        <v>0</v>
      </c>
      <c r="Q423" s="388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76">
        <v>9</v>
      </c>
      <c r="B424" s="414" t="s">
        <v>559</v>
      </c>
      <c r="C424" s="415"/>
      <c r="D424" s="448"/>
      <c r="E424" s="415"/>
      <c r="F424" s="415"/>
      <c r="G424" s="415"/>
      <c r="H424" s="415"/>
      <c r="I424" s="451"/>
      <c r="J424" s="451"/>
      <c r="K424" s="449">
        <f t="shared" ref="K424:P424" si="443">SUM(K426:K475)</f>
        <v>87845.91</v>
      </c>
      <c r="L424" s="449">
        <f t="shared" si="443"/>
        <v>-2148.1</v>
      </c>
      <c r="M424" s="449">
        <f t="shared" si="443"/>
        <v>13477.030000000002</v>
      </c>
      <c r="N424" s="449">
        <f t="shared" si="443"/>
        <v>99174.84</v>
      </c>
      <c r="O424" s="449">
        <f t="shared" si="443"/>
        <v>0</v>
      </c>
      <c r="P424" s="449">
        <f t="shared" si="443"/>
        <v>55026.43</v>
      </c>
      <c r="Q424" s="380">
        <f>P424/N424</f>
        <v>0.55484263952429869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81" t="s">
        <v>34</v>
      </c>
      <c r="B425" s="394" t="s">
        <v>59</v>
      </c>
      <c r="C425" s="395"/>
      <c r="D425" s="409"/>
      <c r="E425" s="395"/>
      <c r="F425" s="395"/>
      <c r="G425" s="395"/>
      <c r="H425" s="395"/>
      <c r="I425" s="644"/>
      <c r="J425" s="644"/>
      <c r="K425" s="644"/>
      <c r="L425" s="644"/>
      <c r="M425" s="644"/>
      <c r="N425" s="644"/>
      <c r="O425" s="644"/>
      <c r="P425" s="395"/>
      <c r="Q425" s="450"/>
      <c r="S425" s="4">
        <v>2518.4</v>
      </c>
      <c r="U425" s="39">
        <f t="shared" si="406"/>
        <v>2518.4</v>
      </c>
      <c r="V425" s="39"/>
    </row>
    <row r="426" spans="1:22" ht="37.5" x14ac:dyDescent="0.3">
      <c r="A426" s="452" t="s">
        <v>560</v>
      </c>
      <c r="B426" s="446" t="s">
        <v>123</v>
      </c>
      <c r="C426" s="447" t="s">
        <v>124</v>
      </c>
      <c r="D426" s="413">
        <v>60.22</v>
      </c>
      <c r="E426" s="447">
        <v>41.82</v>
      </c>
      <c r="F426" s="383">
        <f t="shared" ref="F426" si="444">IF(H426&lt;E426,H426-E426,0)</f>
        <v>0</v>
      </c>
      <c r="G426" s="383">
        <f t="shared" ref="G426" si="445">IF(H426&gt;E426,H426-E426,0)</f>
        <v>0</v>
      </c>
      <c r="H426" s="447">
        <v>41.82</v>
      </c>
      <c r="I426" s="400"/>
      <c r="J426" s="386">
        <f>I426+'BM07'!J426</f>
        <v>41.82</v>
      </c>
      <c r="K426" s="387">
        <f>ROUND(E426*D426,2)</f>
        <v>2518.4</v>
      </c>
      <c r="L426" s="387">
        <f t="shared" ref="L426" si="446">ROUND(D426*F426,2)</f>
        <v>0</v>
      </c>
      <c r="M426" s="387">
        <f t="shared" ref="M426" si="447">ROUND(D426*G426,2)</f>
        <v>0</v>
      </c>
      <c r="N426" s="387">
        <f>ROUND(H426*D426,2)</f>
        <v>2518.4</v>
      </c>
      <c r="O426" s="387">
        <f>ROUND(I426*D426,2)</f>
        <v>0</v>
      </c>
      <c r="P426" s="387">
        <f>ROUND(J426*D426,2)</f>
        <v>2518.4</v>
      </c>
      <c r="Q426" s="388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81" t="s">
        <v>33</v>
      </c>
      <c r="B427" s="394" t="s">
        <v>127</v>
      </c>
      <c r="C427" s="395"/>
      <c r="D427" s="409"/>
      <c r="E427" s="395"/>
      <c r="F427" s="395"/>
      <c r="G427" s="395"/>
      <c r="H427" s="629"/>
      <c r="I427" s="629"/>
      <c r="J427" s="629"/>
      <c r="K427" s="629"/>
      <c r="L427" s="629"/>
      <c r="M427" s="629"/>
      <c r="N427" s="629"/>
      <c r="O427" s="629"/>
      <c r="P427" s="629"/>
      <c r="Q427" s="647"/>
      <c r="S427" s="4">
        <v>14821.6</v>
      </c>
      <c r="U427" s="39">
        <f t="shared" si="406"/>
        <v>14821.6</v>
      </c>
      <c r="V427" s="39"/>
    </row>
    <row r="428" spans="1:22" ht="25" x14ac:dyDescent="0.3">
      <c r="A428" s="452" t="s">
        <v>561</v>
      </c>
      <c r="B428" s="446" t="s">
        <v>67</v>
      </c>
      <c r="C428" s="447" t="s">
        <v>46</v>
      </c>
      <c r="D428" s="413">
        <v>76.92</v>
      </c>
      <c r="E428" s="447">
        <v>7.49</v>
      </c>
      <c r="F428" s="383">
        <f t="shared" ref="F428:F440" si="449">IF(H428&lt;E428,H428-E428,0)</f>
        <v>-0.38899999999999935</v>
      </c>
      <c r="G428" s="383">
        <f t="shared" ref="G428:G440" si="450">IF(H428&gt;E428,H428-E428,0)</f>
        <v>0</v>
      </c>
      <c r="H428" s="447">
        <v>7.1010000000000009</v>
      </c>
      <c r="I428" s="400"/>
      <c r="J428" s="386">
        <f>I428+'BM07'!J428</f>
        <v>7.49</v>
      </c>
      <c r="K428" s="387">
        <f t="shared" ref="K428:K438" si="451">ROUND(E428*D428,2)</f>
        <v>576.13</v>
      </c>
      <c r="L428" s="387">
        <f t="shared" ref="L428:L440" si="452">ROUND(D428*F428,2)</f>
        <v>-29.92</v>
      </c>
      <c r="M428" s="387">
        <f t="shared" ref="M428:M440" si="453">ROUND(D428*G428,2)</f>
        <v>0</v>
      </c>
      <c r="N428" s="387">
        <f t="shared" ref="N428:N440" si="454">ROUND(H428*D428,2)</f>
        <v>546.21</v>
      </c>
      <c r="O428" s="387">
        <f t="shared" ref="O428:O440" si="455">ROUND(I428*D428,2)</f>
        <v>0</v>
      </c>
      <c r="P428" s="484">
        <f t="shared" ref="P428:P440" si="456">ROUND(J428*D428,2)</f>
        <v>576.13</v>
      </c>
      <c r="Q428" s="388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52" t="s">
        <v>562</v>
      </c>
      <c r="B429" s="446" t="s">
        <v>68</v>
      </c>
      <c r="C429" s="447" t="s">
        <v>63</v>
      </c>
      <c r="D429" s="413">
        <v>5.65</v>
      </c>
      <c r="E429" s="447">
        <v>14.54</v>
      </c>
      <c r="F429" s="383">
        <f t="shared" si="449"/>
        <v>-9.2799999999999976</v>
      </c>
      <c r="G429" s="383">
        <f t="shared" si="450"/>
        <v>0</v>
      </c>
      <c r="H429" s="447">
        <v>5.2600000000000007</v>
      </c>
      <c r="I429" s="400"/>
      <c r="J429" s="386">
        <f>I429+'BM07'!J429</f>
        <v>14.54</v>
      </c>
      <c r="K429" s="387">
        <f t="shared" si="451"/>
        <v>82.15</v>
      </c>
      <c r="L429" s="387">
        <f t="shared" si="452"/>
        <v>-52.43</v>
      </c>
      <c r="M429" s="387">
        <f t="shared" si="453"/>
        <v>0</v>
      </c>
      <c r="N429" s="387">
        <f t="shared" si="454"/>
        <v>29.72</v>
      </c>
      <c r="O429" s="387">
        <f t="shared" si="455"/>
        <v>0</v>
      </c>
      <c r="P429" s="484">
        <f t="shared" si="456"/>
        <v>82.15</v>
      </c>
      <c r="Q429" s="388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52" t="s">
        <v>563</v>
      </c>
      <c r="B430" s="446" t="s">
        <v>128</v>
      </c>
      <c r="C430" s="447" t="s">
        <v>46</v>
      </c>
      <c r="D430" s="413">
        <v>610.86</v>
      </c>
      <c r="E430" s="447">
        <v>1.17</v>
      </c>
      <c r="F430" s="383">
        <f t="shared" si="449"/>
        <v>-1.0089999999999999</v>
      </c>
      <c r="G430" s="383">
        <f t="shared" si="450"/>
        <v>0</v>
      </c>
      <c r="H430" s="447">
        <v>0.16100000000000003</v>
      </c>
      <c r="I430" s="400"/>
      <c r="J430" s="386">
        <f>I430+'BM07'!J430</f>
        <v>1.17</v>
      </c>
      <c r="K430" s="387">
        <f t="shared" si="451"/>
        <v>714.71</v>
      </c>
      <c r="L430" s="387">
        <f t="shared" si="452"/>
        <v>-616.36</v>
      </c>
      <c r="M430" s="387">
        <f t="shared" si="453"/>
        <v>0</v>
      </c>
      <c r="N430" s="387">
        <f t="shared" si="454"/>
        <v>98.35</v>
      </c>
      <c r="O430" s="387">
        <f t="shared" si="455"/>
        <v>0</v>
      </c>
      <c r="P430" s="484">
        <f t="shared" si="456"/>
        <v>714.71</v>
      </c>
      <c r="Q430" s="388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52" t="s">
        <v>564</v>
      </c>
      <c r="B431" s="446" t="s">
        <v>70</v>
      </c>
      <c r="C431" s="447" t="s">
        <v>71</v>
      </c>
      <c r="D431" s="413">
        <v>21.44</v>
      </c>
      <c r="E431" s="447">
        <v>28.9</v>
      </c>
      <c r="F431" s="383">
        <f t="shared" si="449"/>
        <v>0</v>
      </c>
      <c r="G431" s="383">
        <f t="shared" si="450"/>
        <v>0</v>
      </c>
      <c r="H431" s="447">
        <v>28.9</v>
      </c>
      <c r="I431" s="400"/>
      <c r="J431" s="386">
        <f>I431+'BM07'!J431</f>
        <v>6.67</v>
      </c>
      <c r="K431" s="387">
        <f t="shared" si="451"/>
        <v>619.62</v>
      </c>
      <c r="L431" s="387">
        <f t="shared" si="452"/>
        <v>0</v>
      </c>
      <c r="M431" s="387">
        <f t="shared" si="453"/>
        <v>0</v>
      </c>
      <c r="N431" s="387">
        <f t="shared" si="454"/>
        <v>619.62</v>
      </c>
      <c r="O431" s="387">
        <f t="shared" si="455"/>
        <v>0</v>
      </c>
      <c r="P431" s="484">
        <f t="shared" si="456"/>
        <v>143</v>
      </c>
      <c r="Q431" s="388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52" t="s">
        <v>565</v>
      </c>
      <c r="B432" s="446" t="s">
        <v>72</v>
      </c>
      <c r="C432" s="447" t="s">
        <v>71</v>
      </c>
      <c r="D432" s="413">
        <v>20.350000000000001</v>
      </c>
      <c r="E432" s="447">
        <v>84.1</v>
      </c>
      <c r="F432" s="383">
        <f t="shared" si="449"/>
        <v>0</v>
      </c>
      <c r="G432" s="383">
        <f t="shared" si="450"/>
        <v>0</v>
      </c>
      <c r="H432" s="447">
        <v>84.1</v>
      </c>
      <c r="I432" s="400"/>
      <c r="J432" s="386">
        <f>I432+'BM07'!J432</f>
        <v>84.1</v>
      </c>
      <c r="K432" s="387">
        <f t="shared" si="451"/>
        <v>1711.44</v>
      </c>
      <c r="L432" s="387">
        <f t="shared" si="452"/>
        <v>0</v>
      </c>
      <c r="M432" s="387">
        <f t="shared" si="453"/>
        <v>0</v>
      </c>
      <c r="N432" s="387">
        <f t="shared" si="454"/>
        <v>1711.44</v>
      </c>
      <c r="O432" s="387">
        <f t="shared" si="455"/>
        <v>0</v>
      </c>
      <c r="P432" s="484">
        <f t="shared" si="456"/>
        <v>1711.44</v>
      </c>
      <c r="Q432" s="388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52" t="s">
        <v>566</v>
      </c>
      <c r="B433" s="446" t="s">
        <v>45</v>
      </c>
      <c r="C433" s="447" t="s">
        <v>71</v>
      </c>
      <c r="D433" s="413">
        <v>18.329999999999998</v>
      </c>
      <c r="E433" s="447">
        <v>28.6</v>
      </c>
      <c r="F433" s="383">
        <f t="shared" si="449"/>
        <v>0</v>
      </c>
      <c r="G433" s="383">
        <f t="shared" si="450"/>
        <v>0</v>
      </c>
      <c r="H433" s="447">
        <v>28.6</v>
      </c>
      <c r="I433" s="400"/>
      <c r="J433" s="386">
        <f>I433+'BM07'!J433</f>
        <v>28.6</v>
      </c>
      <c r="K433" s="387">
        <f t="shared" si="451"/>
        <v>524.24</v>
      </c>
      <c r="L433" s="387">
        <f t="shared" si="452"/>
        <v>0</v>
      </c>
      <c r="M433" s="387">
        <f t="shared" si="453"/>
        <v>0</v>
      </c>
      <c r="N433" s="387">
        <f t="shared" si="454"/>
        <v>524.24</v>
      </c>
      <c r="O433" s="387">
        <f t="shared" si="455"/>
        <v>0</v>
      </c>
      <c r="P433" s="484">
        <f t="shared" si="456"/>
        <v>524.24</v>
      </c>
      <c r="Q433" s="388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52" t="s">
        <v>567</v>
      </c>
      <c r="B434" s="446" t="s">
        <v>73</v>
      </c>
      <c r="C434" s="447" t="s">
        <v>71</v>
      </c>
      <c r="D434" s="413">
        <v>22.45</v>
      </c>
      <c r="E434" s="447">
        <v>53.1</v>
      </c>
      <c r="F434" s="383">
        <f t="shared" si="449"/>
        <v>0</v>
      </c>
      <c r="G434" s="383">
        <f t="shared" si="450"/>
        <v>0</v>
      </c>
      <c r="H434" s="447">
        <v>53.1</v>
      </c>
      <c r="I434" s="400"/>
      <c r="J434" s="386">
        <f>I434+'BM07'!J434</f>
        <v>53.1</v>
      </c>
      <c r="K434" s="387">
        <f t="shared" si="451"/>
        <v>1192.0999999999999</v>
      </c>
      <c r="L434" s="387">
        <f t="shared" si="452"/>
        <v>0</v>
      </c>
      <c r="M434" s="387">
        <f t="shared" si="453"/>
        <v>0</v>
      </c>
      <c r="N434" s="387">
        <f t="shared" si="454"/>
        <v>1192.0999999999999</v>
      </c>
      <c r="O434" s="387">
        <f t="shared" si="455"/>
        <v>0</v>
      </c>
      <c r="P434" s="484">
        <f t="shared" si="456"/>
        <v>1192.0999999999999</v>
      </c>
      <c r="Q434" s="388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52" t="s">
        <v>568</v>
      </c>
      <c r="B435" s="446" t="s">
        <v>75</v>
      </c>
      <c r="C435" s="447" t="s">
        <v>46</v>
      </c>
      <c r="D435" s="413">
        <v>740.6</v>
      </c>
      <c r="E435" s="447">
        <v>3.91</v>
      </c>
      <c r="F435" s="383">
        <f t="shared" si="449"/>
        <v>0</v>
      </c>
      <c r="G435" s="383">
        <f t="shared" si="450"/>
        <v>0</v>
      </c>
      <c r="H435" s="447">
        <v>3.91</v>
      </c>
      <c r="I435" s="400"/>
      <c r="J435" s="386">
        <f>I435+'BM07'!J435</f>
        <v>3.91</v>
      </c>
      <c r="K435" s="387">
        <f t="shared" si="451"/>
        <v>2895.75</v>
      </c>
      <c r="L435" s="387">
        <f t="shared" si="452"/>
        <v>0</v>
      </c>
      <c r="M435" s="387">
        <f t="shared" si="453"/>
        <v>0</v>
      </c>
      <c r="N435" s="387">
        <f t="shared" si="454"/>
        <v>2895.75</v>
      </c>
      <c r="O435" s="387">
        <f t="shared" si="455"/>
        <v>0</v>
      </c>
      <c r="P435" s="484">
        <f t="shared" si="456"/>
        <v>2895.75</v>
      </c>
      <c r="Q435" s="388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52" t="s">
        <v>569</v>
      </c>
      <c r="B436" s="446" t="s">
        <v>129</v>
      </c>
      <c r="C436" s="447" t="s">
        <v>63</v>
      </c>
      <c r="D436" s="413">
        <v>93</v>
      </c>
      <c r="E436" s="447">
        <v>53.88</v>
      </c>
      <c r="F436" s="383">
        <f t="shared" si="449"/>
        <v>0</v>
      </c>
      <c r="G436" s="383">
        <f t="shared" si="450"/>
        <v>0</v>
      </c>
      <c r="H436" s="447">
        <v>53.88</v>
      </c>
      <c r="I436" s="400"/>
      <c r="J436" s="386">
        <f>I436+'BM07'!J436</f>
        <v>53.88</v>
      </c>
      <c r="K436" s="387">
        <f t="shared" si="451"/>
        <v>5010.84</v>
      </c>
      <c r="L436" s="387">
        <f t="shared" si="452"/>
        <v>0</v>
      </c>
      <c r="M436" s="387">
        <f t="shared" si="453"/>
        <v>0</v>
      </c>
      <c r="N436" s="387">
        <f t="shared" si="454"/>
        <v>5010.84</v>
      </c>
      <c r="O436" s="387">
        <f t="shared" si="455"/>
        <v>0</v>
      </c>
      <c r="P436" s="484">
        <f t="shared" si="456"/>
        <v>5010.84</v>
      </c>
      <c r="Q436" s="388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52" t="s">
        <v>570</v>
      </c>
      <c r="B437" s="446" t="s">
        <v>76</v>
      </c>
      <c r="C437" s="447" t="s">
        <v>63</v>
      </c>
      <c r="D437" s="413">
        <v>41.75</v>
      </c>
      <c r="E437" s="447">
        <v>31.8</v>
      </c>
      <c r="F437" s="383">
        <f t="shared" si="449"/>
        <v>0</v>
      </c>
      <c r="G437" s="383">
        <f t="shared" si="450"/>
        <v>0</v>
      </c>
      <c r="H437" s="447">
        <v>31.8</v>
      </c>
      <c r="I437" s="400"/>
      <c r="J437" s="386">
        <f>I437+'BM07'!J437</f>
        <v>31.8</v>
      </c>
      <c r="K437" s="387">
        <f t="shared" si="451"/>
        <v>1327.65</v>
      </c>
      <c r="L437" s="387">
        <f t="shared" si="452"/>
        <v>0</v>
      </c>
      <c r="M437" s="387">
        <f t="shared" si="453"/>
        <v>0</v>
      </c>
      <c r="N437" s="387">
        <f t="shared" si="454"/>
        <v>1327.65</v>
      </c>
      <c r="O437" s="387">
        <f t="shared" si="455"/>
        <v>0</v>
      </c>
      <c r="P437" s="484">
        <f t="shared" si="456"/>
        <v>1327.65</v>
      </c>
      <c r="Q437" s="388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52" t="s">
        <v>571</v>
      </c>
      <c r="B438" s="446" t="s">
        <v>77</v>
      </c>
      <c r="C438" s="447" t="s">
        <v>46</v>
      </c>
      <c r="D438" s="413">
        <v>46.64</v>
      </c>
      <c r="E438" s="447">
        <v>3.58</v>
      </c>
      <c r="F438" s="383">
        <f t="shared" si="449"/>
        <v>-0.38899999999999935</v>
      </c>
      <c r="G438" s="383">
        <f t="shared" si="450"/>
        <v>0</v>
      </c>
      <c r="H438" s="447">
        <v>3.1910000000000007</v>
      </c>
      <c r="I438" s="400"/>
      <c r="J438" s="386">
        <f>I438+'BM07'!J438</f>
        <v>3.58</v>
      </c>
      <c r="K438" s="387">
        <f t="shared" si="451"/>
        <v>166.97</v>
      </c>
      <c r="L438" s="387">
        <f t="shared" si="452"/>
        <v>-18.14</v>
      </c>
      <c r="M438" s="387">
        <f t="shared" si="453"/>
        <v>0</v>
      </c>
      <c r="N438" s="387">
        <f t="shared" si="454"/>
        <v>148.83000000000001</v>
      </c>
      <c r="O438" s="387">
        <f t="shared" si="455"/>
        <v>0</v>
      </c>
      <c r="P438" s="484">
        <f t="shared" si="456"/>
        <v>166.97</v>
      </c>
      <c r="Q438" s="388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85" t="s">
        <v>1442</v>
      </c>
      <c r="B439" s="525" t="s">
        <v>834</v>
      </c>
      <c r="C439" s="487" t="s">
        <v>1440</v>
      </c>
      <c r="D439" s="488">
        <v>87.10269642974599</v>
      </c>
      <c r="E439" s="487"/>
      <c r="F439" s="383">
        <f t="shared" si="449"/>
        <v>0</v>
      </c>
      <c r="G439" s="383">
        <f t="shared" si="450"/>
        <v>47.493000000000002</v>
      </c>
      <c r="H439" s="526">
        <v>47.493000000000002</v>
      </c>
      <c r="I439" s="400"/>
      <c r="J439" s="386">
        <f>I439+'BM07'!J439</f>
        <v>47.493000000000002</v>
      </c>
      <c r="K439" s="387"/>
      <c r="L439" s="387">
        <f t="shared" si="452"/>
        <v>0</v>
      </c>
      <c r="M439" s="387">
        <f t="shared" si="453"/>
        <v>4136.7700000000004</v>
      </c>
      <c r="N439" s="387">
        <f t="shared" si="454"/>
        <v>4136.7700000000004</v>
      </c>
      <c r="O439" s="387">
        <f t="shared" si="455"/>
        <v>0</v>
      </c>
      <c r="P439" s="484">
        <f t="shared" si="456"/>
        <v>4136.7700000000004</v>
      </c>
      <c r="Q439" s="388">
        <f t="shared" si="457"/>
        <v>1</v>
      </c>
      <c r="U439" s="39"/>
      <c r="V439" s="39"/>
    </row>
    <row r="440" spans="1:22" ht="37.5" x14ac:dyDescent="0.3">
      <c r="A440" s="485" t="s">
        <v>1443</v>
      </c>
      <c r="B440" s="525" t="s">
        <v>890</v>
      </c>
      <c r="C440" s="487" t="s">
        <v>1441</v>
      </c>
      <c r="D440" s="488">
        <v>89.495894644063966</v>
      </c>
      <c r="E440" s="487"/>
      <c r="F440" s="383">
        <f t="shared" si="449"/>
        <v>0</v>
      </c>
      <c r="G440" s="383">
        <f t="shared" si="450"/>
        <v>71.529700000000005</v>
      </c>
      <c r="H440" s="526">
        <v>71.529700000000005</v>
      </c>
      <c r="I440" s="400"/>
      <c r="J440" s="386">
        <f>I440+'BM07'!J440</f>
        <v>71.529700000000005</v>
      </c>
      <c r="K440" s="387"/>
      <c r="L440" s="387">
        <f t="shared" si="452"/>
        <v>0</v>
      </c>
      <c r="M440" s="387">
        <f t="shared" si="453"/>
        <v>6401.61</v>
      </c>
      <c r="N440" s="387">
        <f t="shared" si="454"/>
        <v>6401.61</v>
      </c>
      <c r="O440" s="387">
        <f t="shared" si="455"/>
        <v>0</v>
      </c>
      <c r="P440" s="484">
        <f t="shared" si="456"/>
        <v>6401.61</v>
      </c>
      <c r="Q440" s="388">
        <f t="shared" si="457"/>
        <v>1</v>
      </c>
      <c r="U440" s="39"/>
      <c r="V440" s="39"/>
    </row>
    <row r="441" spans="1:22" ht="15.5" customHeight="1" x14ac:dyDescent="0.3">
      <c r="A441" s="381" t="s">
        <v>35</v>
      </c>
      <c r="B441" s="394" t="s">
        <v>142</v>
      </c>
      <c r="C441" s="395"/>
      <c r="D441" s="629"/>
      <c r="E441" s="629"/>
      <c r="F441" s="629"/>
      <c r="G441" s="629"/>
      <c r="H441" s="629"/>
      <c r="I441" s="629"/>
      <c r="J441" s="629"/>
      <c r="K441" s="629"/>
      <c r="L441" s="629"/>
      <c r="M441" s="629"/>
      <c r="N441" s="629"/>
      <c r="O441" s="629"/>
      <c r="P441" s="629"/>
      <c r="Q441" s="647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52" t="s">
        <v>572</v>
      </c>
      <c r="B442" s="446" t="s">
        <v>90</v>
      </c>
      <c r="C442" s="447" t="s">
        <v>63</v>
      </c>
      <c r="D442" s="413">
        <v>39.71</v>
      </c>
      <c r="E442" s="447">
        <v>60.21</v>
      </c>
      <c r="F442" s="383">
        <f t="shared" ref="F442:F448" si="459">IF(H442&lt;E442,H442-E442,0)</f>
        <v>0</v>
      </c>
      <c r="G442" s="383">
        <f t="shared" ref="G442:G448" si="460">IF(H442&gt;E442,H442-E442,0)</f>
        <v>0</v>
      </c>
      <c r="H442" s="447">
        <v>60.21</v>
      </c>
      <c r="I442" s="400"/>
      <c r="J442" s="386">
        <f>I442+'BM07'!J442</f>
        <v>60.21</v>
      </c>
      <c r="K442" s="387">
        <f t="shared" ref="K442:K448" si="461">ROUND(E442*D442,2)</f>
        <v>2390.94</v>
      </c>
      <c r="L442" s="387">
        <f t="shared" ref="L442:L448" si="462">ROUND(D442*F442,2)</f>
        <v>0</v>
      </c>
      <c r="M442" s="387">
        <f t="shared" ref="M442:M448" si="463">ROUND(D442*G442,2)</f>
        <v>0</v>
      </c>
      <c r="N442" s="387">
        <f t="shared" ref="N442:N448" si="464">ROUND(H442*D442,2)</f>
        <v>2390.94</v>
      </c>
      <c r="O442" s="387">
        <f t="shared" ref="O442:O448" si="465">ROUND(I442*D442,2)</f>
        <v>0</v>
      </c>
      <c r="P442" s="387">
        <f t="shared" ref="P442:P448" si="466">ROUND(J442*D442,2)</f>
        <v>2390.94</v>
      </c>
      <c r="Q442" s="388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52" t="s">
        <v>573</v>
      </c>
      <c r="B443" s="446" t="s">
        <v>94</v>
      </c>
      <c r="C443" s="447" t="s">
        <v>71</v>
      </c>
      <c r="D443" s="413">
        <v>22.45</v>
      </c>
      <c r="E443" s="447">
        <v>65.599999999999994</v>
      </c>
      <c r="F443" s="383">
        <f t="shared" si="459"/>
        <v>0</v>
      </c>
      <c r="G443" s="383">
        <f t="shared" si="460"/>
        <v>0</v>
      </c>
      <c r="H443" s="447">
        <v>65.599999999999994</v>
      </c>
      <c r="I443" s="400"/>
      <c r="J443" s="386">
        <f>I443+'BM07'!J443</f>
        <v>65.599999999999994</v>
      </c>
      <c r="K443" s="387">
        <f t="shared" si="461"/>
        <v>1472.72</v>
      </c>
      <c r="L443" s="387">
        <f t="shared" si="462"/>
        <v>0</v>
      </c>
      <c r="M443" s="387">
        <f t="shared" si="463"/>
        <v>0</v>
      </c>
      <c r="N443" s="387">
        <f t="shared" si="464"/>
        <v>1472.72</v>
      </c>
      <c r="O443" s="387">
        <f t="shared" si="465"/>
        <v>0</v>
      </c>
      <c r="P443" s="387">
        <f t="shared" si="466"/>
        <v>1472.72</v>
      </c>
      <c r="Q443" s="388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52" t="s">
        <v>574</v>
      </c>
      <c r="B444" s="446" t="s">
        <v>143</v>
      </c>
      <c r="C444" s="447" t="s">
        <v>71</v>
      </c>
      <c r="D444" s="413">
        <v>18.75</v>
      </c>
      <c r="E444" s="447">
        <v>83.4</v>
      </c>
      <c r="F444" s="383">
        <f t="shared" si="459"/>
        <v>0</v>
      </c>
      <c r="G444" s="383">
        <f t="shared" si="460"/>
        <v>0</v>
      </c>
      <c r="H444" s="447">
        <v>83.4</v>
      </c>
      <c r="I444" s="400"/>
      <c r="J444" s="386">
        <f>I444+'BM07'!J444</f>
        <v>83.4</v>
      </c>
      <c r="K444" s="387">
        <f t="shared" si="461"/>
        <v>1563.75</v>
      </c>
      <c r="L444" s="387">
        <f t="shared" si="462"/>
        <v>0</v>
      </c>
      <c r="M444" s="387">
        <f t="shared" si="463"/>
        <v>0</v>
      </c>
      <c r="N444" s="387">
        <f t="shared" si="464"/>
        <v>1563.75</v>
      </c>
      <c r="O444" s="387">
        <f t="shared" si="465"/>
        <v>0</v>
      </c>
      <c r="P444" s="387">
        <f t="shared" si="466"/>
        <v>1563.75</v>
      </c>
      <c r="Q444" s="388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52" t="s">
        <v>575</v>
      </c>
      <c r="B445" s="446" t="s">
        <v>47</v>
      </c>
      <c r="C445" s="447" t="s">
        <v>71</v>
      </c>
      <c r="D445" s="413">
        <v>18.260000000000002</v>
      </c>
      <c r="E445" s="447">
        <v>51.7</v>
      </c>
      <c r="F445" s="383">
        <f t="shared" si="459"/>
        <v>0</v>
      </c>
      <c r="G445" s="383">
        <f t="shared" si="460"/>
        <v>0</v>
      </c>
      <c r="H445" s="447">
        <v>51.7</v>
      </c>
      <c r="I445" s="400"/>
      <c r="J445" s="386">
        <f>I445+'BM07'!J445</f>
        <v>51.7</v>
      </c>
      <c r="K445" s="387">
        <f t="shared" si="461"/>
        <v>944.04</v>
      </c>
      <c r="L445" s="387">
        <f t="shared" si="462"/>
        <v>0</v>
      </c>
      <c r="M445" s="387">
        <f t="shared" si="463"/>
        <v>0</v>
      </c>
      <c r="N445" s="387">
        <f t="shared" si="464"/>
        <v>944.04</v>
      </c>
      <c r="O445" s="387">
        <f t="shared" si="465"/>
        <v>0</v>
      </c>
      <c r="P445" s="387">
        <f t="shared" si="466"/>
        <v>944.04</v>
      </c>
      <c r="Q445" s="388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52" t="s">
        <v>576</v>
      </c>
      <c r="B446" s="446" t="s">
        <v>144</v>
      </c>
      <c r="C446" s="447" t="s">
        <v>46</v>
      </c>
      <c r="D446" s="413">
        <v>487.71</v>
      </c>
      <c r="E446" s="447">
        <v>3.73</v>
      </c>
      <c r="F446" s="383">
        <f t="shared" si="459"/>
        <v>0</v>
      </c>
      <c r="G446" s="383">
        <f t="shared" si="460"/>
        <v>0</v>
      </c>
      <c r="H446" s="447">
        <v>3.73</v>
      </c>
      <c r="I446" s="400"/>
      <c r="J446" s="386">
        <f>I446+'BM07'!J446</f>
        <v>3.73</v>
      </c>
      <c r="K446" s="387">
        <f t="shared" si="461"/>
        <v>1819.16</v>
      </c>
      <c r="L446" s="387">
        <f t="shared" si="462"/>
        <v>0</v>
      </c>
      <c r="M446" s="387">
        <f t="shared" si="463"/>
        <v>0</v>
      </c>
      <c r="N446" s="387">
        <f t="shared" si="464"/>
        <v>1819.16</v>
      </c>
      <c r="O446" s="387">
        <f t="shared" si="465"/>
        <v>0</v>
      </c>
      <c r="P446" s="387">
        <f t="shared" si="466"/>
        <v>1819.16</v>
      </c>
      <c r="Q446" s="388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52" t="s">
        <v>577</v>
      </c>
      <c r="B447" s="446" t="s">
        <v>145</v>
      </c>
      <c r="C447" s="447" t="s">
        <v>124</v>
      </c>
      <c r="D447" s="413">
        <v>114.79</v>
      </c>
      <c r="E447" s="447">
        <v>10.9</v>
      </c>
      <c r="F447" s="383">
        <f t="shared" si="459"/>
        <v>0</v>
      </c>
      <c r="G447" s="383">
        <f t="shared" si="460"/>
        <v>0</v>
      </c>
      <c r="H447" s="447">
        <v>10.9</v>
      </c>
      <c r="I447" s="400"/>
      <c r="J447" s="386">
        <f>I447+'BM07'!J447</f>
        <v>10.9</v>
      </c>
      <c r="K447" s="387">
        <f t="shared" si="461"/>
        <v>1251.21</v>
      </c>
      <c r="L447" s="387">
        <f t="shared" si="462"/>
        <v>0</v>
      </c>
      <c r="M447" s="387">
        <f t="shared" si="463"/>
        <v>0</v>
      </c>
      <c r="N447" s="387">
        <f t="shared" si="464"/>
        <v>1251.21</v>
      </c>
      <c r="O447" s="387">
        <f t="shared" si="465"/>
        <v>0</v>
      </c>
      <c r="P447" s="387">
        <f t="shared" si="466"/>
        <v>1251.21</v>
      </c>
      <c r="Q447" s="388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85" t="s">
        <v>578</v>
      </c>
      <c r="B448" s="486" t="s">
        <v>146</v>
      </c>
      <c r="C448" s="487" t="s">
        <v>124</v>
      </c>
      <c r="D448" s="488">
        <v>62.72</v>
      </c>
      <c r="E448" s="487">
        <v>3.2</v>
      </c>
      <c r="F448" s="383">
        <f t="shared" si="459"/>
        <v>-3.2</v>
      </c>
      <c r="G448" s="383">
        <f t="shared" si="460"/>
        <v>0</v>
      </c>
      <c r="H448" s="487">
        <v>0</v>
      </c>
      <c r="I448" s="400"/>
      <c r="J448" s="386">
        <f>I448+'BM07'!J448</f>
        <v>3.2</v>
      </c>
      <c r="K448" s="387">
        <f t="shared" si="461"/>
        <v>200.7</v>
      </c>
      <c r="L448" s="387">
        <f t="shared" si="462"/>
        <v>-200.7</v>
      </c>
      <c r="M448" s="387">
        <f t="shared" si="463"/>
        <v>0</v>
      </c>
      <c r="N448" s="387">
        <f t="shared" si="464"/>
        <v>0</v>
      </c>
      <c r="O448" s="387">
        <f t="shared" si="465"/>
        <v>0</v>
      </c>
      <c r="P448" s="387">
        <f t="shared" si="466"/>
        <v>200.7</v>
      </c>
      <c r="Q448" s="484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81" t="s">
        <v>579</v>
      </c>
      <c r="B449" s="394" t="s">
        <v>276</v>
      </c>
      <c r="C449" s="395"/>
      <c r="D449" s="409"/>
      <c r="E449" s="395"/>
      <c r="F449" s="395"/>
      <c r="G449" s="395"/>
      <c r="H449" s="629"/>
      <c r="I449" s="629"/>
      <c r="J449" s="629"/>
      <c r="K449" s="629"/>
      <c r="L449" s="629"/>
      <c r="M449" s="629"/>
      <c r="N449" s="629"/>
      <c r="O449" s="629"/>
      <c r="P449" s="629"/>
      <c r="Q449" s="647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52" t="s">
        <v>580</v>
      </c>
      <c r="B450" s="446" t="s">
        <v>105</v>
      </c>
      <c r="C450" s="447" t="s">
        <v>63</v>
      </c>
      <c r="D450" s="413">
        <v>51.88</v>
      </c>
      <c r="E450" s="447">
        <v>87.6</v>
      </c>
      <c r="F450" s="383">
        <f t="shared" ref="F450" si="467">IF(H450&lt;E450,H450-E450,0)</f>
        <v>0</v>
      </c>
      <c r="G450" s="383">
        <f t="shared" ref="G450" si="468">IF(H450&gt;E450,H450-E450,0)</f>
        <v>0</v>
      </c>
      <c r="H450" s="447">
        <v>87.6</v>
      </c>
      <c r="I450" s="400"/>
      <c r="J450" s="386">
        <f>I450+'BM07'!J450</f>
        <v>87.6</v>
      </c>
      <c r="K450" s="387">
        <f>ROUND(E450*D450,2)</f>
        <v>4544.6899999999996</v>
      </c>
      <c r="L450" s="387">
        <f t="shared" ref="L450" si="469">ROUND(D450*F450,2)</f>
        <v>0</v>
      </c>
      <c r="M450" s="387">
        <f t="shared" ref="M450" si="470">ROUND(D450*G450,2)</f>
        <v>0</v>
      </c>
      <c r="N450" s="387">
        <f>ROUND(H450*D450,2)</f>
        <v>4544.6899999999996</v>
      </c>
      <c r="O450" s="387">
        <f>ROUND(I450*D450,2)</f>
        <v>0</v>
      </c>
      <c r="P450" s="387">
        <f>ROUND(J450*D450,2)</f>
        <v>4544.6899999999996</v>
      </c>
      <c r="Q450" s="388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81" t="s">
        <v>581</v>
      </c>
      <c r="B451" s="394" t="s">
        <v>158</v>
      </c>
      <c r="C451" s="395"/>
      <c r="D451" s="409"/>
      <c r="E451" s="395"/>
      <c r="F451" s="395"/>
      <c r="G451" s="395"/>
      <c r="H451" s="629"/>
      <c r="I451" s="629"/>
      <c r="J451" s="629"/>
      <c r="K451" s="629"/>
      <c r="L451" s="629"/>
      <c r="M451" s="629"/>
      <c r="N451" s="629"/>
      <c r="O451" s="629"/>
      <c r="P451" s="629"/>
      <c r="Q451" s="647"/>
      <c r="S451" s="4">
        <v>10721.65</v>
      </c>
      <c r="U451" s="39">
        <f t="shared" si="458"/>
        <v>10721.65</v>
      </c>
      <c r="V451" s="39"/>
    </row>
    <row r="452" spans="1:22" ht="50" x14ac:dyDescent="0.3">
      <c r="A452" s="452" t="s">
        <v>582</v>
      </c>
      <c r="B452" s="446" t="s">
        <v>159</v>
      </c>
      <c r="C452" s="447" t="s">
        <v>63</v>
      </c>
      <c r="D452" s="413">
        <v>77.12</v>
      </c>
      <c r="E452" s="447">
        <v>98.6</v>
      </c>
      <c r="F452" s="383">
        <f t="shared" ref="F452:F454" si="471">IF(H452&lt;E452,H452-E452,0)</f>
        <v>0</v>
      </c>
      <c r="G452" s="383">
        <f t="shared" ref="G452:G454" si="472">IF(H452&gt;E452,H452-E452,0)</f>
        <v>0</v>
      </c>
      <c r="H452" s="447">
        <v>98.6</v>
      </c>
      <c r="I452" s="400"/>
      <c r="J452" s="386">
        <f>I452+'BM07'!J452</f>
        <v>91.584000000000003</v>
      </c>
      <c r="K452" s="387">
        <f>ROUND(E452*D452,2)</f>
        <v>7604.03</v>
      </c>
      <c r="L452" s="387">
        <f t="shared" ref="L452:L454" si="473">ROUND(D452*F452,2)</f>
        <v>0</v>
      </c>
      <c r="M452" s="387">
        <f t="shared" ref="M452:M454" si="474">ROUND(D452*G452,2)</f>
        <v>0</v>
      </c>
      <c r="N452" s="387">
        <f>ROUND(H452*D452,2)</f>
        <v>7604.03</v>
      </c>
      <c r="O452" s="387">
        <f>ROUND(I452*D452,2)</f>
        <v>0</v>
      </c>
      <c r="P452" s="387">
        <f>ROUND(J452*D452,2)</f>
        <v>7062.96</v>
      </c>
      <c r="Q452" s="388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52" t="s">
        <v>583</v>
      </c>
      <c r="B453" s="446" t="s">
        <v>160</v>
      </c>
      <c r="C453" s="447" t="s">
        <v>63</v>
      </c>
      <c r="D453" s="413">
        <v>27.56</v>
      </c>
      <c r="E453" s="447">
        <v>98.6</v>
      </c>
      <c r="F453" s="383">
        <f t="shared" si="471"/>
        <v>0</v>
      </c>
      <c r="G453" s="383">
        <f t="shared" si="472"/>
        <v>0</v>
      </c>
      <c r="H453" s="447">
        <v>98.6</v>
      </c>
      <c r="I453" s="400"/>
      <c r="J453" s="386">
        <f>I453+'BM07'!J453</f>
        <v>91.584000000000003</v>
      </c>
      <c r="K453" s="387">
        <f>ROUND(E453*D453,2)</f>
        <v>2717.42</v>
      </c>
      <c r="L453" s="387">
        <f t="shared" si="473"/>
        <v>0</v>
      </c>
      <c r="M453" s="387">
        <f t="shared" si="474"/>
        <v>0</v>
      </c>
      <c r="N453" s="387">
        <f>ROUND(H453*D453,2)</f>
        <v>2717.42</v>
      </c>
      <c r="O453" s="387">
        <f>ROUND(I453*D453,2)</f>
        <v>0</v>
      </c>
      <c r="P453" s="387">
        <f t="shared" ref="P453:P454" si="475">ROUND(J453*D453,2)</f>
        <v>2524.06</v>
      </c>
      <c r="Q453" s="388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52" t="s">
        <v>584</v>
      </c>
      <c r="B454" s="446" t="s">
        <v>161</v>
      </c>
      <c r="C454" s="447" t="s">
        <v>124</v>
      </c>
      <c r="D454" s="413">
        <v>27.6</v>
      </c>
      <c r="E454" s="447">
        <v>14.5</v>
      </c>
      <c r="F454" s="383">
        <f t="shared" si="471"/>
        <v>-7.7</v>
      </c>
      <c r="G454" s="383">
        <f t="shared" si="472"/>
        <v>0</v>
      </c>
      <c r="H454" s="447">
        <v>6.8</v>
      </c>
      <c r="I454" s="400"/>
      <c r="J454" s="386">
        <f>I454+'BM07'!J454</f>
        <v>6.4</v>
      </c>
      <c r="K454" s="387">
        <f>ROUND(E454*D454,2)</f>
        <v>400.2</v>
      </c>
      <c r="L454" s="387">
        <f t="shared" si="473"/>
        <v>-212.52</v>
      </c>
      <c r="M454" s="387">
        <f t="shared" si="474"/>
        <v>0</v>
      </c>
      <c r="N454" s="387">
        <f>ROUND(H454*D454,2)</f>
        <v>187.68</v>
      </c>
      <c r="O454" s="387">
        <f>ROUND(I454*D454,2)</f>
        <v>0</v>
      </c>
      <c r="P454" s="387">
        <f t="shared" si="475"/>
        <v>176.64</v>
      </c>
      <c r="Q454" s="388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81" t="s">
        <v>585</v>
      </c>
      <c r="B455" s="394" t="s">
        <v>173</v>
      </c>
      <c r="C455" s="395"/>
      <c r="D455" s="409"/>
      <c r="E455" s="395"/>
      <c r="F455" s="395"/>
      <c r="G455" s="395"/>
      <c r="H455" s="629"/>
      <c r="I455" s="629"/>
      <c r="J455" s="629"/>
      <c r="K455" s="629"/>
      <c r="L455" s="629"/>
      <c r="M455" s="629"/>
      <c r="N455" s="629"/>
      <c r="O455" s="629"/>
      <c r="P455" s="629"/>
      <c r="Q455" s="450"/>
      <c r="S455" s="4">
        <v>8151.07</v>
      </c>
      <c r="U455" s="39">
        <f t="shared" si="458"/>
        <v>8151.07</v>
      </c>
      <c r="V455" s="39"/>
    </row>
    <row r="456" spans="1:22" ht="25" x14ac:dyDescent="0.3">
      <c r="A456" s="452" t="s">
        <v>586</v>
      </c>
      <c r="B456" s="446" t="s">
        <v>587</v>
      </c>
      <c r="C456" s="447" t="s">
        <v>61</v>
      </c>
      <c r="D456" s="413">
        <v>780.87</v>
      </c>
      <c r="E456" s="447">
        <v>9.24</v>
      </c>
      <c r="F456" s="383">
        <f t="shared" ref="F456:F457" si="476">IF(H456&lt;E456,H456-E456,0)</f>
        <v>0</v>
      </c>
      <c r="G456" s="383">
        <f t="shared" ref="G456:G457" si="477">IF(H456&gt;E456,H456-E456,0)</f>
        <v>0</v>
      </c>
      <c r="H456" s="447">
        <v>9.24</v>
      </c>
      <c r="I456" s="400"/>
      <c r="J456" s="386">
        <f>I456+'BM07'!J456</f>
        <v>0</v>
      </c>
      <c r="K456" s="387">
        <f>ROUND(E456*D456,2)</f>
        <v>7215.24</v>
      </c>
      <c r="L456" s="387">
        <f t="shared" ref="L456:L457" si="478">ROUND(D456*F456,2)</f>
        <v>0</v>
      </c>
      <c r="M456" s="387">
        <f t="shared" ref="M456:M457" si="479">ROUND(D456*G456,2)</f>
        <v>0</v>
      </c>
      <c r="N456" s="387">
        <f>ROUND(H456*D456,2)</f>
        <v>7215.24</v>
      </c>
      <c r="O456" s="387">
        <f>ROUND(I456*D456,2)</f>
        <v>0</v>
      </c>
      <c r="P456" s="387">
        <f>ROUND(J456*D456,2)</f>
        <v>0</v>
      </c>
      <c r="Q456" s="388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52" t="s">
        <v>588</v>
      </c>
      <c r="B457" s="446" t="s">
        <v>492</v>
      </c>
      <c r="C457" s="447" t="s">
        <v>63</v>
      </c>
      <c r="D457" s="413">
        <v>698.38</v>
      </c>
      <c r="E457" s="447">
        <v>1.34</v>
      </c>
      <c r="F457" s="383">
        <f t="shared" si="476"/>
        <v>0</v>
      </c>
      <c r="G457" s="383">
        <f t="shared" si="477"/>
        <v>0</v>
      </c>
      <c r="H457" s="447">
        <v>1.34</v>
      </c>
      <c r="I457" s="400"/>
      <c r="J457" s="386">
        <f>I457+'BM07'!J457</f>
        <v>0</v>
      </c>
      <c r="K457" s="387">
        <f>ROUND(E457*D457,2)</f>
        <v>935.83</v>
      </c>
      <c r="L457" s="387">
        <f t="shared" si="478"/>
        <v>0</v>
      </c>
      <c r="M457" s="387">
        <f t="shared" si="479"/>
        <v>0</v>
      </c>
      <c r="N457" s="387">
        <f>ROUND(H457*D457,2)</f>
        <v>935.83</v>
      </c>
      <c r="O457" s="387">
        <f>ROUND(I457*D457,2)</f>
        <v>0</v>
      </c>
      <c r="P457" s="387">
        <f>ROUND(J457*D457,2)</f>
        <v>0</v>
      </c>
      <c r="Q457" s="388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81" t="s">
        <v>589</v>
      </c>
      <c r="B458" s="394" t="s">
        <v>181</v>
      </c>
      <c r="C458" s="395"/>
      <c r="D458" s="409"/>
      <c r="E458" s="395"/>
      <c r="F458" s="444"/>
      <c r="G458" s="444"/>
      <c r="H458" s="493"/>
      <c r="I458" s="493"/>
      <c r="J458" s="493"/>
      <c r="K458" s="493"/>
      <c r="L458" s="493"/>
      <c r="M458" s="493"/>
      <c r="N458" s="493"/>
      <c r="O458" s="493"/>
      <c r="P458" s="493"/>
      <c r="Q458" s="494"/>
      <c r="S458" s="4">
        <v>16229.02</v>
      </c>
      <c r="U458" s="39">
        <f t="shared" si="458"/>
        <v>16229.02</v>
      </c>
      <c r="V458" s="39"/>
    </row>
    <row r="459" spans="1:22" ht="25" x14ac:dyDescent="0.3">
      <c r="A459" s="452" t="s">
        <v>590</v>
      </c>
      <c r="B459" s="446" t="s">
        <v>182</v>
      </c>
      <c r="C459" s="447" t="s">
        <v>46</v>
      </c>
      <c r="D459" s="413">
        <v>434.36</v>
      </c>
      <c r="E459" s="447">
        <v>6.61</v>
      </c>
      <c r="F459" s="383">
        <f t="shared" ref="F459:F461" si="480">IF(H459&lt;E459,H459-E459,0)</f>
        <v>-2.34375</v>
      </c>
      <c r="G459" s="383">
        <f t="shared" ref="G459:G461" si="481">IF(H459&gt;E459,H459-E459,0)</f>
        <v>0</v>
      </c>
      <c r="H459" s="447">
        <v>4.2662500000000003</v>
      </c>
      <c r="I459" s="400"/>
      <c r="J459" s="386">
        <f>I459+'BM07'!J459</f>
        <v>6.61</v>
      </c>
      <c r="K459" s="387">
        <f>ROUND(E459*D459,2)</f>
        <v>2871.12</v>
      </c>
      <c r="L459" s="387">
        <f t="shared" ref="L459:L461" si="482">ROUND(D459*F459,2)</f>
        <v>-1018.03</v>
      </c>
      <c r="M459" s="387">
        <f t="shared" ref="M459:M461" si="483">ROUND(D459*G459,2)</f>
        <v>0</v>
      </c>
      <c r="N459" s="387">
        <f>ROUND(H459*D459,2)</f>
        <v>1853.09</v>
      </c>
      <c r="O459" s="387">
        <f>ROUND(I459*D459,2)</f>
        <v>0</v>
      </c>
      <c r="P459" s="387">
        <f>ROUND(J459*D459,2)</f>
        <v>2871.12</v>
      </c>
      <c r="Q459" s="388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52" t="s">
        <v>591</v>
      </c>
      <c r="B460" s="446" t="s">
        <v>183</v>
      </c>
      <c r="C460" s="447" t="s">
        <v>63</v>
      </c>
      <c r="D460" s="413">
        <v>40.81</v>
      </c>
      <c r="E460" s="447">
        <v>94.38</v>
      </c>
      <c r="F460" s="383">
        <f t="shared" si="480"/>
        <v>0</v>
      </c>
      <c r="G460" s="383">
        <f t="shared" si="481"/>
        <v>3.6700000000000017</v>
      </c>
      <c r="H460" s="447">
        <v>98.05</v>
      </c>
      <c r="I460" s="400"/>
      <c r="J460" s="386">
        <f>I460+'BM07'!J460</f>
        <v>0</v>
      </c>
      <c r="K460" s="387">
        <f>ROUND(E460*D460,2)</f>
        <v>3851.65</v>
      </c>
      <c r="L460" s="387">
        <f t="shared" si="482"/>
        <v>0</v>
      </c>
      <c r="M460" s="387">
        <f t="shared" si="483"/>
        <v>149.77000000000001</v>
      </c>
      <c r="N460" s="387">
        <f>ROUND(H460*D460,2)</f>
        <v>4001.42</v>
      </c>
      <c r="O460" s="387">
        <f>ROUND(I460*D460,2)</f>
        <v>0</v>
      </c>
      <c r="P460" s="387">
        <f t="shared" ref="P460:P461" si="484">ROUND(J460*D460,2)</f>
        <v>0</v>
      </c>
      <c r="Q460" s="388">
        <f t="shared" si="457"/>
        <v>0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52" t="s">
        <v>592</v>
      </c>
      <c r="B461" s="446" t="s">
        <v>184</v>
      </c>
      <c r="C461" s="447" t="s">
        <v>63</v>
      </c>
      <c r="D461" s="413">
        <v>126.75</v>
      </c>
      <c r="E461" s="447">
        <v>75</v>
      </c>
      <c r="F461" s="383">
        <f t="shared" si="480"/>
        <v>0</v>
      </c>
      <c r="G461" s="383">
        <f t="shared" si="481"/>
        <v>3.1400000000000006</v>
      </c>
      <c r="H461" s="447">
        <v>78.14</v>
      </c>
      <c r="I461" s="400"/>
      <c r="J461" s="386">
        <f>I461+'BM07'!J461</f>
        <v>0</v>
      </c>
      <c r="K461" s="387">
        <f>ROUND(E461*D461,2)</f>
        <v>9506.25</v>
      </c>
      <c r="L461" s="387">
        <f t="shared" si="482"/>
        <v>0</v>
      </c>
      <c r="M461" s="387">
        <f t="shared" si="483"/>
        <v>398</v>
      </c>
      <c r="N461" s="387">
        <f>ROUND(H461*D461,2)</f>
        <v>9904.25</v>
      </c>
      <c r="O461" s="387">
        <f>ROUND(I461*D461,2)</f>
        <v>0</v>
      </c>
      <c r="P461" s="387">
        <f t="shared" si="484"/>
        <v>0</v>
      </c>
      <c r="Q461" s="388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81" t="s">
        <v>593</v>
      </c>
      <c r="B462" s="394" t="s">
        <v>108</v>
      </c>
      <c r="C462" s="395"/>
      <c r="D462" s="409"/>
      <c r="E462" s="395"/>
      <c r="F462" s="395"/>
      <c r="G462" s="395"/>
      <c r="H462" s="629"/>
      <c r="I462" s="629"/>
      <c r="J462" s="629"/>
      <c r="K462" s="629"/>
      <c r="L462" s="629"/>
      <c r="M462" s="629"/>
      <c r="N462" s="629"/>
      <c r="O462" s="629"/>
      <c r="P462" s="629"/>
      <c r="Q462" s="647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52" t="s">
        <v>594</v>
      </c>
      <c r="B463" s="446" t="s">
        <v>109</v>
      </c>
      <c r="C463" s="447" t="s">
        <v>63</v>
      </c>
      <c r="D463" s="413">
        <v>4.37</v>
      </c>
      <c r="E463" s="447">
        <v>183.68</v>
      </c>
      <c r="F463" s="383">
        <f t="shared" ref="F463:F467" si="485">IF(H463&lt;E463,H463-E463,0)</f>
        <v>0</v>
      </c>
      <c r="G463" s="383">
        <f t="shared" ref="G463:G467" si="486">IF(H463&gt;E463,H463-E463,0)</f>
        <v>0</v>
      </c>
      <c r="H463" s="447">
        <v>183.68</v>
      </c>
      <c r="I463" s="400"/>
      <c r="J463" s="386">
        <f>I463+'BM07'!J463</f>
        <v>183.68</v>
      </c>
      <c r="K463" s="387">
        <f>ROUND(E463*D463,2)</f>
        <v>802.68</v>
      </c>
      <c r="L463" s="387">
        <f t="shared" ref="L463:L467" si="487">ROUND(D463*F463,2)</f>
        <v>0</v>
      </c>
      <c r="M463" s="387">
        <f t="shared" ref="M463:M467" si="488">ROUND(D463*G463,2)</f>
        <v>0</v>
      </c>
      <c r="N463" s="387">
        <f>ROUND(H463*D463,2)</f>
        <v>802.68</v>
      </c>
      <c r="O463" s="387">
        <f>ROUND(I463*D463,2)</f>
        <v>0</v>
      </c>
      <c r="P463" s="387">
        <f>ROUND(J463*D463,2)</f>
        <v>802.68</v>
      </c>
      <c r="Q463" s="388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52" t="s">
        <v>595</v>
      </c>
      <c r="B464" s="446" t="s">
        <v>110</v>
      </c>
      <c r="C464" s="447" t="s">
        <v>63</v>
      </c>
      <c r="D464" s="413">
        <v>24.13</v>
      </c>
      <c r="E464" s="447">
        <v>110.92</v>
      </c>
      <c r="F464" s="383">
        <f t="shared" si="485"/>
        <v>0</v>
      </c>
      <c r="G464" s="383">
        <f t="shared" si="486"/>
        <v>0</v>
      </c>
      <c r="H464" s="447">
        <v>110.92</v>
      </c>
      <c r="I464" s="400"/>
      <c r="J464" s="386">
        <f>I464+'BM07'!J464</f>
        <v>0</v>
      </c>
      <c r="K464" s="387">
        <f>ROUND(E464*D464,2)</f>
        <v>2676.5</v>
      </c>
      <c r="L464" s="387">
        <f t="shared" si="487"/>
        <v>0</v>
      </c>
      <c r="M464" s="387">
        <f t="shared" si="488"/>
        <v>0</v>
      </c>
      <c r="N464" s="387">
        <f>ROUND(H464*D464,2)</f>
        <v>2676.5</v>
      </c>
      <c r="O464" s="387">
        <f>ROUND(I464*D464,2)</f>
        <v>0</v>
      </c>
      <c r="P464" s="387">
        <f t="shared" ref="P464:P467" si="489">ROUND(J464*D464,2)</f>
        <v>0</v>
      </c>
      <c r="Q464" s="388">
        <f t="shared" si="457"/>
        <v>0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52" t="s">
        <v>596</v>
      </c>
      <c r="B465" s="446" t="s">
        <v>110</v>
      </c>
      <c r="C465" s="447" t="s">
        <v>63</v>
      </c>
      <c r="D465" s="413">
        <v>24.13</v>
      </c>
      <c r="E465" s="447">
        <v>72.760000000000005</v>
      </c>
      <c r="F465" s="383">
        <f t="shared" si="485"/>
        <v>0</v>
      </c>
      <c r="G465" s="383">
        <f t="shared" si="486"/>
        <v>0</v>
      </c>
      <c r="H465" s="447">
        <v>72.760000000000005</v>
      </c>
      <c r="I465" s="400"/>
      <c r="J465" s="386">
        <f>I465+'BM07'!J465</f>
        <v>0</v>
      </c>
      <c r="K465" s="387">
        <f>ROUND(E465*D465,2)</f>
        <v>1755.7</v>
      </c>
      <c r="L465" s="387">
        <f t="shared" si="487"/>
        <v>0</v>
      </c>
      <c r="M465" s="387">
        <f t="shared" si="488"/>
        <v>0</v>
      </c>
      <c r="N465" s="387">
        <f>ROUND(H465*D465,2)</f>
        <v>1755.7</v>
      </c>
      <c r="O465" s="387">
        <f>ROUND(I465*D465,2)</f>
        <v>0</v>
      </c>
      <c r="P465" s="387">
        <f t="shared" si="489"/>
        <v>0</v>
      </c>
      <c r="Q465" s="388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52" t="s">
        <v>597</v>
      </c>
      <c r="B466" s="446" t="s">
        <v>114</v>
      </c>
      <c r="C466" s="447" t="s">
        <v>61</v>
      </c>
      <c r="D466" s="413">
        <v>169.67</v>
      </c>
      <c r="E466" s="447">
        <v>20.48</v>
      </c>
      <c r="F466" s="383">
        <f t="shared" si="485"/>
        <v>0</v>
      </c>
      <c r="G466" s="383">
        <f t="shared" si="486"/>
        <v>0</v>
      </c>
      <c r="H466" s="447">
        <v>20.48</v>
      </c>
      <c r="I466" s="400"/>
      <c r="J466" s="386">
        <f>I466+'BM07'!J466</f>
        <v>0</v>
      </c>
      <c r="K466" s="387">
        <f>ROUND(E466*D466,2)</f>
        <v>3474.84</v>
      </c>
      <c r="L466" s="387">
        <f t="shared" si="487"/>
        <v>0</v>
      </c>
      <c r="M466" s="387">
        <f t="shared" si="488"/>
        <v>0</v>
      </c>
      <c r="N466" s="387">
        <f>ROUND(H466*D466,2)</f>
        <v>3474.84</v>
      </c>
      <c r="O466" s="387">
        <f>ROUND(I466*D466,2)</f>
        <v>0</v>
      </c>
      <c r="P466" s="387">
        <f t="shared" si="489"/>
        <v>0</v>
      </c>
      <c r="Q466" s="388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52" t="s">
        <v>598</v>
      </c>
      <c r="B467" s="446" t="s">
        <v>304</v>
      </c>
      <c r="C467" s="447" t="s">
        <v>63</v>
      </c>
      <c r="D467" s="413">
        <v>59.59</v>
      </c>
      <c r="E467" s="447">
        <v>110.92</v>
      </c>
      <c r="F467" s="383">
        <f t="shared" si="485"/>
        <v>0</v>
      </c>
      <c r="G467" s="383">
        <f t="shared" si="486"/>
        <v>0</v>
      </c>
      <c r="H467" s="447">
        <v>110.92</v>
      </c>
      <c r="I467" s="400"/>
      <c r="J467" s="386">
        <f>I467+'BM07'!J467</f>
        <v>0</v>
      </c>
      <c r="K467" s="387">
        <f>ROUND(E467*D467,2)</f>
        <v>6609.72</v>
      </c>
      <c r="L467" s="387">
        <f t="shared" si="487"/>
        <v>0</v>
      </c>
      <c r="M467" s="387">
        <f t="shared" si="488"/>
        <v>0</v>
      </c>
      <c r="N467" s="387">
        <f>ROUND(H467*D467,2)</f>
        <v>6609.72</v>
      </c>
      <c r="O467" s="387">
        <f>ROUND(I467*D467,2)</f>
        <v>0</v>
      </c>
      <c r="P467" s="387">
        <f t="shared" si="489"/>
        <v>0</v>
      </c>
      <c r="Q467" s="388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81" t="s">
        <v>599</v>
      </c>
      <c r="B468" s="394" t="s">
        <v>42</v>
      </c>
      <c r="C468" s="395"/>
      <c r="D468" s="409"/>
      <c r="E468" s="395"/>
      <c r="F468" s="395"/>
      <c r="G468" s="395"/>
      <c r="H468" s="629"/>
      <c r="I468" s="629"/>
      <c r="J468" s="629"/>
      <c r="K468" s="629"/>
      <c r="L468" s="629"/>
      <c r="M468" s="629"/>
      <c r="N468" s="629"/>
      <c r="O468" s="629"/>
      <c r="P468" s="629"/>
      <c r="Q468" s="647"/>
      <c r="S468" s="4">
        <v>1975.66</v>
      </c>
      <c r="U468" s="39">
        <f t="shared" si="458"/>
        <v>1975.66</v>
      </c>
      <c r="V468" s="39"/>
    </row>
    <row r="469" spans="1:22" ht="25" x14ac:dyDescent="0.3">
      <c r="A469" s="452" t="s">
        <v>600</v>
      </c>
      <c r="B469" s="446" t="s">
        <v>199</v>
      </c>
      <c r="C469" s="447" t="s">
        <v>63</v>
      </c>
      <c r="D469" s="413">
        <v>3.18</v>
      </c>
      <c r="E469" s="447">
        <v>52.28</v>
      </c>
      <c r="F469" s="383">
        <f t="shared" ref="F469:F471" si="490">IF(H469&lt;E469,H469-E469,0)</f>
        <v>0</v>
      </c>
      <c r="G469" s="383">
        <f t="shared" ref="G469:G471" si="491">IF(H469&gt;E469,H469-E469,0)</f>
        <v>0</v>
      </c>
      <c r="H469" s="447">
        <v>52.28</v>
      </c>
      <c r="I469" s="400"/>
      <c r="J469" s="386">
        <f>I469+'BM07'!J469</f>
        <v>0</v>
      </c>
      <c r="K469" s="387">
        <f>ROUND(E469*D469,2)</f>
        <v>166.25</v>
      </c>
      <c r="L469" s="387">
        <f t="shared" ref="L469:L471" si="492">ROUND(D469*F469,2)</f>
        <v>0</v>
      </c>
      <c r="M469" s="387">
        <f t="shared" ref="M469:M471" si="493">ROUND(D469*G469,2)</f>
        <v>0</v>
      </c>
      <c r="N469" s="387">
        <f>ROUND(H469*D469,2)</f>
        <v>166.25</v>
      </c>
      <c r="O469" s="387">
        <f>ROUND(I469*D469,2)</f>
        <v>0</v>
      </c>
      <c r="P469" s="387">
        <f>ROUND(J469*D469,2)</f>
        <v>0</v>
      </c>
      <c r="Q469" s="388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52" t="s">
        <v>601</v>
      </c>
      <c r="B470" s="446" t="s">
        <v>112</v>
      </c>
      <c r="C470" s="447" t="s">
        <v>63</v>
      </c>
      <c r="D470" s="413">
        <v>19.41</v>
      </c>
      <c r="E470" s="447">
        <v>52.28</v>
      </c>
      <c r="F470" s="383">
        <f t="shared" si="490"/>
        <v>0</v>
      </c>
      <c r="G470" s="383">
        <f t="shared" si="491"/>
        <v>0</v>
      </c>
      <c r="H470" s="447">
        <v>52.28</v>
      </c>
      <c r="I470" s="400"/>
      <c r="J470" s="386">
        <f>I470+'BM07'!J470</f>
        <v>0</v>
      </c>
      <c r="K470" s="387">
        <f>ROUND(E470*D470,2)</f>
        <v>1014.75</v>
      </c>
      <c r="L470" s="387">
        <f t="shared" si="492"/>
        <v>0</v>
      </c>
      <c r="M470" s="387">
        <f t="shared" si="493"/>
        <v>0</v>
      </c>
      <c r="N470" s="387">
        <f>ROUND(H470*D470,2)</f>
        <v>1014.75</v>
      </c>
      <c r="O470" s="387">
        <f>ROUND(I470*D470,2)</f>
        <v>0</v>
      </c>
      <c r="P470" s="387">
        <f t="shared" ref="P470:P471" si="494">ROUND(J470*D470,2)</f>
        <v>0</v>
      </c>
      <c r="Q470" s="388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52" t="s">
        <v>602</v>
      </c>
      <c r="B471" s="446" t="s">
        <v>113</v>
      </c>
      <c r="C471" s="447" t="s">
        <v>63</v>
      </c>
      <c r="D471" s="413">
        <v>15.2</v>
      </c>
      <c r="E471" s="447">
        <v>52.28</v>
      </c>
      <c r="F471" s="383">
        <f t="shared" si="490"/>
        <v>0</v>
      </c>
      <c r="G471" s="383">
        <f t="shared" si="491"/>
        <v>0</v>
      </c>
      <c r="H471" s="447">
        <v>52.28</v>
      </c>
      <c r="I471" s="400"/>
      <c r="J471" s="386">
        <f>I471+'BM07'!J471</f>
        <v>0</v>
      </c>
      <c r="K471" s="387">
        <f>ROUND(E471*D471,2)</f>
        <v>794.66</v>
      </c>
      <c r="L471" s="387">
        <f t="shared" si="492"/>
        <v>0</v>
      </c>
      <c r="M471" s="387">
        <f t="shared" si="493"/>
        <v>0</v>
      </c>
      <c r="N471" s="387">
        <f>ROUND(H471*D471,2)</f>
        <v>794.66</v>
      </c>
      <c r="O471" s="387">
        <f>ROUND(I471*D471,2)</f>
        <v>0</v>
      </c>
      <c r="P471" s="387">
        <f t="shared" si="494"/>
        <v>0</v>
      </c>
      <c r="Q471" s="388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81" t="s">
        <v>603</v>
      </c>
      <c r="B472" s="394" t="s">
        <v>385</v>
      </c>
      <c r="C472" s="395"/>
      <c r="D472" s="409"/>
      <c r="E472" s="395"/>
      <c r="F472" s="395"/>
      <c r="G472" s="395"/>
      <c r="H472" s="395"/>
      <c r="I472" s="644"/>
      <c r="J472" s="644"/>
      <c r="K472" s="644"/>
      <c r="L472" s="644"/>
      <c r="M472" s="644"/>
      <c r="N472" s="644"/>
      <c r="O472" s="644"/>
      <c r="P472" s="644"/>
      <c r="Q472" s="646"/>
      <c r="S472" s="4">
        <v>3921.86</v>
      </c>
      <c r="U472" s="39">
        <f t="shared" si="458"/>
        <v>3921.86</v>
      </c>
      <c r="V472" s="39"/>
    </row>
    <row r="473" spans="1:22" ht="25" x14ac:dyDescent="0.3">
      <c r="A473" s="452" t="s">
        <v>604</v>
      </c>
      <c r="B473" s="446" t="s">
        <v>317</v>
      </c>
      <c r="C473" s="447" t="s">
        <v>61</v>
      </c>
      <c r="D473" s="413">
        <v>672.73</v>
      </c>
      <c r="E473" s="447">
        <v>4.05</v>
      </c>
      <c r="F473" s="383">
        <f t="shared" ref="F473:F475" si="495">IF(H473&lt;E473,H473-E473,0)</f>
        <v>0</v>
      </c>
      <c r="G473" s="383">
        <f t="shared" ref="G473:G475" si="496">IF(H473&gt;E473,H473-E473,0)</f>
        <v>3.5540000000000012</v>
      </c>
      <c r="H473" s="447">
        <v>7.604000000000001</v>
      </c>
      <c r="I473" s="400"/>
      <c r="J473" s="386">
        <f>I473+'BM07'!J473</f>
        <v>0</v>
      </c>
      <c r="K473" s="387">
        <f>ROUND(E473*D473,2)</f>
        <v>2724.56</v>
      </c>
      <c r="L473" s="387">
        <f t="shared" ref="L473:L475" si="497">ROUND(D473*F473,2)</f>
        <v>0</v>
      </c>
      <c r="M473" s="387">
        <f t="shared" ref="M473:M475" si="498">ROUND(D473*G473,2)</f>
        <v>2390.88</v>
      </c>
      <c r="N473" s="387">
        <f>ROUND(H473*D473,2)</f>
        <v>5115.4399999999996</v>
      </c>
      <c r="O473" s="387">
        <f>ROUND(I473*D473,2)</f>
        <v>0</v>
      </c>
      <c r="P473" s="387">
        <f>ROUND(J473*D473,2)</f>
        <v>0</v>
      </c>
      <c r="Q473" s="388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52" t="s">
        <v>605</v>
      </c>
      <c r="B474" s="446" t="s">
        <v>606</v>
      </c>
      <c r="C474" s="447" t="s">
        <v>165</v>
      </c>
      <c r="D474" s="413">
        <v>502.66</v>
      </c>
      <c r="E474" s="447">
        <v>2</v>
      </c>
      <c r="F474" s="383">
        <f t="shared" si="495"/>
        <v>0</v>
      </c>
      <c r="G474" s="383">
        <f t="shared" si="496"/>
        <v>0</v>
      </c>
      <c r="H474" s="447">
        <v>2</v>
      </c>
      <c r="I474" s="400"/>
      <c r="J474" s="386">
        <f>I474+'BM07'!J474</f>
        <v>0</v>
      </c>
      <c r="K474" s="387">
        <f>ROUND(E474*D474,2)</f>
        <v>1005.32</v>
      </c>
      <c r="L474" s="387">
        <f t="shared" si="497"/>
        <v>0</v>
      </c>
      <c r="M474" s="387">
        <f t="shared" si="498"/>
        <v>0</v>
      </c>
      <c r="N474" s="387">
        <f>ROUND(H474*D474,2)</f>
        <v>1005.32</v>
      </c>
      <c r="O474" s="387">
        <f>ROUND(I474*D474,2)</f>
        <v>0</v>
      </c>
      <c r="P474" s="387">
        <f t="shared" ref="P474:P475" si="499">ROUND(J474*D474,2)</f>
        <v>0</v>
      </c>
      <c r="Q474" s="388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52" t="s">
        <v>607</v>
      </c>
      <c r="B475" s="446" t="s">
        <v>608</v>
      </c>
      <c r="C475" s="447" t="s">
        <v>165</v>
      </c>
      <c r="D475" s="413">
        <v>95.99</v>
      </c>
      <c r="E475" s="447">
        <v>2</v>
      </c>
      <c r="F475" s="383">
        <f t="shared" si="495"/>
        <v>0</v>
      </c>
      <c r="G475" s="383">
        <f t="shared" si="496"/>
        <v>0</v>
      </c>
      <c r="H475" s="447">
        <v>2</v>
      </c>
      <c r="I475" s="400"/>
      <c r="J475" s="386">
        <f>I475+'BM07'!J475</f>
        <v>0</v>
      </c>
      <c r="K475" s="387">
        <f>ROUND(E475*D475,2)</f>
        <v>191.98</v>
      </c>
      <c r="L475" s="387">
        <f t="shared" si="497"/>
        <v>0</v>
      </c>
      <c r="M475" s="387">
        <f t="shared" si="498"/>
        <v>0</v>
      </c>
      <c r="N475" s="387">
        <f>ROUND(H475*D475,2)</f>
        <v>191.98</v>
      </c>
      <c r="O475" s="387">
        <f>ROUND(I475*D475,2)</f>
        <v>0</v>
      </c>
      <c r="P475" s="387">
        <f t="shared" si="499"/>
        <v>0</v>
      </c>
      <c r="Q475" s="388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76">
        <v>10</v>
      </c>
      <c r="B476" s="414" t="s">
        <v>609</v>
      </c>
      <c r="C476" s="415"/>
      <c r="D476" s="448"/>
      <c r="E476" s="415"/>
      <c r="F476" s="415"/>
      <c r="G476" s="415"/>
      <c r="H476" s="416"/>
      <c r="I476" s="416"/>
      <c r="J476" s="416"/>
      <c r="K476" s="449">
        <f t="shared" ref="K476:P476" si="500">SUM(K478:K482)</f>
        <v>167355.75</v>
      </c>
      <c r="L476" s="449">
        <f t="shared" si="500"/>
        <v>-167355.75</v>
      </c>
      <c r="M476" s="449">
        <f t="shared" si="500"/>
        <v>0</v>
      </c>
      <c r="N476" s="449">
        <f t="shared" si="500"/>
        <v>0</v>
      </c>
      <c r="O476" s="449">
        <f t="shared" si="500"/>
        <v>0</v>
      </c>
      <c r="P476" s="449">
        <f t="shared" si="500"/>
        <v>0</v>
      </c>
      <c r="Q476" s="380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81" t="s">
        <v>610</v>
      </c>
      <c r="B477" s="394" t="s">
        <v>611</v>
      </c>
      <c r="C477" s="395"/>
      <c r="D477" s="409"/>
      <c r="E477" s="395"/>
      <c r="F477" s="395"/>
      <c r="G477" s="395"/>
      <c r="H477" s="629"/>
      <c r="I477" s="629"/>
      <c r="J477" s="629"/>
      <c r="K477" s="629"/>
      <c r="L477" s="629"/>
      <c r="M477" s="629"/>
      <c r="N477" s="629"/>
      <c r="O477" s="629"/>
      <c r="P477" s="629"/>
      <c r="Q477" s="450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85" t="s">
        <v>612</v>
      </c>
      <c r="B478" s="486" t="s">
        <v>613</v>
      </c>
      <c r="C478" s="487" t="s">
        <v>165</v>
      </c>
      <c r="D478" s="488">
        <v>245.99</v>
      </c>
      <c r="E478" s="487">
        <v>330</v>
      </c>
      <c r="F478" s="383">
        <f t="shared" ref="F478:F482" si="501">IF(H478&lt;E478,H478-E478,0)</f>
        <v>-330</v>
      </c>
      <c r="G478" s="383">
        <f t="shared" ref="G478:G482" si="502">IF(H478&gt;E478,H478-E478,0)</f>
        <v>0</v>
      </c>
      <c r="H478" s="487">
        <v>0</v>
      </c>
      <c r="I478" s="400"/>
      <c r="J478" s="386">
        <f>I478+'BM07'!J478</f>
        <v>0</v>
      </c>
      <c r="K478" s="387">
        <f>ROUND(E478*D478,2)</f>
        <v>81176.7</v>
      </c>
      <c r="L478" s="387">
        <f t="shared" ref="L478:L482" si="503">ROUND(D478*F478,2)</f>
        <v>-81176.7</v>
      </c>
      <c r="M478" s="387">
        <f t="shared" ref="M478:M482" si="504">ROUND(D478*G478,2)</f>
        <v>0</v>
      </c>
      <c r="N478" s="387">
        <f>ROUND(H478*D478,2)</f>
        <v>0</v>
      </c>
      <c r="O478" s="387">
        <f>ROUND(I478*D478,2)</f>
        <v>0</v>
      </c>
      <c r="P478" s="387">
        <f>ROUND(J478*D478,2)</f>
        <v>0</v>
      </c>
      <c r="Q478" s="388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85" t="s">
        <v>614</v>
      </c>
      <c r="B479" s="486" t="s">
        <v>615</v>
      </c>
      <c r="C479" s="487" t="s">
        <v>165</v>
      </c>
      <c r="D479" s="488">
        <v>376.16</v>
      </c>
      <c r="E479" s="487">
        <v>5</v>
      </c>
      <c r="F479" s="383">
        <f t="shared" si="501"/>
        <v>-5</v>
      </c>
      <c r="G479" s="383">
        <f t="shared" si="502"/>
        <v>0</v>
      </c>
      <c r="H479" s="487">
        <v>0</v>
      </c>
      <c r="I479" s="400"/>
      <c r="J479" s="386">
        <f>I479+'BM07'!J479</f>
        <v>0</v>
      </c>
      <c r="K479" s="387">
        <f>ROUND(E479*D479,2)</f>
        <v>1880.8</v>
      </c>
      <c r="L479" s="387">
        <f t="shared" si="503"/>
        <v>-1880.8</v>
      </c>
      <c r="M479" s="387">
        <f t="shared" si="504"/>
        <v>0</v>
      </c>
      <c r="N479" s="387">
        <f>ROUND(H479*D479,2)</f>
        <v>0</v>
      </c>
      <c r="O479" s="387">
        <f>ROUND(I479*D479,2)</f>
        <v>0</v>
      </c>
      <c r="P479" s="387">
        <f t="shared" ref="P479:P482" si="505">ROUND(J479*D479,2)</f>
        <v>0</v>
      </c>
      <c r="Q479" s="388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85" t="s">
        <v>616</v>
      </c>
      <c r="B480" s="486" t="s">
        <v>617</v>
      </c>
      <c r="C480" s="487" t="s">
        <v>124</v>
      </c>
      <c r="D480" s="488">
        <v>90.12</v>
      </c>
      <c r="E480" s="487">
        <v>330</v>
      </c>
      <c r="F480" s="383">
        <f t="shared" si="501"/>
        <v>-330</v>
      </c>
      <c r="G480" s="383">
        <f t="shared" si="502"/>
        <v>0</v>
      </c>
      <c r="H480" s="487">
        <v>0</v>
      </c>
      <c r="I480" s="400"/>
      <c r="J480" s="386">
        <f>I480+'BM07'!J480</f>
        <v>0</v>
      </c>
      <c r="K480" s="387">
        <f>ROUND(E480*D480,2)</f>
        <v>29739.599999999999</v>
      </c>
      <c r="L480" s="387">
        <f t="shared" si="503"/>
        <v>-29739.599999999999</v>
      </c>
      <c r="M480" s="387">
        <f t="shared" si="504"/>
        <v>0</v>
      </c>
      <c r="N480" s="387">
        <f>ROUND(H480*D480,2)</f>
        <v>0</v>
      </c>
      <c r="O480" s="387">
        <f>ROUND(I480*D480,2)</f>
        <v>0</v>
      </c>
      <c r="P480" s="387">
        <f t="shared" si="505"/>
        <v>0</v>
      </c>
      <c r="Q480" s="388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85" t="s">
        <v>618</v>
      </c>
      <c r="B481" s="486" t="s">
        <v>619</v>
      </c>
      <c r="C481" s="487" t="s">
        <v>124</v>
      </c>
      <c r="D481" s="488">
        <v>75.81</v>
      </c>
      <c r="E481" s="487">
        <v>291.95</v>
      </c>
      <c r="F481" s="383">
        <f t="shared" si="501"/>
        <v>-291.95</v>
      </c>
      <c r="G481" s="383">
        <f t="shared" si="502"/>
        <v>0</v>
      </c>
      <c r="H481" s="487">
        <v>0</v>
      </c>
      <c r="I481" s="400"/>
      <c r="J481" s="386">
        <f>I481+'BM07'!J481</f>
        <v>0</v>
      </c>
      <c r="K481" s="387">
        <f>ROUND(E481*D481,2)</f>
        <v>22132.73</v>
      </c>
      <c r="L481" s="387">
        <f t="shared" si="503"/>
        <v>-22132.73</v>
      </c>
      <c r="M481" s="387">
        <f t="shared" si="504"/>
        <v>0</v>
      </c>
      <c r="N481" s="387">
        <f>ROUND(H481*D481,2)</f>
        <v>0</v>
      </c>
      <c r="O481" s="387">
        <f>ROUND(I481*D481,2)</f>
        <v>0</v>
      </c>
      <c r="P481" s="387">
        <f t="shared" si="505"/>
        <v>0</v>
      </c>
      <c r="Q481" s="388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85" t="s">
        <v>620</v>
      </c>
      <c r="B482" s="486" t="s">
        <v>621</v>
      </c>
      <c r="C482" s="487" t="s">
        <v>124</v>
      </c>
      <c r="D482" s="488">
        <v>75.06</v>
      </c>
      <c r="E482" s="487">
        <v>432</v>
      </c>
      <c r="F482" s="383">
        <f t="shared" si="501"/>
        <v>-432</v>
      </c>
      <c r="G482" s="383">
        <f t="shared" si="502"/>
        <v>0</v>
      </c>
      <c r="H482" s="487">
        <v>0</v>
      </c>
      <c r="I482" s="400"/>
      <c r="J482" s="386">
        <f>I482+'BM07'!J482</f>
        <v>0</v>
      </c>
      <c r="K482" s="387">
        <f>ROUND(E482*D482,2)</f>
        <v>32425.919999999998</v>
      </c>
      <c r="L482" s="387">
        <f t="shared" si="503"/>
        <v>-32425.919999999998</v>
      </c>
      <c r="M482" s="387">
        <f t="shared" si="504"/>
        <v>0</v>
      </c>
      <c r="N482" s="387">
        <f>ROUND(H482*D482,2)</f>
        <v>0</v>
      </c>
      <c r="O482" s="387">
        <f>ROUND(I482*D482,2)</f>
        <v>0</v>
      </c>
      <c r="P482" s="387">
        <f t="shared" si="505"/>
        <v>0</v>
      </c>
      <c r="Q482" s="388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76">
        <v>11</v>
      </c>
      <c r="B483" s="414" t="s">
        <v>622</v>
      </c>
      <c r="C483" s="415"/>
      <c r="D483" s="448"/>
      <c r="E483" s="415"/>
      <c r="F483" s="415"/>
      <c r="G483" s="415"/>
      <c r="H483" s="416"/>
      <c r="I483" s="416"/>
      <c r="J483" s="416"/>
      <c r="K483" s="449">
        <f t="shared" ref="K483:P483" si="506">SUM(K485:K488)</f>
        <v>123300.99</v>
      </c>
      <c r="L483" s="449">
        <f t="shared" si="506"/>
        <v>0</v>
      </c>
      <c r="M483" s="449">
        <f t="shared" si="506"/>
        <v>0</v>
      </c>
      <c r="N483" s="449">
        <f t="shared" si="506"/>
        <v>123300.99</v>
      </c>
      <c r="O483" s="449">
        <f t="shared" si="506"/>
        <v>0</v>
      </c>
      <c r="P483" s="449">
        <f t="shared" si="506"/>
        <v>0</v>
      </c>
      <c r="Q483" s="380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81" t="s">
        <v>623</v>
      </c>
      <c r="B484" s="394" t="s">
        <v>611</v>
      </c>
      <c r="C484" s="395"/>
      <c r="D484" s="409"/>
      <c r="E484" s="395"/>
      <c r="F484" s="395"/>
      <c r="G484" s="395"/>
      <c r="H484" s="629"/>
      <c r="I484" s="629"/>
      <c r="J484" s="629"/>
      <c r="K484" s="629"/>
      <c r="L484" s="629"/>
      <c r="M484" s="629"/>
      <c r="N484" s="629"/>
      <c r="O484" s="629"/>
      <c r="P484" s="395"/>
      <c r="Q484" s="450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52" t="s">
        <v>624</v>
      </c>
      <c r="B485" s="446" t="s">
        <v>625</v>
      </c>
      <c r="C485" s="447" t="s">
        <v>63</v>
      </c>
      <c r="D485" s="413">
        <v>72.89</v>
      </c>
      <c r="E485" s="447">
        <v>853.55</v>
      </c>
      <c r="F485" s="383">
        <f t="shared" ref="F485:F488" si="507">IF(H485&lt;E485,H485-E485,0)</f>
        <v>0</v>
      </c>
      <c r="G485" s="383">
        <f t="shared" ref="G485:G488" si="508">IF(H485&gt;E485,H485-E485,0)</f>
        <v>0</v>
      </c>
      <c r="H485" s="447">
        <f>E485</f>
        <v>853.55</v>
      </c>
      <c r="I485" s="400"/>
      <c r="J485" s="386">
        <f>I485+'BM07'!J485</f>
        <v>0</v>
      </c>
      <c r="K485" s="387">
        <f>ROUND(E485*D485,2)</f>
        <v>62215.26</v>
      </c>
      <c r="L485" s="387">
        <f t="shared" ref="L485:L488" si="509">ROUND(D485*F485,2)</f>
        <v>0</v>
      </c>
      <c r="M485" s="387">
        <f t="shared" ref="M485:M488" si="510">ROUND(D485*G485,2)</f>
        <v>0</v>
      </c>
      <c r="N485" s="387">
        <f>ROUND(H485*D485,2)</f>
        <v>62215.26</v>
      </c>
      <c r="O485" s="387">
        <f>ROUND(I485*D485,2)</f>
        <v>0</v>
      </c>
      <c r="P485" s="387">
        <f>ROUND(J485*D485,2)</f>
        <v>0</v>
      </c>
      <c r="Q485" s="388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52" t="s">
        <v>626</v>
      </c>
      <c r="B486" s="446" t="s">
        <v>233</v>
      </c>
      <c r="C486" s="447" t="s">
        <v>63</v>
      </c>
      <c r="D486" s="413">
        <v>67.06</v>
      </c>
      <c r="E486" s="447">
        <v>751.33</v>
      </c>
      <c r="F486" s="383">
        <f t="shared" si="507"/>
        <v>0</v>
      </c>
      <c r="G486" s="383">
        <f t="shared" si="508"/>
        <v>0</v>
      </c>
      <c r="H486" s="447">
        <f t="shared" ref="H486:H488" si="512">E486</f>
        <v>751.33</v>
      </c>
      <c r="I486" s="400"/>
      <c r="J486" s="386">
        <f>I486+'BM07'!J486</f>
        <v>0</v>
      </c>
      <c r="K486" s="387">
        <f>ROUND(E486*D486,2)</f>
        <v>50384.19</v>
      </c>
      <c r="L486" s="387">
        <f t="shared" si="509"/>
        <v>0</v>
      </c>
      <c r="M486" s="387">
        <f t="shared" si="510"/>
        <v>0</v>
      </c>
      <c r="N486" s="387">
        <f>ROUND(H486*D486,2)</f>
        <v>50384.19</v>
      </c>
      <c r="O486" s="387">
        <f>ROUND(I486*D486,2)</f>
        <v>0</v>
      </c>
      <c r="P486" s="387">
        <f t="shared" ref="P486:P488" si="513">ROUND(J486*D486,2)</f>
        <v>0</v>
      </c>
      <c r="Q486" s="388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52" t="s">
        <v>627</v>
      </c>
      <c r="B487" s="446" t="s">
        <v>628</v>
      </c>
      <c r="C487" s="447" t="s">
        <v>124</v>
      </c>
      <c r="D487" s="413">
        <v>34.369999999999997</v>
      </c>
      <c r="E487" s="447">
        <v>310.88</v>
      </c>
      <c r="F487" s="383">
        <f t="shared" si="507"/>
        <v>0</v>
      </c>
      <c r="G487" s="383">
        <f t="shared" si="508"/>
        <v>0</v>
      </c>
      <c r="H487" s="447">
        <f t="shared" si="512"/>
        <v>310.88</v>
      </c>
      <c r="I487" s="400"/>
      <c r="J487" s="386">
        <f>I487+'BM07'!J487</f>
        <v>0</v>
      </c>
      <c r="K487" s="387">
        <f>ROUND(E487*D487,2)</f>
        <v>10684.95</v>
      </c>
      <c r="L487" s="387">
        <f t="shared" si="509"/>
        <v>0</v>
      </c>
      <c r="M487" s="387">
        <f t="shared" si="510"/>
        <v>0</v>
      </c>
      <c r="N487" s="387">
        <f>ROUND(H487*D487,2)</f>
        <v>10684.95</v>
      </c>
      <c r="O487" s="387">
        <f>ROUND(I487*D487,2)</f>
        <v>0</v>
      </c>
      <c r="P487" s="387">
        <f t="shared" si="513"/>
        <v>0</v>
      </c>
      <c r="Q487" s="388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52" t="s">
        <v>629</v>
      </c>
      <c r="B488" s="446" t="s">
        <v>630</v>
      </c>
      <c r="C488" s="447" t="s">
        <v>63</v>
      </c>
      <c r="D488" s="413">
        <v>16.59</v>
      </c>
      <c r="E488" s="447">
        <v>1</v>
      </c>
      <c r="F488" s="383">
        <f t="shared" si="507"/>
        <v>0</v>
      </c>
      <c r="G488" s="383">
        <f t="shared" si="508"/>
        <v>0</v>
      </c>
      <c r="H488" s="447">
        <f t="shared" si="512"/>
        <v>1</v>
      </c>
      <c r="I488" s="400"/>
      <c r="J488" s="386">
        <f>I488+'BM07'!J488</f>
        <v>0</v>
      </c>
      <c r="K488" s="387">
        <f>ROUND(E488*D488,2)</f>
        <v>16.59</v>
      </c>
      <c r="L488" s="387">
        <f t="shared" si="509"/>
        <v>0</v>
      </c>
      <c r="M488" s="387">
        <f t="shared" si="510"/>
        <v>0</v>
      </c>
      <c r="N488" s="387">
        <f>ROUND(H488*D488,2)</f>
        <v>16.59</v>
      </c>
      <c r="O488" s="387">
        <f>ROUND(I488*D488,2)</f>
        <v>0</v>
      </c>
      <c r="P488" s="387">
        <f t="shared" si="513"/>
        <v>0</v>
      </c>
      <c r="Q488" s="388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76">
        <v>12</v>
      </c>
      <c r="B489" s="414" t="s">
        <v>631</v>
      </c>
      <c r="C489" s="415"/>
      <c r="D489" s="448"/>
      <c r="E489" s="415"/>
      <c r="F489" s="415"/>
      <c r="G489" s="415"/>
      <c r="H489" s="415"/>
      <c r="I489" s="451"/>
      <c r="J489" s="451"/>
      <c r="K489" s="449">
        <f t="shared" ref="K489:P489" si="514">SUM(K491:K496)</f>
        <v>25952.620000000003</v>
      </c>
      <c r="L489" s="449">
        <f t="shared" si="514"/>
        <v>0</v>
      </c>
      <c r="M489" s="449">
        <f t="shared" si="514"/>
        <v>0</v>
      </c>
      <c r="N489" s="449">
        <f t="shared" si="514"/>
        <v>25952.620000000003</v>
      </c>
      <c r="O489" s="449">
        <f t="shared" si="514"/>
        <v>0</v>
      </c>
      <c r="P489" s="449">
        <f t="shared" si="514"/>
        <v>9577.26</v>
      </c>
      <c r="Q489" s="380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81" t="s">
        <v>632</v>
      </c>
      <c r="B490" s="394" t="s">
        <v>633</v>
      </c>
      <c r="C490" s="395"/>
      <c r="D490" s="409"/>
      <c r="E490" s="395"/>
      <c r="F490" s="395"/>
      <c r="G490" s="395"/>
      <c r="H490" s="395"/>
      <c r="I490" s="644"/>
      <c r="J490" s="644"/>
      <c r="K490" s="644"/>
      <c r="L490" s="644"/>
      <c r="M490" s="644"/>
      <c r="N490" s="644"/>
      <c r="O490" s="644"/>
      <c r="P490" s="395"/>
      <c r="Q490" s="450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52" t="s">
        <v>634</v>
      </c>
      <c r="B491" s="446" t="s">
        <v>635</v>
      </c>
      <c r="C491" s="447" t="s">
        <v>165</v>
      </c>
      <c r="D491" s="413">
        <v>39.33</v>
      </c>
      <c r="E491" s="447">
        <v>10</v>
      </c>
      <c r="F491" s="383">
        <f t="shared" ref="F491:F496" si="515">IF(H491&lt;E491,H491-E491,0)</f>
        <v>0</v>
      </c>
      <c r="G491" s="383">
        <f t="shared" ref="G491:G496" si="516">IF(H491&gt;E491,H491-E491,0)</f>
        <v>0</v>
      </c>
      <c r="H491" s="447">
        <v>10</v>
      </c>
      <c r="I491" s="400"/>
      <c r="J491" s="386">
        <f>I491+'BM07'!J491</f>
        <v>0</v>
      </c>
      <c r="K491" s="387">
        <f t="shared" ref="K491:K496" si="517">ROUND(E491*D491,2)</f>
        <v>393.3</v>
      </c>
      <c r="L491" s="387">
        <f t="shared" ref="L491:L496" si="518">ROUND(D491*F491,2)</f>
        <v>0</v>
      </c>
      <c r="M491" s="387">
        <f t="shared" ref="M491:M496" si="519">ROUND(D491*G491,2)</f>
        <v>0</v>
      </c>
      <c r="N491" s="387">
        <f t="shared" ref="N491:N496" si="520">ROUND(H491*D491,2)</f>
        <v>393.3</v>
      </c>
      <c r="O491" s="387">
        <f t="shared" ref="O491:O496" si="521">ROUND(I491*D491,2)</f>
        <v>0</v>
      </c>
      <c r="P491" s="387">
        <f t="shared" ref="P491:P496" si="522">ROUND(J491*D491,2)</f>
        <v>0</v>
      </c>
      <c r="Q491" s="388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52" t="s">
        <v>636</v>
      </c>
      <c r="B492" s="446" t="s">
        <v>619</v>
      </c>
      <c r="C492" s="447" t="s">
        <v>124</v>
      </c>
      <c r="D492" s="413">
        <v>75.81</v>
      </c>
      <c r="E492" s="447">
        <v>68.63</v>
      </c>
      <c r="F492" s="383">
        <f t="shared" si="515"/>
        <v>0</v>
      </c>
      <c r="G492" s="383">
        <f t="shared" si="516"/>
        <v>0</v>
      </c>
      <c r="H492" s="447">
        <v>68.63</v>
      </c>
      <c r="I492" s="400"/>
      <c r="J492" s="386">
        <f>I492+'BM07'!J492</f>
        <v>68.63</v>
      </c>
      <c r="K492" s="387">
        <f t="shared" si="517"/>
        <v>5202.84</v>
      </c>
      <c r="L492" s="387">
        <f t="shared" si="518"/>
        <v>0</v>
      </c>
      <c r="M492" s="387">
        <f t="shared" si="519"/>
        <v>0</v>
      </c>
      <c r="N492" s="387">
        <f t="shared" si="520"/>
        <v>5202.84</v>
      </c>
      <c r="O492" s="387">
        <f t="shared" si="521"/>
        <v>0</v>
      </c>
      <c r="P492" s="387">
        <f t="shared" si="522"/>
        <v>5202.84</v>
      </c>
      <c r="Q492" s="388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52" t="s">
        <v>637</v>
      </c>
      <c r="B493" s="446" t="s">
        <v>617</v>
      </c>
      <c r="C493" s="447" t="s">
        <v>124</v>
      </c>
      <c r="D493" s="413">
        <v>90.12</v>
      </c>
      <c r="E493" s="447">
        <v>48.54</v>
      </c>
      <c r="F493" s="383">
        <f t="shared" si="515"/>
        <v>0</v>
      </c>
      <c r="G493" s="383">
        <f t="shared" si="516"/>
        <v>0</v>
      </c>
      <c r="H493" s="447">
        <v>48.54</v>
      </c>
      <c r="I493" s="400"/>
      <c r="J493" s="386">
        <f>I493+'BM07'!J493</f>
        <v>48.54</v>
      </c>
      <c r="K493" s="387">
        <f t="shared" si="517"/>
        <v>4374.42</v>
      </c>
      <c r="L493" s="387">
        <f t="shared" si="518"/>
        <v>0</v>
      </c>
      <c r="M493" s="387">
        <f t="shared" si="519"/>
        <v>0</v>
      </c>
      <c r="N493" s="387">
        <f t="shared" si="520"/>
        <v>4374.42</v>
      </c>
      <c r="O493" s="387">
        <f t="shared" si="521"/>
        <v>0</v>
      </c>
      <c r="P493" s="387">
        <f t="shared" si="522"/>
        <v>4374.42</v>
      </c>
      <c r="Q493" s="388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52" t="s">
        <v>638</v>
      </c>
      <c r="B494" s="446" t="s">
        <v>639</v>
      </c>
      <c r="C494" s="447" t="s">
        <v>124</v>
      </c>
      <c r="D494" s="413">
        <v>58.29</v>
      </c>
      <c r="E494" s="447">
        <v>12.89</v>
      </c>
      <c r="F494" s="383">
        <f t="shared" si="515"/>
        <v>0</v>
      </c>
      <c r="G494" s="383">
        <f t="shared" si="516"/>
        <v>0</v>
      </c>
      <c r="H494" s="447">
        <v>12.89</v>
      </c>
      <c r="I494" s="400"/>
      <c r="J494" s="386">
        <f>I494+'BM07'!J494</f>
        <v>0</v>
      </c>
      <c r="K494" s="387">
        <f t="shared" si="517"/>
        <v>751.36</v>
      </c>
      <c r="L494" s="387">
        <f t="shared" si="518"/>
        <v>0</v>
      </c>
      <c r="M494" s="387">
        <f t="shared" si="519"/>
        <v>0</v>
      </c>
      <c r="N494" s="387">
        <f t="shared" si="520"/>
        <v>751.36</v>
      </c>
      <c r="O494" s="387">
        <f t="shared" si="521"/>
        <v>0</v>
      </c>
      <c r="P494" s="387">
        <f t="shared" si="522"/>
        <v>0</v>
      </c>
      <c r="Q494" s="388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52" t="s">
        <v>640</v>
      </c>
      <c r="B495" s="446" t="s">
        <v>641</v>
      </c>
      <c r="C495" s="447" t="s">
        <v>165</v>
      </c>
      <c r="D495" s="413">
        <v>3044.75</v>
      </c>
      <c r="E495" s="447">
        <v>3</v>
      </c>
      <c r="F495" s="383">
        <f t="shared" si="515"/>
        <v>0</v>
      </c>
      <c r="G495" s="383">
        <f t="shared" si="516"/>
        <v>0</v>
      </c>
      <c r="H495" s="447">
        <v>3</v>
      </c>
      <c r="I495" s="400"/>
      <c r="J495" s="386">
        <f>I495+'BM07'!J495</f>
        <v>0</v>
      </c>
      <c r="K495" s="387">
        <f t="shared" si="517"/>
        <v>9134.25</v>
      </c>
      <c r="L495" s="387">
        <f t="shared" si="518"/>
        <v>0</v>
      </c>
      <c r="M495" s="387">
        <f t="shared" si="519"/>
        <v>0</v>
      </c>
      <c r="N495" s="387">
        <f t="shared" si="520"/>
        <v>9134.25</v>
      </c>
      <c r="O495" s="387">
        <f t="shared" si="521"/>
        <v>0</v>
      </c>
      <c r="P495" s="387">
        <f t="shared" si="522"/>
        <v>0</v>
      </c>
      <c r="Q495" s="388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52" t="s">
        <v>642</v>
      </c>
      <c r="B496" s="446" t="s">
        <v>643</v>
      </c>
      <c r="C496" s="447" t="s">
        <v>165</v>
      </c>
      <c r="D496" s="413">
        <v>2032.15</v>
      </c>
      <c r="E496" s="447">
        <v>3</v>
      </c>
      <c r="F496" s="383">
        <f t="shared" si="515"/>
        <v>0</v>
      </c>
      <c r="G496" s="383">
        <f t="shared" si="516"/>
        <v>0</v>
      </c>
      <c r="H496" s="447">
        <v>3</v>
      </c>
      <c r="I496" s="400"/>
      <c r="J496" s="386">
        <f>I496+'BM07'!J496</f>
        <v>0</v>
      </c>
      <c r="K496" s="387">
        <f t="shared" si="517"/>
        <v>6096.45</v>
      </c>
      <c r="L496" s="387">
        <f t="shared" si="518"/>
        <v>0</v>
      </c>
      <c r="M496" s="387">
        <f t="shared" si="519"/>
        <v>0</v>
      </c>
      <c r="N496" s="387">
        <f t="shared" si="520"/>
        <v>6096.45</v>
      </c>
      <c r="O496" s="387">
        <f t="shared" si="521"/>
        <v>0</v>
      </c>
      <c r="P496" s="387">
        <f t="shared" si="522"/>
        <v>0</v>
      </c>
      <c r="Q496" s="388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76">
        <v>13</v>
      </c>
      <c r="B497" s="414" t="s">
        <v>43</v>
      </c>
      <c r="C497" s="415"/>
      <c r="D497" s="448"/>
      <c r="E497" s="415"/>
      <c r="F497" s="415"/>
      <c r="G497" s="415"/>
      <c r="H497" s="416"/>
      <c r="I497" s="416"/>
      <c r="J497" s="416"/>
      <c r="K497" s="449">
        <f t="shared" ref="K497:P497" si="524">SUM(K499:K536)</f>
        <v>121749.64</v>
      </c>
      <c r="L497" s="449">
        <f t="shared" si="524"/>
        <v>0</v>
      </c>
      <c r="M497" s="449">
        <f t="shared" si="524"/>
        <v>0</v>
      </c>
      <c r="N497" s="449">
        <f t="shared" si="524"/>
        <v>121749.64</v>
      </c>
      <c r="O497" s="449">
        <f t="shared" si="524"/>
        <v>0</v>
      </c>
      <c r="P497" s="449">
        <f t="shared" si="524"/>
        <v>664</v>
      </c>
      <c r="Q497" s="380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81" t="s">
        <v>644</v>
      </c>
      <c r="B498" s="394" t="s">
        <v>633</v>
      </c>
      <c r="C498" s="395"/>
      <c r="D498" s="409"/>
      <c r="E498" s="395"/>
      <c r="F498" s="395"/>
      <c r="G498" s="395"/>
      <c r="H498" s="629"/>
      <c r="I498" s="629"/>
      <c r="J498" s="629"/>
      <c r="K498" s="629"/>
      <c r="L498" s="629"/>
      <c r="M498" s="629"/>
      <c r="N498" s="629"/>
      <c r="O498" s="629"/>
      <c r="P498" s="629"/>
      <c r="Q498" s="450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52" t="s">
        <v>645</v>
      </c>
      <c r="B499" s="446" t="s">
        <v>646</v>
      </c>
      <c r="C499" s="447" t="s">
        <v>165</v>
      </c>
      <c r="D499" s="413">
        <v>27.24</v>
      </c>
      <c r="E499" s="447">
        <v>4</v>
      </c>
      <c r="F499" s="383">
        <f t="shared" ref="F499:F536" si="525">IF(H499&lt;E499,H499-E499,0)</f>
        <v>0</v>
      </c>
      <c r="G499" s="383">
        <f t="shared" ref="G499:G536" si="526">IF(H499&gt;E499,H499-E499,0)</f>
        <v>0</v>
      </c>
      <c r="H499" s="447">
        <v>4</v>
      </c>
      <c r="I499" s="400"/>
      <c r="J499" s="386">
        <f>I499+'BM07'!J499</f>
        <v>0</v>
      </c>
      <c r="K499" s="387">
        <f t="shared" ref="K499:K536" si="527">ROUND(E499*D499,2)</f>
        <v>108.96</v>
      </c>
      <c r="L499" s="387">
        <f t="shared" ref="L499:L536" si="528">ROUND(D499*F499,2)</f>
        <v>0</v>
      </c>
      <c r="M499" s="387">
        <f t="shared" ref="M499:M536" si="529">ROUND(D499*G499,2)</f>
        <v>0</v>
      </c>
      <c r="N499" s="387">
        <f t="shared" ref="N499:N536" si="530">ROUND(H499*D499,2)</f>
        <v>108.96</v>
      </c>
      <c r="O499" s="387">
        <f t="shared" ref="O499:O536" si="531">ROUND(I499*D499,2)</f>
        <v>0</v>
      </c>
      <c r="P499" s="387">
        <f t="shared" ref="P499:P536" si="532">ROUND(J499*D499,2)</f>
        <v>0</v>
      </c>
      <c r="Q499" s="388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52" t="s">
        <v>647</v>
      </c>
      <c r="B500" s="446" t="s">
        <v>648</v>
      </c>
      <c r="C500" s="447" t="s">
        <v>165</v>
      </c>
      <c r="D500" s="413">
        <v>29.68</v>
      </c>
      <c r="E500" s="447">
        <v>6</v>
      </c>
      <c r="F500" s="383">
        <f t="shared" si="525"/>
        <v>0</v>
      </c>
      <c r="G500" s="383">
        <f t="shared" si="526"/>
        <v>0</v>
      </c>
      <c r="H500" s="447">
        <v>6</v>
      </c>
      <c r="I500" s="400"/>
      <c r="J500" s="386">
        <f>I500+'BM07'!J500</f>
        <v>0</v>
      </c>
      <c r="K500" s="387">
        <f t="shared" si="527"/>
        <v>178.08</v>
      </c>
      <c r="L500" s="387">
        <f t="shared" si="528"/>
        <v>0</v>
      </c>
      <c r="M500" s="387">
        <f t="shared" si="529"/>
        <v>0</v>
      </c>
      <c r="N500" s="387">
        <f t="shared" si="530"/>
        <v>178.08</v>
      </c>
      <c r="O500" s="387">
        <f t="shared" si="531"/>
        <v>0</v>
      </c>
      <c r="P500" s="387">
        <f t="shared" si="532"/>
        <v>0</v>
      </c>
      <c r="Q500" s="388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52" t="s">
        <v>649</v>
      </c>
      <c r="B501" s="446" t="s">
        <v>650</v>
      </c>
      <c r="C501" s="447" t="s">
        <v>165</v>
      </c>
      <c r="D501" s="413">
        <v>50.24</v>
      </c>
      <c r="E501" s="447">
        <v>14</v>
      </c>
      <c r="F501" s="383">
        <f t="shared" si="525"/>
        <v>0</v>
      </c>
      <c r="G501" s="383">
        <f t="shared" si="526"/>
        <v>0</v>
      </c>
      <c r="H501" s="447">
        <v>14</v>
      </c>
      <c r="I501" s="400"/>
      <c r="J501" s="386">
        <f>I501+'BM07'!J501</f>
        <v>0</v>
      </c>
      <c r="K501" s="387">
        <f t="shared" si="527"/>
        <v>703.36</v>
      </c>
      <c r="L501" s="387">
        <f t="shared" si="528"/>
        <v>0</v>
      </c>
      <c r="M501" s="387">
        <f t="shared" si="529"/>
        <v>0</v>
      </c>
      <c r="N501" s="387">
        <f t="shared" si="530"/>
        <v>703.36</v>
      </c>
      <c r="O501" s="387">
        <f t="shared" si="531"/>
        <v>0</v>
      </c>
      <c r="P501" s="387">
        <f t="shared" si="532"/>
        <v>0</v>
      </c>
      <c r="Q501" s="388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52" t="s">
        <v>651</v>
      </c>
      <c r="B502" s="446" t="s">
        <v>652</v>
      </c>
      <c r="C502" s="447" t="s">
        <v>165</v>
      </c>
      <c r="D502" s="413">
        <v>55.12</v>
      </c>
      <c r="E502" s="447">
        <v>16</v>
      </c>
      <c r="F502" s="383">
        <f t="shared" si="525"/>
        <v>0</v>
      </c>
      <c r="G502" s="383">
        <f t="shared" si="526"/>
        <v>0</v>
      </c>
      <c r="H502" s="447">
        <v>16</v>
      </c>
      <c r="I502" s="400"/>
      <c r="J502" s="386">
        <f>I502+'BM07'!J502</f>
        <v>0</v>
      </c>
      <c r="K502" s="387">
        <f t="shared" si="527"/>
        <v>881.92</v>
      </c>
      <c r="L502" s="387">
        <f t="shared" si="528"/>
        <v>0</v>
      </c>
      <c r="M502" s="387">
        <f t="shared" si="529"/>
        <v>0</v>
      </c>
      <c r="N502" s="387">
        <f t="shared" si="530"/>
        <v>881.92</v>
      </c>
      <c r="O502" s="387">
        <f t="shared" si="531"/>
        <v>0</v>
      </c>
      <c r="P502" s="387">
        <f t="shared" si="532"/>
        <v>0</v>
      </c>
      <c r="Q502" s="388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52" t="s">
        <v>653</v>
      </c>
      <c r="B503" s="446" t="s">
        <v>654</v>
      </c>
      <c r="C503" s="447" t="s">
        <v>165</v>
      </c>
      <c r="D503" s="413">
        <v>25.72</v>
      </c>
      <c r="E503" s="447">
        <v>7</v>
      </c>
      <c r="F503" s="383">
        <f t="shared" si="525"/>
        <v>0</v>
      </c>
      <c r="G503" s="383">
        <f t="shared" si="526"/>
        <v>0</v>
      </c>
      <c r="H503" s="447">
        <v>7</v>
      </c>
      <c r="I503" s="400"/>
      <c r="J503" s="386">
        <f>I503+'BM07'!J503</f>
        <v>0</v>
      </c>
      <c r="K503" s="387">
        <f t="shared" si="527"/>
        <v>180.04</v>
      </c>
      <c r="L503" s="387">
        <f t="shared" si="528"/>
        <v>0</v>
      </c>
      <c r="M503" s="387">
        <f t="shared" si="529"/>
        <v>0</v>
      </c>
      <c r="N503" s="387">
        <f t="shared" si="530"/>
        <v>180.04</v>
      </c>
      <c r="O503" s="387">
        <f t="shared" si="531"/>
        <v>0</v>
      </c>
      <c r="P503" s="387">
        <f t="shared" si="532"/>
        <v>0</v>
      </c>
      <c r="Q503" s="388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52" t="s">
        <v>655</v>
      </c>
      <c r="B504" s="446" t="s">
        <v>656</v>
      </c>
      <c r="C504" s="447" t="s">
        <v>165</v>
      </c>
      <c r="D504" s="413">
        <v>52.77</v>
      </c>
      <c r="E504" s="447">
        <v>5</v>
      </c>
      <c r="F504" s="383">
        <f t="shared" si="525"/>
        <v>0</v>
      </c>
      <c r="G504" s="383">
        <f t="shared" si="526"/>
        <v>0</v>
      </c>
      <c r="H504" s="447">
        <v>5</v>
      </c>
      <c r="I504" s="400"/>
      <c r="J504" s="386">
        <f>I504+'BM07'!J504</f>
        <v>0</v>
      </c>
      <c r="K504" s="387">
        <f t="shared" si="527"/>
        <v>263.85000000000002</v>
      </c>
      <c r="L504" s="387">
        <f t="shared" si="528"/>
        <v>0</v>
      </c>
      <c r="M504" s="387">
        <f t="shared" si="529"/>
        <v>0</v>
      </c>
      <c r="N504" s="387">
        <f t="shared" si="530"/>
        <v>263.85000000000002</v>
      </c>
      <c r="O504" s="387">
        <f t="shared" si="531"/>
        <v>0</v>
      </c>
      <c r="P504" s="387">
        <f t="shared" si="532"/>
        <v>0</v>
      </c>
      <c r="Q504" s="388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52" t="s">
        <v>657</v>
      </c>
      <c r="B505" s="446" t="s">
        <v>658</v>
      </c>
      <c r="C505" s="447" t="s">
        <v>165</v>
      </c>
      <c r="D505" s="413">
        <v>55.8</v>
      </c>
      <c r="E505" s="447">
        <v>5</v>
      </c>
      <c r="F505" s="383">
        <f t="shared" si="525"/>
        <v>0</v>
      </c>
      <c r="G505" s="383">
        <f t="shared" si="526"/>
        <v>0</v>
      </c>
      <c r="H505" s="447">
        <v>5</v>
      </c>
      <c r="I505" s="400"/>
      <c r="J505" s="386">
        <f>I505+'BM07'!J505</f>
        <v>0</v>
      </c>
      <c r="K505" s="387">
        <f t="shared" si="527"/>
        <v>279</v>
      </c>
      <c r="L505" s="387">
        <f t="shared" si="528"/>
        <v>0</v>
      </c>
      <c r="M505" s="387">
        <f t="shared" si="529"/>
        <v>0</v>
      </c>
      <c r="N505" s="387">
        <f t="shared" si="530"/>
        <v>279</v>
      </c>
      <c r="O505" s="387">
        <f t="shared" si="531"/>
        <v>0</v>
      </c>
      <c r="P505" s="387">
        <f t="shared" si="532"/>
        <v>0</v>
      </c>
      <c r="Q505" s="388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52" t="s">
        <v>659</v>
      </c>
      <c r="B506" s="446" t="s">
        <v>660</v>
      </c>
      <c r="C506" s="447" t="s">
        <v>165</v>
      </c>
      <c r="D506" s="413">
        <v>73.790000000000006</v>
      </c>
      <c r="E506" s="447">
        <v>4</v>
      </c>
      <c r="F506" s="383">
        <f t="shared" si="525"/>
        <v>0</v>
      </c>
      <c r="G506" s="383">
        <f t="shared" si="526"/>
        <v>0</v>
      </c>
      <c r="H506" s="447">
        <v>4</v>
      </c>
      <c r="I506" s="400"/>
      <c r="J506" s="386">
        <f>I506+'BM07'!J506</f>
        <v>0</v>
      </c>
      <c r="K506" s="387">
        <f t="shared" si="527"/>
        <v>295.16000000000003</v>
      </c>
      <c r="L506" s="387">
        <f t="shared" si="528"/>
        <v>0</v>
      </c>
      <c r="M506" s="387">
        <f t="shared" si="529"/>
        <v>0</v>
      </c>
      <c r="N506" s="387">
        <f t="shared" si="530"/>
        <v>295.16000000000003</v>
      </c>
      <c r="O506" s="387">
        <f t="shared" si="531"/>
        <v>0</v>
      </c>
      <c r="P506" s="387">
        <f t="shared" si="532"/>
        <v>0</v>
      </c>
      <c r="Q506" s="388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52" t="s">
        <v>661</v>
      </c>
      <c r="B507" s="446" t="s">
        <v>662</v>
      </c>
      <c r="C507" s="447" t="s">
        <v>124</v>
      </c>
      <c r="D507" s="413">
        <v>4.5</v>
      </c>
      <c r="E507" s="447">
        <v>1255.9000000000001</v>
      </c>
      <c r="F507" s="383">
        <f t="shared" si="525"/>
        <v>0</v>
      </c>
      <c r="G507" s="383">
        <f t="shared" si="526"/>
        <v>0</v>
      </c>
      <c r="H507" s="447">
        <v>1255.9000000000001</v>
      </c>
      <c r="I507" s="400"/>
      <c r="J507" s="386">
        <f>I507+'BM07'!J507</f>
        <v>0</v>
      </c>
      <c r="K507" s="387">
        <f t="shared" si="527"/>
        <v>5651.55</v>
      </c>
      <c r="L507" s="387">
        <f t="shared" si="528"/>
        <v>0</v>
      </c>
      <c r="M507" s="387">
        <f t="shared" si="529"/>
        <v>0</v>
      </c>
      <c r="N507" s="387">
        <f t="shared" si="530"/>
        <v>5651.55</v>
      </c>
      <c r="O507" s="387">
        <f t="shared" si="531"/>
        <v>0</v>
      </c>
      <c r="P507" s="387">
        <f t="shared" si="532"/>
        <v>0</v>
      </c>
      <c r="Q507" s="388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52" t="s">
        <v>663</v>
      </c>
      <c r="B508" s="446" t="s">
        <v>664</v>
      </c>
      <c r="C508" s="447" t="s">
        <v>124</v>
      </c>
      <c r="D508" s="413">
        <v>6.09</v>
      </c>
      <c r="E508" s="447">
        <v>3350.2</v>
      </c>
      <c r="F508" s="383">
        <f t="shared" si="525"/>
        <v>0</v>
      </c>
      <c r="G508" s="383">
        <f t="shared" si="526"/>
        <v>0</v>
      </c>
      <c r="H508" s="447">
        <v>3350.2</v>
      </c>
      <c r="I508" s="400"/>
      <c r="J508" s="386">
        <f>I508+'BM07'!J508</f>
        <v>0</v>
      </c>
      <c r="K508" s="387">
        <f t="shared" si="527"/>
        <v>20402.72</v>
      </c>
      <c r="L508" s="387">
        <f t="shared" si="528"/>
        <v>0</v>
      </c>
      <c r="M508" s="387">
        <f t="shared" si="529"/>
        <v>0</v>
      </c>
      <c r="N508" s="387">
        <f t="shared" si="530"/>
        <v>20402.72</v>
      </c>
      <c r="O508" s="387">
        <f t="shared" si="531"/>
        <v>0</v>
      </c>
      <c r="P508" s="387">
        <f t="shared" si="532"/>
        <v>0</v>
      </c>
      <c r="Q508" s="388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52" t="s">
        <v>665</v>
      </c>
      <c r="B509" s="446" t="s">
        <v>666</v>
      </c>
      <c r="C509" s="447" t="s">
        <v>124</v>
      </c>
      <c r="D509" s="413">
        <v>8.59</v>
      </c>
      <c r="E509" s="447">
        <v>421.5</v>
      </c>
      <c r="F509" s="383">
        <f t="shared" si="525"/>
        <v>0</v>
      </c>
      <c r="G509" s="383">
        <f t="shared" si="526"/>
        <v>0</v>
      </c>
      <c r="H509" s="447">
        <v>421.5</v>
      </c>
      <c r="I509" s="400"/>
      <c r="J509" s="386">
        <f>I509+'BM07'!J509</f>
        <v>0</v>
      </c>
      <c r="K509" s="387">
        <f t="shared" si="527"/>
        <v>3620.69</v>
      </c>
      <c r="L509" s="387">
        <f t="shared" si="528"/>
        <v>0</v>
      </c>
      <c r="M509" s="387">
        <f t="shared" si="529"/>
        <v>0</v>
      </c>
      <c r="N509" s="387">
        <f t="shared" si="530"/>
        <v>3620.69</v>
      </c>
      <c r="O509" s="387">
        <f t="shared" si="531"/>
        <v>0</v>
      </c>
      <c r="P509" s="387">
        <f t="shared" si="532"/>
        <v>0</v>
      </c>
      <c r="Q509" s="388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52" t="s">
        <v>667</v>
      </c>
      <c r="B510" s="446" t="s">
        <v>668</v>
      </c>
      <c r="C510" s="447" t="s">
        <v>124</v>
      </c>
      <c r="D510" s="413">
        <v>11.62</v>
      </c>
      <c r="E510" s="447">
        <v>471.5</v>
      </c>
      <c r="F510" s="383">
        <f t="shared" si="525"/>
        <v>0</v>
      </c>
      <c r="G510" s="383">
        <f t="shared" si="526"/>
        <v>0</v>
      </c>
      <c r="H510" s="447">
        <v>471.5</v>
      </c>
      <c r="I510" s="400"/>
      <c r="J510" s="386">
        <f>I510+'BM07'!J510</f>
        <v>0</v>
      </c>
      <c r="K510" s="387">
        <f t="shared" si="527"/>
        <v>5478.83</v>
      </c>
      <c r="L510" s="387">
        <f t="shared" si="528"/>
        <v>0</v>
      </c>
      <c r="M510" s="387">
        <f t="shared" si="529"/>
        <v>0</v>
      </c>
      <c r="N510" s="387">
        <f t="shared" si="530"/>
        <v>5478.83</v>
      </c>
      <c r="O510" s="387">
        <f t="shared" si="531"/>
        <v>0</v>
      </c>
      <c r="P510" s="387">
        <f t="shared" si="532"/>
        <v>0</v>
      </c>
      <c r="Q510" s="388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52" t="s">
        <v>669</v>
      </c>
      <c r="B511" s="446" t="s">
        <v>670</v>
      </c>
      <c r="C511" s="447" t="s">
        <v>124</v>
      </c>
      <c r="D511" s="413">
        <v>18.32</v>
      </c>
      <c r="E511" s="447">
        <v>12</v>
      </c>
      <c r="F511" s="383">
        <f t="shared" si="525"/>
        <v>0</v>
      </c>
      <c r="G511" s="383">
        <f t="shared" si="526"/>
        <v>0</v>
      </c>
      <c r="H511" s="447">
        <v>12</v>
      </c>
      <c r="I511" s="400"/>
      <c r="J511" s="386">
        <f>I511+'BM07'!J511</f>
        <v>0</v>
      </c>
      <c r="K511" s="387">
        <f t="shared" si="527"/>
        <v>219.84</v>
      </c>
      <c r="L511" s="387">
        <f t="shared" si="528"/>
        <v>0</v>
      </c>
      <c r="M511" s="387">
        <f t="shared" si="529"/>
        <v>0</v>
      </c>
      <c r="N511" s="387">
        <f t="shared" si="530"/>
        <v>219.84</v>
      </c>
      <c r="O511" s="387">
        <f t="shared" si="531"/>
        <v>0</v>
      </c>
      <c r="P511" s="387">
        <f t="shared" si="532"/>
        <v>0</v>
      </c>
      <c r="Q511" s="388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52" t="s">
        <v>671</v>
      </c>
      <c r="B512" s="446" t="s">
        <v>672</v>
      </c>
      <c r="C512" s="447" t="s">
        <v>165</v>
      </c>
      <c r="D512" s="413">
        <v>135.22999999999999</v>
      </c>
      <c r="E512" s="447">
        <v>26</v>
      </c>
      <c r="F512" s="383">
        <f t="shared" si="525"/>
        <v>0</v>
      </c>
      <c r="G512" s="383">
        <f t="shared" si="526"/>
        <v>0</v>
      </c>
      <c r="H512" s="447">
        <v>26</v>
      </c>
      <c r="I512" s="400"/>
      <c r="J512" s="386">
        <f>I512+'BM07'!J512</f>
        <v>0</v>
      </c>
      <c r="K512" s="387">
        <f t="shared" si="527"/>
        <v>3515.98</v>
      </c>
      <c r="L512" s="387">
        <f t="shared" si="528"/>
        <v>0</v>
      </c>
      <c r="M512" s="387">
        <f t="shared" si="529"/>
        <v>0</v>
      </c>
      <c r="N512" s="387">
        <f t="shared" si="530"/>
        <v>3515.98</v>
      </c>
      <c r="O512" s="387">
        <f t="shared" si="531"/>
        <v>0</v>
      </c>
      <c r="P512" s="387">
        <f t="shared" si="532"/>
        <v>0</v>
      </c>
      <c r="Q512" s="388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52" t="s">
        <v>673</v>
      </c>
      <c r="B513" s="446" t="s">
        <v>674</v>
      </c>
      <c r="C513" s="447" t="s">
        <v>165</v>
      </c>
      <c r="D513" s="413">
        <v>81.680000000000007</v>
      </c>
      <c r="E513" s="447">
        <v>7</v>
      </c>
      <c r="F513" s="383">
        <f t="shared" si="525"/>
        <v>0</v>
      </c>
      <c r="G513" s="383">
        <f t="shared" si="526"/>
        <v>0</v>
      </c>
      <c r="H513" s="447">
        <v>7</v>
      </c>
      <c r="I513" s="400"/>
      <c r="J513" s="386">
        <f>I513+'BM07'!J513</f>
        <v>0</v>
      </c>
      <c r="K513" s="387">
        <f t="shared" si="527"/>
        <v>571.76</v>
      </c>
      <c r="L513" s="387">
        <f t="shared" si="528"/>
        <v>0</v>
      </c>
      <c r="M513" s="387">
        <f t="shared" si="529"/>
        <v>0</v>
      </c>
      <c r="N513" s="387">
        <f t="shared" si="530"/>
        <v>571.76</v>
      </c>
      <c r="O513" s="387">
        <f t="shared" si="531"/>
        <v>0</v>
      </c>
      <c r="P513" s="387">
        <f t="shared" si="532"/>
        <v>0</v>
      </c>
      <c r="Q513" s="388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52" t="s">
        <v>675</v>
      </c>
      <c r="B514" s="446" t="s">
        <v>676</v>
      </c>
      <c r="C514" s="447" t="s">
        <v>165</v>
      </c>
      <c r="D514" s="413">
        <v>83.35</v>
      </c>
      <c r="E514" s="447">
        <v>1</v>
      </c>
      <c r="F514" s="383">
        <f t="shared" si="525"/>
        <v>0</v>
      </c>
      <c r="G514" s="383">
        <f t="shared" si="526"/>
        <v>0</v>
      </c>
      <c r="H514" s="447">
        <v>1</v>
      </c>
      <c r="I514" s="400"/>
      <c r="J514" s="386">
        <f>I514+'BM07'!J514</f>
        <v>0</v>
      </c>
      <c r="K514" s="387">
        <f t="shared" si="527"/>
        <v>83.35</v>
      </c>
      <c r="L514" s="387">
        <f t="shared" si="528"/>
        <v>0</v>
      </c>
      <c r="M514" s="387">
        <f t="shared" si="529"/>
        <v>0</v>
      </c>
      <c r="N514" s="387">
        <f t="shared" si="530"/>
        <v>83.35</v>
      </c>
      <c r="O514" s="387">
        <f t="shared" si="531"/>
        <v>0</v>
      </c>
      <c r="P514" s="387">
        <f t="shared" si="532"/>
        <v>0</v>
      </c>
      <c r="Q514" s="388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52" t="s">
        <v>677</v>
      </c>
      <c r="B515" s="446" t="s">
        <v>678</v>
      </c>
      <c r="C515" s="447" t="s">
        <v>165</v>
      </c>
      <c r="D515" s="413">
        <v>96.63</v>
      </c>
      <c r="E515" s="447">
        <v>1</v>
      </c>
      <c r="F515" s="383">
        <f t="shared" si="525"/>
        <v>0</v>
      </c>
      <c r="G515" s="383">
        <f t="shared" si="526"/>
        <v>0</v>
      </c>
      <c r="H515" s="447">
        <v>1</v>
      </c>
      <c r="I515" s="400"/>
      <c r="J515" s="386">
        <f>I515+'BM07'!J515</f>
        <v>0</v>
      </c>
      <c r="K515" s="387">
        <f t="shared" si="527"/>
        <v>96.63</v>
      </c>
      <c r="L515" s="387">
        <f t="shared" si="528"/>
        <v>0</v>
      </c>
      <c r="M515" s="387">
        <f t="shared" si="529"/>
        <v>0</v>
      </c>
      <c r="N515" s="387">
        <f t="shared" si="530"/>
        <v>96.63</v>
      </c>
      <c r="O515" s="387">
        <f t="shared" si="531"/>
        <v>0</v>
      </c>
      <c r="P515" s="387">
        <f t="shared" si="532"/>
        <v>0</v>
      </c>
      <c r="Q515" s="388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52" t="s">
        <v>679</v>
      </c>
      <c r="B516" s="446" t="s">
        <v>680</v>
      </c>
      <c r="C516" s="447" t="s">
        <v>165</v>
      </c>
      <c r="D516" s="413">
        <v>12.96</v>
      </c>
      <c r="E516" s="447">
        <v>20</v>
      </c>
      <c r="F516" s="383">
        <f t="shared" si="525"/>
        <v>0</v>
      </c>
      <c r="G516" s="383">
        <f t="shared" si="526"/>
        <v>0</v>
      </c>
      <c r="H516" s="447">
        <v>20</v>
      </c>
      <c r="I516" s="400"/>
      <c r="J516" s="386">
        <f>I516+'BM07'!J516</f>
        <v>0</v>
      </c>
      <c r="K516" s="387">
        <f t="shared" si="527"/>
        <v>259.2</v>
      </c>
      <c r="L516" s="387">
        <f t="shared" si="528"/>
        <v>0</v>
      </c>
      <c r="M516" s="387">
        <f t="shared" si="529"/>
        <v>0</v>
      </c>
      <c r="N516" s="387">
        <f t="shared" si="530"/>
        <v>259.2</v>
      </c>
      <c r="O516" s="387">
        <f t="shared" si="531"/>
        <v>0</v>
      </c>
      <c r="P516" s="387">
        <f t="shared" si="532"/>
        <v>0</v>
      </c>
      <c r="Q516" s="388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52" t="s">
        <v>681</v>
      </c>
      <c r="B517" s="446" t="s">
        <v>682</v>
      </c>
      <c r="C517" s="447" t="s">
        <v>165</v>
      </c>
      <c r="D517" s="413">
        <v>13.52</v>
      </c>
      <c r="E517" s="447">
        <v>1</v>
      </c>
      <c r="F517" s="383">
        <f t="shared" si="525"/>
        <v>0</v>
      </c>
      <c r="G517" s="383">
        <f t="shared" si="526"/>
        <v>0</v>
      </c>
      <c r="H517" s="447">
        <v>1</v>
      </c>
      <c r="I517" s="400"/>
      <c r="J517" s="386">
        <f>I517+'BM07'!J517</f>
        <v>0</v>
      </c>
      <c r="K517" s="387">
        <f t="shared" si="527"/>
        <v>13.52</v>
      </c>
      <c r="L517" s="387">
        <f t="shared" si="528"/>
        <v>0</v>
      </c>
      <c r="M517" s="387">
        <f t="shared" si="529"/>
        <v>0</v>
      </c>
      <c r="N517" s="387">
        <f t="shared" si="530"/>
        <v>13.52</v>
      </c>
      <c r="O517" s="387">
        <f t="shared" si="531"/>
        <v>0</v>
      </c>
      <c r="P517" s="387">
        <f t="shared" si="532"/>
        <v>0</v>
      </c>
      <c r="Q517" s="388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52" t="s">
        <v>683</v>
      </c>
      <c r="B518" s="446" t="s">
        <v>684</v>
      </c>
      <c r="C518" s="447" t="s">
        <v>124</v>
      </c>
      <c r="D518" s="413">
        <v>9.4700000000000006</v>
      </c>
      <c r="E518" s="447">
        <v>134.69999999999999</v>
      </c>
      <c r="F518" s="383">
        <f t="shared" si="525"/>
        <v>0</v>
      </c>
      <c r="G518" s="383">
        <f t="shared" si="526"/>
        <v>0</v>
      </c>
      <c r="H518" s="447">
        <v>134.69999999999999</v>
      </c>
      <c r="I518" s="400"/>
      <c r="J518" s="386">
        <f>I518+'BM07'!J518</f>
        <v>0</v>
      </c>
      <c r="K518" s="387">
        <f t="shared" si="527"/>
        <v>1275.6099999999999</v>
      </c>
      <c r="L518" s="387">
        <f t="shared" si="528"/>
        <v>0</v>
      </c>
      <c r="M518" s="387">
        <f t="shared" si="529"/>
        <v>0</v>
      </c>
      <c r="N518" s="387">
        <f t="shared" si="530"/>
        <v>1275.6099999999999</v>
      </c>
      <c r="O518" s="387">
        <f t="shared" si="531"/>
        <v>0</v>
      </c>
      <c r="P518" s="387">
        <f t="shared" si="532"/>
        <v>0</v>
      </c>
      <c r="Q518" s="388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52" t="s">
        <v>685</v>
      </c>
      <c r="B519" s="446" t="s">
        <v>686</v>
      </c>
      <c r="C519" s="447" t="s">
        <v>124</v>
      </c>
      <c r="D519" s="413">
        <v>6.64</v>
      </c>
      <c r="E519" s="447">
        <v>696.75</v>
      </c>
      <c r="F519" s="383">
        <f t="shared" si="525"/>
        <v>0</v>
      </c>
      <c r="G519" s="383">
        <f t="shared" si="526"/>
        <v>0</v>
      </c>
      <c r="H519" s="447">
        <v>696.75</v>
      </c>
      <c r="I519" s="400"/>
      <c r="J519" s="386">
        <f>I519+'BM07'!J519</f>
        <v>100</v>
      </c>
      <c r="K519" s="387">
        <f t="shared" si="527"/>
        <v>4626.42</v>
      </c>
      <c r="L519" s="387">
        <f t="shared" si="528"/>
        <v>0</v>
      </c>
      <c r="M519" s="387">
        <f t="shared" si="529"/>
        <v>0</v>
      </c>
      <c r="N519" s="387">
        <f t="shared" si="530"/>
        <v>4626.42</v>
      </c>
      <c r="O519" s="387">
        <f t="shared" si="531"/>
        <v>0</v>
      </c>
      <c r="P519" s="387">
        <f t="shared" si="532"/>
        <v>664</v>
      </c>
      <c r="Q519" s="388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52" t="s">
        <v>687</v>
      </c>
      <c r="B520" s="446" t="s">
        <v>688</v>
      </c>
      <c r="C520" s="447" t="s">
        <v>124</v>
      </c>
      <c r="D520" s="413">
        <v>16.88</v>
      </c>
      <c r="E520" s="447">
        <v>91.5</v>
      </c>
      <c r="F520" s="383">
        <f t="shared" si="525"/>
        <v>0</v>
      </c>
      <c r="G520" s="383">
        <f t="shared" si="526"/>
        <v>0</v>
      </c>
      <c r="H520" s="447">
        <v>91.5</v>
      </c>
      <c r="I520" s="400"/>
      <c r="J520" s="386">
        <f>I520+'BM07'!J520</f>
        <v>0</v>
      </c>
      <c r="K520" s="387">
        <f t="shared" si="527"/>
        <v>1544.52</v>
      </c>
      <c r="L520" s="387">
        <f t="shared" si="528"/>
        <v>0</v>
      </c>
      <c r="M520" s="387">
        <f t="shared" si="529"/>
        <v>0</v>
      </c>
      <c r="N520" s="387">
        <f t="shared" si="530"/>
        <v>1544.52</v>
      </c>
      <c r="O520" s="387">
        <f t="shared" si="531"/>
        <v>0</v>
      </c>
      <c r="P520" s="387">
        <f t="shared" si="532"/>
        <v>0</v>
      </c>
      <c r="Q520" s="388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52" t="s">
        <v>689</v>
      </c>
      <c r="B521" s="446" t="s">
        <v>690</v>
      </c>
      <c r="C521" s="447" t="s">
        <v>124</v>
      </c>
      <c r="D521" s="413">
        <v>43.16</v>
      </c>
      <c r="E521" s="447">
        <v>65.2</v>
      </c>
      <c r="F521" s="383">
        <f t="shared" si="525"/>
        <v>0</v>
      </c>
      <c r="G521" s="383">
        <f t="shared" si="526"/>
        <v>0</v>
      </c>
      <c r="H521" s="447">
        <v>65.2</v>
      </c>
      <c r="I521" s="400"/>
      <c r="J521" s="386">
        <f>I521+'BM07'!J521</f>
        <v>0</v>
      </c>
      <c r="K521" s="387">
        <f t="shared" si="527"/>
        <v>2814.03</v>
      </c>
      <c r="L521" s="387">
        <f t="shared" si="528"/>
        <v>0</v>
      </c>
      <c r="M521" s="387">
        <f t="shared" si="529"/>
        <v>0</v>
      </c>
      <c r="N521" s="387">
        <f t="shared" si="530"/>
        <v>2814.03</v>
      </c>
      <c r="O521" s="387">
        <f t="shared" si="531"/>
        <v>0</v>
      </c>
      <c r="P521" s="387">
        <f t="shared" si="532"/>
        <v>0</v>
      </c>
      <c r="Q521" s="388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52" t="s">
        <v>691</v>
      </c>
      <c r="B522" s="446" t="s">
        <v>692</v>
      </c>
      <c r="C522" s="447" t="s">
        <v>124</v>
      </c>
      <c r="D522" s="413">
        <v>65.48</v>
      </c>
      <c r="E522" s="447">
        <v>182.1</v>
      </c>
      <c r="F522" s="383">
        <f t="shared" si="525"/>
        <v>0</v>
      </c>
      <c r="G522" s="383">
        <f t="shared" si="526"/>
        <v>0</v>
      </c>
      <c r="H522" s="447">
        <v>182.1</v>
      </c>
      <c r="I522" s="400"/>
      <c r="J522" s="386">
        <f>I522+'BM07'!J522</f>
        <v>0</v>
      </c>
      <c r="K522" s="387">
        <f t="shared" si="527"/>
        <v>11923.91</v>
      </c>
      <c r="L522" s="387">
        <f t="shared" si="528"/>
        <v>0</v>
      </c>
      <c r="M522" s="387">
        <f t="shared" si="529"/>
        <v>0</v>
      </c>
      <c r="N522" s="387">
        <f t="shared" si="530"/>
        <v>11923.91</v>
      </c>
      <c r="O522" s="387">
        <f t="shared" si="531"/>
        <v>0</v>
      </c>
      <c r="P522" s="387">
        <f t="shared" si="532"/>
        <v>0</v>
      </c>
      <c r="Q522" s="388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52" t="s">
        <v>693</v>
      </c>
      <c r="B523" s="446" t="s">
        <v>688</v>
      </c>
      <c r="C523" s="447" t="s">
        <v>124</v>
      </c>
      <c r="D523" s="413">
        <v>16.88</v>
      </c>
      <c r="E523" s="447">
        <v>2</v>
      </c>
      <c r="F523" s="383">
        <f t="shared" si="525"/>
        <v>0</v>
      </c>
      <c r="G523" s="383">
        <f t="shared" si="526"/>
        <v>0</v>
      </c>
      <c r="H523" s="447">
        <v>2</v>
      </c>
      <c r="I523" s="400"/>
      <c r="J523" s="386">
        <f>I523+'BM07'!J523</f>
        <v>0</v>
      </c>
      <c r="K523" s="387">
        <f t="shared" si="527"/>
        <v>33.76</v>
      </c>
      <c r="L523" s="387">
        <f t="shared" si="528"/>
        <v>0</v>
      </c>
      <c r="M523" s="387">
        <f t="shared" si="529"/>
        <v>0</v>
      </c>
      <c r="N523" s="387">
        <f t="shared" si="530"/>
        <v>33.76</v>
      </c>
      <c r="O523" s="387">
        <f t="shared" si="531"/>
        <v>0</v>
      </c>
      <c r="P523" s="387">
        <f t="shared" si="532"/>
        <v>0</v>
      </c>
      <c r="Q523" s="388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52" t="s">
        <v>694</v>
      </c>
      <c r="B524" s="446" t="s">
        <v>695</v>
      </c>
      <c r="C524" s="447" t="s">
        <v>124</v>
      </c>
      <c r="D524" s="413">
        <v>10.18</v>
      </c>
      <c r="E524" s="447">
        <v>2</v>
      </c>
      <c r="F524" s="383">
        <f t="shared" si="525"/>
        <v>0</v>
      </c>
      <c r="G524" s="383">
        <f t="shared" si="526"/>
        <v>0</v>
      </c>
      <c r="H524" s="447">
        <v>2</v>
      </c>
      <c r="I524" s="400"/>
      <c r="J524" s="386">
        <f>I524+'BM07'!J524</f>
        <v>0</v>
      </c>
      <c r="K524" s="387">
        <f t="shared" si="527"/>
        <v>20.36</v>
      </c>
      <c r="L524" s="387">
        <f t="shared" si="528"/>
        <v>0</v>
      </c>
      <c r="M524" s="387">
        <f t="shared" si="529"/>
        <v>0</v>
      </c>
      <c r="N524" s="387">
        <f t="shared" si="530"/>
        <v>20.36</v>
      </c>
      <c r="O524" s="387">
        <f t="shared" si="531"/>
        <v>0</v>
      </c>
      <c r="P524" s="387">
        <f t="shared" si="532"/>
        <v>0</v>
      </c>
      <c r="Q524" s="388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52" t="s">
        <v>696</v>
      </c>
      <c r="B525" s="446" t="s">
        <v>697</v>
      </c>
      <c r="C525" s="447" t="s">
        <v>165</v>
      </c>
      <c r="D525" s="413">
        <v>2124.52</v>
      </c>
      <c r="E525" s="447">
        <v>1</v>
      </c>
      <c r="F525" s="383">
        <f t="shared" si="525"/>
        <v>0</v>
      </c>
      <c r="G525" s="383">
        <f t="shared" si="526"/>
        <v>0</v>
      </c>
      <c r="H525" s="447">
        <v>1</v>
      </c>
      <c r="I525" s="400"/>
      <c r="J525" s="386">
        <f>I525+'BM07'!J525</f>
        <v>0</v>
      </c>
      <c r="K525" s="387">
        <f t="shared" si="527"/>
        <v>2124.52</v>
      </c>
      <c r="L525" s="387">
        <f t="shared" si="528"/>
        <v>0</v>
      </c>
      <c r="M525" s="387">
        <f t="shared" si="529"/>
        <v>0</v>
      </c>
      <c r="N525" s="387">
        <f t="shared" si="530"/>
        <v>2124.52</v>
      </c>
      <c r="O525" s="387">
        <f t="shared" si="531"/>
        <v>0</v>
      </c>
      <c r="P525" s="387">
        <f t="shared" si="532"/>
        <v>0</v>
      </c>
      <c r="Q525" s="388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52" t="s">
        <v>698</v>
      </c>
      <c r="B526" s="446" t="s">
        <v>699</v>
      </c>
      <c r="C526" s="447" t="s">
        <v>165</v>
      </c>
      <c r="D526" s="413">
        <v>1222.5899999999999</v>
      </c>
      <c r="E526" s="447">
        <v>1</v>
      </c>
      <c r="F526" s="383">
        <f t="shared" si="525"/>
        <v>0</v>
      </c>
      <c r="G526" s="383">
        <f t="shared" si="526"/>
        <v>0</v>
      </c>
      <c r="H526" s="447">
        <v>1</v>
      </c>
      <c r="I526" s="400"/>
      <c r="J526" s="386">
        <f>I526+'BM07'!J526</f>
        <v>0</v>
      </c>
      <c r="K526" s="387">
        <f t="shared" si="527"/>
        <v>1222.5899999999999</v>
      </c>
      <c r="L526" s="387">
        <f t="shared" si="528"/>
        <v>0</v>
      </c>
      <c r="M526" s="387">
        <f t="shared" si="529"/>
        <v>0</v>
      </c>
      <c r="N526" s="387">
        <f t="shared" si="530"/>
        <v>1222.5899999999999</v>
      </c>
      <c r="O526" s="387">
        <f t="shared" si="531"/>
        <v>0</v>
      </c>
      <c r="P526" s="387">
        <f t="shared" si="532"/>
        <v>0</v>
      </c>
      <c r="Q526" s="388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52" t="s">
        <v>700</v>
      </c>
      <c r="B527" s="446" t="s">
        <v>701</v>
      </c>
      <c r="C527" s="447" t="s">
        <v>165</v>
      </c>
      <c r="D527" s="413">
        <v>127.07</v>
      </c>
      <c r="E527" s="447">
        <v>1</v>
      </c>
      <c r="F527" s="383">
        <f t="shared" si="525"/>
        <v>0</v>
      </c>
      <c r="G527" s="383">
        <f t="shared" si="526"/>
        <v>0</v>
      </c>
      <c r="H527" s="447">
        <v>1</v>
      </c>
      <c r="I527" s="400"/>
      <c r="J527" s="386">
        <f>I527+'BM07'!J527</f>
        <v>0</v>
      </c>
      <c r="K527" s="387">
        <f t="shared" si="527"/>
        <v>127.07</v>
      </c>
      <c r="L527" s="387">
        <f t="shared" si="528"/>
        <v>0</v>
      </c>
      <c r="M527" s="387">
        <f t="shared" si="529"/>
        <v>0</v>
      </c>
      <c r="N527" s="387">
        <f t="shared" si="530"/>
        <v>127.07</v>
      </c>
      <c r="O527" s="387">
        <f t="shared" si="531"/>
        <v>0</v>
      </c>
      <c r="P527" s="387">
        <f t="shared" si="532"/>
        <v>0</v>
      </c>
      <c r="Q527" s="388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52" t="s">
        <v>702</v>
      </c>
      <c r="B528" s="446" t="s">
        <v>703</v>
      </c>
      <c r="C528" s="447" t="s">
        <v>165</v>
      </c>
      <c r="D528" s="413">
        <v>51.75</v>
      </c>
      <c r="E528" s="447">
        <v>3</v>
      </c>
      <c r="F528" s="383">
        <f t="shared" si="525"/>
        <v>0</v>
      </c>
      <c r="G528" s="383">
        <f t="shared" si="526"/>
        <v>0</v>
      </c>
      <c r="H528" s="447">
        <v>3</v>
      </c>
      <c r="I528" s="400"/>
      <c r="J528" s="386">
        <f>I528+'BM07'!J528</f>
        <v>0</v>
      </c>
      <c r="K528" s="387">
        <f t="shared" si="527"/>
        <v>155.25</v>
      </c>
      <c r="L528" s="387">
        <f t="shared" si="528"/>
        <v>0</v>
      </c>
      <c r="M528" s="387">
        <f t="shared" si="529"/>
        <v>0</v>
      </c>
      <c r="N528" s="387">
        <f t="shared" si="530"/>
        <v>155.25</v>
      </c>
      <c r="O528" s="387">
        <f t="shared" si="531"/>
        <v>0</v>
      </c>
      <c r="P528" s="387">
        <f t="shared" si="532"/>
        <v>0</v>
      </c>
      <c r="Q528" s="388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52" t="s">
        <v>704</v>
      </c>
      <c r="B529" s="446" t="s">
        <v>705</v>
      </c>
      <c r="C529" s="447" t="s">
        <v>165</v>
      </c>
      <c r="D529" s="413">
        <v>506</v>
      </c>
      <c r="E529" s="447">
        <v>8</v>
      </c>
      <c r="F529" s="383">
        <f t="shared" si="525"/>
        <v>0</v>
      </c>
      <c r="G529" s="383">
        <f t="shared" si="526"/>
        <v>0</v>
      </c>
      <c r="H529" s="447">
        <v>8</v>
      </c>
      <c r="I529" s="400"/>
      <c r="J529" s="386">
        <f>I529+'BM07'!J529</f>
        <v>0</v>
      </c>
      <c r="K529" s="387">
        <f t="shared" si="527"/>
        <v>4048</v>
      </c>
      <c r="L529" s="387">
        <f t="shared" si="528"/>
        <v>0</v>
      </c>
      <c r="M529" s="387">
        <f t="shared" si="529"/>
        <v>0</v>
      </c>
      <c r="N529" s="387">
        <f t="shared" si="530"/>
        <v>4048</v>
      </c>
      <c r="O529" s="387">
        <f t="shared" si="531"/>
        <v>0</v>
      </c>
      <c r="P529" s="387">
        <f t="shared" si="532"/>
        <v>0</v>
      </c>
      <c r="Q529" s="388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52" t="s">
        <v>706</v>
      </c>
      <c r="B530" s="446" t="s">
        <v>707</v>
      </c>
      <c r="C530" s="447" t="s">
        <v>165</v>
      </c>
      <c r="D530" s="413">
        <v>13.95</v>
      </c>
      <c r="E530" s="447">
        <v>56</v>
      </c>
      <c r="F530" s="383">
        <f t="shared" si="525"/>
        <v>0</v>
      </c>
      <c r="G530" s="383">
        <f t="shared" si="526"/>
        <v>0</v>
      </c>
      <c r="H530" s="447">
        <v>56</v>
      </c>
      <c r="I530" s="400"/>
      <c r="J530" s="386">
        <f>I530+'BM07'!J530</f>
        <v>0</v>
      </c>
      <c r="K530" s="387">
        <f t="shared" si="527"/>
        <v>781.2</v>
      </c>
      <c r="L530" s="387">
        <f t="shared" si="528"/>
        <v>0</v>
      </c>
      <c r="M530" s="387">
        <f t="shared" si="529"/>
        <v>0</v>
      </c>
      <c r="N530" s="387">
        <f t="shared" si="530"/>
        <v>781.2</v>
      </c>
      <c r="O530" s="387">
        <f t="shared" si="531"/>
        <v>0</v>
      </c>
      <c r="P530" s="387">
        <f t="shared" si="532"/>
        <v>0</v>
      </c>
      <c r="Q530" s="388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52" t="s">
        <v>708</v>
      </c>
      <c r="B531" s="446" t="s">
        <v>709</v>
      </c>
      <c r="C531" s="447" t="s">
        <v>165</v>
      </c>
      <c r="D531" s="413">
        <v>12.9</v>
      </c>
      <c r="E531" s="447">
        <v>4</v>
      </c>
      <c r="F531" s="383">
        <f t="shared" si="525"/>
        <v>0</v>
      </c>
      <c r="G531" s="383">
        <f t="shared" si="526"/>
        <v>0</v>
      </c>
      <c r="H531" s="447">
        <v>4</v>
      </c>
      <c r="I531" s="400"/>
      <c r="J531" s="386">
        <f>I531+'BM07'!J531</f>
        <v>0</v>
      </c>
      <c r="K531" s="387">
        <f t="shared" si="527"/>
        <v>51.6</v>
      </c>
      <c r="L531" s="387">
        <f t="shared" si="528"/>
        <v>0</v>
      </c>
      <c r="M531" s="387">
        <f t="shared" si="529"/>
        <v>0</v>
      </c>
      <c r="N531" s="387">
        <f t="shared" si="530"/>
        <v>51.6</v>
      </c>
      <c r="O531" s="387">
        <f t="shared" si="531"/>
        <v>0</v>
      </c>
      <c r="P531" s="387">
        <f t="shared" si="532"/>
        <v>0</v>
      </c>
      <c r="Q531" s="388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52" t="s">
        <v>710</v>
      </c>
      <c r="B532" s="446" t="s">
        <v>711</v>
      </c>
      <c r="C532" s="447" t="s">
        <v>165</v>
      </c>
      <c r="D532" s="413">
        <v>516.14</v>
      </c>
      <c r="E532" s="447">
        <v>16</v>
      </c>
      <c r="F532" s="383">
        <f t="shared" si="525"/>
        <v>0</v>
      </c>
      <c r="G532" s="383">
        <f t="shared" si="526"/>
        <v>0</v>
      </c>
      <c r="H532" s="447">
        <v>16</v>
      </c>
      <c r="I532" s="400"/>
      <c r="J532" s="386">
        <f>I532+'BM07'!J532</f>
        <v>0</v>
      </c>
      <c r="K532" s="387">
        <f t="shared" si="527"/>
        <v>8258.24</v>
      </c>
      <c r="L532" s="387">
        <f t="shared" si="528"/>
        <v>0</v>
      </c>
      <c r="M532" s="387">
        <f t="shared" si="529"/>
        <v>0</v>
      </c>
      <c r="N532" s="387">
        <f t="shared" si="530"/>
        <v>8258.24</v>
      </c>
      <c r="O532" s="387">
        <f t="shared" si="531"/>
        <v>0</v>
      </c>
      <c r="P532" s="387">
        <f t="shared" si="532"/>
        <v>0</v>
      </c>
      <c r="Q532" s="388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52" t="s">
        <v>712</v>
      </c>
      <c r="B533" s="446" t="s">
        <v>699</v>
      </c>
      <c r="C533" s="447" t="s">
        <v>165</v>
      </c>
      <c r="D533" s="413">
        <v>1222.5899999999999</v>
      </c>
      <c r="E533" s="447">
        <v>16</v>
      </c>
      <c r="F533" s="383">
        <f t="shared" si="525"/>
        <v>0</v>
      </c>
      <c r="G533" s="383">
        <f t="shared" si="526"/>
        <v>0</v>
      </c>
      <c r="H533" s="447">
        <v>16</v>
      </c>
      <c r="I533" s="400"/>
      <c r="J533" s="386">
        <f>I533+'BM07'!J533</f>
        <v>0</v>
      </c>
      <c r="K533" s="387">
        <f t="shared" si="527"/>
        <v>19561.439999999999</v>
      </c>
      <c r="L533" s="387">
        <f t="shared" si="528"/>
        <v>0</v>
      </c>
      <c r="M533" s="387">
        <f t="shared" si="529"/>
        <v>0</v>
      </c>
      <c r="N533" s="387">
        <f t="shared" si="530"/>
        <v>19561.439999999999</v>
      </c>
      <c r="O533" s="387">
        <f t="shared" si="531"/>
        <v>0</v>
      </c>
      <c r="P533" s="387">
        <f t="shared" si="532"/>
        <v>0</v>
      </c>
      <c r="Q533" s="388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52" t="s">
        <v>713</v>
      </c>
      <c r="B534" s="446" t="s">
        <v>714</v>
      </c>
      <c r="C534" s="447" t="s">
        <v>165</v>
      </c>
      <c r="D534" s="413">
        <v>446.48</v>
      </c>
      <c r="E534" s="447">
        <v>32</v>
      </c>
      <c r="F534" s="383">
        <f t="shared" si="525"/>
        <v>0</v>
      </c>
      <c r="G534" s="383">
        <f t="shared" si="526"/>
        <v>0</v>
      </c>
      <c r="H534" s="447">
        <v>32</v>
      </c>
      <c r="I534" s="400"/>
      <c r="J534" s="386">
        <f>I534+'BM07'!J534</f>
        <v>0</v>
      </c>
      <c r="K534" s="387">
        <f t="shared" si="527"/>
        <v>14287.36</v>
      </c>
      <c r="L534" s="387">
        <f t="shared" si="528"/>
        <v>0</v>
      </c>
      <c r="M534" s="387">
        <f t="shared" si="529"/>
        <v>0</v>
      </c>
      <c r="N534" s="387">
        <f t="shared" si="530"/>
        <v>14287.36</v>
      </c>
      <c r="O534" s="387">
        <f t="shared" si="531"/>
        <v>0</v>
      </c>
      <c r="P534" s="387">
        <f t="shared" si="532"/>
        <v>0</v>
      </c>
      <c r="Q534" s="388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52" t="s">
        <v>715</v>
      </c>
      <c r="B535" s="446" t="s">
        <v>716</v>
      </c>
      <c r="C535" s="447" t="s">
        <v>165</v>
      </c>
      <c r="D535" s="413">
        <v>135.44</v>
      </c>
      <c r="E535" s="447">
        <v>44</v>
      </c>
      <c r="F535" s="383">
        <f t="shared" si="525"/>
        <v>0</v>
      </c>
      <c r="G535" s="383">
        <f t="shared" si="526"/>
        <v>0</v>
      </c>
      <c r="H535" s="447">
        <v>44</v>
      </c>
      <c r="I535" s="400"/>
      <c r="J535" s="386">
        <f>I535+'BM07'!J535</f>
        <v>0</v>
      </c>
      <c r="K535" s="387">
        <f t="shared" si="527"/>
        <v>5959.36</v>
      </c>
      <c r="L535" s="387">
        <f t="shared" si="528"/>
        <v>0</v>
      </c>
      <c r="M535" s="387">
        <f t="shared" si="529"/>
        <v>0</v>
      </c>
      <c r="N535" s="387">
        <f t="shared" si="530"/>
        <v>5959.36</v>
      </c>
      <c r="O535" s="387">
        <f t="shared" si="531"/>
        <v>0</v>
      </c>
      <c r="P535" s="387">
        <f t="shared" si="532"/>
        <v>0</v>
      </c>
      <c r="Q535" s="388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52" t="s">
        <v>717</v>
      </c>
      <c r="B536" s="446" t="s">
        <v>718</v>
      </c>
      <c r="C536" s="447" t="s">
        <v>165</v>
      </c>
      <c r="D536" s="413">
        <v>14.44</v>
      </c>
      <c r="E536" s="447">
        <v>9</v>
      </c>
      <c r="F536" s="383">
        <f t="shared" si="525"/>
        <v>0</v>
      </c>
      <c r="G536" s="383">
        <f t="shared" si="526"/>
        <v>0</v>
      </c>
      <c r="H536" s="447">
        <v>9</v>
      </c>
      <c r="I536" s="400"/>
      <c r="J536" s="386">
        <f>I536+'BM07'!J536</f>
        <v>0</v>
      </c>
      <c r="K536" s="387">
        <f t="shared" si="527"/>
        <v>129.96</v>
      </c>
      <c r="L536" s="387">
        <f t="shared" si="528"/>
        <v>0</v>
      </c>
      <c r="M536" s="387">
        <f t="shared" si="529"/>
        <v>0</v>
      </c>
      <c r="N536" s="387">
        <f t="shared" si="530"/>
        <v>129.96</v>
      </c>
      <c r="O536" s="387">
        <f t="shared" si="531"/>
        <v>0</v>
      </c>
      <c r="P536" s="387">
        <f t="shared" si="532"/>
        <v>0</v>
      </c>
      <c r="Q536" s="388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76">
        <v>14</v>
      </c>
      <c r="B537" s="414" t="s">
        <v>719</v>
      </c>
      <c r="C537" s="415"/>
      <c r="D537" s="448"/>
      <c r="E537" s="415"/>
      <c r="F537" s="415"/>
      <c r="G537" s="415"/>
      <c r="H537" s="415"/>
      <c r="I537" s="451"/>
      <c r="J537" s="451"/>
      <c r="K537" s="449">
        <f t="shared" ref="K537:P537" si="535">SUM(K539:K548)</f>
        <v>16444.47</v>
      </c>
      <c r="L537" s="449">
        <f t="shared" si="535"/>
        <v>0</v>
      </c>
      <c r="M537" s="449">
        <f t="shared" si="535"/>
        <v>0</v>
      </c>
      <c r="N537" s="449">
        <f t="shared" si="535"/>
        <v>16444.47</v>
      </c>
      <c r="O537" s="449">
        <f t="shared" si="535"/>
        <v>0</v>
      </c>
      <c r="P537" s="449">
        <f t="shared" si="535"/>
        <v>3089.8</v>
      </c>
      <c r="Q537" s="380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81" t="s">
        <v>720</v>
      </c>
      <c r="B538" s="394" t="s">
        <v>633</v>
      </c>
      <c r="C538" s="395"/>
      <c r="D538" s="409"/>
      <c r="E538" s="395"/>
      <c r="F538" s="395"/>
      <c r="G538" s="395"/>
      <c r="H538" s="395"/>
      <c r="I538" s="644"/>
      <c r="J538" s="644"/>
      <c r="K538" s="644"/>
      <c r="L538" s="644"/>
      <c r="M538" s="644"/>
      <c r="N538" s="644"/>
      <c r="O538" s="644"/>
      <c r="P538" s="395"/>
      <c r="Q538" s="450"/>
      <c r="S538" s="4">
        <v>16444.47</v>
      </c>
      <c r="U538" s="39">
        <f t="shared" si="534"/>
        <v>16444.47</v>
      </c>
      <c r="V538" s="39"/>
    </row>
    <row r="539" spans="1:22" ht="25" x14ac:dyDescent="0.3">
      <c r="A539" s="452" t="s">
        <v>721</v>
      </c>
      <c r="B539" s="446" t="s">
        <v>722</v>
      </c>
      <c r="C539" s="447" t="s">
        <v>165</v>
      </c>
      <c r="D539" s="413">
        <v>46.61</v>
      </c>
      <c r="E539" s="447">
        <v>1</v>
      </c>
      <c r="F539" s="383">
        <f t="shared" ref="F539:F548" si="536">IF(H539&lt;E539,H539-E539,0)</f>
        <v>0</v>
      </c>
      <c r="G539" s="383">
        <f t="shared" ref="G539:G548" si="537">IF(H539&gt;E539,H539-E539,0)</f>
        <v>0</v>
      </c>
      <c r="H539" s="447">
        <v>1</v>
      </c>
      <c r="I539" s="400"/>
      <c r="J539" s="386">
        <f>I539+'BM07'!J539</f>
        <v>0</v>
      </c>
      <c r="K539" s="387">
        <f t="shared" ref="K539:K548" si="538">ROUND(E539*D539,2)</f>
        <v>46.61</v>
      </c>
      <c r="L539" s="387">
        <f t="shared" ref="L539:L548" si="539">ROUND(D539*F539,2)</f>
        <v>0</v>
      </c>
      <c r="M539" s="387">
        <f t="shared" ref="M539:M548" si="540">ROUND(D539*G539,2)</f>
        <v>0</v>
      </c>
      <c r="N539" s="387">
        <f t="shared" ref="N539:N548" si="541">ROUND(H539*D539,2)</f>
        <v>46.61</v>
      </c>
      <c r="O539" s="387">
        <f t="shared" ref="O539:O548" si="542">ROUND(I539*D539,2)</f>
        <v>0</v>
      </c>
      <c r="P539" s="387">
        <f t="shared" ref="P539:P548" si="543">ROUND(J539*D539,2)</f>
        <v>0</v>
      </c>
      <c r="Q539" s="388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52" t="s">
        <v>723</v>
      </c>
      <c r="B540" s="446" t="s">
        <v>724</v>
      </c>
      <c r="C540" s="447" t="s">
        <v>165</v>
      </c>
      <c r="D540" s="413">
        <v>20.170000000000002</v>
      </c>
      <c r="E540" s="447">
        <v>1</v>
      </c>
      <c r="F540" s="383">
        <f t="shared" si="536"/>
        <v>0</v>
      </c>
      <c r="G540" s="383">
        <f t="shared" si="537"/>
        <v>0</v>
      </c>
      <c r="H540" s="447">
        <v>1</v>
      </c>
      <c r="I540" s="400"/>
      <c r="J540" s="386">
        <f>I540+'BM07'!J540</f>
        <v>0</v>
      </c>
      <c r="K540" s="387">
        <f t="shared" si="538"/>
        <v>20.170000000000002</v>
      </c>
      <c r="L540" s="387">
        <f t="shared" si="539"/>
        <v>0</v>
      </c>
      <c r="M540" s="387">
        <f t="shared" si="540"/>
        <v>0</v>
      </c>
      <c r="N540" s="387">
        <f t="shared" si="541"/>
        <v>20.170000000000002</v>
      </c>
      <c r="O540" s="387">
        <f t="shared" si="542"/>
        <v>0</v>
      </c>
      <c r="P540" s="387">
        <f t="shared" si="543"/>
        <v>0</v>
      </c>
      <c r="Q540" s="388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52" t="s">
        <v>725</v>
      </c>
      <c r="B541" s="446" t="s">
        <v>726</v>
      </c>
      <c r="C541" s="447" t="s">
        <v>165</v>
      </c>
      <c r="D541" s="413">
        <v>138.72999999999999</v>
      </c>
      <c r="E541" s="447">
        <v>3</v>
      </c>
      <c r="F541" s="383">
        <f t="shared" si="536"/>
        <v>0</v>
      </c>
      <c r="G541" s="383">
        <f t="shared" si="537"/>
        <v>0</v>
      </c>
      <c r="H541" s="447">
        <v>3</v>
      </c>
      <c r="I541" s="400"/>
      <c r="J541" s="386">
        <f>I541+'BM07'!J541</f>
        <v>0</v>
      </c>
      <c r="K541" s="387">
        <f t="shared" si="538"/>
        <v>416.19</v>
      </c>
      <c r="L541" s="387">
        <f t="shared" si="539"/>
        <v>0</v>
      </c>
      <c r="M541" s="387">
        <f t="shared" si="540"/>
        <v>0</v>
      </c>
      <c r="N541" s="387">
        <f t="shared" si="541"/>
        <v>416.19</v>
      </c>
      <c r="O541" s="387">
        <f t="shared" si="542"/>
        <v>0</v>
      </c>
      <c r="P541" s="387">
        <f t="shared" si="543"/>
        <v>0</v>
      </c>
      <c r="Q541" s="388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52" t="s">
        <v>727</v>
      </c>
      <c r="B542" s="446" t="s">
        <v>728</v>
      </c>
      <c r="C542" s="447" t="s">
        <v>165</v>
      </c>
      <c r="D542" s="413">
        <v>113.71</v>
      </c>
      <c r="E542" s="447">
        <v>7</v>
      </c>
      <c r="F542" s="383">
        <f t="shared" si="536"/>
        <v>0</v>
      </c>
      <c r="G542" s="383">
        <f t="shared" si="537"/>
        <v>0</v>
      </c>
      <c r="H542" s="447">
        <v>7</v>
      </c>
      <c r="I542" s="400"/>
      <c r="J542" s="386">
        <f>I542+'BM07'!J542</f>
        <v>0</v>
      </c>
      <c r="K542" s="387">
        <f t="shared" si="538"/>
        <v>795.97</v>
      </c>
      <c r="L542" s="387">
        <f t="shared" si="539"/>
        <v>0</v>
      </c>
      <c r="M542" s="387">
        <f t="shared" si="540"/>
        <v>0</v>
      </c>
      <c r="N542" s="387">
        <f t="shared" si="541"/>
        <v>795.97</v>
      </c>
      <c r="O542" s="387">
        <f t="shared" si="542"/>
        <v>0</v>
      </c>
      <c r="P542" s="387">
        <f t="shared" si="543"/>
        <v>0</v>
      </c>
      <c r="Q542" s="388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52" t="s">
        <v>729</v>
      </c>
      <c r="B543" s="446" t="s">
        <v>730</v>
      </c>
      <c r="C543" s="447" t="s">
        <v>165</v>
      </c>
      <c r="D543" s="413">
        <v>2444.8200000000002</v>
      </c>
      <c r="E543" s="447">
        <v>1</v>
      </c>
      <c r="F543" s="383">
        <f t="shared" si="536"/>
        <v>0</v>
      </c>
      <c r="G543" s="383">
        <f t="shared" si="537"/>
        <v>0</v>
      </c>
      <c r="H543" s="447">
        <v>1</v>
      </c>
      <c r="I543" s="400"/>
      <c r="J543" s="386">
        <f>I543+'BM07'!J543</f>
        <v>0</v>
      </c>
      <c r="K543" s="387">
        <f t="shared" si="538"/>
        <v>2444.8200000000002</v>
      </c>
      <c r="L543" s="387">
        <f t="shared" si="539"/>
        <v>0</v>
      </c>
      <c r="M543" s="387">
        <f t="shared" si="540"/>
        <v>0</v>
      </c>
      <c r="N543" s="387">
        <f t="shared" si="541"/>
        <v>2444.8200000000002</v>
      </c>
      <c r="O543" s="387">
        <f t="shared" si="542"/>
        <v>0</v>
      </c>
      <c r="P543" s="387">
        <f t="shared" si="543"/>
        <v>0</v>
      </c>
      <c r="Q543" s="388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52" t="s">
        <v>731</v>
      </c>
      <c r="B544" s="446" t="s">
        <v>732</v>
      </c>
      <c r="C544" s="447" t="s">
        <v>165</v>
      </c>
      <c r="D544" s="413">
        <v>107.78</v>
      </c>
      <c r="E544" s="447">
        <v>4</v>
      </c>
      <c r="F544" s="383">
        <f t="shared" si="536"/>
        <v>0</v>
      </c>
      <c r="G544" s="383">
        <f t="shared" si="537"/>
        <v>0</v>
      </c>
      <c r="H544" s="447">
        <v>4</v>
      </c>
      <c r="I544" s="400"/>
      <c r="J544" s="386">
        <f>I544+'BM07'!J544</f>
        <v>0</v>
      </c>
      <c r="K544" s="387">
        <f t="shared" si="538"/>
        <v>431.12</v>
      </c>
      <c r="L544" s="387">
        <f t="shared" si="539"/>
        <v>0</v>
      </c>
      <c r="M544" s="387">
        <f t="shared" si="540"/>
        <v>0</v>
      </c>
      <c r="N544" s="387">
        <f t="shared" si="541"/>
        <v>431.12</v>
      </c>
      <c r="O544" s="387">
        <f t="shared" si="542"/>
        <v>0</v>
      </c>
      <c r="P544" s="387">
        <f t="shared" si="543"/>
        <v>0</v>
      </c>
      <c r="Q544" s="388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52" t="s">
        <v>733</v>
      </c>
      <c r="B545" s="446" t="s">
        <v>734</v>
      </c>
      <c r="C545" s="447" t="s">
        <v>124</v>
      </c>
      <c r="D545" s="413">
        <v>44.14</v>
      </c>
      <c r="E545" s="447">
        <v>168.21</v>
      </c>
      <c r="F545" s="383">
        <f t="shared" si="536"/>
        <v>0</v>
      </c>
      <c r="G545" s="383">
        <f t="shared" si="537"/>
        <v>0</v>
      </c>
      <c r="H545" s="447">
        <v>168.21</v>
      </c>
      <c r="I545" s="400"/>
      <c r="J545" s="386">
        <f>I545+'BM07'!J545</f>
        <v>70</v>
      </c>
      <c r="K545" s="387">
        <f t="shared" si="538"/>
        <v>7424.79</v>
      </c>
      <c r="L545" s="387">
        <f t="shared" si="539"/>
        <v>0</v>
      </c>
      <c r="M545" s="387">
        <f t="shared" si="540"/>
        <v>0</v>
      </c>
      <c r="N545" s="387">
        <f t="shared" si="541"/>
        <v>7424.79</v>
      </c>
      <c r="O545" s="387">
        <f t="shared" si="542"/>
        <v>0</v>
      </c>
      <c r="P545" s="387">
        <f t="shared" si="543"/>
        <v>3089.8</v>
      </c>
      <c r="Q545" s="388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52" t="s">
        <v>735</v>
      </c>
      <c r="B546" s="446" t="s">
        <v>736</v>
      </c>
      <c r="C546" s="447" t="s">
        <v>124</v>
      </c>
      <c r="D546" s="413">
        <v>35.049999999999997</v>
      </c>
      <c r="E546" s="447">
        <v>36.94</v>
      </c>
      <c r="F546" s="383">
        <f t="shared" si="536"/>
        <v>0</v>
      </c>
      <c r="G546" s="383">
        <f t="shared" si="537"/>
        <v>0</v>
      </c>
      <c r="H546" s="447">
        <v>36.94</v>
      </c>
      <c r="I546" s="400"/>
      <c r="J546" s="386">
        <f>I546+'BM07'!J546</f>
        <v>0</v>
      </c>
      <c r="K546" s="387">
        <f t="shared" si="538"/>
        <v>1294.75</v>
      </c>
      <c r="L546" s="387">
        <f t="shared" si="539"/>
        <v>0</v>
      </c>
      <c r="M546" s="387">
        <f t="shared" si="540"/>
        <v>0</v>
      </c>
      <c r="N546" s="387">
        <f t="shared" si="541"/>
        <v>1294.75</v>
      </c>
      <c r="O546" s="387">
        <f t="shared" si="542"/>
        <v>0</v>
      </c>
      <c r="P546" s="387">
        <f t="shared" si="543"/>
        <v>0</v>
      </c>
      <c r="Q546" s="388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52" t="s">
        <v>737</v>
      </c>
      <c r="B547" s="446" t="s">
        <v>736</v>
      </c>
      <c r="C547" s="447" t="s">
        <v>124</v>
      </c>
      <c r="D547" s="413">
        <v>35.049999999999997</v>
      </c>
      <c r="E547" s="447">
        <v>14.05</v>
      </c>
      <c r="F547" s="383">
        <f t="shared" si="536"/>
        <v>0</v>
      </c>
      <c r="G547" s="383">
        <f t="shared" si="537"/>
        <v>0</v>
      </c>
      <c r="H547" s="447">
        <v>14.05</v>
      </c>
      <c r="I547" s="400"/>
      <c r="J547" s="386">
        <f>I547+'BM07'!J547</f>
        <v>0</v>
      </c>
      <c r="K547" s="387">
        <f t="shared" si="538"/>
        <v>492.45</v>
      </c>
      <c r="L547" s="387">
        <f t="shared" si="539"/>
        <v>0</v>
      </c>
      <c r="M547" s="387">
        <f t="shared" si="540"/>
        <v>0</v>
      </c>
      <c r="N547" s="387">
        <f t="shared" si="541"/>
        <v>492.45</v>
      </c>
      <c r="O547" s="387">
        <f t="shared" si="542"/>
        <v>0</v>
      </c>
      <c r="P547" s="387">
        <f t="shared" si="543"/>
        <v>0</v>
      </c>
      <c r="Q547" s="388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52" t="s">
        <v>738</v>
      </c>
      <c r="B548" s="446" t="s">
        <v>739</v>
      </c>
      <c r="C548" s="447" t="s">
        <v>165</v>
      </c>
      <c r="D548" s="413">
        <v>1538.8</v>
      </c>
      <c r="E548" s="447">
        <v>2</v>
      </c>
      <c r="F548" s="383">
        <f t="shared" si="536"/>
        <v>0</v>
      </c>
      <c r="G548" s="383">
        <f t="shared" si="537"/>
        <v>0</v>
      </c>
      <c r="H548" s="447">
        <v>2</v>
      </c>
      <c r="I548" s="400"/>
      <c r="J548" s="386">
        <f>I548+'BM07'!J548</f>
        <v>0</v>
      </c>
      <c r="K548" s="387">
        <f t="shared" si="538"/>
        <v>3077.6</v>
      </c>
      <c r="L548" s="387">
        <f t="shared" si="539"/>
        <v>0</v>
      </c>
      <c r="M548" s="387">
        <f t="shared" si="540"/>
        <v>0</v>
      </c>
      <c r="N548" s="387">
        <f t="shared" si="541"/>
        <v>3077.6</v>
      </c>
      <c r="O548" s="387">
        <f t="shared" si="542"/>
        <v>0</v>
      </c>
      <c r="P548" s="387">
        <f t="shared" si="543"/>
        <v>0</v>
      </c>
      <c r="Q548" s="388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76">
        <v>15</v>
      </c>
      <c r="B549" s="414" t="s">
        <v>740</v>
      </c>
      <c r="C549" s="415"/>
      <c r="D549" s="448"/>
      <c r="E549" s="415"/>
      <c r="F549" s="415"/>
      <c r="G549" s="415"/>
      <c r="H549" s="415"/>
      <c r="I549" s="451"/>
      <c r="J549" s="451"/>
      <c r="K549" s="449">
        <f t="shared" ref="K549:P549" si="545">SUM(K551:K565)</f>
        <v>80691.670000000013</v>
      </c>
      <c r="L549" s="449">
        <f t="shared" si="545"/>
        <v>0</v>
      </c>
      <c r="M549" s="449">
        <f t="shared" si="545"/>
        <v>3628.64</v>
      </c>
      <c r="N549" s="449">
        <f t="shared" si="545"/>
        <v>84320.31</v>
      </c>
      <c r="O549" s="449">
        <f t="shared" si="545"/>
        <v>0</v>
      </c>
      <c r="P549" s="449">
        <f t="shared" si="545"/>
        <v>53644.35</v>
      </c>
      <c r="Q549" s="380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81" t="s">
        <v>741</v>
      </c>
      <c r="B550" s="394" t="s">
        <v>59</v>
      </c>
      <c r="C550" s="395"/>
      <c r="D550" s="409"/>
      <c r="E550" s="395"/>
      <c r="F550" s="395"/>
      <c r="G550" s="395"/>
      <c r="H550" s="395"/>
      <c r="I550" s="644"/>
      <c r="J550" s="644"/>
      <c r="K550" s="644"/>
      <c r="L550" s="644"/>
      <c r="M550" s="644"/>
      <c r="N550" s="644"/>
      <c r="O550" s="644"/>
      <c r="P550" s="395"/>
      <c r="Q550" s="450"/>
      <c r="S550" s="4">
        <v>5281.9</v>
      </c>
      <c r="U550" s="39">
        <f t="shared" si="534"/>
        <v>5281.9</v>
      </c>
      <c r="V550" s="39"/>
    </row>
    <row r="551" spans="1:22" ht="37.5" x14ac:dyDescent="0.3">
      <c r="A551" s="452" t="s">
        <v>742</v>
      </c>
      <c r="B551" s="446" t="s">
        <v>123</v>
      </c>
      <c r="C551" s="447" t="s">
        <v>124</v>
      </c>
      <c r="D551" s="413">
        <v>60.22</v>
      </c>
      <c r="E551" s="447">
        <v>87.71</v>
      </c>
      <c r="F551" s="383">
        <f t="shared" ref="F551" si="546">IF(H551&lt;E551,H551-E551,0)</f>
        <v>0</v>
      </c>
      <c r="G551" s="383">
        <f t="shared" ref="G551" si="547">IF(H551&gt;E551,H551-E551,0)</f>
        <v>0</v>
      </c>
      <c r="H551" s="447">
        <v>87.71</v>
      </c>
      <c r="I551" s="400"/>
      <c r="J551" s="386">
        <f>I551+'BM07'!J551</f>
        <v>87.71</v>
      </c>
      <c r="K551" s="387">
        <f>ROUND(E551*D551,2)</f>
        <v>5281.9</v>
      </c>
      <c r="L551" s="387">
        <f t="shared" ref="L551" si="548">ROUND(D551*F551,2)</f>
        <v>0</v>
      </c>
      <c r="M551" s="387">
        <f t="shared" ref="M551" si="549">ROUND(D551*G551,2)</f>
        <v>0</v>
      </c>
      <c r="N551" s="387">
        <f>ROUND(H551*D551,2)</f>
        <v>5281.9</v>
      </c>
      <c r="O551" s="387">
        <f>ROUND(I551*D551,2)</f>
        <v>0</v>
      </c>
      <c r="P551" s="387">
        <f>ROUND(J551*D551,2)</f>
        <v>5281.9</v>
      </c>
      <c r="Q551" s="388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81" t="s">
        <v>743</v>
      </c>
      <c r="B552" s="394" t="s">
        <v>744</v>
      </c>
      <c r="C552" s="395"/>
      <c r="D552" s="409"/>
      <c r="E552" s="395"/>
      <c r="F552" s="395"/>
      <c r="G552" s="395"/>
      <c r="H552" s="395"/>
      <c r="I552" s="645"/>
      <c r="J552" s="645"/>
      <c r="K552" s="645"/>
      <c r="L552" s="645"/>
      <c r="M552" s="645"/>
      <c r="N552" s="645"/>
      <c r="O552" s="645"/>
      <c r="P552" s="645"/>
      <c r="Q552" s="450"/>
      <c r="S552" s="4">
        <v>14860.51</v>
      </c>
      <c r="U552" s="39">
        <f t="shared" si="534"/>
        <v>14860.51</v>
      </c>
      <c r="V552" s="39"/>
    </row>
    <row r="553" spans="1:22" ht="25" x14ac:dyDescent="0.3">
      <c r="A553" s="452" t="s">
        <v>745</v>
      </c>
      <c r="B553" s="446" t="s">
        <v>67</v>
      </c>
      <c r="C553" s="447" t="s">
        <v>46</v>
      </c>
      <c r="D553" s="413">
        <v>76.92</v>
      </c>
      <c r="E553" s="447">
        <v>21.05</v>
      </c>
      <c r="F553" s="383">
        <f t="shared" ref="F553:F556" si="551">IF(H553&lt;E553,H553-E553,0)</f>
        <v>0</v>
      </c>
      <c r="G553" s="383">
        <f t="shared" ref="G553:G556" si="552">IF(H553&gt;E553,H553-E553,0)</f>
        <v>0</v>
      </c>
      <c r="H553" s="447">
        <v>21.05</v>
      </c>
      <c r="I553" s="400"/>
      <c r="J553" s="386">
        <f>I553+'BM07'!J553</f>
        <v>21.05</v>
      </c>
      <c r="K553" s="387">
        <f>ROUND(E553*D553,2)</f>
        <v>1619.17</v>
      </c>
      <c r="L553" s="387">
        <f t="shared" ref="L553:L556" si="553">ROUND(D553*F553,2)</f>
        <v>0</v>
      </c>
      <c r="M553" s="387">
        <f t="shared" ref="M553:M556" si="554">ROUND(D553*G553,2)</f>
        <v>0</v>
      </c>
      <c r="N553" s="387">
        <f>ROUND(H553*D553,2)</f>
        <v>1619.17</v>
      </c>
      <c r="O553" s="387">
        <f>ROUND(I553*D553,2)</f>
        <v>0</v>
      </c>
      <c r="P553" s="387">
        <f>ROUND(J553*D553,2)</f>
        <v>1619.17</v>
      </c>
      <c r="Q553" s="388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52" t="s">
        <v>746</v>
      </c>
      <c r="B554" s="446" t="s">
        <v>253</v>
      </c>
      <c r="C554" s="447" t="s">
        <v>235</v>
      </c>
      <c r="D554" s="413">
        <v>516.9</v>
      </c>
      <c r="E554" s="447">
        <v>14.03</v>
      </c>
      <c r="F554" s="383">
        <f t="shared" si="551"/>
        <v>0</v>
      </c>
      <c r="G554" s="383">
        <f t="shared" si="552"/>
        <v>7.0200000000000014</v>
      </c>
      <c r="H554" s="447">
        <v>21.05</v>
      </c>
      <c r="I554" s="400"/>
      <c r="J554" s="386">
        <f>I554+'BM07'!J554</f>
        <v>14.03</v>
      </c>
      <c r="K554" s="387">
        <f>ROUND(E554*D554,2)</f>
        <v>7252.11</v>
      </c>
      <c r="L554" s="387">
        <f t="shared" si="553"/>
        <v>0</v>
      </c>
      <c r="M554" s="387">
        <f t="shared" si="554"/>
        <v>3628.64</v>
      </c>
      <c r="N554" s="387">
        <f>ROUND(H554*D554,2)</f>
        <v>10880.75</v>
      </c>
      <c r="O554" s="387">
        <f>ROUND(I554*D554,2)</f>
        <v>0</v>
      </c>
      <c r="P554" s="387">
        <f t="shared" ref="P554:P556" si="556">ROUND(J554*D554,2)</f>
        <v>7252.11</v>
      </c>
      <c r="Q554" s="388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52" t="s">
        <v>747</v>
      </c>
      <c r="B555" s="446" t="s">
        <v>251</v>
      </c>
      <c r="C555" s="447" t="s">
        <v>124</v>
      </c>
      <c r="D555" s="413">
        <v>43.6</v>
      </c>
      <c r="E555" s="447">
        <v>87.71</v>
      </c>
      <c r="F555" s="383">
        <f t="shared" si="551"/>
        <v>0</v>
      </c>
      <c r="G555" s="383">
        <f t="shared" si="552"/>
        <v>0</v>
      </c>
      <c r="H555" s="447">
        <v>87.71</v>
      </c>
      <c r="I555" s="400"/>
      <c r="J555" s="386">
        <f>I555+'BM07'!J555</f>
        <v>87.71</v>
      </c>
      <c r="K555" s="387">
        <f>ROUND(E555*D555,2)</f>
        <v>3824.16</v>
      </c>
      <c r="L555" s="387">
        <f t="shared" si="553"/>
        <v>0</v>
      </c>
      <c r="M555" s="387">
        <f t="shared" si="554"/>
        <v>0</v>
      </c>
      <c r="N555" s="387">
        <f>ROUND(H555*D555,2)</f>
        <v>3824.16</v>
      </c>
      <c r="O555" s="387">
        <f>ROUND(I555*D555,2)</f>
        <v>0</v>
      </c>
      <c r="P555" s="387">
        <f t="shared" si="556"/>
        <v>3824.16</v>
      </c>
      <c r="Q555" s="388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52" t="s">
        <v>748</v>
      </c>
      <c r="B556" s="446" t="s">
        <v>252</v>
      </c>
      <c r="C556" s="447" t="s">
        <v>46</v>
      </c>
      <c r="D556" s="413">
        <v>616.83000000000004</v>
      </c>
      <c r="E556" s="447">
        <v>3.51</v>
      </c>
      <c r="F556" s="383">
        <f t="shared" si="551"/>
        <v>0</v>
      </c>
      <c r="G556" s="383">
        <f t="shared" si="552"/>
        <v>0</v>
      </c>
      <c r="H556" s="447">
        <v>3.51</v>
      </c>
      <c r="I556" s="400"/>
      <c r="J556" s="386">
        <f>I556+'BM07'!J556</f>
        <v>3.51</v>
      </c>
      <c r="K556" s="387">
        <f>ROUND(E556*D556,2)</f>
        <v>2165.0700000000002</v>
      </c>
      <c r="L556" s="387">
        <f t="shared" si="553"/>
        <v>0</v>
      </c>
      <c r="M556" s="387">
        <f t="shared" si="554"/>
        <v>0</v>
      </c>
      <c r="N556" s="387">
        <f>ROUND(H556*D556,2)</f>
        <v>2165.0700000000002</v>
      </c>
      <c r="O556" s="387">
        <f>ROUND(I556*D556,2)</f>
        <v>0</v>
      </c>
      <c r="P556" s="387">
        <f t="shared" si="556"/>
        <v>2165.0700000000002</v>
      </c>
      <c r="Q556" s="388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81" t="s">
        <v>749</v>
      </c>
      <c r="B557" s="394" t="s">
        <v>142</v>
      </c>
      <c r="C557" s="395"/>
      <c r="D557" s="409"/>
      <c r="E557" s="395"/>
      <c r="F557" s="395"/>
      <c r="G557" s="395"/>
      <c r="H557" s="395"/>
      <c r="I557" s="644"/>
      <c r="J557" s="644"/>
      <c r="K557" s="644"/>
      <c r="L557" s="644"/>
      <c r="M557" s="644"/>
      <c r="N557" s="644"/>
      <c r="O557" s="644"/>
      <c r="P557" s="644"/>
      <c r="Q557" s="450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52" t="s">
        <v>750</v>
      </c>
      <c r="B558" s="446" t="s">
        <v>751</v>
      </c>
      <c r="C558" s="447" t="s">
        <v>124</v>
      </c>
      <c r="D558" s="413">
        <v>69.23</v>
      </c>
      <c r="E558" s="447">
        <v>173.71</v>
      </c>
      <c r="F558" s="383">
        <f t="shared" ref="F558" si="557">IF(H558&lt;E558,H558-E558,0)</f>
        <v>0</v>
      </c>
      <c r="G558" s="383">
        <f t="shared" ref="G558" si="558">IF(H558&gt;E558,H558-E558,0)</f>
        <v>0</v>
      </c>
      <c r="H558" s="447">
        <v>173.71</v>
      </c>
      <c r="I558" s="400"/>
      <c r="J558" s="386">
        <f>I558+'BM07'!J558</f>
        <v>117</v>
      </c>
      <c r="K558" s="387">
        <f>ROUND(E558*D558,2)</f>
        <v>12025.94</v>
      </c>
      <c r="L558" s="387">
        <f t="shared" ref="L558" si="559">ROUND(D558*F558,2)</f>
        <v>0</v>
      </c>
      <c r="M558" s="387">
        <f t="shared" ref="M558" si="560">ROUND(D558*G558,2)</f>
        <v>0</v>
      </c>
      <c r="N558" s="387">
        <f>ROUND(H558*D558,2)</f>
        <v>12025.94</v>
      </c>
      <c r="O558" s="387">
        <f>ROUND(I558*D558,2)</f>
        <v>0</v>
      </c>
      <c r="P558" s="387">
        <f>ROUND(J558*D558,2)</f>
        <v>8099.91</v>
      </c>
      <c r="Q558" s="388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81" t="s">
        <v>752</v>
      </c>
      <c r="B559" s="394" t="s">
        <v>753</v>
      </c>
      <c r="C559" s="395"/>
      <c r="D559" s="409"/>
      <c r="E559" s="395"/>
      <c r="F559" s="395"/>
      <c r="G559" s="395"/>
      <c r="H559" s="395"/>
      <c r="I559" s="644"/>
      <c r="J559" s="644"/>
      <c r="K559" s="644"/>
      <c r="L559" s="644"/>
      <c r="M559" s="644"/>
      <c r="N559" s="644"/>
      <c r="O559" s="644"/>
      <c r="P559" s="644"/>
      <c r="Q559" s="450"/>
      <c r="S559" s="4">
        <v>33745.94</v>
      </c>
      <c r="U559" s="39">
        <f t="shared" si="534"/>
        <v>33745.94</v>
      </c>
      <c r="V559" s="39"/>
    </row>
    <row r="560" spans="1:22" ht="50" x14ac:dyDescent="0.3">
      <c r="A560" s="452" t="s">
        <v>754</v>
      </c>
      <c r="B560" s="446" t="s">
        <v>755</v>
      </c>
      <c r="C560" s="447" t="s">
        <v>63</v>
      </c>
      <c r="D560" s="413">
        <v>132.66999999999999</v>
      </c>
      <c r="E560" s="447">
        <v>254.36</v>
      </c>
      <c r="F560" s="383">
        <f t="shared" ref="F560" si="561">IF(H560&lt;E560,H560-E560,0)</f>
        <v>0</v>
      </c>
      <c r="G560" s="383">
        <f t="shared" ref="G560" si="562">IF(H560&gt;E560,H560-E560,0)</f>
        <v>0</v>
      </c>
      <c r="H560" s="447">
        <v>254.36</v>
      </c>
      <c r="I560" s="400"/>
      <c r="J560" s="386">
        <f>I560+'BM07'!J560</f>
        <v>129.6</v>
      </c>
      <c r="K560" s="387">
        <f>ROUND(E560*D560,2)</f>
        <v>33745.94</v>
      </c>
      <c r="L560" s="387">
        <f t="shared" ref="L560" si="563">ROUND(D560*F560,2)</f>
        <v>0</v>
      </c>
      <c r="M560" s="387">
        <f t="shared" ref="M560" si="564">ROUND(D560*G560,2)</f>
        <v>0</v>
      </c>
      <c r="N560" s="387">
        <f>ROUND(H560*D560,2)</f>
        <v>33745.94</v>
      </c>
      <c r="O560" s="387">
        <f>ROUND(I560*D560,2)</f>
        <v>0</v>
      </c>
      <c r="P560" s="387">
        <f>ROUND(J560*D560,2)</f>
        <v>17194.03</v>
      </c>
      <c r="Q560" s="388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81" t="s">
        <v>756</v>
      </c>
      <c r="B561" s="394" t="s">
        <v>108</v>
      </c>
      <c r="C561" s="395"/>
      <c r="D561" s="409"/>
      <c r="E561" s="395"/>
      <c r="F561" s="395"/>
      <c r="G561" s="395"/>
      <c r="H561" s="395"/>
      <c r="I561" s="644"/>
      <c r="J561" s="644"/>
      <c r="K561" s="644"/>
      <c r="L561" s="644"/>
      <c r="M561" s="644"/>
      <c r="N561" s="644"/>
      <c r="O561" s="644"/>
      <c r="P561" s="395"/>
      <c r="Q561" s="450"/>
      <c r="S561" s="4">
        <v>9998.94</v>
      </c>
      <c r="U561" s="39">
        <f t="shared" si="534"/>
        <v>9998.94</v>
      </c>
      <c r="V561" s="39"/>
    </row>
    <row r="562" spans="1:22" ht="37.5" x14ac:dyDescent="0.3">
      <c r="A562" s="452" t="s">
        <v>757</v>
      </c>
      <c r="B562" s="446" t="s">
        <v>109</v>
      </c>
      <c r="C562" s="447" t="s">
        <v>63</v>
      </c>
      <c r="D562" s="413">
        <v>4.37</v>
      </c>
      <c r="E562" s="447">
        <v>350.84</v>
      </c>
      <c r="F562" s="383">
        <f t="shared" ref="F562:F563" si="565">IF(H562&lt;E562,H562-E562,0)</f>
        <v>0</v>
      </c>
      <c r="G562" s="383">
        <f t="shared" ref="G562:G563" si="566">IF(H562&gt;E562,H562-E562,0)</f>
        <v>0</v>
      </c>
      <c r="H562" s="447">
        <v>350.84</v>
      </c>
      <c r="I562" s="400"/>
      <c r="J562" s="386">
        <f>I562+'BM07'!J562</f>
        <v>288</v>
      </c>
      <c r="K562" s="387">
        <f>ROUND(E562*D562,2)</f>
        <v>1533.17</v>
      </c>
      <c r="L562" s="387">
        <f t="shared" ref="L562:L563" si="567">ROUND(D562*F562,2)</f>
        <v>0</v>
      </c>
      <c r="M562" s="387">
        <f t="shared" ref="M562:M563" si="568">ROUND(D562*G562,2)</f>
        <v>0</v>
      </c>
      <c r="N562" s="387">
        <f>ROUND(H562*D562,2)</f>
        <v>1533.17</v>
      </c>
      <c r="O562" s="387">
        <f>ROUND(I562*D562,2)</f>
        <v>0</v>
      </c>
      <c r="P562" s="387">
        <f>ROUND(J562*D562,2)</f>
        <v>1258.56</v>
      </c>
      <c r="Q562" s="388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52" t="s">
        <v>758</v>
      </c>
      <c r="B563" s="446" t="s">
        <v>110</v>
      </c>
      <c r="C563" s="447" t="s">
        <v>63</v>
      </c>
      <c r="D563" s="413">
        <v>24.13</v>
      </c>
      <c r="E563" s="447">
        <v>350.84</v>
      </c>
      <c r="F563" s="383">
        <f t="shared" si="565"/>
        <v>0</v>
      </c>
      <c r="G563" s="383">
        <f t="shared" si="566"/>
        <v>0</v>
      </c>
      <c r="H563" s="447">
        <v>350.84</v>
      </c>
      <c r="I563" s="400"/>
      <c r="J563" s="386">
        <f>I563+'BM07'!J563</f>
        <v>288</v>
      </c>
      <c r="K563" s="387">
        <f>ROUND(E563*D563,2)</f>
        <v>8465.77</v>
      </c>
      <c r="L563" s="387">
        <f t="shared" si="567"/>
        <v>0</v>
      </c>
      <c r="M563" s="387">
        <f t="shared" si="568"/>
        <v>0</v>
      </c>
      <c r="N563" s="387">
        <f>ROUND(H563*D563,2)</f>
        <v>8465.77</v>
      </c>
      <c r="O563" s="387">
        <f>ROUND(I563*D563,2)</f>
        <v>0</v>
      </c>
      <c r="P563" s="387">
        <f>ROUND(J563*D563,2)</f>
        <v>6949.44</v>
      </c>
      <c r="Q563" s="388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81" t="s">
        <v>759</v>
      </c>
      <c r="B564" s="394" t="s">
        <v>42</v>
      </c>
      <c r="C564" s="395"/>
      <c r="D564" s="409"/>
      <c r="E564" s="395"/>
      <c r="F564" s="395"/>
      <c r="G564" s="395"/>
      <c r="H564" s="395"/>
      <c r="I564" s="644"/>
      <c r="J564" s="644"/>
      <c r="K564" s="644"/>
      <c r="L564" s="644"/>
      <c r="M564" s="644"/>
      <c r="N564" s="644"/>
      <c r="O564" s="644"/>
      <c r="P564" s="395"/>
      <c r="Q564" s="450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52" t="s">
        <v>760</v>
      </c>
      <c r="B565" s="446" t="s">
        <v>417</v>
      </c>
      <c r="C565" s="447" t="s">
        <v>63</v>
      </c>
      <c r="D565" s="413">
        <v>13.62</v>
      </c>
      <c r="E565" s="447">
        <v>350.84</v>
      </c>
      <c r="F565" s="383">
        <f t="shared" ref="F565" si="569">IF(H565&lt;E565,H565-E565,0)</f>
        <v>0</v>
      </c>
      <c r="G565" s="383">
        <f t="shared" ref="G565" si="570">IF(H565&gt;E565,H565-E565,0)</f>
        <v>0</v>
      </c>
      <c r="H565" s="447">
        <v>350.84</v>
      </c>
      <c r="I565" s="400"/>
      <c r="J565" s="386">
        <f>I565+'BM07'!J565</f>
        <v>0</v>
      </c>
      <c r="K565" s="387">
        <f>ROUND(E565*D565,2)</f>
        <v>4778.4399999999996</v>
      </c>
      <c r="L565" s="387">
        <f t="shared" ref="L565" si="571">ROUND(D565*F565,2)</f>
        <v>0</v>
      </c>
      <c r="M565" s="387">
        <f t="shared" ref="M565" si="572">ROUND(D565*G565,2)</f>
        <v>0</v>
      </c>
      <c r="N565" s="387">
        <f>ROUND(H565*D565,2)</f>
        <v>4778.4399999999996</v>
      </c>
      <c r="O565" s="387">
        <f>ROUND(I565*D565,2)</f>
        <v>0</v>
      </c>
      <c r="P565" s="387">
        <f>ROUND(J565*D565,2)</f>
        <v>0</v>
      </c>
      <c r="Q565" s="388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80"/>
      <c r="B566" s="681"/>
      <c r="C566" s="681"/>
      <c r="D566" s="681"/>
      <c r="E566" s="681"/>
      <c r="F566" s="681"/>
      <c r="G566" s="681"/>
      <c r="H566" s="681"/>
      <c r="I566" s="681"/>
      <c r="J566" s="681"/>
      <c r="K566" s="681"/>
      <c r="L566" s="681"/>
      <c r="M566" s="681"/>
      <c r="N566" s="681"/>
      <c r="O566" s="681"/>
      <c r="P566" s="681"/>
      <c r="Q566" s="682"/>
      <c r="R566" s="9"/>
      <c r="S566" s="9"/>
      <c r="T566" s="9"/>
      <c r="U566" s="9"/>
      <c r="V566" s="9"/>
    </row>
    <row r="567" spans="1:22" s="10" customFormat="1" ht="16.5" customHeight="1" x14ac:dyDescent="0.3">
      <c r="A567" s="683" t="s">
        <v>1524</v>
      </c>
      <c r="B567" s="684"/>
      <c r="C567" s="684"/>
      <c r="D567" s="684"/>
      <c r="E567" s="684"/>
      <c r="F567" s="684"/>
      <c r="G567" s="684"/>
      <c r="H567" s="684"/>
      <c r="I567" s="684"/>
      <c r="J567" s="684"/>
      <c r="K567" s="495">
        <f t="shared" ref="K567:N567" si="573">K18+K53+K108+K120+K134+K197+K257+K291+K325+K374+K424+K476+K483+K489+K497+K537+K549</f>
        <v>2233696.41</v>
      </c>
      <c r="L567" s="495">
        <f t="shared" si="573"/>
        <v>-256673.36</v>
      </c>
      <c r="M567" s="495">
        <f t="shared" si="573"/>
        <v>406023.72000000009</v>
      </c>
      <c r="N567" s="495">
        <f t="shared" si="573"/>
        <v>2383046.7800000007</v>
      </c>
      <c r="O567" s="546">
        <f>O18+O53+O108+O120+O134+O197+O257+O291+O325+O374+O424+O476+O483+O489+O497+O537+O549</f>
        <v>68937.709999999992</v>
      </c>
      <c r="P567" s="546">
        <f>P18+P53+P108+P120+P134+P197+P257+P291+P325+P374+P424+P476+P483+P489+P497+P537+P549</f>
        <v>746704.80000000016</v>
      </c>
      <c r="Q567" s="496">
        <f>P567/N567</f>
        <v>0.31334038688069732</v>
      </c>
      <c r="R567" s="9"/>
      <c r="S567" s="9"/>
      <c r="T567" s="9"/>
      <c r="U567" s="9"/>
      <c r="V567" s="9"/>
    </row>
    <row r="568" spans="1:22" x14ac:dyDescent="0.3">
      <c r="A568" s="618"/>
      <c r="B568" s="619"/>
      <c r="C568" s="619"/>
      <c r="D568" s="619"/>
      <c r="E568" s="619"/>
      <c r="F568" s="619"/>
      <c r="G568" s="619"/>
      <c r="H568" s="619"/>
      <c r="I568" s="619"/>
      <c r="J568" s="619"/>
      <c r="K568" s="619"/>
      <c r="L568" s="619"/>
      <c r="M568" s="619"/>
      <c r="N568" s="619"/>
      <c r="O568" s="619"/>
      <c r="P568" s="619"/>
      <c r="Q568" s="620"/>
    </row>
    <row r="569" spans="1:22" x14ac:dyDescent="0.3">
      <c r="A569" s="95"/>
      <c r="B569" s="96"/>
      <c r="C569" s="97"/>
      <c r="D569" s="98"/>
      <c r="E569" s="98"/>
      <c r="F569" s="98"/>
      <c r="G569" s="98"/>
      <c r="H569" s="98"/>
      <c r="I569" s="99"/>
      <c r="J569" s="99"/>
      <c r="K569" s="100"/>
      <c r="L569" s="100"/>
      <c r="M569" s="100"/>
      <c r="N569" s="100"/>
      <c r="O569" s="100"/>
      <c r="P569" s="100"/>
      <c r="Q569" s="101"/>
    </row>
    <row r="570" spans="1:22" x14ac:dyDescent="0.3">
      <c r="A570" s="95"/>
      <c r="B570" s="102"/>
      <c r="C570" s="97"/>
      <c r="D570" s="98"/>
      <c r="E570" s="98"/>
      <c r="F570" s="98"/>
      <c r="G570" s="98"/>
      <c r="H570" s="98"/>
      <c r="I570" s="99"/>
      <c r="J570" s="99"/>
      <c r="K570" s="103"/>
      <c r="L570" s="103"/>
      <c r="M570" s="103"/>
      <c r="N570" s="103"/>
      <c r="O570" s="100"/>
      <c r="P570" s="100"/>
      <c r="Q570" s="101"/>
    </row>
    <row r="571" spans="1:22" x14ac:dyDescent="0.3">
      <c r="A571" s="95"/>
      <c r="B571" s="96"/>
      <c r="C571" s="97"/>
      <c r="D571" s="98"/>
      <c r="E571" s="98"/>
      <c r="F571" s="98"/>
      <c r="G571" s="98"/>
      <c r="H571" s="98"/>
      <c r="I571" s="99"/>
      <c r="J571" s="99"/>
      <c r="K571" s="103"/>
      <c r="L571" s="103"/>
      <c r="M571" s="103"/>
      <c r="N571" s="103"/>
      <c r="O571" s="100"/>
      <c r="P571" s="100"/>
      <c r="Q571" s="101"/>
    </row>
    <row r="572" spans="1:22" x14ac:dyDescent="0.3">
      <c r="A572" s="95"/>
      <c r="B572" s="96"/>
      <c r="C572" s="97"/>
      <c r="D572" s="98"/>
      <c r="E572" s="98"/>
      <c r="F572" s="98"/>
      <c r="G572" s="98"/>
      <c r="H572" s="98"/>
      <c r="I572" s="99"/>
      <c r="J572" s="99"/>
      <c r="K572" s="100"/>
      <c r="L572" s="100"/>
      <c r="M572" s="100"/>
      <c r="N572" s="100"/>
      <c r="O572" s="100"/>
      <c r="P572" s="100"/>
      <c r="Q572" s="101"/>
    </row>
    <row r="573" spans="1:22" x14ac:dyDescent="0.3">
      <c r="A573" s="104"/>
      <c r="B573" s="105"/>
      <c r="C573" s="106"/>
      <c r="D573" s="107"/>
      <c r="E573" s="107"/>
      <c r="F573" s="107"/>
      <c r="G573" s="107"/>
      <c r="H573" s="107"/>
      <c r="I573" s="108"/>
      <c r="J573" s="108"/>
      <c r="K573" s="109"/>
      <c r="L573" s="109"/>
      <c r="M573" s="109"/>
      <c r="N573" s="109"/>
      <c r="O573" s="109"/>
      <c r="P573" s="109"/>
      <c r="Q573" s="110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42">
        <f>N567-K567</f>
        <v>149350.37000000058</v>
      </c>
      <c r="O581" s="643"/>
    </row>
    <row r="582" spans="14:18" ht="20" x14ac:dyDescent="0.3">
      <c r="N582" s="643"/>
      <c r="O582" s="643"/>
      <c r="P582" s="350">
        <f>N581/K567</f>
        <v>6.6862430064970446E-2</v>
      </c>
      <c r="R582" s="568">
        <f>O567+'BM07'!P567</f>
        <v>746704.8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53"/>
  <sheetViews>
    <sheetView view="pageBreakPreview" topLeftCell="A892" zoomScale="142" zoomScaleNormal="110" zoomScaleSheetLayoutView="130" workbookViewId="0">
      <selection activeCell="M897" sqref="M89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7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692" t="s">
        <v>762</v>
      </c>
      <c r="B2" s="69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692" t="s">
        <v>764</v>
      </c>
      <c r="B3" s="69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694" t="s">
        <v>768</v>
      </c>
      <c r="D5" s="694"/>
      <c r="E5" s="694"/>
      <c r="F5" s="694"/>
      <c r="G5" s="694"/>
      <c r="H5" s="694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692" t="s">
        <v>771</v>
      </c>
      <c r="B7" s="69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695" t="s">
        <v>773</v>
      </c>
      <c r="B8" s="695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</row>
    <row r="9" spans="1:16" ht="12" customHeight="1" x14ac:dyDescent="0.3">
      <c r="A9" s="696" t="s">
        <v>774</v>
      </c>
      <c r="B9" s="698" t="s">
        <v>775</v>
      </c>
      <c r="C9" s="698" t="s">
        <v>776</v>
      </c>
      <c r="D9" s="696" t="s">
        <v>777</v>
      </c>
      <c r="E9" s="700" t="s">
        <v>778</v>
      </c>
      <c r="F9" s="701"/>
      <c r="G9" s="701"/>
      <c r="H9" s="701"/>
      <c r="I9" s="701"/>
      <c r="J9" s="702"/>
      <c r="K9" s="703" t="s">
        <v>779</v>
      </c>
      <c r="L9" s="704"/>
      <c r="M9" s="705"/>
      <c r="N9" s="696" t="s">
        <v>780</v>
      </c>
    </row>
    <row r="10" spans="1:16" ht="13.4" customHeight="1" x14ac:dyDescent="0.3">
      <c r="A10" s="697"/>
      <c r="B10" s="699"/>
      <c r="C10" s="699"/>
      <c r="D10" s="69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97"/>
    </row>
    <row r="11" spans="1:16" ht="12" customHeight="1" x14ac:dyDescent="0.3">
      <c r="A11" s="56" t="s">
        <v>790</v>
      </c>
      <c r="B11" s="706" t="s">
        <v>791</v>
      </c>
      <c r="C11" s="70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79" t="s">
        <v>836</v>
      </c>
      <c r="B12" s="180" t="s">
        <v>837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16" ht="12" customHeight="1" x14ac:dyDescent="0.2">
      <c r="A13" s="182" t="s">
        <v>58</v>
      </c>
      <c r="B13" s="157" t="s">
        <v>838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</row>
    <row r="14" spans="1:16" ht="63" x14ac:dyDescent="0.3">
      <c r="A14" s="167" t="s">
        <v>839</v>
      </c>
      <c r="B14" s="183" t="s">
        <v>840</v>
      </c>
      <c r="C14" s="128" t="s">
        <v>841</v>
      </c>
      <c r="D14" s="128"/>
      <c r="E14" s="128"/>
      <c r="F14" s="128"/>
      <c r="G14" s="128"/>
      <c r="H14" s="128"/>
      <c r="I14" s="128"/>
      <c r="J14" s="128"/>
      <c r="K14" s="128"/>
      <c r="L14" s="128"/>
      <c r="M14" s="184">
        <v>8</v>
      </c>
      <c r="N14" s="121" t="s">
        <v>842</v>
      </c>
      <c r="P14" s="48" t="s">
        <v>796</v>
      </c>
    </row>
    <row r="15" spans="1:16" ht="12" customHeight="1" x14ac:dyDescent="0.2">
      <c r="A15" s="267"/>
      <c r="B15" s="131"/>
      <c r="C15" s="131"/>
      <c r="D15" s="268">
        <v>1</v>
      </c>
      <c r="E15" s="269">
        <v>4</v>
      </c>
      <c r="F15" s="131"/>
      <c r="G15" s="124">
        <v>2</v>
      </c>
      <c r="H15" s="131"/>
      <c r="I15" s="131"/>
      <c r="J15" s="131"/>
      <c r="K15" s="124">
        <v>8</v>
      </c>
      <c r="L15" s="124">
        <v>8</v>
      </c>
      <c r="M15" s="131"/>
      <c r="N15" s="131"/>
    </row>
    <row r="16" spans="1:16" ht="52.5" x14ac:dyDescent="0.3">
      <c r="A16" s="167" t="s">
        <v>843</v>
      </c>
      <c r="B16" s="132" t="s">
        <v>844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84">
        <v>10</v>
      </c>
      <c r="N16" s="121" t="s">
        <v>63</v>
      </c>
      <c r="P16" s="48" t="s">
        <v>796</v>
      </c>
    </row>
    <row r="17" spans="1:16" ht="12" customHeight="1" x14ac:dyDescent="0.2">
      <c r="A17" s="267"/>
      <c r="B17" s="131" t="s">
        <v>1404</v>
      </c>
      <c r="C17" s="131"/>
      <c r="D17" s="268">
        <v>1</v>
      </c>
      <c r="E17" s="269">
        <v>10</v>
      </c>
      <c r="F17" s="131"/>
      <c r="G17" s="131"/>
      <c r="H17" s="131"/>
      <c r="I17" s="131"/>
      <c r="J17" s="131"/>
      <c r="K17" s="124">
        <v>10</v>
      </c>
      <c r="L17" s="124">
        <v>10</v>
      </c>
      <c r="M17" s="131"/>
      <c r="N17" s="131"/>
    </row>
    <row r="18" spans="1:16" ht="46.4" customHeight="1" x14ac:dyDescent="0.3">
      <c r="A18" s="167" t="s">
        <v>845</v>
      </c>
      <c r="B18" s="134" t="s">
        <v>64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84">
        <v>15</v>
      </c>
      <c r="N18" s="121" t="s">
        <v>63</v>
      </c>
      <c r="P18" s="48" t="s">
        <v>796</v>
      </c>
    </row>
    <row r="19" spans="1:16" ht="12" customHeight="1" x14ac:dyDescent="0.2">
      <c r="A19" s="267"/>
      <c r="B19" s="131" t="s">
        <v>1404</v>
      </c>
      <c r="C19" s="131"/>
      <c r="D19" s="268">
        <v>1</v>
      </c>
      <c r="E19" s="269">
        <v>15</v>
      </c>
      <c r="F19" s="131"/>
      <c r="G19" s="131"/>
      <c r="H19" s="131"/>
      <c r="I19" s="131"/>
      <c r="J19" s="131"/>
      <c r="K19" s="124">
        <v>15</v>
      </c>
      <c r="L19" s="124">
        <v>15</v>
      </c>
      <c r="M19" s="131"/>
      <c r="N19" s="131"/>
    </row>
    <row r="20" spans="1:16" ht="50.15" customHeight="1" x14ac:dyDescent="0.3">
      <c r="A20" s="167" t="s">
        <v>846</v>
      </c>
      <c r="B20" s="134" t="s">
        <v>847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84">
        <v>28</v>
      </c>
      <c r="N20" s="121" t="s">
        <v>63</v>
      </c>
    </row>
    <row r="21" spans="1:16" ht="12" customHeight="1" x14ac:dyDescent="0.2">
      <c r="A21" s="267"/>
      <c r="B21" s="254" t="s">
        <v>1403</v>
      </c>
      <c r="C21" s="265"/>
      <c r="D21" s="268">
        <v>1</v>
      </c>
      <c r="E21" s="124">
        <v>14</v>
      </c>
      <c r="F21" s="131"/>
      <c r="G21" s="124">
        <v>2</v>
      </c>
      <c r="H21" s="131"/>
      <c r="I21" s="131"/>
      <c r="J21" s="131"/>
      <c r="K21" s="124">
        <v>28</v>
      </c>
      <c r="L21" s="124">
        <v>28</v>
      </c>
      <c r="M21" s="131"/>
      <c r="N21" s="131"/>
    </row>
    <row r="22" spans="1:16" ht="12" customHeight="1" x14ac:dyDescent="0.2">
      <c r="A22" s="182" t="s">
        <v>66</v>
      </c>
      <c r="B22" s="157" t="s">
        <v>38</v>
      </c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</row>
    <row r="23" spans="1:16" ht="31.5" customHeight="1" x14ac:dyDescent="0.3">
      <c r="A23" s="167" t="s">
        <v>78</v>
      </c>
      <c r="B23" s="132" t="s">
        <v>848</v>
      </c>
      <c r="C23" s="185" t="s">
        <v>849</v>
      </c>
      <c r="D23" s="111"/>
      <c r="E23" s="111"/>
      <c r="F23" s="111"/>
      <c r="G23" s="111"/>
      <c r="H23" s="111"/>
      <c r="I23" s="111"/>
      <c r="J23" s="111"/>
      <c r="K23" s="111"/>
      <c r="L23" s="111"/>
      <c r="M23" s="188">
        <f>SUM(L24:L28)</f>
        <v>4.24</v>
      </c>
      <c r="N23" s="121" t="s">
        <v>46</v>
      </c>
    </row>
    <row r="24" spans="1:16" ht="21" customHeight="1" x14ac:dyDescent="0.3">
      <c r="A24" s="267"/>
      <c r="B24" s="155" t="s">
        <v>850</v>
      </c>
      <c r="C24" s="173"/>
      <c r="D24" s="268">
        <v>4</v>
      </c>
      <c r="E24" s="270">
        <v>0.55000000000000004</v>
      </c>
      <c r="F24" s="173"/>
      <c r="G24" s="124">
        <v>0.7</v>
      </c>
      <c r="H24" s="173"/>
      <c r="I24" s="173"/>
      <c r="J24" s="173"/>
      <c r="K24" s="124">
        <v>0.38500000000000001</v>
      </c>
      <c r="L24" s="124">
        <v>1.54</v>
      </c>
      <c r="M24" s="173"/>
      <c r="N24" s="173"/>
    </row>
    <row r="25" spans="1:16" ht="21" customHeight="1" x14ac:dyDescent="0.3">
      <c r="A25" s="267"/>
      <c r="B25" s="155" t="s">
        <v>851</v>
      </c>
      <c r="C25" s="173"/>
      <c r="D25" s="268">
        <v>4</v>
      </c>
      <c r="E25" s="270">
        <v>0.75</v>
      </c>
      <c r="F25" s="173"/>
      <c r="G25" s="124">
        <v>0.9</v>
      </c>
      <c r="H25" s="173"/>
      <c r="I25" s="173"/>
      <c r="J25" s="173"/>
      <c r="K25" s="124">
        <v>0.67500000000000004</v>
      </c>
      <c r="L25" s="124">
        <v>2.7</v>
      </c>
      <c r="M25" s="173"/>
      <c r="N25" s="173"/>
    </row>
    <row r="26" spans="1:16" ht="12" customHeight="1" x14ac:dyDescent="0.2">
      <c r="A26" s="185"/>
      <c r="B26" s="189" t="s">
        <v>852</v>
      </c>
      <c r="C26" s="116"/>
      <c r="D26" s="186">
        <v>4</v>
      </c>
      <c r="E26" s="115">
        <v>1.1000000000000001</v>
      </c>
      <c r="F26" s="116"/>
      <c r="G26" s="115">
        <v>0.15</v>
      </c>
      <c r="H26" s="116"/>
      <c r="I26" s="186">
        <v>0.3</v>
      </c>
      <c r="J26" s="116"/>
      <c r="K26" s="115">
        <v>4.9500000000000002E-2</v>
      </c>
      <c r="L26" s="115"/>
      <c r="M26" s="116"/>
      <c r="N26" s="116"/>
    </row>
    <row r="27" spans="1:16" ht="12" customHeight="1" x14ac:dyDescent="0.2">
      <c r="A27" s="185"/>
      <c r="B27" s="189" t="s">
        <v>853</v>
      </c>
      <c r="C27" s="116"/>
      <c r="D27" s="186">
        <v>4</v>
      </c>
      <c r="E27" s="115">
        <v>0.8</v>
      </c>
      <c r="F27" s="116"/>
      <c r="G27" s="115">
        <v>0.15</v>
      </c>
      <c r="H27" s="116"/>
      <c r="I27" s="186">
        <v>0.3</v>
      </c>
      <c r="J27" s="116"/>
      <c r="K27" s="115">
        <v>3.5999999999999997E-2</v>
      </c>
      <c r="L27" s="115"/>
      <c r="M27" s="116"/>
      <c r="N27" s="116"/>
    </row>
    <row r="28" spans="1:16" ht="12" customHeight="1" x14ac:dyDescent="0.2">
      <c r="A28" s="191"/>
      <c r="B28" s="189" t="s">
        <v>854</v>
      </c>
      <c r="C28" s="116"/>
      <c r="D28" s="186">
        <v>2</v>
      </c>
      <c r="E28" s="190">
        <v>10.6</v>
      </c>
      <c r="F28" s="116"/>
      <c r="G28" s="115">
        <v>0.15</v>
      </c>
      <c r="H28" s="116"/>
      <c r="I28" s="186">
        <v>0.3</v>
      </c>
      <c r="J28" s="116"/>
      <c r="K28" s="115">
        <v>0.47699999999999998</v>
      </c>
      <c r="L28" s="115"/>
      <c r="M28" s="116"/>
      <c r="N28" s="116"/>
    </row>
    <row r="29" spans="1:16" ht="42" customHeight="1" x14ac:dyDescent="0.3">
      <c r="A29" s="121" t="s">
        <v>79</v>
      </c>
      <c r="B29" s="134" t="s">
        <v>68</v>
      </c>
      <c r="C29" s="187" t="s">
        <v>849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92">
        <v>4.24</v>
      </c>
      <c r="N29" s="133" t="s">
        <v>63</v>
      </c>
    </row>
    <row r="30" spans="1:16" ht="21" customHeight="1" x14ac:dyDescent="0.3">
      <c r="A30" s="160"/>
      <c r="B30" s="155" t="s">
        <v>850</v>
      </c>
      <c r="C30" s="173"/>
      <c r="D30" s="268">
        <v>4</v>
      </c>
      <c r="E30" s="270">
        <v>0.55000000000000004</v>
      </c>
      <c r="F30" s="173"/>
      <c r="G30" s="124">
        <v>0.7</v>
      </c>
      <c r="H30" s="173"/>
      <c r="I30" s="173"/>
      <c r="J30" s="173"/>
      <c r="K30" s="124">
        <v>0.38500000000000001</v>
      </c>
      <c r="L30" s="124">
        <v>1.54</v>
      </c>
      <c r="M30" s="173"/>
      <c r="N30" s="173"/>
    </row>
    <row r="31" spans="1:16" ht="21" customHeight="1" x14ac:dyDescent="0.3">
      <c r="A31" s="160"/>
      <c r="B31" s="155" t="s">
        <v>851</v>
      </c>
      <c r="C31" s="173"/>
      <c r="D31" s="268">
        <v>4</v>
      </c>
      <c r="E31" s="270">
        <v>0.75</v>
      </c>
      <c r="F31" s="173"/>
      <c r="G31" s="124">
        <v>0.9</v>
      </c>
      <c r="H31" s="173"/>
      <c r="I31" s="173"/>
      <c r="J31" s="173"/>
      <c r="K31" s="124">
        <v>0.67500000000000004</v>
      </c>
      <c r="L31" s="124">
        <v>2.7</v>
      </c>
      <c r="M31" s="173"/>
      <c r="N31" s="173"/>
    </row>
    <row r="32" spans="1:16" ht="56.25" customHeight="1" x14ac:dyDescent="0.3">
      <c r="A32" s="121" t="s">
        <v>80</v>
      </c>
      <c r="B32" s="134" t="s">
        <v>69</v>
      </c>
      <c r="C32" s="185" t="s">
        <v>849</v>
      </c>
      <c r="D32" s="128"/>
      <c r="E32" s="128"/>
      <c r="F32" s="128"/>
      <c r="G32" s="128"/>
      <c r="H32" s="128"/>
      <c r="I32" s="128"/>
      <c r="J32" s="128"/>
      <c r="K32" s="128"/>
      <c r="L32" s="128"/>
      <c r="M32" s="188">
        <v>4.24</v>
      </c>
      <c r="N32" s="121" t="s">
        <v>63</v>
      </c>
    </row>
    <row r="33" spans="1:15" ht="21" customHeight="1" x14ac:dyDescent="0.3">
      <c r="A33" s="160"/>
      <c r="B33" s="155" t="s">
        <v>850</v>
      </c>
      <c r="C33" s="173"/>
      <c r="D33" s="268">
        <v>4</v>
      </c>
      <c r="E33" s="270">
        <v>0.55000000000000004</v>
      </c>
      <c r="F33" s="173"/>
      <c r="G33" s="124">
        <v>0.7</v>
      </c>
      <c r="H33" s="173"/>
      <c r="I33" s="173"/>
      <c r="J33" s="173"/>
      <c r="K33" s="124">
        <v>0.38500000000000001</v>
      </c>
      <c r="L33" s="124">
        <v>1.54</v>
      </c>
      <c r="M33" s="173"/>
      <c r="N33" s="173"/>
    </row>
    <row r="34" spans="1:15" ht="21" customHeight="1" x14ac:dyDescent="0.3">
      <c r="A34" s="160"/>
      <c r="B34" s="155" t="s">
        <v>851</v>
      </c>
      <c r="C34" s="173"/>
      <c r="D34" s="268">
        <v>4</v>
      </c>
      <c r="E34" s="270">
        <v>0.75</v>
      </c>
      <c r="F34" s="173"/>
      <c r="G34" s="124">
        <v>0.9</v>
      </c>
      <c r="H34" s="173"/>
      <c r="I34" s="173"/>
      <c r="J34" s="173"/>
      <c r="K34" s="124">
        <v>0.67500000000000004</v>
      </c>
      <c r="L34" s="124">
        <v>2.7</v>
      </c>
      <c r="M34" s="173"/>
      <c r="N34" s="173"/>
    </row>
    <row r="35" spans="1:15" ht="65.25" customHeight="1" x14ac:dyDescent="0.3">
      <c r="A35" s="121" t="s">
        <v>81</v>
      </c>
      <c r="B35" s="134" t="s">
        <v>70</v>
      </c>
      <c r="C35" s="185" t="s">
        <v>849</v>
      </c>
      <c r="D35" s="128"/>
      <c r="E35" s="128"/>
      <c r="F35" s="128"/>
      <c r="G35" s="128"/>
      <c r="H35" s="128"/>
      <c r="I35" s="128"/>
      <c r="J35" s="128"/>
      <c r="K35" s="128"/>
      <c r="L35" s="128"/>
      <c r="M35" s="188">
        <v>38.9</v>
      </c>
      <c r="N35" s="121" t="s">
        <v>71</v>
      </c>
    </row>
    <row r="36" spans="1:15" ht="12" customHeight="1" x14ac:dyDescent="0.2">
      <c r="A36" s="160"/>
      <c r="B36" s="155" t="s">
        <v>1405</v>
      </c>
      <c r="C36" s="131"/>
      <c r="D36" s="268">
        <v>1</v>
      </c>
      <c r="E36" s="270">
        <v>38.9</v>
      </c>
      <c r="F36" s="131"/>
      <c r="G36" s="131"/>
      <c r="H36" s="131"/>
      <c r="I36" s="131"/>
      <c r="J36" s="131"/>
      <c r="K36" s="124">
        <v>38.9</v>
      </c>
      <c r="L36" s="124">
        <v>38.9</v>
      </c>
      <c r="M36" s="131"/>
      <c r="N36" s="131"/>
    </row>
    <row r="37" spans="1:15" ht="59.9" customHeight="1" x14ac:dyDescent="0.3">
      <c r="A37" s="121" t="s">
        <v>82</v>
      </c>
      <c r="B37" s="134" t="s">
        <v>72</v>
      </c>
      <c r="C37" s="185" t="s">
        <v>849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88">
        <v>50.3</v>
      </c>
      <c r="N37" s="121" t="s">
        <v>71</v>
      </c>
    </row>
    <row r="38" spans="1:15" ht="12" customHeight="1" x14ac:dyDescent="0.2">
      <c r="A38" s="207"/>
      <c r="B38" s="299" t="s">
        <v>1406</v>
      </c>
      <c r="C38" s="175"/>
      <c r="D38" s="347">
        <v>1</v>
      </c>
      <c r="E38" s="348">
        <v>50.3</v>
      </c>
      <c r="F38" s="175"/>
      <c r="G38" s="175"/>
      <c r="H38" s="175"/>
      <c r="I38" s="175"/>
      <c r="J38" s="175"/>
      <c r="K38" s="297">
        <v>50.3</v>
      </c>
      <c r="L38" s="297">
        <v>50.3</v>
      </c>
      <c r="M38" s="175"/>
      <c r="N38" s="175"/>
    </row>
    <row r="39" spans="1:15" ht="56.25" customHeight="1" x14ac:dyDescent="0.3">
      <c r="A39" s="121" t="s">
        <v>83</v>
      </c>
      <c r="B39" s="134" t="s">
        <v>45</v>
      </c>
      <c r="C39" s="185" t="s">
        <v>849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88">
        <v>34.5</v>
      </c>
      <c r="N39" s="121" t="s">
        <v>71</v>
      </c>
    </row>
    <row r="40" spans="1:15" ht="12" customHeight="1" x14ac:dyDescent="0.2">
      <c r="A40" s="160"/>
      <c r="B40" s="155" t="s">
        <v>828</v>
      </c>
      <c r="C40" s="131"/>
      <c r="D40" s="268">
        <v>1</v>
      </c>
      <c r="E40" s="270">
        <v>34.5</v>
      </c>
      <c r="F40" s="131"/>
      <c r="G40" s="131"/>
      <c r="H40" s="131"/>
      <c r="I40" s="131"/>
      <c r="J40" s="131"/>
      <c r="K40" s="124">
        <v>34.5</v>
      </c>
      <c r="L40" s="124">
        <v>34.5</v>
      </c>
      <c r="M40" s="131"/>
      <c r="N40" s="131"/>
    </row>
    <row r="41" spans="1:15" ht="50.5" customHeight="1" x14ac:dyDescent="0.3">
      <c r="A41" s="121" t="s">
        <v>84</v>
      </c>
      <c r="B41" s="134" t="s">
        <v>73</v>
      </c>
      <c r="C41" s="185" t="s">
        <v>849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88">
        <v>36.200000000000003</v>
      </c>
      <c r="N41" s="121" t="s">
        <v>71</v>
      </c>
    </row>
    <row r="42" spans="1:15" ht="12" customHeight="1" x14ac:dyDescent="0.2">
      <c r="A42" s="271"/>
      <c r="B42" s="155" t="s">
        <v>1407</v>
      </c>
      <c r="C42" s="131"/>
      <c r="D42" s="268">
        <v>1</v>
      </c>
      <c r="E42" s="268">
        <v>36.200000000000003</v>
      </c>
      <c r="F42" s="131"/>
      <c r="G42" s="131"/>
      <c r="H42" s="131"/>
      <c r="I42" s="131"/>
      <c r="J42" s="131"/>
      <c r="K42" s="124">
        <v>36.200000000000003</v>
      </c>
      <c r="L42" s="124">
        <v>36.200000000000003</v>
      </c>
      <c r="M42" s="131"/>
      <c r="N42" s="131"/>
    </row>
    <row r="43" spans="1:15" ht="52.5" x14ac:dyDescent="0.3">
      <c r="A43" s="121" t="s">
        <v>85</v>
      </c>
      <c r="B43" s="134" t="s">
        <v>74</v>
      </c>
      <c r="C43" s="185" t="s">
        <v>849</v>
      </c>
      <c r="D43" s="128"/>
      <c r="E43" s="128"/>
      <c r="F43" s="128"/>
      <c r="G43" s="128"/>
      <c r="H43" s="128"/>
      <c r="I43" s="128"/>
      <c r="J43" s="128"/>
      <c r="K43" s="128"/>
      <c r="L43" s="128"/>
      <c r="M43" s="188">
        <f>L44+L45</f>
        <v>5.8</v>
      </c>
      <c r="N43" s="121" t="s">
        <v>63</v>
      </c>
    </row>
    <row r="44" spans="1:15" x14ac:dyDescent="0.3">
      <c r="A44" s="159"/>
      <c r="B44" s="273" t="s">
        <v>1405</v>
      </c>
      <c r="C44" s="160" t="s">
        <v>850</v>
      </c>
      <c r="D44" s="258">
        <v>4</v>
      </c>
      <c r="E44" s="258">
        <f>0.7*2+0.55*2</f>
        <v>2.5</v>
      </c>
      <c r="F44" s="258"/>
      <c r="G44" s="258">
        <v>0.25</v>
      </c>
      <c r="H44" s="258"/>
      <c r="I44" s="258"/>
      <c r="J44" s="258"/>
      <c r="K44" s="258">
        <f>E44*G44</f>
        <v>0.625</v>
      </c>
      <c r="L44" s="258">
        <f>K44*D44</f>
        <v>2.5</v>
      </c>
      <c r="M44" s="274"/>
      <c r="N44" s="159"/>
    </row>
    <row r="45" spans="1:15" x14ac:dyDescent="0.3">
      <c r="A45" s="159"/>
      <c r="B45" s="273" t="s">
        <v>1405</v>
      </c>
      <c r="C45" s="160" t="s">
        <v>851</v>
      </c>
      <c r="D45" s="258">
        <v>4</v>
      </c>
      <c r="E45" s="258">
        <f>0.9*2+0.75*2</f>
        <v>3.3</v>
      </c>
      <c r="F45" s="258"/>
      <c r="G45" s="258">
        <v>0.25</v>
      </c>
      <c r="H45" s="258"/>
      <c r="I45" s="258"/>
      <c r="J45" s="258"/>
      <c r="K45" s="258">
        <f>E45*G45</f>
        <v>0.82499999999999996</v>
      </c>
      <c r="L45" s="258">
        <f>K45*D45</f>
        <v>3.3</v>
      </c>
      <c r="M45" s="274"/>
      <c r="N45" s="159"/>
    </row>
    <row r="46" spans="1:15" ht="12" customHeight="1" x14ac:dyDescent="0.2">
      <c r="A46" s="346"/>
      <c r="B46" s="161" t="s">
        <v>1485</v>
      </c>
      <c r="C46" s="175"/>
      <c r="D46" s="347">
        <v>1</v>
      </c>
      <c r="E46" s="347">
        <v>37.75</v>
      </c>
      <c r="F46" s="175"/>
      <c r="G46" s="175"/>
      <c r="H46" s="175"/>
      <c r="I46" s="175"/>
      <c r="J46" s="175"/>
      <c r="K46" s="297">
        <v>37.75</v>
      </c>
      <c r="L46" s="297"/>
      <c r="M46" s="175"/>
      <c r="N46" s="175"/>
      <c r="O46" s="272"/>
    </row>
    <row r="47" spans="1:15" ht="80.5" customHeight="1" x14ac:dyDescent="0.3">
      <c r="A47" s="121" t="s">
        <v>86</v>
      </c>
      <c r="B47" s="134" t="s">
        <v>855</v>
      </c>
      <c r="C47" s="185" t="s">
        <v>849</v>
      </c>
      <c r="D47" s="128"/>
      <c r="E47" s="128"/>
      <c r="F47" s="128"/>
      <c r="G47" s="128"/>
      <c r="H47" s="128"/>
      <c r="I47" s="128"/>
      <c r="J47" s="128"/>
      <c r="K47" s="128"/>
      <c r="L47" s="128"/>
      <c r="M47" s="195">
        <f>SUM(L48:L49)</f>
        <v>1.42</v>
      </c>
      <c r="N47" s="121" t="s">
        <v>46</v>
      </c>
    </row>
    <row r="48" spans="1:15" ht="12" customHeight="1" x14ac:dyDescent="0.2">
      <c r="A48" s="271"/>
      <c r="B48" s="155" t="s">
        <v>1408</v>
      </c>
      <c r="C48" s="131" t="s">
        <v>1409</v>
      </c>
      <c r="D48" s="268">
        <v>1</v>
      </c>
      <c r="E48" s="268">
        <v>1.42</v>
      </c>
      <c r="F48" s="131"/>
      <c r="G48" s="131"/>
      <c r="H48" s="131"/>
      <c r="I48" s="131"/>
      <c r="J48" s="131"/>
      <c r="K48" s="268">
        <f>E48</f>
        <v>1.42</v>
      </c>
      <c r="L48" s="124">
        <f>K48*D48</f>
        <v>1.42</v>
      </c>
      <c r="M48" s="131"/>
      <c r="N48" s="131"/>
    </row>
    <row r="49" spans="1:14" ht="12" customHeight="1" x14ac:dyDescent="0.2">
      <c r="A49" s="193"/>
      <c r="B49" s="189" t="s">
        <v>1411</v>
      </c>
      <c r="C49" s="116" t="s">
        <v>1410</v>
      </c>
      <c r="D49" s="186">
        <v>1</v>
      </c>
      <c r="E49" s="186">
        <v>1.48</v>
      </c>
      <c r="F49" s="116"/>
      <c r="G49" s="116"/>
      <c r="H49" s="116"/>
      <c r="I49" s="116"/>
      <c r="J49" s="116"/>
      <c r="K49" s="186">
        <f>E49</f>
        <v>1.48</v>
      </c>
      <c r="L49" s="115"/>
      <c r="M49" s="116"/>
      <c r="N49" s="116"/>
    </row>
    <row r="50" spans="1:14" ht="62.5" customHeight="1" x14ac:dyDescent="0.3">
      <c r="A50" s="121" t="s">
        <v>87</v>
      </c>
      <c r="B50" s="134" t="s">
        <v>76</v>
      </c>
      <c r="C50" s="185" t="s">
        <v>849</v>
      </c>
      <c r="D50" s="128"/>
      <c r="E50" s="128"/>
      <c r="F50" s="128"/>
      <c r="G50" s="128"/>
      <c r="H50" s="128"/>
      <c r="I50" s="128"/>
      <c r="J50" s="128"/>
      <c r="K50" s="128"/>
      <c r="L50" s="128"/>
      <c r="M50" s="188">
        <v>15.84</v>
      </c>
      <c r="N50" s="121" t="s">
        <v>63</v>
      </c>
    </row>
    <row r="51" spans="1:14" ht="12" customHeight="1" x14ac:dyDescent="0.2">
      <c r="A51" s="193"/>
      <c r="B51" s="189" t="s">
        <v>852</v>
      </c>
      <c r="C51" s="116"/>
      <c r="D51" s="186">
        <v>4</v>
      </c>
      <c r="E51" s="196">
        <v>1.1000000000000001</v>
      </c>
      <c r="F51" s="116"/>
      <c r="G51" s="115">
        <v>0.55000000000000004</v>
      </c>
      <c r="H51" s="116"/>
      <c r="I51" s="116"/>
      <c r="J51" s="116"/>
      <c r="K51" s="115">
        <v>0.60499999999999998</v>
      </c>
      <c r="L51" s="115">
        <v>2.42</v>
      </c>
      <c r="M51" s="116"/>
      <c r="N51" s="116"/>
    </row>
    <row r="52" spans="1:14" ht="12" customHeight="1" x14ac:dyDescent="0.2">
      <c r="A52" s="193"/>
      <c r="B52" s="189" t="s">
        <v>853</v>
      </c>
      <c r="C52" s="116"/>
      <c r="D52" s="186">
        <v>4</v>
      </c>
      <c r="E52" s="196">
        <v>0.8</v>
      </c>
      <c r="F52" s="116"/>
      <c r="G52" s="115">
        <v>0.55000000000000004</v>
      </c>
      <c r="H52" s="116"/>
      <c r="I52" s="116"/>
      <c r="J52" s="116"/>
      <c r="K52" s="115">
        <v>0.44</v>
      </c>
      <c r="L52" s="115">
        <v>1.76</v>
      </c>
      <c r="M52" s="116"/>
      <c r="N52" s="116"/>
    </row>
    <row r="53" spans="1:14" ht="12" customHeight="1" x14ac:dyDescent="0.2">
      <c r="A53" s="193"/>
      <c r="B53" s="189" t="s">
        <v>854</v>
      </c>
      <c r="C53" s="116"/>
      <c r="D53" s="186">
        <v>2</v>
      </c>
      <c r="E53" s="186">
        <v>10.6</v>
      </c>
      <c r="F53" s="116"/>
      <c r="G53" s="115">
        <v>0.55000000000000004</v>
      </c>
      <c r="H53" s="116"/>
      <c r="I53" s="116"/>
      <c r="J53" s="116"/>
      <c r="K53" s="115">
        <v>5.83</v>
      </c>
      <c r="L53" s="115">
        <v>11.66</v>
      </c>
      <c r="M53" s="116"/>
      <c r="N53" s="116"/>
    </row>
    <row r="54" spans="1:14" ht="60.65" customHeight="1" x14ac:dyDescent="0.3">
      <c r="A54" s="121" t="s">
        <v>88</v>
      </c>
      <c r="B54" s="183" t="s">
        <v>77</v>
      </c>
      <c r="C54" s="185" t="s">
        <v>849</v>
      </c>
      <c r="D54" s="128"/>
      <c r="E54" s="128"/>
      <c r="F54" s="128"/>
      <c r="G54" s="128"/>
      <c r="H54" s="128"/>
      <c r="I54" s="128"/>
      <c r="J54" s="128"/>
      <c r="K54" s="128"/>
      <c r="L54" s="128"/>
      <c r="M54" s="188">
        <v>2.63</v>
      </c>
      <c r="N54" s="121" t="s">
        <v>46</v>
      </c>
    </row>
    <row r="55" spans="1:14" ht="12" customHeight="1" x14ac:dyDescent="0.2">
      <c r="A55" s="193"/>
      <c r="B55" s="189" t="s">
        <v>856</v>
      </c>
      <c r="C55" s="116"/>
      <c r="D55" s="186">
        <v>1</v>
      </c>
      <c r="E55" s="186">
        <v>5.53</v>
      </c>
      <c r="F55" s="116"/>
      <c r="G55" s="116"/>
      <c r="H55" s="116"/>
      <c r="I55" s="116"/>
      <c r="J55" s="116"/>
      <c r="K55" s="115">
        <v>5.53</v>
      </c>
      <c r="L55" s="115">
        <v>5.53</v>
      </c>
      <c r="M55" s="116"/>
      <c r="N55" s="116"/>
    </row>
    <row r="56" spans="1:14" ht="12" customHeight="1" x14ac:dyDescent="0.2">
      <c r="A56" s="193"/>
      <c r="B56" s="189" t="s">
        <v>857</v>
      </c>
      <c r="C56" s="116"/>
      <c r="D56" s="186">
        <v>-1</v>
      </c>
      <c r="E56" s="196">
        <v>2.9</v>
      </c>
      <c r="F56" s="116"/>
      <c r="G56" s="116"/>
      <c r="H56" s="116"/>
      <c r="I56" s="116"/>
      <c r="J56" s="116"/>
      <c r="K56" s="115">
        <v>2.9</v>
      </c>
      <c r="L56" s="115">
        <v>-2.9</v>
      </c>
      <c r="M56" s="116"/>
      <c r="N56" s="116"/>
    </row>
    <row r="57" spans="1:14" ht="12" customHeight="1" x14ac:dyDescent="0.2">
      <c r="A57" s="182" t="s">
        <v>89</v>
      </c>
      <c r="B57" s="157" t="s">
        <v>266</v>
      </c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</row>
    <row r="58" spans="1:14" ht="74.150000000000006" customHeight="1" x14ac:dyDescent="0.3">
      <c r="A58" s="194" t="s">
        <v>96</v>
      </c>
      <c r="B58" s="134" t="s">
        <v>90</v>
      </c>
      <c r="C58" s="185" t="s">
        <v>849</v>
      </c>
      <c r="D58" s="128"/>
      <c r="E58" s="128"/>
      <c r="F58" s="128"/>
      <c r="G58" s="128"/>
      <c r="H58" s="128"/>
      <c r="I58" s="128"/>
      <c r="J58" s="128"/>
      <c r="K58" s="128"/>
      <c r="L58" s="128"/>
      <c r="M58" s="188">
        <v>69.14</v>
      </c>
      <c r="N58" s="121" t="s">
        <v>63</v>
      </c>
    </row>
    <row r="59" spans="1:14" ht="12" customHeight="1" x14ac:dyDescent="0.2">
      <c r="A59" s="193"/>
      <c r="B59" s="116"/>
      <c r="C59" s="116"/>
      <c r="D59" s="186">
        <v>1</v>
      </c>
      <c r="E59" s="186">
        <v>69.14</v>
      </c>
      <c r="F59" s="116"/>
      <c r="G59" s="116"/>
      <c r="H59" s="116"/>
      <c r="I59" s="116"/>
      <c r="J59" s="116"/>
      <c r="K59" s="115">
        <v>69.14</v>
      </c>
      <c r="L59" s="115">
        <v>69.14</v>
      </c>
      <c r="M59" s="116"/>
      <c r="N59" s="116"/>
    </row>
    <row r="60" spans="1:14" ht="72.650000000000006" customHeight="1" x14ac:dyDescent="0.3">
      <c r="A60" s="121" t="s">
        <v>97</v>
      </c>
      <c r="B60" s="134" t="s">
        <v>91</v>
      </c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88">
        <v>27.7</v>
      </c>
      <c r="N60" s="121" t="s">
        <v>71</v>
      </c>
    </row>
    <row r="61" spans="1:14" ht="12" customHeight="1" x14ac:dyDescent="0.2">
      <c r="A61" s="191"/>
      <c r="B61" s="116"/>
      <c r="C61" s="116"/>
      <c r="D61" s="186">
        <v>1</v>
      </c>
      <c r="E61" s="115">
        <v>27.7</v>
      </c>
      <c r="F61" s="116"/>
      <c r="G61" s="116"/>
      <c r="H61" s="116"/>
      <c r="I61" s="116"/>
      <c r="J61" s="116"/>
      <c r="K61" s="115">
        <v>27.7</v>
      </c>
      <c r="L61" s="115">
        <v>27.7</v>
      </c>
      <c r="M61" s="116"/>
      <c r="N61" s="116"/>
    </row>
    <row r="62" spans="1:14" ht="85.5" customHeight="1" x14ac:dyDescent="0.3">
      <c r="A62" s="121" t="s">
        <v>98</v>
      </c>
      <c r="B62" s="134" t="s">
        <v>92</v>
      </c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88">
        <v>61.9</v>
      </c>
      <c r="N62" s="121" t="s">
        <v>71</v>
      </c>
    </row>
    <row r="63" spans="1:14" ht="12" customHeight="1" x14ac:dyDescent="0.2">
      <c r="A63" s="191"/>
      <c r="B63" s="116"/>
      <c r="C63" s="116"/>
      <c r="D63" s="186">
        <v>1</v>
      </c>
      <c r="E63" s="115">
        <v>61.9</v>
      </c>
      <c r="F63" s="116"/>
      <c r="G63" s="116"/>
      <c r="H63" s="116"/>
      <c r="I63" s="116"/>
      <c r="J63" s="116"/>
      <c r="K63" s="115">
        <v>61.9</v>
      </c>
      <c r="L63" s="115">
        <v>61.9</v>
      </c>
      <c r="M63" s="116"/>
      <c r="N63" s="116"/>
    </row>
    <row r="64" spans="1:14" ht="85.75" customHeight="1" x14ac:dyDescent="0.3">
      <c r="A64" s="121" t="s">
        <v>99</v>
      </c>
      <c r="B64" s="134" t="s">
        <v>47</v>
      </c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88">
        <v>143.5</v>
      </c>
      <c r="N64" s="121" t="s">
        <v>71</v>
      </c>
    </row>
    <row r="65" spans="1:14" ht="12" customHeight="1" x14ac:dyDescent="0.2">
      <c r="A65" s="191"/>
      <c r="B65" s="116"/>
      <c r="C65" s="116"/>
      <c r="D65" s="186">
        <v>1</v>
      </c>
      <c r="E65" s="115">
        <v>143.5</v>
      </c>
      <c r="F65" s="116"/>
      <c r="G65" s="116"/>
      <c r="H65" s="116"/>
      <c r="I65" s="116"/>
      <c r="J65" s="116"/>
      <c r="K65" s="115">
        <v>143.5</v>
      </c>
      <c r="L65" s="115">
        <v>143.5</v>
      </c>
      <c r="M65" s="116"/>
      <c r="N65" s="116"/>
    </row>
    <row r="66" spans="1:14" ht="82.5" customHeight="1" x14ac:dyDescent="0.3">
      <c r="A66" s="121" t="s">
        <v>100</v>
      </c>
      <c r="B66" s="134" t="s">
        <v>93</v>
      </c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88">
        <v>75.599999999999994</v>
      </c>
      <c r="N66" s="121" t="s">
        <v>71</v>
      </c>
    </row>
    <row r="67" spans="1:14" ht="12" customHeight="1" x14ac:dyDescent="0.2">
      <c r="A67" s="191"/>
      <c r="B67" s="116"/>
      <c r="C67" s="116"/>
      <c r="D67" s="186">
        <v>1</v>
      </c>
      <c r="E67" s="115">
        <v>75.599999999999994</v>
      </c>
      <c r="F67" s="116"/>
      <c r="G67" s="116"/>
      <c r="H67" s="116"/>
      <c r="I67" s="116"/>
      <c r="J67" s="116"/>
      <c r="K67" s="115">
        <v>75.599999999999994</v>
      </c>
      <c r="L67" s="115">
        <v>75.599999999999994</v>
      </c>
      <c r="M67" s="116"/>
      <c r="N67" s="116"/>
    </row>
    <row r="68" spans="1:14" ht="90.75" customHeight="1" x14ac:dyDescent="0.3">
      <c r="A68" s="121" t="s">
        <v>101</v>
      </c>
      <c r="B68" s="134" t="s">
        <v>94</v>
      </c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97">
        <v>79.8</v>
      </c>
      <c r="N68" s="121" t="s">
        <v>71</v>
      </c>
    </row>
    <row r="69" spans="1:14" ht="12" customHeight="1" x14ac:dyDescent="0.2">
      <c r="A69" s="191"/>
      <c r="B69" s="116"/>
      <c r="C69" s="116"/>
      <c r="D69" s="186">
        <v>1</v>
      </c>
      <c r="E69" s="186">
        <v>79.8</v>
      </c>
      <c r="F69" s="116"/>
      <c r="G69" s="116"/>
      <c r="H69" s="116"/>
      <c r="I69" s="116"/>
      <c r="J69" s="116"/>
      <c r="K69" s="115">
        <v>79.8</v>
      </c>
      <c r="L69" s="115">
        <v>79.8</v>
      </c>
      <c r="M69" s="116"/>
      <c r="N69" s="116"/>
    </row>
    <row r="70" spans="1:14" ht="69.650000000000006" customHeight="1" x14ac:dyDescent="0.3">
      <c r="A70" s="121" t="s">
        <v>102</v>
      </c>
      <c r="B70" s="134" t="s">
        <v>858</v>
      </c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97">
        <v>4.8499999999999996</v>
      </c>
      <c r="N70" s="121" t="s">
        <v>46</v>
      </c>
    </row>
    <row r="71" spans="1:14" ht="12" customHeight="1" x14ac:dyDescent="0.2">
      <c r="A71" s="191"/>
      <c r="B71" s="116"/>
      <c r="C71" s="116"/>
      <c r="D71" s="186">
        <v>1</v>
      </c>
      <c r="E71" s="186">
        <v>4.8499999999999996</v>
      </c>
      <c r="F71" s="116"/>
      <c r="G71" s="116"/>
      <c r="H71" s="116"/>
      <c r="I71" s="116"/>
      <c r="J71" s="116"/>
      <c r="K71" s="115">
        <v>4.8499999999999996</v>
      </c>
      <c r="L71" s="115">
        <v>4.8499999999999996</v>
      </c>
      <c r="M71" s="116"/>
      <c r="N71" s="116"/>
    </row>
    <row r="72" spans="1:14" ht="12" customHeight="1" x14ac:dyDescent="0.2">
      <c r="A72" s="182" t="s">
        <v>859</v>
      </c>
      <c r="B72" s="198" t="s">
        <v>860</v>
      </c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</row>
    <row r="73" spans="1:14" ht="62.15" customHeight="1" x14ac:dyDescent="0.3">
      <c r="A73" s="121" t="s">
        <v>106</v>
      </c>
      <c r="B73" s="134" t="s">
        <v>105</v>
      </c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88">
        <v>129.86000000000001</v>
      </c>
      <c r="N73" s="121" t="s">
        <v>63</v>
      </c>
    </row>
    <row r="74" spans="1:14" ht="12" customHeight="1" x14ac:dyDescent="0.2">
      <c r="A74" s="118"/>
      <c r="B74" s="199" t="s">
        <v>861</v>
      </c>
      <c r="C74" s="116"/>
      <c r="D74" s="200">
        <v>2</v>
      </c>
      <c r="E74" s="201">
        <v>5.6</v>
      </c>
      <c r="F74" s="116"/>
      <c r="G74" s="201">
        <v>3.3</v>
      </c>
      <c r="H74" s="116"/>
      <c r="I74" s="116"/>
      <c r="J74" s="116"/>
      <c r="K74" s="201">
        <v>18.48</v>
      </c>
      <c r="L74" s="201">
        <v>36.96</v>
      </c>
      <c r="M74" s="116"/>
      <c r="N74" s="116"/>
    </row>
    <row r="75" spans="1:14" ht="12" customHeight="1" x14ac:dyDescent="0.2">
      <c r="A75" s="118"/>
      <c r="B75" s="199" t="s">
        <v>862</v>
      </c>
      <c r="C75" s="116"/>
      <c r="D75" s="200">
        <v>1</v>
      </c>
      <c r="E75" s="202">
        <v>22.8</v>
      </c>
      <c r="F75" s="116"/>
      <c r="G75" s="201">
        <v>3.3</v>
      </c>
      <c r="H75" s="116"/>
      <c r="I75" s="116"/>
      <c r="J75" s="116"/>
      <c r="K75" s="201">
        <v>75.239999999999995</v>
      </c>
      <c r="L75" s="201">
        <v>75.239999999999995</v>
      </c>
      <c r="M75" s="116"/>
      <c r="N75" s="116"/>
    </row>
    <row r="76" spans="1:14" ht="12" customHeight="1" x14ac:dyDescent="0.2">
      <c r="A76" s="118"/>
      <c r="B76" s="199" t="s">
        <v>863</v>
      </c>
      <c r="C76" s="116"/>
      <c r="D76" s="200">
        <v>2</v>
      </c>
      <c r="E76" s="115">
        <v>8</v>
      </c>
      <c r="F76" s="116"/>
      <c r="G76" s="115">
        <v>1.3</v>
      </c>
      <c r="H76" s="116"/>
      <c r="I76" s="116"/>
      <c r="J76" s="116"/>
      <c r="K76" s="201">
        <v>10.4</v>
      </c>
      <c r="L76" s="201">
        <v>20.8</v>
      </c>
      <c r="M76" s="116"/>
      <c r="N76" s="116"/>
    </row>
    <row r="77" spans="1:14" ht="12" customHeight="1" x14ac:dyDescent="0.2">
      <c r="A77" s="118"/>
      <c r="B77" s="199" t="s">
        <v>863</v>
      </c>
      <c r="C77" s="116"/>
      <c r="D77" s="200">
        <v>1</v>
      </c>
      <c r="E77" s="186">
        <v>22.8</v>
      </c>
      <c r="F77" s="116"/>
      <c r="G77" s="115">
        <v>0.8</v>
      </c>
      <c r="H77" s="116"/>
      <c r="I77" s="116"/>
      <c r="J77" s="116"/>
      <c r="K77" s="201">
        <v>18.239999999999998</v>
      </c>
      <c r="L77" s="201">
        <v>18.239999999999998</v>
      </c>
      <c r="M77" s="116"/>
      <c r="N77" s="116"/>
    </row>
    <row r="78" spans="1:14" ht="12" customHeight="1" x14ac:dyDescent="0.2">
      <c r="A78" s="118"/>
      <c r="B78" s="199" t="s">
        <v>864</v>
      </c>
      <c r="C78" s="116"/>
      <c r="D78" s="200">
        <v>-1</v>
      </c>
      <c r="E78" s="115">
        <v>2</v>
      </c>
      <c r="F78" s="116"/>
      <c r="G78" s="115">
        <v>2.5</v>
      </c>
      <c r="H78" s="116"/>
      <c r="I78" s="116"/>
      <c r="J78" s="116"/>
      <c r="K78" s="201">
        <v>5</v>
      </c>
      <c r="L78" s="201">
        <v>-5</v>
      </c>
      <c r="M78" s="116"/>
      <c r="N78" s="116"/>
    </row>
    <row r="79" spans="1:14" ht="12" customHeight="1" x14ac:dyDescent="0.2">
      <c r="A79" s="118"/>
      <c r="B79" s="199" t="s">
        <v>864</v>
      </c>
      <c r="C79" s="116"/>
      <c r="D79" s="200">
        <v>-2</v>
      </c>
      <c r="E79" s="115">
        <v>1.2</v>
      </c>
      <c r="F79" s="116"/>
      <c r="G79" s="115">
        <v>2.1</v>
      </c>
      <c r="H79" s="116"/>
      <c r="I79" s="116"/>
      <c r="J79" s="116"/>
      <c r="K79" s="201">
        <v>2.52</v>
      </c>
      <c r="L79" s="201">
        <v>-5.04</v>
      </c>
      <c r="M79" s="116"/>
      <c r="N79" s="116"/>
    </row>
    <row r="80" spans="1:14" ht="12" customHeight="1" x14ac:dyDescent="0.2">
      <c r="A80" s="118"/>
      <c r="B80" s="203" t="s">
        <v>865</v>
      </c>
      <c r="C80" s="116"/>
      <c r="D80" s="200">
        <v>-2</v>
      </c>
      <c r="E80" s="115">
        <v>1.2</v>
      </c>
      <c r="F80" s="116"/>
      <c r="G80" s="115">
        <v>2.1</v>
      </c>
      <c r="H80" s="116"/>
      <c r="I80" s="116"/>
      <c r="J80" s="116"/>
      <c r="K80" s="201">
        <v>2.52</v>
      </c>
      <c r="L80" s="201">
        <v>-5.04</v>
      </c>
      <c r="M80" s="116"/>
      <c r="N80" s="116"/>
    </row>
    <row r="81" spans="1:14" ht="12" customHeight="1" x14ac:dyDescent="0.2">
      <c r="A81" s="118"/>
      <c r="B81" s="203" t="s">
        <v>866</v>
      </c>
      <c r="C81" s="116"/>
      <c r="D81" s="200">
        <v>-1</v>
      </c>
      <c r="E81" s="115">
        <v>3</v>
      </c>
      <c r="F81" s="116"/>
      <c r="G81" s="115">
        <v>2.1</v>
      </c>
      <c r="H81" s="116"/>
      <c r="I81" s="116"/>
      <c r="J81" s="116"/>
      <c r="K81" s="201">
        <v>6.3</v>
      </c>
      <c r="L81" s="201">
        <v>-6.3</v>
      </c>
      <c r="M81" s="116"/>
      <c r="N81" s="116"/>
    </row>
    <row r="82" spans="1:14" ht="12" customHeight="1" x14ac:dyDescent="0.2">
      <c r="A82" s="182" t="s">
        <v>867</v>
      </c>
      <c r="B82" s="198" t="s">
        <v>868</v>
      </c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</row>
    <row r="83" spans="1:14" ht="80.5" customHeight="1" x14ac:dyDescent="0.3">
      <c r="A83" s="121" t="s">
        <v>115</v>
      </c>
      <c r="B83" s="134" t="s">
        <v>109</v>
      </c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88">
        <v>259.72000000000003</v>
      </c>
      <c r="N83" s="121" t="s">
        <v>63</v>
      </c>
    </row>
    <row r="84" spans="1:14" ht="12" customHeight="1" x14ac:dyDescent="0.2">
      <c r="A84" s="118"/>
      <c r="B84" s="199" t="s">
        <v>861</v>
      </c>
      <c r="C84" s="149" t="s">
        <v>869</v>
      </c>
      <c r="D84" s="200">
        <v>4</v>
      </c>
      <c r="E84" s="201">
        <v>5.6</v>
      </c>
      <c r="F84" s="116"/>
      <c r="G84" s="201">
        <v>3.3</v>
      </c>
      <c r="H84" s="116"/>
      <c r="I84" s="116"/>
      <c r="J84" s="116"/>
      <c r="K84" s="201">
        <v>18.48</v>
      </c>
      <c r="L84" s="201">
        <v>73.92</v>
      </c>
      <c r="M84" s="116"/>
      <c r="N84" s="116"/>
    </row>
    <row r="85" spans="1:14" ht="12" customHeight="1" x14ac:dyDescent="0.2">
      <c r="A85" s="118"/>
      <c r="B85" s="199" t="s">
        <v>862</v>
      </c>
      <c r="C85" s="116"/>
      <c r="D85" s="200">
        <v>2</v>
      </c>
      <c r="E85" s="202">
        <v>22.8</v>
      </c>
      <c r="F85" s="116"/>
      <c r="G85" s="201">
        <v>3.3</v>
      </c>
      <c r="H85" s="116"/>
      <c r="I85" s="116"/>
      <c r="J85" s="116"/>
      <c r="K85" s="201">
        <v>75.239999999999995</v>
      </c>
      <c r="L85" s="201">
        <v>150.47999999999999</v>
      </c>
      <c r="M85" s="116"/>
      <c r="N85" s="116"/>
    </row>
    <row r="86" spans="1:14" ht="12" customHeight="1" x14ac:dyDescent="0.2">
      <c r="A86" s="140"/>
      <c r="B86" s="199" t="s">
        <v>863</v>
      </c>
      <c r="C86" s="116"/>
      <c r="D86" s="200">
        <v>4</v>
      </c>
      <c r="E86" s="115">
        <v>8</v>
      </c>
      <c r="F86" s="116"/>
      <c r="G86" s="115">
        <v>1.3</v>
      </c>
      <c r="H86" s="116"/>
      <c r="I86" s="116"/>
      <c r="J86" s="116"/>
      <c r="K86" s="201">
        <v>10.4</v>
      </c>
      <c r="L86" s="201">
        <v>41.6</v>
      </c>
      <c r="M86" s="116"/>
      <c r="N86" s="116"/>
    </row>
    <row r="87" spans="1:14" ht="12" customHeight="1" x14ac:dyDescent="0.2">
      <c r="A87" s="140"/>
      <c r="B87" s="199" t="s">
        <v>863</v>
      </c>
      <c r="C87" s="116"/>
      <c r="D87" s="200">
        <v>2</v>
      </c>
      <c r="E87" s="186">
        <v>22.8</v>
      </c>
      <c r="F87" s="116"/>
      <c r="G87" s="115">
        <v>0.8</v>
      </c>
      <c r="H87" s="116"/>
      <c r="I87" s="116"/>
      <c r="J87" s="116"/>
      <c r="K87" s="201">
        <v>18.239999999999998</v>
      </c>
      <c r="L87" s="201">
        <v>36.479999999999997</v>
      </c>
      <c r="M87" s="116"/>
      <c r="N87" s="116"/>
    </row>
    <row r="88" spans="1:14" ht="12" customHeight="1" x14ac:dyDescent="0.2">
      <c r="A88" s="140"/>
      <c r="B88" s="199" t="s">
        <v>864</v>
      </c>
      <c r="C88" s="116"/>
      <c r="D88" s="200">
        <v>-2</v>
      </c>
      <c r="E88" s="115">
        <v>2</v>
      </c>
      <c r="F88" s="116"/>
      <c r="G88" s="115">
        <v>2.5</v>
      </c>
      <c r="H88" s="116"/>
      <c r="I88" s="116"/>
      <c r="J88" s="116"/>
      <c r="K88" s="201">
        <v>5</v>
      </c>
      <c r="L88" s="201">
        <v>-10</v>
      </c>
      <c r="M88" s="116"/>
      <c r="N88" s="116"/>
    </row>
    <row r="89" spans="1:14" ht="12" customHeight="1" x14ac:dyDescent="0.2">
      <c r="A89" s="140"/>
      <c r="B89" s="199" t="s">
        <v>864</v>
      </c>
      <c r="C89" s="116"/>
      <c r="D89" s="200">
        <v>-4</v>
      </c>
      <c r="E89" s="115">
        <v>1.2</v>
      </c>
      <c r="F89" s="116"/>
      <c r="G89" s="115">
        <v>2.1</v>
      </c>
      <c r="H89" s="116"/>
      <c r="I89" s="116"/>
      <c r="J89" s="116"/>
      <c r="K89" s="201">
        <v>2.52</v>
      </c>
      <c r="L89" s="201">
        <v>-10.08</v>
      </c>
      <c r="M89" s="116"/>
      <c r="N89" s="116"/>
    </row>
    <row r="90" spans="1:14" ht="12" customHeight="1" x14ac:dyDescent="0.2">
      <c r="A90" s="140"/>
      <c r="B90" s="199" t="s">
        <v>865</v>
      </c>
      <c r="C90" s="116"/>
      <c r="D90" s="200">
        <v>-4</v>
      </c>
      <c r="E90" s="115">
        <v>1.2</v>
      </c>
      <c r="F90" s="116"/>
      <c r="G90" s="115">
        <v>2.1</v>
      </c>
      <c r="H90" s="116"/>
      <c r="I90" s="116"/>
      <c r="J90" s="116"/>
      <c r="K90" s="201">
        <v>2.52</v>
      </c>
      <c r="L90" s="201">
        <v>-10.08</v>
      </c>
      <c r="M90" s="116"/>
      <c r="N90" s="116"/>
    </row>
    <row r="91" spans="1:14" ht="12" customHeight="1" x14ac:dyDescent="0.2">
      <c r="A91" s="140"/>
      <c r="B91" s="199" t="s">
        <v>866</v>
      </c>
      <c r="C91" s="116"/>
      <c r="D91" s="200">
        <v>-2</v>
      </c>
      <c r="E91" s="115">
        <v>3</v>
      </c>
      <c r="F91" s="116"/>
      <c r="G91" s="115">
        <v>2.1</v>
      </c>
      <c r="H91" s="116"/>
      <c r="I91" s="116"/>
      <c r="J91" s="116"/>
      <c r="K91" s="201">
        <v>6.3</v>
      </c>
      <c r="L91" s="201">
        <v>-12.6</v>
      </c>
      <c r="M91" s="116"/>
      <c r="N91" s="116"/>
    </row>
    <row r="92" spans="1:14" ht="100.5" customHeight="1" x14ac:dyDescent="0.3">
      <c r="A92" s="167" t="s">
        <v>116</v>
      </c>
      <c r="B92" s="134" t="s">
        <v>110</v>
      </c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88">
        <v>259.72000000000003</v>
      </c>
      <c r="N92" s="121" t="s">
        <v>63</v>
      </c>
    </row>
    <row r="93" spans="1:14" ht="12" customHeight="1" x14ac:dyDescent="0.2">
      <c r="A93" s="140"/>
      <c r="B93" s="199" t="s">
        <v>861</v>
      </c>
      <c r="C93" s="149" t="s">
        <v>869</v>
      </c>
      <c r="D93" s="200">
        <v>4</v>
      </c>
      <c r="E93" s="201">
        <v>5.6</v>
      </c>
      <c r="F93" s="116"/>
      <c r="G93" s="201">
        <v>3.3</v>
      </c>
      <c r="H93" s="116"/>
      <c r="I93" s="116"/>
      <c r="J93" s="116"/>
      <c r="K93" s="201">
        <v>18.48</v>
      </c>
      <c r="L93" s="201">
        <v>73.92</v>
      </c>
      <c r="M93" s="116"/>
      <c r="N93" s="116"/>
    </row>
    <row r="94" spans="1:14" ht="12" customHeight="1" x14ac:dyDescent="0.2">
      <c r="A94" s="140"/>
      <c r="B94" s="199" t="s">
        <v>862</v>
      </c>
      <c r="C94" s="116"/>
      <c r="D94" s="200">
        <v>2</v>
      </c>
      <c r="E94" s="202">
        <v>22.8</v>
      </c>
      <c r="F94" s="116"/>
      <c r="G94" s="201">
        <v>3.3</v>
      </c>
      <c r="H94" s="116"/>
      <c r="I94" s="116"/>
      <c r="J94" s="116"/>
      <c r="K94" s="201">
        <v>75.239999999999995</v>
      </c>
      <c r="L94" s="201">
        <v>150.47999999999999</v>
      </c>
      <c r="M94" s="116"/>
      <c r="N94" s="116"/>
    </row>
    <row r="95" spans="1:14" ht="12" customHeight="1" x14ac:dyDescent="0.2">
      <c r="A95" s="140"/>
      <c r="B95" s="199" t="s">
        <v>863</v>
      </c>
      <c r="C95" s="116"/>
      <c r="D95" s="200">
        <v>4</v>
      </c>
      <c r="E95" s="115">
        <v>8</v>
      </c>
      <c r="F95" s="116"/>
      <c r="G95" s="115">
        <v>1.3</v>
      </c>
      <c r="H95" s="116"/>
      <c r="I95" s="116"/>
      <c r="J95" s="116"/>
      <c r="K95" s="201">
        <v>10.4</v>
      </c>
      <c r="L95" s="201">
        <v>41.6</v>
      </c>
      <c r="M95" s="116"/>
      <c r="N95" s="116"/>
    </row>
    <row r="96" spans="1:14" ht="12" customHeight="1" x14ac:dyDescent="0.2">
      <c r="A96" s="140"/>
      <c r="B96" s="199" t="s">
        <v>863</v>
      </c>
      <c r="C96" s="116"/>
      <c r="D96" s="200">
        <v>2</v>
      </c>
      <c r="E96" s="186">
        <v>22.8</v>
      </c>
      <c r="F96" s="116"/>
      <c r="G96" s="115">
        <v>0.8</v>
      </c>
      <c r="H96" s="116"/>
      <c r="I96" s="116"/>
      <c r="J96" s="116"/>
      <c r="K96" s="201">
        <v>18.239999999999998</v>
      </c>
      <c r="L96" s="201">
        <v>36.479999999999997</v>
      </c>
      <c r="M96" s="116"/>
      <c r="N96" s="116"/>
    </row>
    <row r="97" spans="1:14" ht="12" customHeight="1" x14ac:dyDescent="0.2">
      <c r="A97" s="140"/>
      <c r="B97" s="199" t="s">
        <v>864</v>
      </c>
      <c r="C97" s="116"/>
      <c r="D97" s="200">
        <v>-2</v>
      </c>
      <c r="E97" s="115">
        <v>2</v>
      </c>
      <c r="F97" s="116"/>
      <c r="G97" s="115">
        <v>2.5</v>
      </c>
      <c r="H97" s="116"/>
      <c r="I97" s="116"/>
      <c r="J97" s="116"/>
      <c r="K97" s="201">
        <v>5</v>
      </c>
      <c r="L97" s="201">
        <v>-10</v>
      </c>
      <c r="M97" s="116"/>
      <c r="N97" s="116"/>
    </row>
    <row r="98" spans="1:14" ht="12" customHeight="1" x14ac:dyDescent="0.2">
      <c r="A98" s="140"/>
      <c r="B98" s="199" t="s">
        <v>864</v>
      </c>
      <c r="C98" s="116"/>
      <c r="D98" s="200">
        <v>-4</v>
      </c>
      <c r="E98" s="115">
        <v>1.2</v>
      </c>
      <c r="F98" s="116"/>
      <c r="G98" s="115">
        <v>2.1</v>
      </c>
      <c r="H98" s="116"/>
      <c r="I98" s="116"/>
      <c r="J98" s="116"/>
      <c r="K98" s="201">
        <v>2.52</v>
      </c>
      <c r="L98" s="201">
        <v>-10.08</v>
      </c>
      <c r="M98" s="116"/>
      <c r="N98" s="116"/>
    </row>
    <row r="99" spans="1:14" ht="12" customHeight="1" x14ac:dyDescent="0.2">
      <c r="A99" s="140"/>
      <c r="B99" s="199" t="s">
        <v>865</v>
      </c>
      <c r="C99" s="116"/>
      <c r="D99" s="200">
        <v>-4</v>
      </c>
      <c r="E99" s="115">
        <v>1.2</v>
      </c>
      <c r="F99" s="116"/>
      <c r="G99" s="115">
        <v>2.1</v>
      </c>
      <c r="H99" s="116"/>
      <c r="I99" s="116"/>
      <c r="J99" s="116"/>
      <c r="K99" s="201">
        <v>2.52</v>
      </c>
      <c r="L99" s="201">
        <v>-10.08</v>
      </c>
      <c r="M99" s="116"/>
      <c r="N99" s="116"/>
    </row>
    <row r="100" spans="1:14" ht="12" customHeight="1" x14ac:dyDescent="0.2">
      <c r="A100" s="140"/>
      <c r="B100" s="199" t="s">
        <v>866</v>
      </c>
      <c r="C100" s="116"/>
      <c r="D100" s="200">
        <v>-2</v>
      </c>
      <c r="E100" s="115">
        <v>3</v>
      </c>
      <c r="F100" s="116"/>
      <c r="G100" s="115">
        <v>2.1</v>
      </c>
      <c r="H100" s="116"/>
      <c r="I100" s="116"/>
      <c r="J100" s="116"/>
      <c r="K100" s="201">
        <v>6.3</v>
      </c>
      <c r="L100" s="201">
        <v>-12.6</v>
      </c>
      <c r="M100" s="116"/>
      <c r="N100" s="116"/>
    </row>
    <row r="101" spans="1:14" ht="53.9" customHeight="1" x14ac:dyDescent="0.3">
      <c r="A101" s="167" t="s">
        <v>117</v>
      </c>
      <c r="B101" s="134" t="s">
        <v>111</v>
      </c>
      <c r="C101" s="167" t="s">
        <v>870</v>
      </c>
      <c r="D101" s="128"/>
      <c r="E101" s="128"/>
      <c r="F101" s="128"/>
      <c r="G101" s="128"/>
      <c r="H101" s="128"/>
      <c r="I101" s="128"/>
      <c r="J101" s="128"/>
      <c r="K101" s="128"/>
      <c r="L101" s="128"/>
      <c r="M101" s="188">
        <v>129.86000000000001</v>
      </c>
      <c r="N101" s="121" t="s">
        <v>63</v>
      </c>
    </row>
    <row r="102" spans="1:14" ht="12" customHeight="1" x14ac:dyDescent="0.2">
      <c r="A102" s="140"/>
      <c r="B102" s="199" t="s">
        <v>861</v>
      </c>
      <c r="C102" s="149" t="s">
        <v>869</v>
      </c>
      <c r="D102" s="200">
        <v>2</v>
      </c>
      <c r="E102" s="201">
        <v>5.6</v>
      </c>
      <c r="F102" s="116"/>
      <c r="G102" s="201">
        <v>3.3</v>
      </c>
      <c r="H102" s="116"/>
      <c r="I102" s="116"/>
      <c r="J102" s="116"/>
      <c r="K102" s="201">
        <v>18.48</v>
      </c>
      <c r="L102" s="201">
        <v>36.96</v>
      </c>
      <c r="M102" s="116"/>
      <c r="N102" s="116"/>
    </row>
    <row r="103" spans="1:14" ht="12" customHeight="1" x14ac:dyDescent="0.2">
      <c r="A103" s="140"/>
      <c r="B103" s="199" t="s">
        <v>862</v>
      </c>
      <c r="C103" s="116"/>
      <c r="D103" s="200">
        <v>1</v>
      </c>
      <c r="E103" s="202">
        <v>22.8</v>
      </c>
      <c r="F103" s="116"/>
      <c r="G103" s="201">
        <v>3.3</v>
      </c>
      <c r="H103" s="116"/>
      <c r="I103" s="116"/>
      <c r="J103" s="116"/>
      <c r="K103" s="201">
        <v>75.239999999999995</v>
      </c>
      <c r="L103" s="201">
        <v>75.239999999999995</v>
      </c>
      <c r="M103" s="116"/>
      <c r="N103" s="116"/>
    </row>
    <row r="104" spans="1:14" ht="12" customHeight="1" x14ac:dyDescent="0.2">
      <c r="A104" s="140"/>
      <c r="B104" s="199" t="s">
        <v>863</v>
      </c>
      <c r="C104" s="116"/>
      <c r="D104" s="200">
        <v>2</v>
      </c>
      <c r="E104" s="115">
        <v>8</v>
      </c>
      <c r="F104" s="116"/>
      <c r="G104" s="115">
        <v>1.3</v>
      </c>
      <c r="H104" s="116"/>
      <c r="I104" s="116"/>
      <c r="J104" s="116"/>
      <c r="K104" s="201">
        <v>10.4</v>
      </c>
      <c r="L104" s="201">
        <v>20.8</v>
      </c>
      <c r="M104" s="116"/>
      <c r="N104" s="116"/>
    </row>
    <row r="105" spans="1:14" ht="12" customHeight="1" x14ac:dyDescent="0.2">
      <c r="A105" s="140"/>
      <c r="B105" s="199" t="s">
        <v>863</v>
      </c>
      <c r="C105" s="116"/>
      <c r="D105" s="200">
        <v>1</v>
      </c>
      <c r="E105" s="186">
        <v>22.8</v>
      </c>
      <c r="F105" s="116"/>
      <c r="G105" s="115">
        <v>0.8</v>
      </c>
      <c r="H105" s="116"/>
      <c r="I105" s="116"/>
      <c r="J105" s="116"/>
      <c r="K105" s="201">
        <v>18.239999999999998</v>
      </c>
      <c r="L105" s="201">
        <v>18.239999999999998</v>
      </c>
      <c r="M105" s="116"/>
      <c r="N105" s="116"/>
    </row>
    <row r="106" spans="1:14" ht="12" customHeight="1" x14ac:dyDescent="0.2">
      <c r="A106" s="140"/>
      <c r="B106" s="199" t="s">
        <v>864</v>
      </c>
      <c r="C106" s="116"/>
      <c r="D106" s="200">
        <v>-1</v>
      </c>
      <c r="E106" s="115">
        <v>2</v>
      </c>
      <c r="F106" s="116"/>
      <c r="G106" s="115">
        <v>2.5</v>
      </c>
      <c r="H106" s="116"/>
      <c r="I106" s="116"/>
      <c r="J106" s="116"/>
      <c r="K106" s="201">
        <v>5</v>
      </c>
      <c r="L106" s="201">
        <v>-5</v>
      </c>
      <c r="M106" s="116"/>
      <c r="N106" s="116"/>
    </row>
    <row r="107" spans="1:14" ht="12" customHeight="1" x14ac:dyDescent="0.2">
      <c r="A107" s="140"/>
      <c r="B107" s="199" t="s">
        <v>864</v>
      </c>
      <c r="C107" s="116"/>
      <c r="D107" s="200">
        <v>-2</v>
      </c>
      <c r="E107" s="115">
        <v>1.2</v>
      </c>
      <c r="F107" s="116"/>
      <c r="G107" s="115">
        <v>2.1</v>
      </c>
      <c r="H107" s="116"/>
      <c r="I107" s="116"/>
      <c r="J107" s="116"/>
      <c r="K107" s="201">
        <v>2.52</v>
      </c>
      <c r="L107" s="201">
        <v>-5.04</v>
      </c>
      <c r="M107" s="116"/>
      <c r="N107" s="116"/>
    </row>
    <row r="108" spans="1:14" ht="12" customHeight="1" x14ac:dyDescent="0.2">
      <c r="A108" s="140"/>
      <c r="B108" s="199" t="s">
        <v>865</v>
      </c>
      <c r="C108" s="116"/>
      <c r="D108" s="200">
        <v>-2</v>
      </c>
      <c r="E108" s="115">
        <v>1.2</v>
      </c>
      <c r="F108" s="116"/>
      <c r="G108" s="115">
        <v>2.1</v>
      </c>
      <c r="H108" s="116"/>
      <c r="I108" s="116"/>
      <c r="J108" s="116"/>
      <c r="K108" s="201">
        <v>2.52</v>
      </c>
      <c r="L108" s="201">
        <v>-5.04</v>
      </c>
      <c r="M108" s="116"/>
      <c r="N108" s="116"/>
    </row>
    <row r="109" spans="1:14" ht="12" customHeight="1" x14ac:dyDescent="0.2">
      <c r="A109" s="140"/>
      <c r="B109" s="199" t="s">
        <v>866</v>
      </c>
      <c r="C109" s="116"/>
      <c r="D109" s="200">
        <v>-1</v>
      </c>
      <c r="E109" s="115">
        <v>3</v>
      </c>
      <c r="F109" s="116"/>
      <c r="G109" s="115">
        <v>2.1</v>
      </c>
      <c r="H109" s="116"/>
      <c r="I109" s="116"/>
      <c r="J109" s="116"/>
      <c r="K109" s="201">
        <v>6.3</v>
      </c>
      <c r="L109" s="201">
        <v>-6.3</v>
      </c>
      <c r="M109" s="116"/>
      <c r="N109" s="116"/>
    </row>
    <row r="110" spans="1:14" ht="50.5" customHeight="1" x14ac:dyDescent="0.3">
      <c r="A110" s="167" t="s">
        <v>118</v>
      </c>
      <c r="B110" s="134" t="s">
        <v>112</v>
      </c>
      <c r="C110" s="167" t="s">
        <v>870</v>
      </c>
      <c r="D110" s="128"/>
      <c r="E110" s="128"/>
      <c r="F110" s="128"/>
      <c r="G110" s="128"/>
      <c r="H110" s="128"/>
      <c r="I110" s="128"/>
      <c r="J110" s="128"/>
      <c r="K110" s="128"/>
      <c r="L110" s="128"/>
      <c r="M110" s="188">
        <v>129.86000000000001</v>
      </c>
      <c r="N110" s="121" t="s">
        <v>63</v>
      </c>
    </row>
    <row r="111" spans="1:14" ht="12" customHeight="1" x14ac:dyDescent="0.2">
      <c r="A111" s="140"/>
      <c r="B111" s="199" t="s">
        <v>861</v>
      </c>
      <c r="C111" s="149" t="s">
        <v>869</v>
      </c>
      <c r="D111" s="200">
        <v>2</v>
      </c>
      <c r="E111" s="201">
        <v>5.6</v>
      </c>
      <c r="F111" s="116"/>
      <c r="G111" s="201">
        <v>3.3</v>
      </c>
      <c r="H111" s="116"/>
      <c r="I111" s="116"/>
      <c r="J111" s="116"/>
      <c r="K111" s="201">
        <v>18.48</v>
      </c>
      <c r="L111" s="201">
        <v>36.96</v>
      </c>
      <c r="M111" s="116"/>
      <c r="N111" s="116"/>
    </row>
    <row r="112" spans="1:14" ht="12" customHeight="1" x14ac:dyDescent="0.2">
      <c r="A112" s="140"/>
      <c r="B112" s="199" t="s">
        <v>862</v>
      </c>
      <c r="C112" s="116"/>
      <c r="D112" s="200">
        <v>1</v>
      </c>
      <c r="E112" s="202">
        <v>22.8</v>
      </c>
      <c r="F112" s="116"/>
      <c r="G112" s="201">
        <v>3.3</v>
      </c>
      <c r="H112" s="116"/>
      <c r="I112" s="116"/>
      <c r="J112" s="116"/>
      <c r="K112" s="201">
        <v>75.239999999999995</v>
      </c>
      <c r="L112" s="201">
        <v>75.239999999999995</v>
      </c>
      <c r="M112" s="116"/>
      <c r="N112" s="116"/>
    </row>
    <row r="113" spans="1:14" ht="12" customHeight="1" x14ac:dyDescent="0.2">
      <c r="A113" s="140"/>
      <c r="B113" s="199" t="s">
        <v>863</v>
      </c>
      <c r="C113" s="116"/>
      <c r="D113" s="200">
        <v>2</v>
      </c>
      <c r="E113" s="115">
        <v>8</v>
      </c>
      <c r="F113" s="116"/>
      <c r="G113" s="115">
        <v>1.3</v>
      </c>
      <c r="H113" s="116"/>
      <c r="I113" s="116"/>
      <c r="J113" s="116"/>
      <c r="K113" s="201">
        <v>10.4</v>
      </c>
      <c r="L113" s="201">
        <v>20.8</v>
      </c>
      <c r="M113" s="116"/>
      <c r="N113" s="116"/>
    </row>
    <row r="114" spans="1:14" ht="12" customHeight="1" x14ac:dyDescent="0.2">
      <c r="A114" s="140"/>
      <c r="B114" s="199" t="s">
        <v>863</v>
      </c>
      <c r="C114" s="116"/>
      <c r="D114" s="200">
        <v>1</v>
      </c>
      <c r="E114" s="186">
        <v>22.8</v>
      </c>
      <c r="F114" s="116"/>
      <c r="G114" s="115">
        <v>0.8</v>
      </c>
      <c r="H114" s="116"/>
      <c r="I114" s="116"/>
      <c r="J114" s="116"/>
      <c r="K114" s="201">
        <v>18.239999999999998</v>
      </c>
      <c r="L114" s="201">
        <v>18.239999999999998</v>
      </c>
      <c r="M114" s="116"/>
      <c r="N114" s="116"/>
    </row>
    <row r="115" spans="1:14" ht="12" customHeight="1" x14ac:dyDescent="0.2">
      <c r="A115" s="140"/>
      <c r="B115" s="199" t="s">
        <v>864</v>
      </c>
      <c r="C115" s="116"/>
      <c r="D115" s="200">
        <v>-1</v>
      </c>
      <c r="E115" s="115">
        <v>2</v>
      </c>
      <c r="F115" s="116"/>
      <c r="G115" s="115">
        <v>2.5</v>
      </c>
      <c r="H115" s="116"/>
      <c r="I115" s="116"/>
      <c r="J115" s="116"/>
      <c r="K115" s="201">
        <v>5</v>
      </c>
      <c r="L115" s="201">
        <v>-5</v>
      </c>
      <c r="M115" s="116"/>
      <c r="N115" s="116"/>
    </row>
    <row r="116" spans="1:14" ht="12" customHeight="1" x14ac:dyDescent="0.2">
      <c r="A116" s="140"/>
      <c r="B116" s="199" t="s">
        <v>864</v>
      </c>
      <c r="C116" s="116"/>
      <c r="D116" s="200">
        <v>-2</v>
      </c>
      <c r="E116" s="115">
        <v>1.2</v>
      </c>
      <c r="F116" s="116"/>
      <c r="G116" s="115">
        <v>2.1</v>
      </c>
      <c r="H116" s="116"/>
      <c r="I116" s="116"/>
      <c r="J116" s="116"/>
      <c r="K116" s="201">
        <v>2.52</v>
      </c>
      <c r="L116" s="201">
        <v>-5.04</v>
      </c>
      <c r="M116" s="116"/>
      <c r="N116" s="116"/>
    </row>
    <row r="117" spans="1:14" ht="12" customHeight="1" x14ac:dyDescent="0.2">
      <c r="A117" s="140"/>
      <c r="B117" s="203" t="s">
        <v>865</v>
      </c>
      <c r="C117" s="116"/>
      <c r="D117" s="200">
        <v>-2</v>
      </c>
      <c r="E117" s="115">
        <v>1.2</v>
      </c>
      <c r="F117" s="116"/>
      <c r="G117" s="115">
        <v>2.1</v>
      </c>
      <c r="H117" s="116"/>
      <c r="I117" s="116"/>
      <c r="J117" s="116"/>
      <c r="K117" s="201">
        <v>2.52</v>
      </c>
      <c r="L117" s="201">
        <v>-5.04</v>
      </c>
      <c r="M117" s="116"/>
      <c r="N117" s="116"/>
    </row>
    <row r="118" spans="1:14" ht="12" customHeight="1" x14ac:dyDescent="0.2">
      <c r="A118" s="140"/>
      <c r="B118" s="203" t="s">
        <v>866</v>
      </c>
      <c r="C118" s="116"/>
      <c r="D118" s="200">
        <v>-1</v>
      </c>
      <c r="E118" s="115">
        <v>3</v>
      </c>
      <c r="F118" s="116"/>
      <c r="G118" s="115">
        <v>2.1</v>
      </c>
      <c r="H118" s="116"/>
      <c r="I118" s="116"/>
      <c r="J118" s="116"/>
      <c r="K118" s="201">
        <v>6.3</v>
      </c>
      <c r="L118" s="201">
        <v>-6.3</v>
      </c>
      <c r="M118" s="116"/>
      <c r="N118" s="116"/>
    </row>
    <row r="119" spans="1:14" ht="57.25" customHeight="1" x14ac:dyDescent="0.3">
      <c r="A119" s="167" t="s">
        <v>119</v>
      </c>
      <c r="B119" s="134" t="s">
        <v>113</v>
      </c>
      <c r="C119" s="167" t="s">
        <v>870</v>
      </c>
      <c r="D119" s="128"/>
      <c r="E119" s="128"/>
      <c r="F119" s="128"/>
      <c r="G119" s="128"/>
      <c r="H119" s="128"/>
      <c r="I119" s="128"/>
      <c r="J119" s="128"/>
      <c r="K119" s="128"/>
      <c r="L119" s="128"/>
      <c r="M119" s="188">
        <v>129.86000000000001</v>
      </c>
      <c r="N119" s="121" t="s">
        <v>63</v>
      </c>
    </row>
    <row r="120" spans="1:14" ht="12" customHeight="1" x14ac:dyDescent="0.2">
      <c r="A120" s="140"/>
      <c r="B120" s="199" t="s">
        <v>861</v>
      </c>
      <c r="C120" s="149" t="s">
        <v>869</v>
      </c>
      <c r="D120" s="200">
        <v>2</v>
      </c>
      <c r="E120" s="201">
        <v>5.6</v>
      </c>
      <c r="F120" s="116"/>
      <c r="G120" s="201">
        <v>3.3</v>
      </c>
      <c r="H120" s="116"/>
      <c r="I120" s="116"/>
      <c r="J120" s="116"/>
      <c r="K120" s="201">
        <v>18.48</v>
      </c>
      <c r="L120" s="201">
        <v>36.96</v>
      </c>
      <c r="M120" s="116"/>
      <c r="N120" s="116"/>
    </row>
    <row r="121" spans="1:14" ht="12" customHeight="1" x14ac:dyDescent="0.2">
      <c r="A121" s="140"/>
      <c r="B121" s="199" t="s">
        <v>862</v>
      </c>
      <c r="C121" s="116"/>
      <c r="D121" s="200">
        <v>1</v>
      </c>
      <c r="E121" s="202">
        <v>22.8</v>
      </c>
      <c r="F121" s="116"/>
      <c r="G121" s="201">
        <v>3.3</v>
      </c>
      <c r="H121" s="116"/>
      <c r="I121" s="116"/>
      <c r="J121" s="116"/>
      <c r="K121" s="201">
        <v>75.239999999999995</v>
      </c>
      <c r="L121" s="201">
        <v>75.239999999999995</v>
      </c>
      <c r="M121" s="116"/>
      <c r="N121" s="116"/>
    </row>
    <row r="122" spans="1:14" ht="12" customHeight="1" x14ac:dyDescent="0.2">
      <c r="A122" s="140"/>
      <c r="B122" s="199" t="s">
        <v>863</v>
      </c>
      <c r="C122" s="116"/>
      <c r="D122" s="200">
        <v>2</v>
      </c>
      <c r="E122" s="115">
        <v>8</v>
      </c>
      <c r="F122" s="116"/>
      <c r="G122" s="115">
        <v>1.3</v>
      </c>
      <c r="H122" s="116"/>
      <c r="I122" s="116"/>
      <c r="J122" s="116"/>
      <c r="K122" s="201">
        <v>10.4</v>
      </c>
      <c r="L122" s="201">
        <v>20.8</v>
      </c>
      <c r="M122" s="116"/>
      <c r="N122" s="116"/>
    </row>
    <row r="123" spans="1:14" ht="12" customHeight="1" x14ac:dyDescent="0.2">
      <c r="A123" s="140"/>
      <c r="B123" s="199" t="s">
        <v>863</v>
      </c>
      <c r="C123" s="116"/>
      <c r="D123" s="200">
        <v>1</v>
      </c>
      <c r="E123" s="186">
        <v>22.8</v>
      </c>
      <c r="F123" s="116"/>
      <c r="G123" s="115">
        <v>0.8</v>
      </c>
      <c r="H123" s="116"/>
      <c r="I123" s="116"/>
      <c r="J123" s="116"/>
      <c r="K123" s="201">
        <v>18.239999999999998</v>
      </c>
      <c r="L123" s="201">
        <v>18.239999999999998</v>
      </c>
      <c r="M123" s="116"/>
      <c r="N123" s="116"/>
    </row>
    <row r="124" spans="1:14" ht="12" customHeight="1" x14ac:dyDescent="0.2">
      <c r="A124" s="140"/>
      <c r="B124" s="199" t="s">
        <v>864</v>
      </c>
      <c r="C124" s="116"/>
      <c r="D124" s="200">
        <v>-1</v>
      </c>
      <c r="E124" s="115">
        <v>2</v>
      </c>
      <c r="F124" s="116"/>
      <c r="G124" s="115">
        <v>2.5</v>
      </c>
      <c r="H124" s="116"/>
      <c r="I124" s="116"/>
      <c r="J124" s="116"/>
      <c r="K124" s="201">
        <v>5</v>
      </c>
      <c r="L124" s="201">
        <v>-5</v>
      </c>
      <c r="M124" s="116"/>
      <c r="N124" s="116"/>
    </row>
    <row r="125" spans="1:14" ht="12" customHeight="1" x14ac:dyDescent="0.2">
      <c r="A125" s="140"/>
      <c r="B125" s="199" t="s">
        <v>864</v>
      </c>
      <c r="C125" s="116"/>
      <c r="D125" s="200">
        <v>-2</v>
      </c>
      <c r="E125" s="115">
        <v>1.2</v>
      </c>
      <c r="F125" s="116"/>
      <c r="G125" s="115">
        <v>2.1</v>
      </c>
      <c r="H125" s="116"/>
      <c r="I125" s="116"/>
      <c r="J125" s="116"/>
      <c r="K125" s="201">
        <v>2.52</v>
      </c>
      <c r="L125" s="201">
        <v>-5.04</v>
      </c>
      <c r="M125" s="116"/>
      <c r="N125" s="116"/>
    </row>
    <row r="126" spans="1:14" ht="12" customHeight="1" x14ac:dyDescent="0.2">
      <c r="A126" s="140"/>
      <c r="B126" s="203" t="s">
        <v>865</v>
      </c>
      <c r="C126" s="116"/>
      <c r="D126" s="200">
        <v>-2</v>
      </c>
      <c r="E126" s="115">
        <v>1.2</v>
      </c>
      <c r="F126" s="116"/>
      <c r="G126" s="115">
        <v>2.1</v>
      </c>
      <c r="H126" s="116"/>
      <c r="I126" s="116"/>
      <c r="J126" s="116"/>
      <c r="K126" s="201">
        <v>2.52</v>
      </c>
      <c r="L126" s="201">
        <v>-5.04</v>
      </c>
      <c r="M126" s="116"/>
      <c r="N126" s="116"/>
    </row>
    <row r="127" spans="1:14" ht="12" customHeight="1" x14ac:dyDescent="0.2">
      <c r="A127" s="140"/>
      <c r="B127" s="203" t="s">
        <v>866</v>
      </c>
      <c r="C127" s="116"/>
      <c r="D127" s="200">
        <v>-1</v>
      </c>
      <c r="E127" s="115">
        <v>3</v>
      </c>
      <c r="F127" s="116"/>
      <c r="G127" s="115">
        <v>2.1</v>
      </c>
      <c r="H127" s="116"/>
      <c r="I127" s="116"/>
      <c r="J127" s="116"/>
      <c r="K127" s="201">
        <v>6.3</v>
      </c>
      <c r="L127" s="201">
        <v>-6.3</v>
      </c>
      <c r="M127" s="116"/>
      <c r="N127" s="116"/>
    </row>
    <row r="128" spans="1:14" ht="66.25" customHeight="1" x14ac:dyDescent="0.3">
      <c r="A128" s="167" t="s">
        <v>120</v>
      </c>
      <c r="B128" s="134" t="s">
        <v>871</v>
      </c>
      <c r="C128" s="167" t="s">
        <v>872</v>
      </c>
      <c r="D128" s="128"/>
      <c r="E128" s="128"/>
      <c r="F128" s="128"/>
      <c r="G128" s="128"/>
      <c r="H128" s="128"/>
      <c r="I128" s="128"/>
      <c r="J128" s="128"/>
      <c r="K128" s="128"/>
      <c r="L128" s="128"/>
      <c r="M128" s="188">
        <v>129.86000000000001</v>
      </c>
      <c r="N128" s="121" t="s">
        <v>63</v>
      </c>
    </row>
    <row r="129" spans="1:14" ht="13.5" customHeight="1" x14ac:dyDescent="0.2">
      <c r="A129" s="140"/>
      <c r="B129" s="199" t="s">
        <v>861</v>
      </c>
      <c r="C129" s="149" t="s">
        <v>869</v>
      </c>
      <c r="D129" s="200">
        <v>2</v>
      </c>
      <c r="E129" s="201">
        <v>5.6</v>
      </c>
      <c r="F129" s="116"/>
      <c r="G129" s="201">
        <v>3.3</v>
      </c>
      <c r="H129" s="116"/>
      <c r="I129" s="116"/>
      <c r="J129" s="116"/>
      <c r="K129" s="201">
        <v>18.48</v>
      </c>
      <c r="L129" s="201">
        <v>36.96</v>
      </c>
      <c r="M129" s="116"/>
      <c r="N129" s="116"/>
    </row>
    <row r="130" spans="1:14" ht="12" customHeight="1" x14ac:dyDescent="0.2">
      <c r="A130" s="140"/>
      <c r="B130" s="199" t="s">
        <v>862</v>
      </c>
      <c r="C130" s="116"/>
      <c r="D130" s="200">
        <v>1</v>
      </c>
      <c r="E130" s="202">
        <v>22.8</v>
      </c>
      <c r="F130" s="116"/>
      <c r="G130" s="201">
        <v>3.3</v>
      </c>
      <c r="H130" s="116"/>
      <c r="I130" s="116"/>
      <c r="J130" s="116"/>
      <c r="K130" s="201">
        <v>75.239999999999995</v>
      </c>
      <c r="L130" s="201">
        <v>75.239999999999995</v>
      </c>
      <c r="M130" s="116"/>
      <c r="N130" s="116"/>
    </row>
    <row r="131" spans="1:14" ht="12" customHeight="1" x14ac:dyDescent="0.2">
      <c r="A131" s="140"/>
      <c r="B131" s="199" t="s">
        <v>863</v>
      </c>
      <c r="C131" s="116"/>
      <c r="D131" s="200">
        <v>2</v>
      </c>
      <c r="E131" s="115">
        <v>8</v>
      </c>
      <c r="F131" s="116"/>
      <c r="G131" s="115">
        <v>1.3</v>
      </c>
      <c r="H131" s="116"/>
      <c r="I131" s="116"/>
      <c r="J131" s="116"/>
      <c r="K131" s="201">
        <v>10.4</v>
      </c>
      <c r="L131" s="201">
        <v>20.8</v>
      </c>
      <c r="M131" s="116"/>
      <c r="N131" s="116"/>
    </row>
    <row r="132" spans="1:14" ht="12" customHeight="1" x14ac:dyDescent="0.2">
      <c r="A132" s="140"/>
      <c r="B132" s="199" t="s">
        <v>863</v>
      </c>
      <c r="C132" s="116"/>
      <c r="D132" s="200">
        <v>1</v>
      </c>
      <c r="E132" s="186">
        <v>22.8</v>
      </c>
      <c r="F132" s="116"/>
      <c r="G132" s="115">
        <v>0.8</v>
      </c>
      <c r="H132" s="116"/>
      <c r="I132" s="116"/>
      <c r="J132" s="116"/>
      <c r="K132" s="201">
        <v>18.239999999999998</v>
      </c>
      <c r="L132" s="201">
        <v>18.239999999999998</v>
      </c>
      <c r="M132" s="116"/>
      <c r="N132" s="116"/>
    </row>
    <row r="133" spans="1:14" ht="14.25" customHeight="1" x14ac:dyDescent="0.2">
      <c r="A133" s="140"/>
      <c r="B133" s="199" t="s">
        <v>864</v>
      </c>
      <c r="C133" s="116"/>
      <c r="D133" s="200">
        <v>-1</v>
      </c>
      <c r="E133" s="115">
        <v>2</v>
      </c>
      <c r="F133" s="116"/>
      <c r="G133" s="115">
        <v>2.5</v>
      </c>
      <c r="H133" s="116"/>
      <c r="I133" s="116"/>
      <c r="J133" s="116"/>
      <c r="K133" s="201">
        <v>5</v>
      </c>
      <c r="L133" s="201">
        <v>-5</v>
      </c>
      <c r="M133" s="116"/>
      <c r="N133" s="116"/>
    </row>
    <row r="134" spans="1:14" ht="12" customHeight="1" x14ac:dyDescent="0.2">
      <c r="A134" s="140"/>
      <c r="B134" s="199" t="s">
        <v>864</v>
      </c>
      <c r="C134" s="116"/>
      <c r="D134" s="200">
        <v>-2</v>
      </c>
      <c r="E134" s="115">
        <v>1.2</v>
      </c>
      <c r="F134" s="116"/>
      <c r="G134" s="115">
        <v>2.1</v>
      </c>
      <c r="H134" s="116"/>
      <c r="I134" s="116"/>
      <c r="J134" s="116"/>
      <c r="K134" s="201">
        <v>2.52</v>
      </c>
      <c r="L134" s="201">
        <v>-5.04</v>
      </c>
      <c r="M134" s="116"/>
      <c r="N134" s="116"/>
    </row>
    <row r="135" spans="1:14" ht="12" customHeight="1" x14ac:dyDescent="0.2">
      <c r="A135" s="140"/>
      <c r="B135" s="203" t="s">
        <v>865</v>
      </c>
      <c r="C135" s="116"/>
      <c r="D135" s="200">
        <v>-2</v>
      </c>
      <c r="E135" s="115">
        <v>1.2</v>
      </c>
      <c r="F135" s="116"/>
      <c r="G135" s="115">
        <v>2.1</v>
      </c>
      <c r="H135" s="116"/>
      <c r="I135" s="116"/>
      <c r="J135" s="116"/>
      <c r="K135" s="201">
        <v>2.52</v>
      </c>
      <c r="L135" s="201">
        <v>-5.04</v>
      </c>
      <c r="M135" s="116"/>
      <c r="N135" s="116"/>
    </row>
    <row r="136" spans="1:14" ht="12" customHeight="1" x14ac:dyDescent="0.2">
      <c r="A136" s="140"/>
      <c r="B136" s="203" t="s">
        <v>866</v>
      </c>
      <c r="C136" s="116"/>
      <c r="D136" s="200">
        <v>-1</v>
      </c>
      <c r="E136" s="115">
        <v>3</v>
      </c>
      <c r="F136" s="116"/>
      <c r="G136" s="115">
        <v>2.1</v>
      </c>
      <c r="H136" s="116"/>
      <c r="I136" s="116"/>
      <c r="J136" s="116"/>
      <c r="K136" s="201">
        <v>6.3</v>
      </c>
      <c r="L136" s="201">
        <v>-6.3</v>
      </c>
      <c r="M136" s="116"/>
      <c r="N136" s="116"/>
    </row>
    <row r="137" spans="1:14" ht="12" customHeight="1" x14ac:dyDescent="0.2">
      <c r="A137" s="179" t="s">
        <v>873</v>
      </c>
      <c r="B137" s="180" t="s">
        <v>874</v>
      </c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</row>
    <row r="138" spans="1:14" ht="12" customHeight="1" x14ac:dyDescent="0.2">
      <c r="A138" s="182" t="s">
        <v>122</v>
      </c>
      <c r="B138" s="157" t="s">
        <v>838</v>
      </c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</row>
    <row r="139" spans="1:14" ht="42" x14ac:dyDescent="0.3">
      <c r="A139" s="121" t="s">
        <v>125</v>
      </c>
      <c r="B139" s="121" t="s">
        <v>875</v>
      </c>
      <c r="C139" s="140" t="s">
        <v>807</v>
      </c>
      <c r="D139" s="111"/>
      <c r="E139" s="111"/>
      <c r="F139" s="111"/>
      <c r="G139" s="111"/>
      <c r="H139" s="111"/>
      <c r="I139" s="111"/>
      <c r="J139" s="111"/>
      <c r="K139" s="111"/>
      <c r="L139" s="111"/>
      <c r="M139" s="114">
        <f>L140</f>
        <v>46.42</v>
      </c>
      <c r="N139" s="121" t="s">
        <v>124</v>
      </c>
    </row>
    <row r="140" spans="1:14" x14ac:dyDescent="0.3">
      <c r="A140" s="160"/>
      <c r="B140" s="160" t="s">
        <v>876</v>
      </c>
      <c r="C140" s="173"/>
      <c r="D140" s="123">
        <v>1</v>
      </c>
      <c r="E140" s="123">
        <f>10.71*2+5*5</f>
        <v>46.42</v>
      </c>
      <c r="F140" s="125"/>
      <c r="G140" s="125"/>
      <c r="H140" s="125"/>
      <c r="I140" s="125"/>
      <c r="J140" s="125"/>
      <c r="K140" s="123">
        <f>E140</f>
        <v>46.42</v>
      </c>
      <c r="L140" s="123">
        <f>E140</f>
        <v>46.42</v>
      </c>
      <c r="M140" s="126"/>
      <c r="N140" s="173"/>
    </row>
    <row r="141" spans="1:14" x14ac:dyDescent="0.3">
      <c r="A141" s="182" t="s">
        <v>126</v>
      </c>
      <c r="B141" s="182" t="s">
        <v>877</v>
      </c>
      <c r="C141" s="204"/>
      <c r="D141" s="233"/>
      <c r="E141" s="233"/>
      <c r="F141" s="233"/>
      <c r="G141" s="233"/>
      <c r="H141" s="233"/>
      <c r="I141" s="233"/>
      <c r="J141" s="233"/>
      <c r="K141" s="233"/>
      <c r="L141" s="233"/>
      <c r="M141" s="144"/>
      <c r="N141" s="204"/>
    </row>
    <row r="142" spans="1:14" ht="31.5" x14ac:dyDescent="0.3">
      <c r="A142" s="121" t="s">
        <v>130</v>
      </c>
      <c r="B142" s="121" t="s">
        <v>67</v>
      </c>
      <c r="C142" s="111"/>
      <c r="D142" s="117"/>
      <c r="E142" s="117"/>
      <c r="F142" s="117"/>
      <c r="G142" s="117"/>
      <c r="H142" s="117"/>
      <c r="I142" s="117"/>
      <c r="J142" s="117"/>
      <c r="K142" s="117"/>
      <c r="L142" s="117"/>
      <c r="M142" s="114">
        <f>L143+L144+L145</f>
        <v>6.7499999999999991</v>
      </c>
      <c r="N142" s="121" t="s">
        <v>46</v>
      </c>
    </row>
    <row r="143" spans="1:14" x14ac:dyDescent="0.3">
      <c r="A143" s="160"/>
      <c r="B143" s="160" t="s">
        <v>878</v>
      </c>
      <c r="C143" s="173" t="s">
        <v>978</v>
      </c>
      <c r="D143" s="123">
        <v>10</v>
      </c>
      <c r="E143" s="123">
        <f>0.55+0.1*2</f>
        <v>0.75</v>
      </c>
      <c r="F143" s="125"/>
      <c r="G143" s="123">
        <f>0.7+0.1*2</f>
        <v>0.89999999999999991</v>
      </c>
      <c r="H143" s="125"/>
      <c r="I143" s="123">
        <v>1</v>
      </c>
      <c r="J143" s="125"/>
      <c r="K143" s="123">
        <f>E143*G143*I143</f>
        <v>0.67499999999999993</v>
      </c>
      <c r="L143" s="150">
        <f>K143*D143</f>
        <v>6.7499999999999991</v>
      </c>
      <c r="M143" s="126"/>
      <c r="N143" s="173"/>
    </row>
    <row r="144" spans="1:14" x14ac:dyDescent="0.3">
      <c r="A144" s="205"/>
      <c r="B144" s="205" t="s">
        <v>879</v>
      </c>
      <c r="C144" s="206"/>
      <c r="D144" s="113">
        <v>2</v>
      </c>
      <c r="E144" s="113">
        <v>10.71</v>
      </c>
      <c r="F144" s="119"/>
      <c r="G144" s="113">
        <v>0.15</v>
      </c>
      <c r="H144" s="119"/>
      <c r="I144" s="113">
        <v>0.3</v>
      </c>
      <c r="J144" s="119"/>
      <c r="K144" s="113">
        <v>0.48</v>
      </c>
      <c r="L144" s="127"/>
      <c r="M144" s="120"/>
      <c r="N144" s="206"/>
    </row>
    <row r="145" spans="1:14" x14ac:dyDescent="0.3">
      <c r="A145" s="205"/>
      <c r="B145" s="205" t="s">
        <v>880</v>
      </c>
      <c r="C145" s="206"/>
      <c r="D145" s="113">
        <v>5</v>
      </c>
      <c r="E145" s="113">
        <v>5</v>
      </c>
      <c r="F145" s="119"/>
      <c r="G145" s="113">
        <v>0.15</v>
      </c>
      <c r="H145" s="119"/>
      <c r="I145" s="113">
        <v>0.3</v>
      </c>
      <c r="J145" s="119"/>
      <c r="K145" s="113">
        <v>0.23</v>
      </c>
      <c r="L145" s="127"/>
      <c r="M145" s="120"/>
      <c r="N145" s="206"/>
    </row>
    <row r="146" spans="1:14" ht="31.5" x14ac:dyDescent="0.3">
      <c r="A146" s="121" t="s">
        <v>131</v>
      </c>
      <c r="B146" s="121" t="s">
        <v>68</v>
      </c>
      <c r="C146" s="140" t="s">
        <v>881</v>
      </c>
      <c r="D146" s="117"/>
      <c r="E146" s="117"/>
      <c r="F146" s="117"/>
      <c r="G146" s="117"/>
      <c r="H146" s="117"/>
      <c r="I146" s="117"/>
      <c r="J146" s="117"/>
      <c r="K146" s="117"/>
      <c r="L146" s="117"/>
      <c r="M146" s="114">
        <v>3.85</v>
      </c>
      <c r="N146" s="121" t="s">
        <v>63</v>
      </c>
    </row>
    <row r="147" spans="1:14" x14ac:dyDescent="0.3">
      <c r="A147" s="160"/>
      <c r="B147" s="160" t="s">
        <v>878</v>
      </c>
      <c r="C147" s="173"/>
      <c r="D147" s="123">
        <v>10</v>
      </c>
      <c r="E147" s="123">
        <v>0.55000000000000004</v>
      </c>
      <c r="F147" s="125"/>
      <c r="G147" s="123">
        <v>0.7</v>
      </c>
      <c r="H147" s="125"/>
      <c r="I147" s="125"/>
      <c r="J147" s="125"/>
      <c r="K147" s="123">
        <v>0.39</v>
      </c>
      <c r="L147" s="123">
        <v>3.85</v>
      </c>
      <c r="M147" s="126"/>
      <c r="N147" s="173"/>
    </row>
    <row r="148" spans="1:14" ht="42" x14ac:dyDescent="0.3">
      <c r="A148" s="121" t="s">
        <v>132</v>
      </c>
      <c r="B148" s="117" t="s">
        <v>882</v>
      </c>
      <c r="C148" s="140" t="s">
        <v>883</v>
      </c>
      <c r="D148" s="117"/>
      <c r="E148" s="117"/>
      <c r="F148" s="117"/>
      <c r="G148" s="117"/>
      <c r="H148" s="117"/>
      <c r="I148" s="117"/>
      <c r="J148" s="117"/>
      <c r="K148" s="117"/>
      <c r="L148" s="117"/>
      <c r="M148" s="114">
        <v>0.19</v>
      </c>
      <c r="N148" s="121" t="s">
        <v>46</v>
      </c>
    </row>
    <row r="149" spans="1:14" x14ac:dyDescent="0.3">
      <c r="A149" s="160"/>
      <c r="B149" s="160" t="s">
        <v>878</v>
      </c>
      <c r="C149" s="173"/>
      <c r="D149" s="123">
        <v>10</v>
      </c>
      <c r="E149" s="123">
        <v>0.55000000000000004</v>
      </c>
      <c r="F149" s="125"/>
      <c r="G149" s="123">
        <v>0.7</v>
      </c>
      <c r="H149" s="125"/>
      <c r="I149" s="123">
        <v>0.05</v>
      </c>
      <c r="J149" s="125"/>
      <c r="K149" s="123">
        <v>0.02</v>
      </c>
      <c r="L149" s="123">
        <v>0.19</v>
      </c>
      <c r="M149" s="126"/>
      <c r="N149" s="173"/>
    </row>
    <row r="150" spans="1:14" ht="31.5" x14ac:dyDescent="0.3">
      <c r="A150" s="121" t="s">
        <v>133</v>
      </c>
      <c r="B150" s="121" t="s">
        <v>70</v>
      </c>
      <c r="C150" s="111"/>
      <c r="D150" s="117"/>
      <c r="E150" s="117"/>
      <c r="F150" s="117"/>
      <c r="G150" s="117"/>
      <c r="H150" s="117"/>
      <c r="I150" s="117"/>
      <c r="J150" s="117"/>
      <c r="K150" s="117"/>
      <c r="L150" s="117"/>
      <c r="M150" s="114">
        <f>L151</f>
        <v>37.5</v>
      </c>
      <c r="N150" s="121" t="s">
        <v>71</v>
      </c>
    </row>
    <row r="151" spans="1:14" x14ac:dyDescent="0.3">
      <c r="A151" s="160"/>
      <c r="B151" s="160" t="s">
        <v>884</v>
      </c>
      <c r="C151" s="173"/>
      <c r="D151" s="123">
        <v>1</v>
      </c>
      <c r="E151" s="123">
        <v>37.5</v>
      </c>
      <c r="F151" s="125"/>
      <c r="G151" s="125"/>
      <c r="H151" s="125"/>
      <c r="I151" s="125"/>
      <c r="J151" s="125"/>
      <c r="K151" s="123">
        <v>37.5</v>
      </c>
      <c r="L151" s="123">
        <v>37.5</v>
      </c>
      <c r="M151" s="126"/>
      <c r="N151" s="173"/>
    </row>
    <row r="152" spans="1:14" ht="31.5" x14ac:dyDescent="0.3">
      <c r="A152" s="121" t="s">
        <v>134</v>
      </c>
      <c r="B152" s="121" t="s">
        <v>72</v>
      </c>
      <c r="C152" s="111"/>
      <c r="D152" s="117"/>
      <c r="E152" s="117"/>
      <c r="F152" s="117"/>
      <c r="G152" s="117"/>
      <c r="H152" s="117"/>
      <c r="I152" s="117"/>
      <c r="J152" s="117"/>
      <c r="K152" s="117"/>
      <c r="L152" s="117"/>
      <c r="M152" s="114">
        <v>65.7</v>
      </c>
      <c r="N152" s="121" t="s">
        <v>71</v>
      </c>
    </row>
    <row r="153" spans="1:14" x14ac:dyDescent="0.3">
      <c r="A153" s="160"/>
      <c r="B153" s="160" t="s">
        <v>884</v>
      </c>
      <c r="C153" s="173"/>
      <c r="D153" s="123">
        <v>1</v>
      </c>
      <c r="E153" s="123">
        <v>65.7</v>
      </c>
      <c r="F153" s="125"/>
      <c r="G153" s="125"/>
      <c r="H153" s="125"/>
      <c r="I153" s="125"/>
      <c r="J153" s="125"/>
      <c r="K153" s="123">
        <v>65.7</v>
      </c>
      <c r="L153" s="123">
        <v>65.7</v>
      </c>
      <c r="M153" s="126"/>
      <c r="N153" s="173"/>
    </row>
    <row r="154" spans="1:14" ht="31.5" x14ac:dyDescent="0.3">
      <c r="A154" s="121" t="s">
        <v>135</v>
      </c>
      <c r="B154" s="121" t="s">
        <v>45</v>
      </c>
      <c r="C154" s="111"/>
      <c r="D154" s="117"/>
      <c r="E154" s="117"/>
      <c r="F154" s="117"/>
      <c r="G154" s="117"/>
      <c r="H154" s="117"/>
      <c r="I154" s="117"/>
      <c r="J154" s="117"/>
      <c r="K154" s="117"/>
      <c r="L154" s="117"/>
      <c r="M154" s="114">
        <v>61.7</v>
      </c>
      <c r="N154" s="121" t="s">
        <v>71</v>
      </c>
    </row>
    <row r="155" spans="1:14" x14ac:dyDescent="0.3">
      <c r="A155" s="160"/>
      <c r="B155" s="160" t="s">
        <v>884</v>
      </c>
      <c r="C155" s="173"/>
      <c r="D155" s="123">
        <v>1</v>
      </c>
      <c r="E155" s="123">
        <v>61.7</v>
      </c>
      <c r="F155" s="125"/>
      <c r="G155" s="125"/>
      <c r="H155" s="125"/>
      <c r="I155" s="125"/>
      <c r="J155" s="125"/>
      <c r="K155" s="123">
        <v>61.7</v>
      </c>
      <c r="L155" s="123">
        <v>61.7</v>
      </c>
      <c r="M155" s="126"/>
      <c r="N155" s="173"/>
    </row>
    <row r="156" spans="1:14" ht="31.5" x14ac:dyDescent="0.3">
      <c r="A156" s="121" t="s">
        <v>136</v>
      </c>
      <c r="B156" s="121" t="s">
        <v>73</v>
      </c>
      <c r="C156" s="111"/>
      <c r="D156" s="117"/>
      <c r="E156" s="117"/>
      <c r="F156" s="117"/>
      <c r="G156" s="117"/>
      <c r="H156" s="117"/>
      <c r="I156" s="117"/>
      <c r="J156" s="117"/>
      <c r="K156" s="117"/>
      <c r="L156" s="117"/>
      <c r="M156" s="114">
        <f>L157</f>
        <v>57.2</v>
      </c>
      <c r="N156" s="121" t="s">
        <v>71</v>
      </c>
    </row>
    <row r="157" spans="1:14" x14ac:dyDescent="0.3">
      <c r="A157" s="160"/>
      <c r="B157" s="160" t="s">
        <v>884</v>
      </c>
      <c r="C157" s="173"/>
      <c r="D157" s="123">
        <v>1</v>
      </c>
      <c r="E157" s="123">
        <v>57.2</v>
      </c>
      <c r="F157" s="125"/>
      <c r="G157" s="125"/>
      <c r="H157" s="125"/>
      <c r="I157" s="125"/>
      <c r="J157" s="125"/>
      <c r="K157" s="123">
        <v>57.2</v>
      </c>
      <c r="L157" s="123">
        <f>K157</f>
        <v>57.2</v>
      </c>
      <c r="M157" s="126"/>
      <c r="N157" s="173"/>
    </row>
    <row r="158" spans="1:14" ht="42" x14ac:dyDescent="0.3">
      <c r="A158" s="121" t="s">
        <v>137</v>
      </c>
      <c r="B158" s="117" t="s">
        <v>885</v>
      </c>
      <c r="C158" s="111"/>
      <c r="D158" s="117"/>
      <c r="E158" s="117"/>
      <c r="F158" s="117"/>
      <c r="G158" s="117"/>
      <c r="H158" s="117"/>
      <c r="I158" s="117"/>
      <c r="J158" s="117"/>
      <c r="K158" s="117"/>
      <c r="L158" s="117"/>
      <c r="M158" s="114">
        <f>L159</f>
        <v>2.8</v>
      </c>
      <c r="N158" s="121" t="s">
        <v>46</v>
      </c>
    </row>
    <row r="159" spans="1:14" x14ac:dyDescent="0.3">
      <c r="A159" s="160"/>
      <c r="B159" s="160" t="s">
        <v>884</v>
      </c>
      <c r="C159" s="173"/>
      <c r="D159" s="123">
        <v>10</v>
      </c>
      <c r="E159" s="125">
        <v>2.8</v>
      </c>
      <c r="F159" s="125"/>
      <c r="G159" s="125"/>
      <c r="H159" s="125"/>
      <c r="I159" s="125"/>
      <c r="J159" s="125"/>
      <c r="K159" s="123">
        <v>2.8</v>
      </c>
      <c r="L159" s="123">
        <v>2.8</v>
      </c>
      <c r="M159" s="126"/>
      <c r="N159" s="173"/>
    </row>
    <row r="160" spans="1:14" ht="52.5" x14ac:dyDescent="0.3">
      <c r="A160" s="121" t="s">
        <v>138</v>
      </c>
      <c r="B160" s="121" t="str">
        <f>'BM05'!B65</f>
        <v>FABRICAÇÃO, MONTAGEM E DESMONTAGEM DE FÔRMA PARA BLOCO DE COROAMENTO, EM MADEIRA SERRADA, E=25 MM, 4 UTILIZAÇÕES. AF_06/2017</v>
      </c>
      <c r="C160" s="140" t="s">
        <v>892</v>
      </c>
      <c r="D160" s="117"/>
      <c r="E160" s="117"/>
      <c r="F160" s="117"/>
      <c r="G160" s="117"/>
      <c r="H160" s="117"/>
      <c r="I160" s="117"/>
      <c r="J160" s="117"/>
      <c r="K160" s="117"/>
      <c r="L160" s="117"/>
      <c r="M160" s="114">
        <f>L161</f>
        <v>40.78</v>
      </c>
      <c r="N160" s="121" t="s">
        <v>63</v>
      </c>
    </row>
    <row r="161" spans="1:16" x14ac:dyDescent="0.3">
      <c r="A161" s="160"/>
      <c r="B161" s="160" t="s">
        <v>972</v>
      </c>
      <c r="C161" s="173"/>
      <c r="D161" s="123">
        <v>1</v>
      </c>
      <c r="E161" s="123">
        <v>40.78</v>
      </c>
      <c r="F161" s="125"/>
      <c r="G161" s="123"/>
      <c r="H161" s="125"/>
      <c r="I161" s="125"/>
      <c r="J161" s="125"/>
      <c r="K161" s="123">
        <v>40.78</v>
      </c>
      <c r="L161" s="123">
        <f>K161*D161</f>
        <v>40.78</v>
      </c>
      <c r="M161" s="126"/>
      <c r="N161" s="173"/>
    </row>
    <row r="162" spans="1:16" ht="52.5" x14ac:dyDescent="0.3">
      <c r="A162" s="121" t="s">
        <v>139</v>
      </c>
      <c r="B162" s="121" t="s">
        <v>811</v>
      </c>
      <c r="C162" s="140" t="s">
        <v>886</v>
      </c>
      <c r="D162" s="117"/>
      <c r="E162" s="117"/>
      <c r="F162" s="117"/>
      <c r="G162" s="117"/>
      <c r="H162" s="117"/>
      <c r="I162" s="117"/>
      <c r="J162" s="117"/>
      <c r="K162" s="117"/>
      <c r="L162" s="117"/>
      <c r="M162" s="114">
        <f>L163+L164</f>
        <v>24.706000000000003</v>
      </c>
      <c r="N162" s="121" t="s">
        <v>63</v>
      </c>
    </row>
    <row r="163" spans="1:16" x14ac:dyDescent="0.3">
      <c r="A163" s="160"/>
      <c r="B163" s="160" t="s">
        <v>879</v>
      </c>
      <c r="C163" s="173"/>
      <c r="D163" s="123">
        <v>2</v>
      </c>
      <c r="E163" s="123">
        <v>10.71</v>
      </c>
      <c r="F163" s="125"/>
      <c r="G163" s="123">
        <v>0.55000000000000004</v>
      </c>
      <c r="H163" s="125"/>
      <c r="I163" s="125"/>
      <c r="J163" s="125"/>
      <c r="K163" s="123">
        <f>E163*G163</f>
        <v>5.8905000000000012</v>
      </c>
      <c r="L163" s="123">
        <f>K163*D163</f>
        <v>11.781000000000002</v>
      </c>
      <c r="M163" s="126"/>
      <c r="N163" s="173"/>
    </row>
    <row r="164" spans="1:16" x14ac:dyDescent="0.3">
      <c r="A164" s="160"/>
      <c r="B164" s="160" t="s">
        <v>880</v>
      </c>
      <c r="C164" s="173"/>
      <c r="D164" s="123">
        <v>5</v>
      </c>
      <c r="E164" s="123">
        <v>4.7</v>
      </c>
      <c r="F164" s="125"/>
      <c r="G164" s="123">
        <v>0.55000000000000004</v>
      </c>
      <c r="H164" s="125"/>
      <c r="I164" s="125"/>
      <c r="J164" s="125"/>
      <c r="K164" s="123">
        <f>E164*G164</f>
        <v>2.5850000000000004</v>
      </c>
      <c r="L164" s="123">
        <f>K164*D164</f>
        <v>12.925000000000002</v>
      </c>
      <c r="M164" s="126"/>
      <c r="N164" s="173"/>
    </row>
    <row r="165" spans="1:16" ht="21" x14ac:dyDescent="0.3">
      <c r="A165" s="121" t="s">
        <v>140</v>
      </c>
      <c r="B165" s="117" t="s">
        <v>887</v>
      </c>
      <c r="C165" s="140" t="s">
        <v>974</v>
      </c>
      <c r="D165" s="117"/>
      <c r="E165" s="117"/>
      <c r="F165" s="117"/>
      <c r="G165" s="117"/>
      <c r="H165" s="117"/>
      <c r="I165" s="117"/>
      <c r="J165" s="117"/>
      <c r="K165" s="117"/>
      <c r="L165" s="117"/>
      <c r="M165" s="114">
        <f>SUM(L166:L167)</f>
        <v>3.9499999999999993</v>
      </c>
      <c r="N165" s="121" t="s">
        <v>46</v>
      </c>
    </row>
    <row r="166" spans="1:16" x14ac:dyDescent="0.3">
      <c r="A166" s="160"/>
      <c r="B166" s="160" t="s">
        <v>888</v>
      </c>
      <c r="C166" s="173"/>
      <c r="D166" s="123">
        <v>1</v>
      </c>
      <c r="E166" s="123">
        <f>M142</f>
        <v>6.7499999999999991</v>
      </c>
      <c r="F166" s="125"/>
      <c r="G166" s="125"/>
      <c r="H166" s="125"/>
      <c r="I166" s="125"/>
      <c r="J166" s="125"/>
      <c r="K166" s="123">
        <f>E166</f>
        <v>6.7499999999999991</v>
      </c>
      <c r="L166" s="123">
        <f>K166</f>
        <v>6.7499999999999991</v>
      </c>
      <c r="M166" s="126"/>
      <c r="N166" s="173"/>
    </row>
    <row r="167" spans="1:16" x14ac:dyDescent="0.3">
      <c r="A167" s="160"/>
      <c r="B167" s="160" t="s">
        <v>889</v>
      </c>
      <c r="C167" s="173"/>
      <c r="D167" s="123">
        <v>-1</v>
      </c>
      <c r="E167" s="123">
        <v>2.8</v>
      </c>
      <c r="F167" s="125"/>
      <c r="G167" s="125"/>
      <c r="H167" s="125"/>
      <c r="I167" s="125"/>
      <c r="J167" s="125"/>
      <c r="K167" s="123">
        <v>2.8</v>
      </c>
      <c r="L167" s="123">
        <v>-2.8</v>
      </c>
      <c r="M167" s="126"/>
      <c r="N167" s="173"/>
    </row>
    <row r="168" spans="1:16" ht="52.5" x14ac:dyDescent="0.3">
      <c r="A168" s="121" t="s">
        <v>1398</v>
      </c>
      <c r="B168" s="121" t="s">
        <v>834</v>
      </c>
      <c r="C168" s="208" t="s">
        <v>835</v>
      </c>
      <c r="D168" s="112"/>
      <c r="E168" s="112"/>
      <c r="F168" s="117"/>
      <c r="G168" s="117"/>
      <c r="H168" s="117"/>
      <c r="I168" s="117"/>
      <c r="J168" s="117"/>
      <c r="K168" s="112"/>
      <c r="L168" s="112"/>
      <c r="M168" s="121">
        <f>SUM(L169:L170)</f>
        <v>44.92</v>
      </c>
      <c r="N168" s="121" t="s">
        <v>63</v>
      </c>
      <c r="P168" s="48">
        <v>103326</v>
      </c>
    </row>
    <row r="169" spans="1:16" x14ac:dyDescent="0.3">
      <c r="A169" s="160"/>
      <c r="B169" s="160" t="s">
        <v>879</v>
      </c>
      <c r="C169" s="173"/>
      <c r="D169" s="123">
        <v>2</v>
      </c>
      <c r="E169" s="123">
        <v>10.71</v>
      </c>
      <c r="F169" s="125"/>
      <c r="G169" s="123">
        <v>1</v>
      </c>
      <c r="H169" s="125"/>
      <c r="I169" s="125"/>
      <c r="J169" s="125"/>
      <c r="K169" s="123">
        <f>E169*G169</f>
        <v>10.71</v>
      </c>
      <c r="L169" s="123">
        <f>K169*D169</f>
        <v>21.42</v>
      </c>
      <c r="M169" s="126"/>
      <c r="N169" s="173"/>
    </row>
    <row r="170" spans="1:16" x14ac:dyDescent="0.3">
      <c r="A170" s="160"/>
      <c r="B170" s="160" t="s">
        <v>880</v>
      </c>
      <c r="C170" s="173"/>
      <c r="D170" s="123">
        <v>5</v>
      </c>
      <c r="E170" s="123">
        <v>4.7</v>
      </c>
      <c r="F170" s="125"/>
      <c r="G170" s="123">
        <v>1</v>
      </c>
      <c r="H170" s="125"/>
      <c r="I170" s="125"/>
      <c r="J170" s="125"/>
      <c r="K170" s="123">
        <f>E170*G170</f>
        <v>4.7</v>
      </c>
      <c r="L170" s="123">
        <f>K170*D170</f>
        <v>23.5</v>
      </c>
      <c r="M170" s="126"/>
      <c r="N170" s="173"/>
    </row>
    <row r="171" spans="1:16" ht="63" x14ac:dyDescent="0.2">
      <c r="A171" s="121" t="s">
        <v>1399</v>
      </c>
      <c r="B171" s="133" t="s">
        <v>890</v>
      </c>
      <c r="C171" s="208" t="s">
        <v>891</v>
      </c>
      <c r="D171" s="112"/>
      <c r="E171" s="115"/>
      <c r="F171" s="122"/>
      <c r="G171" s="122"/>
      <c r="H171" s="122"/>
      <c r="I171" s="122"/>
      <c r="J171" s="122"/>
      <c r="K171" s="115"/>
      <c r="L171" s="115"/>
      <c r="M171" s="121">
        <f>K172</f>
        <v>56.174399999999999</v>
      </c>
      <c r="N171" s="121" t="s">
        <v>46</v>
      </c>
      <c r="P171" s="48">
        <v>94304</v>
      </c>
    </row>
    <row r="172" spans="1:16" x14ac:dyDescent="0.3">
      <c r="A172" s="164"/>
      <c r="B172" s="154" t="s">
        <v>1486</v>
      </c>
      <c r="C172" s="173"/>
      <c r="D172" s="123">
        <v>1</v>
      </c>
      <c r="E172" s="123">
        <v>1.2</v>
      </c>
      <c r="F172" s="125"/>
      <c r="G172" s="125">
        <v>4.7</v>
      </c>
      <c r="H172" s="125"/>
      <c r="I172" s="125">
        <f>10.71-0.15*5</f>
        <v>9.9600000000000009</v>
      </c>
      <c r="J172" s="125"/>
      <c r="K172" s="123">
        <f>E172*G172*I172</f>
        <v>56.174399999999999</v>
      </c>
      <c r="L172" s="123">
        <f>K172*D172</f>
        <v>56.174399999999999</v>
      </c>
      <c r="M172" s="126"/>
      <c r="N172" s="173"/>
    </row>
    <row r="173" spans="1:16" x14ac:dyDescent="0.2">
      <c r="A173" s="156" t="s">
        <v>141</v>
      </c>
      <c r="B173" s="156" t="s">
        <v>142</v>
      </c>
      <c r="C173" s="143"/>
      <c r="D173" s="253"/>
      <c r="E173" s="253"/>
      <c r="F173" s="253"/>
      <c r="G173" s="253"/>
      <c r="H173" s="253"/>
      <c r="I173" s="253"/>
      <c r="J173" s="253"/>
      <c r="K173" s="253"/>
      <c r="L173" s="253"/>
      <c r="M173" s="144"/>
      <c r="N173" s="143"/>
    </row>
    <row r="174" spans="1:16" ht="63" x14ac:dyDescent="0.3">
      <c r="A174" s="166" t="s">
        <v>147</v>
      </c>
      <c r="B174" s="209" t="s">
        <v>893</v>
      </c>
      <c r="C174" s="128"/>
      <c r="D174" s="209"/>
      <c r="E174" s="209"/>
      <c r="F174" s="209"/>
      <c r="G174" s="209"/>
      <c r="H174" s="209"/>
      <c r="I174" s="209"/>
      <c r="J174" s="209"/>
      <c r="K174" s="209"/>
      <c r="L174" s="209"/>
      <c r="M174" s="114">
        <v>47.03</v>
      </c>
      <c r="N174" s="121" t="s">
        <v>63</v>
      </c>
    </row>
    <row r="175" spans="1:16" x14ac:dyDescent="0.2">
      <c r="A175" s="164"/>
      <c r="B175" s="154" t="s">
        <v>970</v>
      </c>
      <c r="C175" s="131"/>
      <c r="D175" s="124">
        <v>1</v>
      </c>
      <c r="E175" s="124">
        <v>47.03</v>
      </c>
      <c r="F175" s="254"/>
      <c r="G175" s="254"/>
      <c r="H175" s="254"/>
      <c r="I175" s="254"/>
      <c r="J175" s="254"/>
      <c r="K175" s="124">
        <v>47.03</v>
      </c>
      <c r="L175" s="124">
        <v>47.03</v>
      </c>
      <c r="M175" s="126"/>
      <c r="N175" s="131"/>
    </row>
    <row r="176" spans="1:16" ht="63" x14ac:dyDescent="0.3">
      <c r="A176" s="121" t="s">
        <v>148</v>
      </c>
      <c r="B176" s="133" t="s">
        <v>94</v>
      </c>
      <c r="C176" s="128"/>
      <c r="D176" s="209"/>
      <c r="E176" s="209"/>
      <c r="F176" s="209"/>
      <c r="G176" s="209"/>
      <c r="H176" s="209"/>
      <c r="I176" s="209"/>
      <c r="J176" s="209"/>
      <c r="K176" s="209"/>
      <c r="L176" s="209"/>
      <c r="M176" s="114">
        <v>71.2</v>
      </c>
      <c r="N176" s="121" t="s">
        <v>71</v>
      </c>
    </row>
    <row r="177" spans="1:14" x14ac:dyDescent="0.2">
      <c r="A177" s="154"/>
      <c r="B177" s="154" t="s">
        <v>884</v>
      </c>
      <c r="C177" s="131"/>
      <c r="D177" s="124">
        <v>1</v>
      </c>
      <c r="E177" s="124">
        <v>71.2</v>
      </c>
      <c r="F177" s="254"/>
      <c r="G177" s="254"/>
      <c r="H177" s="254"/>
      <c r="I177" s="254"/>
      <c r="J177" s="254"/>
      <c r="K177" s="124">
        <v>71.2</v>
      </c>
      <c r="L177" s="124">
        <v>71.2</v>
      </c>
      <c r="M177" s="126"/>
      <c r="N177" s="131"/>
    </row>
    <row r="178" spans="1:14" ht="63" x14ac:dyDescent="0.3">
      <c r="A178" s="121" t="s">
        <v>149</v>
      </c>
      <c r="B178" s="209" t="s">
        <v>894</v>
      </c>
      <c r="C178" s="128"/>
      <c r="D178" s="209"/>
      <c r="E178" s="209"/>
      <c r="F178" s="209"/>
      <c r="G178" s="209"/>
      <c r="H178" s="209"/>
      <c r="I178" s="209"/>
      <c r="J178" s="209"/>
      <c r="K178" s="209"/>
      <c r="L178" s="209"/>
      <c r="M178" s="114">
        <v>52.6</v>
      </c>
      <c r="N178" s="121" t="s">
        <v>71</v>
      </c>
    </row>
    <row r="179" spans="1:14" x14ac:dyDescent="0.2">
      <c r="A179" s="154"/>
      <c r="B179" s="154" t="s">
        <v>884</v>
      </c>
      <c r="C179" s="131"/>
      <c r="D179" s="124">
        <v>1</v>
      </c>
      <c r="E179" s="124">
        <v>52.6</v>
      </c>
      <c r="F179" s="254"/>
      <c r="G179" s="254"/>
      <c r="H179" s="254"/>
      <c r="I179" s="254"/>
      <c r="J179" s="254"/>
      <c r="K179" s="124">
        <v>52.6</v>
      </c>
      <c r="L179" s="124">
        <v>52.6</v>
      </c>
      <c r="M179" s="126"/>
      <c r="N179" s="131"/>
    </row>
    <row r="180" spans="1:14" ht="63" x14ac:dyDescent="0.3">
      <c r="A180" s="121" t="s">
        <v>150</v>
      </c>
      <c r="B180" s="209" t="s">
        <v>893</v>
      </c>
      <c r="C180" s="140" t="s">
        <v>895</v>
      </c>
      <c r="D180" s="209"/>
      <c r="E180" s="209"/>
      <c r="F180" s="209"/>
      <c r="G180" s="209"/>
      <c r="H180" s="209"/>
      <c r="I180" s="209"/>
      <c r="J180" s="209"/>
      <c r="K180" s="209"/>
      <c r="L180" s="209"/>
      <c r="M180" s="114">
        <v>0</v>
      </c>
      <c r="N180" s="121" t="s">
        <v>63</v>
      </c>
    </row>
    <row r="181" spans="1:14" x14ac:dyDescent="0.2">
      <c r="A181" s="168"/>
      <c r="B181" s="168" t="s">
        <v>884</v>
      </c>
      <c r="C181" s="130" t="s">
        <v>971</v>
      </c>
      <c r="D181" s="129">
        <v>1</v>
      </c>
      <c r="E181" s="129">
        <v>80.599999999999994</v>
      </c>
      <c r="F181" s="255"/>
      <c r="G181" s="255"/>
      <c r="H181" s="255"/>
      <c r="I181" s="255"/>
      <c r="J181" s="255"/>
      <c r="K181" s="129">
        <v>80.599999999999994</v>
      </c>
      <c r="L181" s="129"/>
      <c r="M181" s="120"/>
      <c r="N181" s="130"/>
    </row>
    <row r="182" spans="1:14" ht="52.5" x14ac:dyDescent="0.3">
      <c r="A182" s="121" t="s">
        <v>151</v>
      </c>
      <c r="B182" s="209" t="s">
        <v>896</v>
      </c>
      <c r="C182" s="161" t="s">
        <v>884</v>
      </c>
      <c r="D182" s="209"/>
      <c r="E182" s="209"/>
      <c r="F182" s="209"/>
      <c r="G182" s="209"/>
      <c r="H182" s="209"/>
      <c r="I182" s="209"/>
      <c r="J182" s="209"/>
      <c r="K182" s="209"/>
      <c r="L182" s="209"/>
      <c r="M182" s="114">
        <f>SUM(L183:L184)</f>
        <v>2.4400000000000004</v>
      </c>
      <c r="N182" s="121" t="s">
        <v>46</v>
      </c>
    </row>
    <row r="183" spans="1:14" x14ac:dyDescent="0.2">
      <c r="A183" s="154"/>
      <c r="B183" s="154" t="s">
        <v>1487</v>
      </c>
      <c r="C183" s="131" t="s">
        <v>828</v>
      </c>
      <c r="D183" s="124">
        <v>1</v>
      </c>
      <c r="E183" s="124">
        <v>1.35</v>
      </c>
      <c r="F183" s="254"/>
      <c r="G183" s="254"/>
      <c r="H183" s="254"/>
      <c r="I183" s="254"/>
      <c r="J183" s="254"/>
      <c r="K183" s="124">
        <v>1.35</v>
      </c>
      <c r="L183" s="124">
        <f>K183*D183</f>
        <v>1.35</v>
      </c>
      <c r="M183" s="126"/>
      <c r="N183" s="131"/>
    </row>
    <row r="184" spans="1:14" x14ac:dyDescent="0.2">
      <c r="A184" s="154"/>
      <c r="B184" s="154" t="s">
        <v>1488</v>
      </c>
      <c r="C184" s="131" t="s">
        <v>1489</v>
      </c>
      <c r="D184" s="124">
        <v>1</v>
      </c>
      <c r="E184" s="124">
        <v>1.0900000000000001</v>
      </c>
      <c r="F184" s="254"/>
      <c r="G184" s="254"/>
      <c r="H184" s="254"/>
      <c r="I184" s="254"/>
      <c r="J184" s="254"/>
      <c r="K184" s="124">
        <f>E184</f>
        <v>1.0900000000000001</v>
      </c>
      <c r="L184" s="124">
        <f>K184*D184</f>
        <v>1.0900000000000001</v>
      </c>
      <c r="M184" s="126"/>
      <c r="N184" s="131"/>
    </row>
    <row r="185" spans="1:14" ht="31.5" x14ac:dyDescent="0.3">
      <c r="A185" s="121" t="s">
        <v>152</v>
      </c>
      <c r="B185" s="209" t="s">
        <v>897</v>
      </c>
      <c r="C185" s="111"/>
      <c r="D185" s="117"/>
      <c r="E185" s="117"/>
      <c r="F185" s="117"/>
      <c r="G185" s="117"/>
      <c r="H185" s="117"/>
      <c r="I185" s="117"/>
      <c r="J185" s="117"/>
      <c r="K185" s="117"/>
      <c r="L185" s="117"/>
      <c r="M185" s="114">
        <v>11.2</v>
      </c>
      <c r="N185" s="121" t="s">
        <v>124</v>
      </c>
    </row>
    <row r="186" spans="1:14" x14ac:dyDescent="0.2">
      <c r="A186" s="154"/>
      <c r="B186" s="154" t="s">
        <v>898</v>
      </c>
      <c r="C186" s="131"/>
      <c r="D186" s="124">
        <v>1</v>
      </c>
      <c r="E186" s="124">
        <v>2</v>
      </c>
      <c r="F186" s="254"/>
      <c r="G186" s="254"/>
      <c r="H186" s="254"/>
      <c r="I186" s="254"/>
      <c r="J186" s="254"/>
      <c r="K186" s="124">
        <v>2</v>
      </c>
      <c r="L186" s="124">
        <v>2</v>
      </c>
      <c r="M186" s="126"/>
      <c r="N186" s="131"/>
    </row>
    <row r="187" spans="1:14" x14ac:dyDescent="0.2">
      <c r="A187" s="154"/>
      <c r="B187" s="154" t="s">
        <v>899</v>
      </c>
      <c r="C187" s="131"/>
      <c r="D187" s="124">
        <v>2</v>
      </c>
      <c r="E187" s="124">
        <v>1.4</v>
      </c>
      <c r="F187" s="254"/>
      <c r="G187" s="254"/>
      <c r="H187" s="254"/>
      <c r="I187" s="254"/>
      <c r="J187" s="254"/>
      <c r="K187" s="124">
        <v>1.4</v>
      </c>
      <c r="L187" s="124">
        <v>2.8</v>
      </c>
      <c r="M187" s="126"/>
      <c r="N187" s="131"/>
    </row>
    <row r="188" spans="1:14" x14ac:dyDescent="0.2">
      <c r="A188" s="154"/>
      <c r="B188" s="154" t="s">
        <v>900</v>
      </c>
      <c r="C188" s="131"/>
      <c r="D188" s="124">
        <v>4</v>
      </c>
      <c r="E188" s="124">
        <v>1.6</v>
      </c>
      <c r="F188" s="254"/>
      <c r="G188" s="254"/>
      <c r="H188" s="254"/>
      <c r="I188" s="254"/>
      <c r="J188" s="254"/>
      <c r="K188" s="124">
        <v>1.6</v>
      </c>
      <c r="L188" s="124">
        <v>6.4</v>
      </c>
      <c r="M188" s="126"/>
      <c r="N188" s="131"/>
    </row>
    <row r="189" spans="1:14" ht="31.5" x14ac:dyDescent="0.3">
      <c r="A189" s="121" t="s">
        <v>153</v>
      </c>
      <c r="B189" s="209" t="s">
        <v>901</v>
      </c>
      <c r="C189" s="111"/>
      <c r="D189" s="117"/>
      <c r="E189" s="117"/>
      <c r="F189" s="117"/>
      <c r="G189" s="117"/>
      <c r="H189" s="117"/>
      <c r="I189" s="117"/>
      <c r="J189" s="117"/>
      <c r="K189" s="117"/>
      <c r="L189" s="117"/>
      <c r="M189" s="114">
        <v>0</v>
      </c>
      <c r="N189" s="121" t="s">
        <v>124</v>
      </c>
    </row>
    <row r="190" spans="1:14" x14ac:dyDescent="0.2">
      <c r="A190" s="168"/>
      <c r="B190" s="210" t="s">
        <v>900</v>
      </c>
      <c r="C190" s="130" t="s">
        <v>973</v>
      </c>
      <c r="D190" s="129">
        <v>4</v>
      </c>
      <c r="E190" s="129">
        <v>1.6</v>
      </c>
      <c r="F190" s="255"/>
      <c r="G190" s="255"/>
      <c r="H190" s="255"/>
      <c r="I190" s="255"/>
      <c r="J190" s="255"/>
      <c r="K190" s="129">
        <v>1.6</v>
      </c>
      <c r="L190" s="129">
        <v>6.4</v>
      </c>
      <c r="M190" s="120"/>
      <c r="N190" s="130"/>
    </row>
    <row r="191" spans="1:14" x14ac:dyDescent="0.2">
      <c r="A191" s="156" t="s">
        <v>154</v>
      </c>
      <c r="B191" s="157" t="s">
        <v>902</v>
      </c>
      <c r="C191" s="143"/>
      <c r="D191" s="253"/>
      <c r="E191" s="253"/>
      <c r="F191" s="253"/>
      <c r="G191" s="253"/>
      <c r="H191" s="253"/>
      <c r="I191" s="253"/>
      <c r="J191" s="253"/>
      <c r="K191" s="253"/>
      <c r="L191" s="253"/>
      <c r="M191" s="144"/>
      <c r="N191" s="143"/>
    </row>
    <row r="192" spans="1:14" ht="73.5" x14ac:dyDescent="0.3">
      <c r="A192" s="121" t="s">
        <v>156</v>
      </c>
      <c r="B192" s="134" t="s">
        <v>105</v>
      </c>
      <c r="C192" s="128"/>
      <c r="D192" s="209"/>
      <c r="E192" s="209"/>
      <c r="F192" s="209"/>
      <c r="G192" s="256" t="s">
        <v>903</v>
      </c>
      <c r="H192" s="209"/>
      <c r="I192" s="209"/>
      <c r="J192" s="209"/>
      <c r="K192" s="209"/>
      <c r="L192" s="209"/>
      <c r="M192" s="114">
        <v>92.5</v>
      </c>
      <c r="N192" s="121" t="s">
        <v>63</v>
      </c>
    </row>
    <row r="193" spans="1:14" x14ac:dyDescent="0.2">
      <c r="A193" s="154"/>
      <c r="B193" s="155" t="s">
        <v>904</v>
      </c>
      <c r="C193" s="131"/>
      <c r="D193" s="124">
        <v>1</v>
      </c>
      <c r="E193" s="124">
        <v>5</v>
      </c>
      <c r="F193" s="254"/>
      <c r="G193" s="124">
        <v>3.1</v>
      </c>
      <c r="H193" s="254"/>
      <c r="I193" s="254"/>
      <c r="J193" s="254"/>
      <c r="K193" s="124">
        <v>15.5</v>
      </c>
      <c r="L193" s="124">
        <v>15.5</v>
      </c>
      <c r="M193" s="126"/>
      <c r="N193" s="131"/>
    </row>
    <row r="194" spans="1:14" x14ac:dyDescent="0.2">
      <c r="A194" s="154"/>
      <c r="B194" s="155" t="s">
        <v>905</v>
      </c>
      <c r="C194" s="131"/>
      <c r="D194" s="124">
        <v>1</v>
      </c>
      <c r="E194" s="124">
        <v>5</v>
      </c>
      <c r="F194" s="254"/>
      <c r="G194" s="124">
        <v>4</v>
      </c>
      <c r="H194" s="254"/>
      <c r="I194" s="254"/>
      <c r="J194" s="254"/>
      <c r="K194" s="124">
        <v>20</v>
      </c>
      <c r="L194" s="124">
        <v>20</v>
      </c>
      <c r="M194" s="126"/>
      <c r="N194" s="131"/>
    </row>
    <row r="195" spans="1:14" x14ac:dyDescent="0.2">
      <c r="A195" s="154"/>
      <c r="B195" s="155" t="s">
        <v>906</v>
      </c>
      <c r="C195" s="131"/>
      <c r="D195" s="124">
        <v>1</v>
      </c>
      <c r="E195" s="124">
        <v>10.7</v>
      </c>
      <c r="F195" s="254"/>
      <c r="G195" s="124">
        <v>3.1</v>
      </c>
      <c r="H195" s="254"/>
      <c r="I195" s="254"/>
      <c r="J195" s="254"/>
      <c r="K195" s="124">
        <v>33.17</v>
      </c>
      <c r="L195" s="124">
        <v>33.17</v>
      </c>
      <c r="M195" s="126"/>
      <c r="N195" s="131"/>
    </row>
    <row r="196" spans="1:14" x14ac:dyDescent="0.2">
      <c r="A196" s="154"/>
      <c r="B196" s="155" t="s">
        <v>907</v>
      </c>
      <c r="C196" s="131"/>
      <c r="D196" s="124">
        <v>1</v>
      </c>
      <c r="E196" s="124">
        <v>10.7</v>
      </c>
      <c r="F196" s="254"/>
      <c r="G196" s="124">
        <v>3.1</v>
      </c>
      <c r="H196" s="254"/>
      <c r="I196" s="254"/>
      <c r="J196" s="254"/>
      <c r="K196" s="124">
        <v>33.17</v>
      </c>
      <c r="L196" s="124">
        <v>33.17</v>
      </c>
      <c r="M196" s="126"/>
      <c r="N196" s="131"/>
    </row>
    <row r="197" spans="1:14" x14ac:dyDescent="0.2">
      <c r="A197" s="154"/>
      <c r="B197" s="155" t="s">
        <v>908</v>
      </c>
      <c r="C197" s="131"/>
      <c r="D197" s="124">
        <v>-1</v>
      </c>
      <c r="E197" s="124">
        <v>1.4</v>
      </c>
      <c r="F197" s="254"/>
      <c r="G197" s="124">
        <v>2.1</v>
      </c>
      <c r="H197" s="254"/>
      <c r="I197" s="254"/>
      <c r="J197" s="254"/>
      <c r="K197" s="124">
        <v>2.94</v>
      </c>
      <c r="L197" s="124">
        <v>-2.94</v>
      </c>
      <c r="M197" s="126"/>
      <c r="N197" s="131"/>
    </row>
    <row r="198" spans="1:14" x14ac:dyDescent="0.2">
      <c r="A198" s="154"/>
      <c r="B198" s="155" t="s">
        <v>909</v>
      </c>
      <c r="C198" s="131"/>
      <c r="D198" s="124">
        <v>-4</v>
      </c>
      <c r="E198" s="124">
        <v>1.6</v>
      </c>
      <c r="F198" s="254"/>
      <c r="G198" s="124">
        <v>1</v>
      </c>
      <c r="H198" s="254"/>
      <c r="I198" s="254"/>
      <c r="J198" s="254"/>
      <c r="K198" s="124">
        <v>1.6</v>
      </c>
      <c r="L198" s="124">
        <v>-6.4</v>
      </c>
      <c r="M198" s="126"/>
      <c r="N198" s="131"/>
    </row>
    <row r="199" spans="1:14" x14ac:dyDescent="0.2">
      <c r="A199" s="156" t="s">
        <v>157</v>
      </c>
      <c r="B199" s="157" t="s">
        <v>910</v>
      </c>
      <c r="C199" s="143"/>
      <c r="D199" s="253"/>
      <c r="E199" s="253"/>
      <c r="F199" s="253"/>
      <c r="G199" s="253"/>
      <c r="H199" s="253"/>
      <c r="I199" s="253"/>
      <c r="J199" s="253"/>
      <c r="K199" s="253"/>
      <c r="L199" s="253"/>
      <c r="M199" s="144"/>
      <c r="N199" s="143"/>
    </row>
    <row r="200" spans="1:14" ht="84" x14ac:dyDescent="0.3">
      <c r="A200" s="121" t="s">
        <v>166</v>
      </c>
      <c r="B200" s="132" t="s">
        <v>911</v>
      </c>
      <c r="C200" s="128"/>
      <c r="D200" s="209"/>
      <c r="E200" s="209"/>
      <c r="F200" s="209"/>
      <c r="G200" s="209"/>
      <c r="H200" s="209"/>
      <c r="I200" s="209"/>
      <c r="J200" s="209"/>
      <c r="K200" s="209"/>
      <c r="L200" s="209"/>
      <c r="M200" s="114">
        <f>L201</f>
        <v>64.147999999999996</v>
      </c>
      <c r="N200" s="121" t="s">
        <v>63</v>
      </c>
    </row>
    <row r="201" spans="1:14" x14ac:dyDescent="0.2">
      <c r="A201" s="154"/>
      <c r="B201" s="155" t="s">
        <v>912</v>
      </c>
      <c r="C201" s="131"/>
      <c r="D201" s="124">
        <v>1</v>
      </c>
      <c r="E201" s="124">
        <v>11.06</v>
      </c>
      <c r="F201" s="254"/>
      <c r="G201" s="124">
        <v>5.8</v>
      </c>
      <c r="H201" s="254"/>
      <c r="I201" s="254"/>
      <c r="J201" s="254"/>
      <c r="K201" s="124">
        <f>E201*G201</f>
        <v>64.147999999999996</v>
      </c>
      <c r="L201" s="124">
        <f>K201</f>
        <v>64.147999999999996</v>
      </c>
      <c r="M201" s="126"/>
      <c r="N201" s="131"/>
    </row>
    <row r="202" spans="1:14" ht="52.5" x14ac:dyDescent="0.3">
      <c r="A202" s="133" t="s">
        <v>167</v>
      </c>
      <c r="B202" s="132" t="s">
        <v>913</v>
      </c>
      <c r="C202" s="128"/>
      <c r="D202" s="209"/>
      <c r="E202" s="209"/>
      <c r="F202" s="209"/>
      <c r="G202" s="209"/>
      <c r="H202" s="209"/>
      <c r="I202" s="209"/>
      <c r="J202" s="209"/>
      <c r="K202" s="209"/>
      <c r="L202" s="209"/>
      <c r="M202" s="114">
        <f>L203</f>
        <v>64.147999999999996</v>
      </c>
      <c r="N202" s="133" t="s">
        <v>63</v>
      </c>
    </row>
    <row r="203" spans="1:14" x14ac:dyDescent="0.2">
      <c r="A203" s="154"/>
      <c r="B203" s="155" t="s">
        <v>912</v>
      </c>
      <c r="C203" s="131"/>
      <c r="D203" s="124">
        <v>1</v>
      </c>
      <c r="E203" s="124">
        <v>11.06</v>
      </c>
      <c r="F203" s="254"/>
      <c r="G203" s="124">
        <v>5.8</v>
      </c>
      <c r="H203" s="254"/>
      <c r="I203" s="254"/>
      <c r="J203" s="254"/>
      <c r="K203" s="124">
        <f>E203*G203</f>
        <v>64.147999999999996</v>
      </c>
      <c r="L203" s="124">
        <f>K203</f>
        <v>64.147999999999996</v>
      </c>
      <c r="M203" s="126"/>
      <c r="N203" s="131"/>
    </row>
    <row r="204" spans="1:14" ht="84" x14ac:dyDescent="0.3">
      <c r="A204" s="121" t="s">
        <v>168</v>
      </c>
      <c r="B204" s="132" t="s">
        <v>914</v>
      </c>
      <c r="C204" s="128"/>
      <c r="D204" s="209"/>
      <c r="E204" s="209"/>
      <c r="F204" s="209"/>
      <c r="G204" s="209"/>
      <c r="H204" s="209"/>
      <c r="I204" s="209"/>
      <c r="J204" s="209"/>
      <c r="K204" s="209"/>
      <c r="L204" s="209"/>
      <c r="M204" s="114">
        <v>13.5</v>
      </c>
      <c r="N204" s="121" t="s">
        <v>124</v>
      </c>
    </row>
    <row r="205" spans="1:14" x14ac:dyDescent="0.2">
      <c r="A205" s="154"/>
      <c r="B205" s="155" t="s">
        <v>912</v>
      </c>
      <c r="C205" s="131"/>
      <c r="D205" s="124">
        <v>1</v>
      </c>
      <c r="E205" s="124">
        <v>13.5</v>
      </c>
      <c r="F205" s="254"/>
      <c r="G205" s="254"/>
      <c r="H205" s="254"/>
      <c r="I205" s="254"/>
      <c r="J205" s="254"/>
      <c r="K205" s="124">
        <v>13.5</v>
      </c>
      <c r="L205" s="124">
        <v>13.5</v>
      </c>
      <c r="M205" s="126"/>
      <c r="N205" s="131"/>
    </row>
    <row r="206" spans="1:14" ht="52.5" x14ac:dyDescent="0.3">
      <c r="A206" s="133" t="s">
        <v>169</v>
      </c>
      <c r="B206" s="132" t="s">
        <v>915</v>
      </c>
      <c r="C206" s="128"/>
      <c r="D206" s="209"/>
      <c r="E206" s="209"/>
      <c r="F206" s="209"/>
      <c r="G206" s="209"/>
      <c r="H206" s="209"/>
      <c r="I206" s="209"/>
      <c r="J206" s="209"/>
      <c r="K206" s="209"/>
      <c r="L206" s="209"/>
      <c r="M206" s="114">
        <v>5</v>
      </c>
      <c r="N206" s="133" t="s">
        <v>124</v>
      </c>
    </row>
    <row r="207" spans="1:14" x14ac:dyDescent="0.2">
      <c r="A207" s="161"/>
      <c r="B207" s="299" t="s">
        <v>912</v>
      </c>
      <c r="C207" s="175"/>
      <c r="D207" s="297">
        <v>1</v>
      </c>
      <c r="E207" s="297">
        <v>5</v>
      </c>
      <c r="F207" s="259"/>
      <c r="G207" s="259"/>
      <c r="H207" s="259"/>
      <c r="I207" s="259"/>
      <c r="J207" s="259"/>
      <c r="K207" s="297">
        <v>5</v>
      </c>
      <c r="L207" s="297">
        <v>5</v>
      </c>
      <c r="M207" s="147"/>
      <c r="N207" s="175"/>
    </row>
    <row r="208" spans="1:14" ht="31.5" x14ac:dyDescent="0.3">
      <c r="A208" s="121" t="s">
        <v>170</v>
      </c>
      <c r="B208" s="132" t="s">
        <v>916</v>
      </c>
      <c r="C208" s="111"/>
      <c r="D208" s="117"/>
      <c r="E208" s="117"/>
      <c r="F208" s="117"/>
      <c r="G208" s="117"/>
      <c r="H208" s="117"/>
      <c r="I208" s="117"/>
      <c r="J208" s="117"/>
      <c r="K208" s="117"/>
      <c r="L208" s="117"/>
      <c r="M208" s="114">
        <f>L210+L209</f>
        <v>48.22</v>
      </c>
      <c r="N208" s="121" t="s">
        <v>63</v>
      </c>
    </row>
    <row r="209" spans="1:14" x14ac:dyDescent="0.2">
      <c r="A209" s="161"/>
      <c r="B209" s="327" t="s">
        <v>927</v>
      </c>
      <c r="C209" s="175"/>
      <c r="D209" s="297">
        <v>1</v>
      </c>
      <c r="E209" s="297">
        <v>5.76</v>
      </c>
      <c r="F209" s="259"/>
      <c r="G209" s="297">
        <v>4.7</v>
      </c>
      <c r="H209" s="259"/>
      <c r="I209" s="259"/>
      <c r="J209" s="259"/>
      <c r="K209" s="297">
        <v>27.07</v>
      </c>
      <c r="L209" s="297">
        <v>27.07</v>
      </c>
      <c r="M209" s="147"/>
      <c r="N209" s="175"/>
    </row>
    <row r="210" spans="1:14" x14ac:dyDescent="0.2">
      <c r="A210" s="161"/>
      <c r="B210" s="327" t="s">
        <v>928</v>
      </c>
      <c r="C210" s="175"/>
      <c r="D210" s="297">
        <v>1</v>
      </c>
      <c r="E210" s="297">
        <v>4.5</v>
      </c>
      <c r="F210" s="259"/>
      <c r="G210" s="297">
        <v>4.7</v>
      </c>
      <c r="H210" s="259"/>
      <c r="I210" s="259"/>
      <c r="J210" s="259"/>
      <c r="K210" s="297">
        <v>21.15</v>
      </c>
      <c r="L210" s="297">
        <v>21.15</v>
      </c>
      <c r="M210" s="147"/>
      <c r="N210" s="175"/>
    </row>
    <row r="211" spans="1:14" ht="52.5" x14ac:dyDescent="0.3">
      <c r="A211" s="121" t="s">
        <v>171</v>
      </c>
      <c r="B211" s="133" t="s">
        <v>164</v>
      </c>
      <c r="C211" s="128"/>
      <c r="D211" s="209"/>
      <c r="E211" s="209"/>
      <c r="F211" s="209"/>
      <c r="G211" s="209"/>
      <c r="H211" s="209"/>
      <c r="I211" s="209"/>
      <c r="J211" s="209"/>
      <c r="K211" s="209"/>
      <c r="L211" s="209"/>
      <c r="M211" s="114">
        <v>1</v>
      </c>
      <c r="N211" s="121" t="s">
        <v>165</v>
      </c>
    </row>
    <row r="212" spans="1:14" x14ac:dyDescent="0.2">
      <c r="A212" s="154"/>
      <c r="B212" s="155" t="s">
        <v>912</v>
      </c>
      <c r="C212" s="131"/>
      <c r="D212" s="124">
        <v>1</v>
      </c>
      <c r="E212" s="124">
        <v>1</v>
      </c>
      <c r="F212" s="254"/>
      <c r="G212" s="254"/>
      <c r="H212" s="254"/>
      <c r="I212" s="254"/>
      <c r="J212" s="254"/>
      <c r="K212" s="124">
        <v>1</v>
      </c>
      <c r="L212" s="124">
        <v>1</v>
      </c>
      <c r="M212" s="126"/>
      <c r="N212" s="131"/>
    </row>
    <row r="213" spans="1:14" x14ac:dyDescent="0.2">
      <c r="A213" s="156" t="s">
        <v>172</v>
      </c>
      <c r="B213" s="157" t="s">
        <v>173</v>
      </c>
      <c r="C213" s="143"/>
      <c r="D213" s="253"/>
      <c r="E213" s="253"/>
      <c r="F213" s="253"/>
      <c r="G213" s="253"/>
      <c r="H213" s="253"/>
      <c r="I213" s="253"/>
      <c r="J213" s="253"/>
      <c r="K213" s="253"/>
      <c r="L213" s="253"/>
      <c r="M213" s="144"/>
      <c r="N213" s="143"/>
    </row>
    <row r="214" spans="1:14" ht="105" x14ac:dyDescent="0.3">
      <c r="A214" s="121" t="s">
        <v>177</v>
      </c>
      <c r="B214" s="134" t="s">
        <v>174</v>
      </c>
      <c r="C214" s="140" t="s">
        <v>917</v>
      </c>
      <c r="D214" s="209"/>
      <c r="E214" s="209"/>
      <c r="F214" s="209"/>
      <c r="G214" s="209"/>
      <c r="H214" s="209"/>
      <c r="I214" s="209"/>
      <c r="J214" s="209"/>
      <c r="K214" s="209"/>
      <c r="L214" s="209"/>
      <c r="M214" s="114">
        <v>1</v>
      </c>
      <c r="N214" s="121" t="s">
        <v>165</v>
      </c>
    </row>
    <row r="215" spans="1:14" x14ac:dyDescent="0.2">
      <c r="A215" s="161"/>
      <c r="B215" s="299" t="s">
        <v>918</v>
      </c>
      <c r="C215" s="175"/>
      <c r="D215" s="297">
        <v>1</v>
      </c>
      <c r="E215" s="297">
        <v>1</v>
      </c>
      <c r="F215" s="259"/>
      <c r="G215" s="259"/>
      <c r="H215" s="259"/>
      <c r="I215" s="259"/>
      <c r="J215" s="259"/>
      <c r="K215" s="297">
        <v>1</v>
      </c>
      <c r="L215" s="297">
        <v>1</v>
      </c>
      <c r="M215" s="147"/>
      <c r="N215" s="175"/>
    </row>
    <row r="216" spans="1:14" ht="94.5" x14ac:dyDescent="0.3">
      <c r="A216" s="121" t="s">
        <v>178</v>
      </c>
      <c r="B216" s="132" t="s">
        <v>919</v>
      </c>
      <c r="C216" s="140" t="s">
        <v>920</v>
      </c>
      <c r="D216" s="209"/>
      <c r="E216" s="209"/>
      <c r="F216" s="209"/>
      <c r="G216" s="209"/>
      <c r="H216" s="209"/>
      <c r="I216" s="209"/>
      <c r="J216" s="209"/>
      <c r="K216" s="209"/>
      <c r="L216" s="209"/>
      <c r="M216" s="114">
        <v>6.4</v>
      </c>
      <c r="N216" s="121" t="s">
        <v>63</v>
      </c>
    </row>
    <row r="217" spans="1:14" x14ac:dyDescent="0.2">
      <c r="A217" s="161"/>
      <c r="B217" s="299" t="s">
        <v>921</v>
      </c>
      <c r="C217" s="175"/>
      <c r="D217" s="297">
        <v>4</v>
      </c>
      <c r="E217" s="297">
        <v>1.6</v>
      </c>
      <c r="F217" s="259"/>
      <c r="G217" s="297">
        <v>1</v>
      </c>
      <c r="H217" s="259"/>
      <c r="I217" s="259"/>
      <c r="J217" s="259"/>
      <c r="K217" s="297">
        <v>1.6</v>
      </c>
      <c r="L217" s="297">
        <v>6.4</v>
      </c>
      <c r="M217" s="147"/>
      <c r="N217" s="175"/>
    </row>
    <row r="218" spans="1:14" ht="63" x14ac:dyDescent="0.3">
      <c r="A218" s="121" t="s">
        <v>179</v>
      </c>
      <c r="B218" s="134" t="s">
        <v>969</v>
      </c>
      <c r="C218" s="149" t="s">
        <v>920</v>
      </c>
      <c r="D218" s="209"/>
      <c r="E218" s="209"/>
      <c r="F218" s="209"/>
      <c r="G218" s="209"/>
      <c r="H218" s="209"/>
      <c r="I218" s="209"/>
      <c r="J218" s="209"/>
      <c r="K218" s="209"/>
      <c r="L218" s="209"/>
      <c r="M218" s="114">
        <v>1</v>
      </c>
      <c r="N218" s="121" t="s">
        <v>165</v>
      </c>
    </row>
    <row r="219" spans="1:14" x14ac:dyDescent="0.2">
      <c r="A219" s="161" t="s">
        <v>922</v>
      </c>
      <c r="B219" s="299" t="s">
        <v>923</v>
      </c>
      <c r="C219" s="175"/>
      <c r="D219" s="297">
        <v>1</v>
      </c>
      <c r="E219" s="297">
        <v>1</v>
      </c>
      <c r="F219" s="259"/>
      <c r="G219" s="259"/>
      <c r="H219" s="259"/>
      <c r="I219" s="259"/>
      <c r="J219" s="259"/>
      <c r="K219" s="297">
        <v>1</v>
      </c>
      <c r="L219" s="297">
        <v>1</v>
      </c>
      <c r="M219" s="147"/>
      <c r="N219" s="175"/>
    </row>
    <row r="220" spans="1:14" x14ac:dyDescent="0.2">
      <c r="A220" s="156" t="s">
        <v>180</v>
      </c>
      <c r="B220" s="157" t="s">
        <v>924</v>
      </c>
      <c r="C220" s="143"/>
      <c r="D220" s="253"/>
      <c r="E220" s="253"/>
      <c r="F220" s="253"/>
      <c r="G220" s="253"/>
      <c r="H220" s="253"/>
      <c r="I220" s="253"/>
      <c r="J220" s="253"/>
      <c r="K220" s="253"/>
      <c r="L220" s="253"/>
      <c r="M220" s="144"/>
      <c r="N220" s="143"/>
    </row>
    <row r="221" spans="1:14" ht="52.5" x14ac:dyDescent="0.3">
      <c r="A221" s="133" t="s">
        <v>187</v>
      </c>
      <c r="B221" s="132" t="s">
        <v>925</v>
      </c>
      <c r="C221" s="149" t="s">
        <v>1490</v>
      </c>
      <c r="D221" s="209"/>
      <c r="E221" s="209"/>
      <c r="F221" s="209"/>
      <c r="G221" s="209"/>
      <c r="H221" s="209"/>
      <c r="I221" s="133" t="s">
        <v>926</v>
      </c>
      <c r="J221" s="209"/>
      <c r="K221" s="209"/>
      <c r="L221" s="209"/>
      <c r="M221" s="114">
        <f>SUM(L222:L223)</f>
        <v>2.4087500000000004</v>
      </c>
      <c r="N221" s="133" t="s">
        <v>46</v>
      </c>
    </row>
    <row r="222" spans="1:14" x14ac:dyDescent="0.2">
      <c r="A222" s="154"/>
      <c r="B222" s="211" t="s">
        <v>927</v>
      </c>
      <c r="C222" s="131"/>
      <c r="D222" s="124">
        <v>1</v>
      </c>
      <c r="E222" s="124">
        <v>5.75</v>
      </c>
      <c r="F222" s="254"/>
      <c r="G222" s="124">
        <v>4.7</v>
      </c>
      <c r="H222" s="254"/>
      <c r="I222" s="124">
        <v>0.05</v>
      </c>
      <c r="J222" s="254"/>
      <c r="K222" s="124">
        <f>E222*G222*I222</f>
        <v>1.3512500000000003</v>
      </c>
      <c r="L222" s="124">
        <f>K222</f>
        <v>1.3512500000000003</v>
      </c>
      <c r="M222" s="126"/>
      <c r="N222" s="131"/>
    </row>
    <row r="223" spans="1:14" x14ac:dyDescent="0.2">
      <c r="A223" s="154"/>
      <c r="B223" s="211" t="s">
        <v>928</v>
      </c>
      <c r="C223" s="131"/>
      <c r="D223" s="124">
        <v>1</v>
      </c>
      <c r="E223" s="124">
        <v>4.5</v>
      </c>
      <c r="F223" s="254"/>
      <c r="G223" s="124">
        <v>4.7</v>
      </c>
      <c r="H223" s="254"/>
      <c r="I223" s="124">
        <v>0.05</v>
      </c>
      <c r="J223" s="254"/>
      <c r="K223" s="124">
        <f>E223*G223*I223</f>
        <v>1.0575000000000001</v>
      </c>
      <c r="L223" s="124">
        <f>K223</f>
        <v>1.0575000000000001</v>
      </c>
      <c r="M223" s="126"/>
      <c r="N223" s="131"/>
    </row>
    <row r="224" spans="1:14" ht="106" customHeight="1" x14ac:dyDescent="0.3">
      <c r="A224" s="121" t="s">
        <v>188</v>
      </c>
      <c r="B224" s="132" t="s">
        <v>929</v>
      </c>
      <c r="C224" s="140" t="s">
        <v>930</v>
      </c>
      <c r="D224" s="209"/>
      <c r="E224" s="121" t="s">
        <v>931</v>
      </c>
      <c r="F224" s="209"/>
      <c r="G224" s="209"/>
      <c r="H224" s="209"/>
      <c r="I224" s="209"/>
      <c r="J224" s="209"/>
      <c r="K224" s="209"/>
      <c r="L224" s="209"/>
      <c r="M224" s="114">
        <f>L225+L226</f>
        <v>48.22</v>
      </c>
      <c r="N224" s="121" t="s">
        <v>63</v>
      </c>
    </row>
    <row r="225" spans="1:14" x14ac:dyDescent="0.2">
      <c r="A225" s="161"/>
      <c r="B225" s="327" t="s">
        <v>927</v>
      </c>
      <c r="C225" s="175"/>
      <c r="D225" s="297">
        <v>1</v>
      </c>
      <c r="E225" s="297">
        <v>5.76</v>
      </c>
      <c r="F225" s="259"/>
      <c r="G225" s="297">
        <v>4.7</v>
      </c>
      <c r="H225" s="259"/>
      <c r="I225" s="259"/>
      <c r="J225" s="259"/>
      <c r="K225" s="297">
        <v>27.07</v>
      </c>
      <c r="L225" s="297">
        <v>27.07</v>
      </c>
      <c r="M225" s="147"/>
      <c r="N225" s="175"/>
    </row>
    <row r="226" spans="1:14" x14ac:dyDescent="0.2">
      <c r="A226" s="161"/>
      <c r="B226" s="327" t="s">
        <v>928</v>
      </c>
      <c r="C226" s="175"/>
      <c r="D226" s="297">
        <v>1</v>
      </c>
      <c r="E226" s="297">
        <v>4.5</v>
      </c>
      <c r="F226" s="259"/>
      <c r="G226" s="297">
        <v>4.7</v>
      </c>
      <c r="H226" s="259"/>
      <c r="I226" s="259"/>
      <c r="J226" s="259"/>
      <c r="K226" s="297">
        <v>21.15</v>
      </c>
      <c r="L226" s="297">
        <v>21.15</v>
      </c>
      <c r="M226" s="147"/>
      <c r="N226" s="175"/>
    </row>
    <row r="227" spans="1:14" ht="73.5" x14ac:dyDescent="0.3">
      <c r="A227" s="121" t="s">
        <v>189</v>
      </c>
      <c r="B227" s="132" t="s">
        <v>932</v>
      </c>
      <c r="C227" s="128"/>
      <c r="D227" s="209"/>
      <c r="E227" s="209"/>
      <c r="F227" s="209"/>
      <c r="G227" s="209"/>
      <c r="H227" s="209"/>
      <c r="I227" s="209"/>
      <c r="J227" s="209"/>
      <c r="K227" s="209"/>
      <c r="L227" s="209"/>
      <c r="M227" s="114">
        <f>SUM(L228:L229)</f>
        <v>48.22</v>
      </c>
      <c r="N227" s="121" t="s">
        <v>63</v>
      </c>
    </row>
    <row r="228" spans="1:14" x14ac:dyDescent="0.2">
      <c r="A228" s="161"/>
      <c r="B228" s="327" t="s">
        <v>927</v>
      </c>
      <c r="C228" s="175"/>
      <c r="D228" s="297">
        <v>1</v>
      </c>
      <c r="E228" s="297">
        <v>5.76</v>
      </c>
      <c r="F228" s="259"/>
      <c r="G228" s="297">
        <v>4.7</v>
      </c>
      <c r="H228" s="259"/>
      <c r="I228" s="259"/>
      <c r="J228" s="259"/>
      <c r="K228" s="297">
        <v>27.07</v>
      </c>
      <c r="L228" s="297">
        <v>27.07</v>
      </c>
      <c r="M228" s="147"/>
      <c r="N228" s="175"/>
    </row>
    <row r="229" spans="1:14" x14ac:dyDescent="0.2">
      <c r="A229" s="161"/>
      <c r="B229" s="327" t="s">
        <v>928</v>
      </c>
      <c r="C229" s="175"/>
      <c r="D229" s="297">
        <v>1</v>
      </c>
      <c r="E229" s="297">
        <v>4.5</v>
      </c>
      <c r="F229" s="259"/>
      <c r="G229" s="297">
        <v>4.7</v>
      </c>
      <c r="H229" s="259"/>
      <c r="I229" s="259"/>
      <c r="J229" s="259"/>
      <c r="K229" s="297">
        <v>21.15</v>
      </c>
      <c r="L229" s="297">
        <v>21.15</v>
      </c>
      <c r="M229" s="147"/>
      <c r="N229" s="175"/>
    </row>
    <row r="230" spans="1:14" ht="52.5" x14ac:dyDescent="0.3">
      <c r="A230" s="133" t="s">
        <v>190</v>
      </c>
      <c r="B230" s="132" t="s">
        <v>933</v>
      </c>
      <c r="C230" s="128"/>
      <c r="D230" s="209"/>
      <c r="E230" s="209"/>
      <c r="F230" s="209"/>
      <c r="G230" s="209"/>
      <c r="H230" s="209"/>
      <c r="I230" s="209"/>
      <c r="J230" s="209"/>
      <c r="K230" s="209"/>
      <c r="L230" s="209"/>
      <c r="M230" s="114">
        <f>L231+L232+L233+L234</f>
        <v>36.71</v>
      </c>
      <c r="N230" s="133" t="s">
        <v>124</v>
      </c>
    </row>
    <row r="231" spans="1:14" x14ac:dyDescent="0.2">
      <c r="A231" s="161"/>
      <c r="B231" s="327" t="s">
        <v>927</v>
      </c>
      <c r="C231" s="175"/>
      <c r="D231" s="297">
        <v>1</v>
      </c>
      <c r="E231" s="297">
        <v>20.91</v>
      </c>
      <c r="F231" s="259"/>
      <c r="G231" s="259"/>
      <c r="H231" s="259"/>
      <c r="I231" s="259"/>
      <c r="J231" s="259"/>
      <c r="K231" s="297">
        <v>20.91</v>
      </c>
      <c r="L231" s="297">
        <v>20.91</v>
      </c>
      <c r="M231" s="147"/>
      <c r="N231" s="175"/>
    </row>
    <row r="232" spans="1:14" x14ac:dyDescent="0.2">
      <c r="A232" s="161"/>
      <c r="B232" s="327" t="s">
        <v>928</v>
      </c>
      <c r="C232" s="175"/>
      <c r="D232" s="297">
        <v>1</v>
      </c>
      <c r="E232" s="297">
        <v>18.399999999999999</v>
      </c>
      <c r="F232" s="259"/>
      <c r="G232" s="259"/>
      <c r="H232" s="259"/>
      <c r="I232" s="259"/>
      <c r="J232" s="259"/>
      <c r="K232" s="297">
        <v>18.399999999999999</v>
      </c>
      <c r="L232" s="297">
        <v>18.399999999999999</v>
      </c>
      <c r="M232" s="147"/>
      <c r="N232" s="175"/>
    </row>
    <row r="233" spans="1:14" x14ac:dyDescent="0.2">
      <c r="A233" s="161"/>
      <c r="B233" s="299" t="s">
        <v>864</v>
      </c>
      <c r="C233" s="175"/>
      <c r="D233" s="297">
        <v>-1</v>
      </c>
      <c r="E233" s="297">
        <v>1.6</v>
      </c>
      <c r="F233" s="259"/>
      <c r="G233" s="259"/>
      <c r="H233" s="259"/>
      <c r="I233" s="259"/>
      <c r="J233" s="259"/>
      <c r="K233" s="297">
        <v>1.6</v>
      </c>
      <c r="L233" s="297">
        <v>-1.6</v>
      </c>
      <c r="M233" s="147"/>
      <c r="N233" s="175"/>
    </row>
    <row r="234" spans="1:14" x14ac:dyDescent="0.2">
      <c r="A234" s="161"/>
      <c r="B234" s="299" t="s">
        <v>864</v>
      </c>
      <c r="C234" s="175"/>
      <c r="D234" s="297">
        <v>-1</v>
      </c>
      <c r="E234" s="297">
        <v>1</v>
      </c>
      <c r="F234" s="259"/>
      <c r="G234" s="259"/>
      <c r="H234" s="259"/>
      <c r="I234" s="259"/>
      <c r="J234" s="259"/>
      <c r="K234" s="297">
        <v>1</v>
      </c>
      <c r="L234" s="297">
        <v>-1</v>
      </c>
      <c r="M234" s="147"/>
      <c r="N234" s="175"/>
    </row>
    <row r="235" spans="1:14" ht="73.5" x14ac:dyDescent="0.3">
      <c r="A235" s="121" t="s">
        <v>191</v>
      </c>
      <c r="B235" s="134" t="s">
        <v>186</v>
      </c>
      <c r="C235" s="149" t="s">
        <v>1491</v>
      </c>
      <c r="D235" s="209"/>
      <c r="E235" s="209"/>
      <c r="F235" s="209"/>
      <c r="G235" s="209"/>
      <c r="H235" s="209"/>
      <c r="I235" s="209"/>
      <c r="J235" s="209"/>
      <c r="K235" s="209"/>
      <c r="L235" s="209"/>
      <c r="M235" s="114">
        <f>SUM(L236:L237)</f>
        <v>1.9894000000000003</v>
      </c>
      <c r="N235" s="121" t="s">
        <v>46</v>
      </c>
    </row>
    <row r="236" spans="1:14" ht="20" x14ac:dyDescent="0.3">
      <c r="A236" s="161"/>
      <c r="B236" s="328" t="s">
        <v>934</v>
      </c>
      <c r="C236" s="208"/>
      <c r="D236" s="297">
        <v>2</v>
      </c>
      <c r="E236" s="297">
        <v>10.71</v>
      </c>
      <c r="F236" s="146"/>
      <c r="G236" s="297">
        <v>1</v>
      </c>
      <c r="H236" s="146"/>
      <c r="I236" s="297">
        <v>7.0000000000000007E-2</v>
      </c>
      <c r="J236" s="146"/>
      <c r="K236" s="297">
        <f>E236*G236*I236</f>
        <v>0.74970000000000014</v>
      </c>
      <c r="L236" s="297">
        <f>K236*D236</f>
        <v>1.4994000000000003</v>
      </c>
      <c r="M236" s="147"/>
      <c r="N236" s="208"/>
    </row>
    <row r="237" spans="1:14" ht="20" x14ac:dyDescent="0.3">
      <c r="A237" s="161"/>
      <c r="B237" s="328" t="s">
        <v>935</v>
      </c>
      <c r="C237" s="208"/>
      <c r="D237" s="297">
        <v>1</v>
      </c>
      <c r="E237" s="297">
        <v>7</v>
      </c>
      <c r="F237" s="146"/>
      <c r="G237" s="297">
        <v>1</v>
      </c>
      <c r="H237" s="146"/>
      <c r="I237" s="297">
        <v>7.0000000000000007E-2</v>
      </c>
      <c r="J237" s="146"/>
      <c r="K237" s="297">
        <f>E237*G237*I237</f>
        <v>0.49000000000000005</v>
      </c>
      <c r="L237" s="297">
        <f>K237</f>
        <v>0.49000000000000005</v>
      </c>
      <c r="M237" s="147"/>
      <c r="N237" s="208"/>
    </row>
    <row r="238" spans="1:14" x14ac:dyDescent="0.2">
      <c r="A238" s="156" t="s">
        <v>192</v>
      </c>
      <c r="B238" s="157" t="s">
        <v>41</v>
      </c>
      <c r="C238" s="143"/>
      <c r="D238" s="253"/>
      <c r="E238" s="253"/>
      <c r="F238" s="253"/>
      <c r="G238" s="253"/>
      <c r="H238" s="253"/>
      <c r="I238" s="253"/>
      <c r="J238" s="253"/>
      <c r="K238" s="253"/>
      <c r="L238" s="253"/>
      <c r="M238" s="144"/>
      <c r="N238" s="143"/>
    </row>
    <row r="239" spans="1:14" ht="73.5" x14ac:dyDescent="0.3">
      <c r="A239" s="121" t="s">
        <v>194</v>
      </c>
      <c r="B239" s="132" t="s">
        <v>936</v>
      </c>
      <c r="C239" s="128"/>
      <c r="D239" s="209"/>
      <c r="E239" s="209"/>
      <c r="F239" s="209"/>
      <c r="G239" s="256" t="s">
        <v>903</v>
      </c>
      <c r="H239" s="209"/>
      <c r="I239" s="209"/>
      <c r="J239" s="209"/>
      <c r="K239" s="209"/>
      <c r="L239" s="209"/>
      <c r="M239" s="114">
        <v>247.26</v>
      </c>
      <c r="N239" s="121" t="s">
        <v>63</v>
      </c>
    </row>
    <row r="240" spans="1:14" x14ac:dyDescent="0.2">
      <c r="A240" s="154"/>
      <c r="B240" s="212" t="s">
        <v>937</v>
      </c>
      <c r="C240" s="131"/>
      <c r="D240" s="254"/>
      <c r="E240" s="254"/>
      <c r="F240" s="254"/>
      <c r="G240" s="254"/>
      <c r="H240" s="254"/>
      <c r="I240" s="254"/>
      <c r="J240" s="254"/>
      <c r="K240" s="254"/>
      <c r="L240" s="254"/>
      <c r="M240" s="126"/>
      <c r="N240" s="131"/>
    </row>
    <row r="241" spans="1:14" x14ac:dyDescent="0.2">
      <c r="A241" s="164"/>
      <c r="B241" s="155" t="s">
        <v>927</v>
      </c>
      <c r="C241" s="131"/>
      <c r="D241" s="124">
        <v>1</v>
      </c>
      <c r="E241" s="124">
        <v>20.91</v>
      </c>
      <c r="F241" s="254"/>
      <c r="G241" s="124">
        <v>3</v>
      </c>
      <c r="H241" s="254"/>
      <c r="I241" s="254"/>
      <c r="J241" s="254"/>
      <c r="K241" s="124">
        <v>62.73</v>
      </c>
      <c r="L241" s="124">
        <v>62.73</v>
      </c>
      <c r="M241" s="126"/>
      <c r="N241" s="131"/>
    </row>
    <row r="242" spans="1:14" x14ac:dyDescent="0.2">
      <c r="A242" s="164"/>
      <c r="B242" s="155" t="s">
        <v>928</v>
      </c>
      <c r="C242" s="131"/>
      <c r="D242" s="124">
        <v>1</v>
      </c>
      <c r="E242" s="124">
        <v>18.399999999999999</v>
      </c>
      <c r="F242" s="254"/>
      <c r="G242" s="124">
        <v>3</v>
      </c>
      <c r="H242" s="254"/>
      <c r="I242" s="254"/>
      <c r="J242" s="254"/>
      <c r="K242" s="124">
        <v>55.2</v>
      </c>
      <c r="L242" s="124">
        <v>55.2</v>
      </c>
      <c r="M242" s="126"/>
      <c r="N242" s="131"/>
    </row>
    <row r="243" spans="1:14" x14ac:dyDescent="0.2">
      <c r="A243" s="164"/>
      <c r="B243" s="155" t="s">
        <v>864</v>
      </c>
      <c r="C243" s="131"/>
      <c r="D243" s="124">
        <v>-1</v>
      </c>
      <c r="E243" s="124">
        <v>1.6</v>
      </c>
      <c r="F243" s="254"/>
      <c r="G243" s="124">
        <v>2.1</v>
      </c>
      <c r="H243" s="254"/>
      <c r="I243" s="254"/>
      <c r="J243" s="254"/>
      <c r="K243" s="124">
        <v>3.36</v>
      </c>
      <c r="L243" s="124">
        <v>-3.36</v>
      </c>
      <c r="M243" s="126"/>
      <c r="N243" s="131"/>
    </row>
    <row r="244" spans="1:14" x14ac:dyDescent="0.2">
      <c r="A244" s="164"/>
      <c r="B244" s="155" t="s">
        <v>864</v>
      </c>
      <c r="C244" s="131"/>
      <c r="D244" s="124">
        <v>-1</v>
      </c>
      <c r="E244" s="124">
        <v>1</v>
      </c>
      <c r="F244" s="254"/>
      <c r="G244" s="124">
        <v>1</v>
      </c>
      <c r="H244" s="254"/>
      <c r="I244" s="254"/>
      <c r="J244" s="254"/>
      <c r="K244" s="124">
        <v>1</v>
      </c>
      <c r="L244" s="124">
        <v>-1</v>
      </c>
      <c r="M244" s="126"/>
      <c r="N244" s="131"/>
    </row>
    <row r="245" spans="1:14" x14ac:dyDescent="0.2">
      <c r="A245" s="164"/>
      <c r="B245" s="213" t="s">
        <v>938</v>
      </c>
      <c r="C245" s="131"/>
      <c r="D245" s="124">
        <v>-1</v>
      </c>
      <c r="E245" s="124">
        <v>1.6</v>
      </c>
      <c r="F245" s="254"/>
      <c r="G245" s="124">
        <v>1</v>
      </c>
      <c r="H245" s="254"/>
      <c r="I245" s="254"/>
      <c r="J245" s="254"/>
      <c r="K245" s="124">
        <v>1.6</v>
      </c>
      <c r="L245" s="124">
        <v>-1.6</v>
      </c>
      <c r="M245" s="126"/>
      <c r="N245" s="131"/>
    </row>
    <row r="246" spans="1:14" x14ac:dyDescent="0.2">
      <c r="A246" s="164"/>
      <c r="B246" s="212" t="s">
        <v>939</v>
      </c>
      <c r="C246" s="131"/>
      <c r="D246" s="254"/>
      <c r="E246" s="254"/>
      <c r="F246" s="254"/>
      <c r="G246" s="254"/>
      <c r="H246" s="254"/>
      <c r="I246" s="254"/>
      <c r="J246" s="254"/>
      <c r="K246" s="254"/>
      <c r="L246" s="254"/>
      <c r="M246" s="126"/>
      <c r="N246" s="131"/>
    </row>
    <row r="247" spans="1:14" x14ac:dyDescent="0.2">
      <c r="A247" s="164"/>
      <c r="B247" s="155" t="s">
        <v>927</v>
      </c>
      <c r="C247" s="131"/>
      <c r="D247" s="124">
        <v>1</v>
      </c>
      <c r="E247" s="124">
        <v>20.91</v>
      </c>
      <c r="F247" s="254"/>
      <c r="G247" s="124">
        <v>3.15</v>
      </c>
      <c r="H247" s="254"/>
      <c r="I247" s="254"/>
      <c r="J247" s="254"/>
      <c r="K247" s="124">
        <v>65.87</v>
      </c>
      <c r="L247" s="124">
        <v>65.87</v>
      </c>
      <c r="M247" s="126"/>
      <c r="N247" s="131"/>
    </row>
    <row r="248" spans="1:14" x14ac:dyDescent="0.2">
      <c r="A248" s="164"/>
      <c r="B248" s="155" t="s">
        <v>928</v>
      </c>
      <c r="C248" s="131"/>
      <c r="D248" s="124">
        <v>1</v>
      </c>
      <c r="E248" s="124">
        <v>18.399999999999999</v>
      </c>
      <c r="F248" s="254"/>
      <c r="G248" s="124">
        <v>4</v>
      </c>
      <c r="H248" s="254"/>
      <c r="I248" s="254"/>
      <c r="J248" s="254"/>
      <c r="K248" s="124">
        <v>73.599999999999994</v>
      </c>
      <c r="L248" s="124">
        <v>73.599999999999994</v>
      </c>
      <c r="M248" s="126"/>
      <c r="N248" s="131"/>
    </row>
    <row r="249" spans="1:14" x14ac:dyDescent="0.2">
      <c r="A249" s="164"/>
      <c r="B249" s="155" t="s">
        <v>864</v>
      </c>
      <c r="C249" s="131"/>
      <c r="D249" s="124">
        <v>-1</v>
      </c>
      <c r="E249" s="124">
        <v>1.6</v>
      </c>
      <c r="F249" s="254"/>
      <c r="G249" s="124">
        <v>2.1</v>
      </c>
      <c r="H249" s="254"/>
      <c r="I249" s="254"/>
      <c r="J249" s="254"/>
      <c r="K249" s="124">
        <v>3.36</v>
      </c>
      <c r="L249" s="124">
        <v>-3.36</v>
      </c>
      <c r="M249" s="126"/>
      <c r="N249" s="131"/>
    </row>
    <row r="250" spans="1:14" x14ac:dyDescent="0.2">
      <c r="A250" s="164"/>
      <c r="B250" s="155" t="s">
        <v>864</v>
      </c>
      <c r="C250" s="131"/>
      <c r="D250" s="124">
        <v>-1</v>
      </c>
      <c r="E250" s="124">
        <v>1</v>
      </c>
      <c r="F250" s="254"/>
      <c r="G250" s="124">
        <v>1</v>
      </c>
      <c r="H250" s="254"/>
      <c r="I250" s="254"/>
      <c r="J250" s="254"/>
      <c r="K250" s="124">
        <v>1</v>
      </c>
      <c r="L250" s="124">
        <v>-1</v>
      </c>
      <c r="M250" s="126"/>
      <c r="N250" s="131"/>
    </row>
    <row r="251" spans="1:14" x14ac:dyDescent="0.2">
      <c r="A251" s="164"/>
      <c r="B251" s="213" t="s">
        <v>938</v>
      </c>
      <c r="C251" s="131"/>
      <c r="D251" s="124">
        <v>-1</v>
      </c>
      <c r="E251" s="124">
        <v>1.6</v>
      </c>
      <c r="F251" s="254"/>
      <c r="G251" s="124">
        <v>1</v>
      </c>
      <c r="H251" s="254"/>
      <c r="I251" s="254"/>
      <c r="J251" s="254"/>
      <c r="K251" s="124">
        <v>1.6</v>
      </c>
      <c r="L251" s="124">
        <v>-1.6</v>
      </c>
      <c r="M251" s="126"/>
      <c r="N251" s="131"/>
    </row>
    <row r="252" spans="1:14" x14ac:dyDescent="0.2">
      <c r="A252" s="164"/>
      <c r="B252" s="214" t="s">
        <v>940</v>
      </c>
      <c r="C252" s="131"/>
      <c r="D252" s="124">
        <v>1</v>
      </c>
      <c r="E252" s="124">
        <v>5</v>
      </c>
      <c r="F252" s="254"/>
      <c r="G252" s="124">
        <v>0.7</v>
      </c>
      <c r="H252" s="124">
        <v>0.01</v>
      </c>
      <c r="I252" s="254"/>
      <c r="J252" s="254"/>
      <c r="K252" s="124">
        <v>1.78</v>
      </c>
      <c r="L252" s="124">
        <v>1.78</v>
      </c>
      <c r="M252" s="126"/>
      <c r="N252" s="131"/>
    </row>
    <row r="253" spans="1:14" ht="94.5" x14ac:dyDescent="0.3">
      <c r="A253" s="166" t="s">
        <v>195</v>
      </c>
      <c r="B253" s="132" t="s">
        <v>941</v>
      </c>
      <c r="C253" s="140" t="s">
        <v>942</v>
      </c>
      <c r="D253" s="209"/>
      <c r="E253" s="209"/>
      <c r="F253" s="209"/>
      <c r="G253" s="142" t="s">
        <v>903</v>
      </c>
      <c r="H253" s="209"/>
      <c r="I253" s="209"/>
      <c r="J253" s="209"/>
      <c r="K253" s="209"/>
      <c r="L253" s="209"/>
      <c r="M253" s="114">
        <v>111.97</v>
      </c>
      <c r="N253" s="121" t="s">
        <v>63</v>
      </c>
    </row>
    <row r="254" spans="1:14" x14ac:dyDescent="0.2">
      <c r="A254" s="169"/>
      <c r="B254" s="170" t="s">
        <v>937</v>
      </c>
      <c r="C254" s="116"/>
      <c r="D254" s="122"/>
      <c r="E254" s="122"/>
      <c r="F254" s="122"/>
      <c r="G254" s="122"/>
      <c r="H254" s="122"/>
      <c r="I254" s="122"/>
      <c r="J254" s="122"/>
      <c r="K254" s="122"/>
      <c r="L254" s="122"/>
      <c r="M254" s="118"/>
      <c r="N254" s="116"/>
    </row>
    <row r="255" spans="1:14" x14ac:dyDescent="0.2">
      <c r="A255" s="164"/>
      <c r="B255" s="155" t="s">
        <v>927</v>
      </c>
      <c r="C255" s="131"/>
      <c r="D255" s="124">
        <v>1</v>
      </c>
      <c r="E255" s="124">
        <v>20.91</v>
      </c>
      <c r="F255" s="254"/>
      <c r="G255" s="124">
        <v>3</v>
      </c>
      <c r="H255" s="254"/>
      <c r="I255" s="254"/>
      <c r="J255" s="254"/>
      <c r="K255" s="124">
        <v>62.73</v>
      </c>
      <c r="L255" s="124">
        <v>62.73</v>
      </c>
      <c r="M255" s="126"/>
      <c r="N255" s="131"/>
    </row>
    <row r="256" spans="1:14" x14ac:dyDescent="0.2">
      <c r="A256" s="164"/>
      <c r="B256" s="155" t="s">
        <v>928</v>
      </c>
      <c r="C256" s="131"/>
      <c r="D256" s="124">
        <v>1</v>
      </c>
      <c r="E256" s="124">
        <v>18.399999999999999</v>
      </c>
      <c r="F256" s="254"/>
      <c r="G256" s="124">
        <v>3</v>
      </c>
      <c r="H256" s="254"/>
      <c r="I256" s="254"/>
      <c r="J256" s="254"/>
      <c r="K256" s="124">
        <v>55.2</v>
      </c>
      <c r="L256" s="124">
        <v>55.2</v>
      </c>
      <c r="M256" s="126"/>
      <c r="N256" s="131"/>
    </row>
    <row r="257" spans="1:14" x14ac:dyDescent="0.2">
      <c r="A257" s="164"/>
      <c r="B257" s="155" t="s">
        <v>864</v>
      </c>
      <c r="C257" s="131"/>
      <c r="D257" s="124">
        <v>-1</v>
      </c>
      <c r="E257" s="124">
        <v>1.6</v>
      </c>
      <c r="F257" s="254"/>
      <c r="G257" s="124">
        <v>2.1</v>
      </c>
      <c r="H257" s="254"/>
      <c r="I257" s="254"/>
      <c r="J257" s="254"/>
      <c r="K257" s="124">
        <v>3.36</v>
      </c>
      <c r="L257" s="124">
        <v>-3.36</v>
      </c>
      <c r="M257" s="126"/>
      <c r="N257" s="131"/>
    </row>
    <row r="258" spans="1:14" x14ac:dyDescent="0.2">
      <c r="A258" s="164"/>
      <c r="B258" s="155" t="s">
        <v>864</v>
      </c>
      <c r="C258" s="131"/>
      <c r="D258" s="124">
        <v>-1</v>
      </c>
      <c r="E258" s="124">
        <v>1</v>
      </c>
      <c r="F258" s="254"/>
      <c r="G258" s="124">
        <v>1</v>
      </c>
      <c r="H258" s="254"/>
      <c r="I258" s="254"/>
      <c r="J258" s="254"/>
      <c r="K258" s="124">
        <v>1</v>
      </c>
      <c r="L258" s="124">
        <v>-1</v>
      </c>
      <c r="M258" s="126"/>
      <c r="N258" s="131"/>
    </row>
    <row r="259" spans="1:14" x14ac:dyDescent="0.2">
      <c r="A259" s="164"/>
      <c r="B259" s="213" t="s">
        <v>938</v>
      </c>
      <c r="C259" s="131"/>
      <c r="D259" s="124">
        <v>-1</v>
      </c>
      <c r="E259" s="124">
        <v>1.6</v>
      </c>
      <c r="F259" s="254"/>
      <c r="G259" s="124">
        <v>1</v>
      </c>
      <c r="H259" s="254"/>
      <c r="I259" s="254"/>
      <c r="J259" s="254"/>
      <c r="K259" s="124">
        <v>1.6</v>
      </c>
      <c r="L259" s="124">
        <v>-1.6</v>
      </c>
      <c r="M259" s="126"/>
      <c r="N259" s="131"/>
    </row>
    <row r="260" spans="1:14" ht="94.5" x14ac:dyDescent="0.3">
      <c r="A260" s="166" t="s">
        <v>196</v>
      </c>
      <c r="B260" s="132" t="s">
        <v>943</v>
      </c>
      <c r="C260" s="140" t="s">
        <v>944</v>
      </c>
      <c r="D260" s="209"/>
      <c r="E260" s="209"/>
      <c r="F260" s="209"/>
      <c r="G260" s="142" t="s">
        <v>903</v>
      </c>
      <c r="H260" s="209"/>
      <c r="I260" s="209"/>
      <c r="J260" s="209"/>
      <c r="K260" s="209"/>
      <c r="L260" s="209"/>
      <c r="M260" s="114">
        <v>135.29</v>
      </c>
      <c r="N260" s="121" t="s">
        <v>63</v>
      </c>
    </row>
    <row r="261" spans="1:14" x14ac:dyDescent="0.2">
      <c r="A261" s="164"/>
      <c r="B261" s="155" t="s">
        <v>927</v>
      </c>
      <c r="C261" s="131"/>
      <c r="D261" s="124">
        <v>1</v>
      </c>
      <c r="E261" s="124">
        <v>20.91</v>
      </c>
      <c r="F261" s="254"/>
      <c r="G261" s="124">
        <v>3.15</v>
      </c>
      <c r="H261" s="254"/>
      <c r="I261" s="254"/>
      <c r="J261" s="254"/>
      <c r="K261" s="124">
        <v>65.87</v>
      </c>
      <c r="L261" s="124">
        <v>65.87</v>
      </c>
      <c r="M261" s="126"/>
      <c r="N261" s="131"/>
    </row>
    <row r="262" spans="1:14" x14ac:dyDescent="0.2">
      <c r="A262" s="164"/>
      <c r="B262" s="155" t="s">
        <v>928</v>
      </c>
      <c r="C262" s="131"/>
      <c r="D262" s="124">
        <v>1</v>
      </c>
      <c r="E262" s="124">
        <v>18.399999999999999</v>
      </c>
      <c r="F262" s="254"/>
      <c r="G262" s="124">
        <v>4</v>
      </c>
      <c r="H262" s="254"/>
      <c r="I262" s="254"/>
      <c r="J262" s="254"/>
      <c r="K262" s="124">
        <v>73.599999999999994</v>
      </c>
      <c r="L262" s="124">
        <v>73.599999999999994</v>
      </c>
      <c r="M262" s="126"/>
      <c r="N262" s="131"/>
    </row>
    <row r="263" spans="1:14" x14ac:dyDescent="0.2">
      <c r="A263" s="164"/>
      <c r="B263" s="155" t="s">
        <v>864</v>
      </c>
      <c r="C263" s="131"/>
      <c r="D263" s="124">
        <v>-1</v>
      </c>
      <c r="E263" s="124">
        <v>1.6</v>
      </c>
      <c r="F263" s="254"/>
      <c r="G263" s="124">
        <v>2.1</v>
      </c>
      <c r="H263" s="254"/>
      <c r="I263" s="254"/>
      <c r="J263" s="254"/>
      <c r="K263" s="124">
        <v>3.36</v>
      </c>
      <c r="L263" s="124">
        <v>-3.36</v>
      </c>
      <c r="M263" s="126"/>
      <c r="N263" s="131"/>
    </row>
    <row r="264" spans="1:14" x14ac:dyDescent="0.2">
      <c r="A264" s="164"/>
      <c r="B264" s="155" t="s">
        <v>864</v>
      </c>
      <c r="C264" s="131"/>
      <c r="D264" s="124">
        <v>-1</v>
      </c>
      <c r="E264" s="124">
        <v>1</v>
      </c>
      <c r="F264" s="254"/>
      <c r="G264" s="124">
        <v>1</v>
      </c>
      <c r="H264" s="254"/>
      <c r="I264" s="254"/>
      <c r="J264" s="254"/>
      <c r="K264" s="124">
        <v>1</v>
      </c>
      <c r="L264" s="124">
        <v>-1</v>
      </c>
      <c r="M264" s="126"/>
      <c r="N264" s="131"/>
    </row>
    <row r="265" spans="1:14" x14ac:dyDescent="0.2">
      <c r="A265" s="164"/>
      <c r="B265" s="213" t="s">
        <v>938</v>
      </c>
      <c r="C265" s="131"/>
      <c r="D265" s="124">
        <v>-1</v>
      </c>
      <c r="E265" s="124">
        <v>1.6</v>
      </c>
      <c r="F265" s="254"/>
      <c r="G265" s="124">
        <v>1</v>
      </c>
      <c r="H265" s="254"/>
      <c r="I265" s="254"/>
      <c r="J265" s="254"/>
      <c r="K265" s="124">
        <v>1.6</v>
      </c>
      <c r="L265" s="124">
        <v>-1.6</v>
      </c>
      <c r="M265" s="126"/>
      <c r="N265" s="131"/>
    </row>
    <row r="266" spans="1:14" x14ac:dyDescent="0.2">
      <c r="A266" s="164"/>
      <c r="B266" s="214" t="s">
        <v>940</v>
      </c>
      <c r="C266" s="131"/>
      <c r="D266" s="124">
        <v>1</v>
      </c>
      <c r="E266" s="124">
        <v>5</v>
      </c>
      <c r="F266" s="254"/>
      <c r="G266" s="124">
        <v>0.7</v>
      </c>
      <c r="H266" s="124">
        <v>0.01</v>
      </c>
      <c r="I266" s="254"/>
      <c r="J266" s="254"/>
      <c r="K266" s="124">
        <v>1.78</v>
      </c>
      <c r="L266" s="124">
        <v>1.78</v>
      </c>
      <c r="M266" s="126"/>
      <c r="N266" s="131"/>
    </row>
    <row r="267" spans="1:14" x14ac:dyDescent="0.2">
      <c r="A267" s="156" t="s">
        <v>197</v>
      </c>
      <c r="B267" s="157" t="s">
        <v>42</v>
      </c>
      <c r="C267" s="143"/>
      <c r="D267" s="253"/>
      <c r="E267" s="253"/>
      <c r="F267" s="253"/>
      <c r="G267" s="253"/>
      <c r="H267" s="253"/>
      <c r="I267" s="253"/>
      <c r="J267" s="253"/>
      <c r="K267" s="253"/>
      <c r="L267" s="253"/>
      <c r="M267" s="144"/>
      <c r="N267" s="143"/>
    </row>
    <row r="268" spans="1:14" ht="42" x14ac:dyDescent="0.3">
      <c r="A268" s="166" t="s">
        <v>204</v>
      </c>
      <c r="B268" s="134" t="s">
        <v>199</v>
      </c>
      <c r="C268" s="128"/>
      <c r="D268" s="209"/>
      <c r="E268" s="209"/>
      <c r="F268" s="209"/>
      <c r="G268" s="209"/>
      <c r="H268" s="209"/>
      <c r="I268" s="209"/>
      <c r="J268" s="209"/>
      <c r="K268" s="209"/>
      <c r="L268" s="209"/>
      <c r="M268" s="114">
        <v>247.26</v>
      </c>
      <c r="N268" s="121" t="s">
        <v>63</v>
      </c>
    </row>
    <row r="269" spans="1:14" x14ac:dyDescent="0.2">
      <c r="A269" s="298"/>
      <c r="B269" s="275" t="s">
        <v>937</v>
      </c>
      <c r="C269" s="175"/>
      <c r="D269" s="259"/>
      <c r="E269" s="259"/>
      <c r="F269" s="259"/>
      <c r="G269" s="259"/>
      <c r="H269" s="259"/>
      <c r="I269" s="259"/>
      <c r="J269" s="259"/>
      <c r="K269" s="259"/>
      <c r="L269" s="259"/>
      <c r="M269" s="147"/>
      <c r="N269" s="175"/>
    </row>
    <row r="270" spans="1:14" x14ac:dyDescent="0.2">
      <c r="A270" s="298"/>
      <c r="B270" s="299" t="s">
        <v>927</v>
      </c>
      <c r="C270" s="175"/>
      <c r="D270" s="297">
        <v>1</v>
      </c>
      <c r="E270" s="297">
        <v>20.91</v>
      </c>
      <c r="F270" s="259"/>
      <c r="G270" s="297">
        <v>3</v>
      </c>
      <c r="H270" s="259"/>
      <c r="I270" s="259"/>
      <c r="J270" s="259"/>
      <c r="K270" s="297">
        <v>62.73</v>
      </c>
      <c r="L270" s="297">
        <v>62.73</v>
      </c>
      <c r="M270" s="147"/>
      <c r="N270" s="175"/>
    </row>
    <row r="271" spans="1:14" x14ac:dyDescent="0.2">
      <c r="A271" s="298"/>
      <c r="B271" s="299" t="s">
        <v>928</v>
      </c>
      <c r="C271" s="175"/>
      <c r="D271" s="297">
        <v>1</v>
      </c>
      <c r="E271" s="297">
        <v>18.399999999999999</v>
      </c>
      <c r="F271" s="259"/>
      <c r="G271" s="297">
        <v>3</v>
      </c>
      <c r="H271" s="259"/>
      <c r="I271" s="259"/>
      <c r="J271" s="259"/>
      <c r="K271" s="297">
        <v>55.2</v>
      </c>
      <c r="L271" s="297">
        <v>55.2</v>
      </c>
      <c r="M271" s="147"/>
      <c r="N271" s="175"/>
    </row>
    <row r="272" spans="1:14" x14ac:dyDescent="0.2">
      <c r="A272" s="298"/>
      <c r="B272" s="299" t="s">
        <v>864</v>
      </c>
      <c r="C272" s="175"/>
      <c r="D272" s="297">
        <v>-1</v>
      </c>
      <c r="E272" s="297">
        <v>1.6</v>
      </c>
      <c r="F272" s="259"/>
      <c r="G272" s="297">
        <v>2.1</v>
      </c>
      <c r="H272" s="259"/>
      <c r="I272" s="259"/>
      <c r="J272" s="259"/>
      <c r="K272" s="297">
        <v>3.36</v>
      </c>
      <c r="L272" s="297">
        <v>-3.36</v>
      </c>
      <c r="M272" s="147"/>
      <c r="N272" s="175"/>
    </row>
    <row r="273" spans="1:14" x14ac:dyDescent="0.2">
      <c r="A273" s="298"/>
      <c r="B273" s="299" t="s">
        <v>864</v>
      </c>
      <c r="C273" s="175"/>
      <c r="D273" s="297">
        <v>-1</v>
      </c>
      <c r="E273" s="297">
        <v>1</v>
      </c>
      <c r="F273" s="259"/>
      <c r="G273" s="297">
        <v>1</v>
      </c>
      <c r="H273" s="259"/>
      <c r="I273" s="259"/>
      <c r="J273" s="259"/>
      <c r="K273" s="297">
        <v>1</v>
      </c>
      <c r="L273" s="297">
        <v>-1</v>
      </c>
      <c r="M273" s="147"/>
      <c r="N273" s="175"/>
    </row>
    <row r="274" spans="1:14" x14ac:dyDescent="0.2">
      <c r="A274" s="298"/>
      <c r="B274" s="299" t="s">
        <v>938</v>
      </c>
      <c r="C274" s="175"/>
      <c r="D274" s="297">
        <v>-1</v>
      </c>
      <c r="E274" s="297">
        <v>1.6</v>
      </c>
      <c r="F274" s="259"/>
      <c r="G274" s="297">
        <v>1</v>
      </c>
      <c r="H274" s="259"/>
      <c r="I274" s="259"/>
      <c r="J274" s="259"/>
      <c r="K274" s="297">
        <v>1.6</v>
      </c>
      <c r="L274" s="297">
        <v>-1.6</v>
      </c>
      <c r="M274" s="147"/>
      <c r="N274" s="175"/>
    </row>
    <row r="275" spans="1:14" x14ac:dyDescent="0.2">
      <c r="A275" s="169"/>
      <c r="B275" s="170" t="s">
        <v>939</v>
      </c>
      <c r="C275" s="116"/>
      <c r="D275" s="122"/>
      <c r="E275" s="122"/>
      <c r="F275" s="122"/>
      <c r="G275" s="122"/>
      <c r="H275" s="122"/>
      <c r="I275" s="122"/>
      <c r="J275" s="122"/>
      <c r="K275" s="122"/>
      <c r="L275" s="122"/>
      <c r="M275" s="118"/>
      <c r="N275" s="116"/>
    </row>
    <row r="276" spans="1:14" x14ac:dyDescent="0.2">
      <c r="A276" s="298"/>
      <c r="B276" s="299" t="s">
        <v>927</v>
      </c>
      <c r="C276" s="175"/>
      <c r="D276" s="297">
        <v>1</v>
      </c>
      <c r="E276" s="297">
        <v>20.91</v>
      </c>
      <c r="F276" s="259"/>
      <c r="G276" s="297">
        <v>3.15</v>
      </c>
      <c r="H276" s="259"/>
      <c r="I276" s="259"/>
      <c r="J276" s="259"/>
      <c r="K276" s="297">
        <v>65.87</v>
      </c>
      <c r="L276" s="297">
        <v>65.87</v>
      </c>
      <c r="M276" s="147"/>
      <c r="N276" s="175"/>
    </row>
    <row r="277" spans="1:14" x14ac:dyDescent="0.2">
      <c r="A277" s="298"/>
      <c r="B277" s="299" t="s">
        <v>928</v>
      </c>
      <c r="C277" s="175"/>
      <c r="D277" s="297">
        <v>1</v>
      </c>
      <c r="E277" s="297">
        <v>18.399999999999999</v>
      </c>
      <c r="F277" s="259"/>
      <c r="G277" s="297">
        <v>4</v>
      </c>
      <c r="H277" s="259"/>
      <c r="I277" s="259"/>
      <c r="J277" s="259"/>
      <c r="K277" s="297">
        <v>73.599999999999994</v>
      </c>
      <c r="L277" s="297">
        <v>73.599999999999994</v>
      </c>
      <c r="M277" s="147"/>
      <c r="N277" s="175"/>
    </row>
    <row r="278" spans="1:14" x14ac:dyDescent="0.2">
      <c r="A278" s="298"/>
      <c r="B278" s="299" t="s">
        <v>864</v>
      </c>
      <c r="C278" s="175"/>
      <c r="D278" s="297">
        <v>-1</v>
      </c>
      <c r="E278" s="297">
        <v>1.6</v>
      </c>
      <c r="F278" s="259"/>
      <c r="G278" s="297">
        <v>2.1</v>
      </c>
      <c r="H278" s="259"/>
      <c r="I278" s="259"/>
      <c r="J278" s="259"/>
      <c r="K278" s="297">
        <v>3.36</v>
      </c>
      <c r="L278" s="297">
        <v>-3.36</v>
      </c>
      <c r="M278" s="147"/>
      <c r="N278" s="175"/>
    </row>
    <row r="279" spans="1:14" x14ac:dyDescent="0.2">
      <c r="A279" s="298"/>
      <c r="B279" s="299" t="s">
        <v>864</v>
      </c>
      <c r="C279" s="175"/>
      <c r="D279" s="297">
        <v>-1</v>
      </c>
      <c r="E279" s="297">
        <v>1</v>
      </c>
      <c r="F279" s="259"/>
      <c r="G279" s="297">
        <v>1</v>
      </c>
      <c r="H279" s="259"/>
      <c r="I279" s="259"/>
      <c r="J279" s="259"/>
      <c r="K279" s="297">
        <v>1</v>
      </c>
      <c r="L279" s="297">
        <v>-1</v>
      </c>
      <c r="M279" s="147"/>
      <c r="N279" s="175"/>
    </row>
    <row r="280" spans="1:14" x14ac:dyDescent="0.2">
      <c r="A280" s="298"/>
      <c r="B280" s="299" t="s">
        <v>938</v>
      </c>
      <c r="C280" s="175"/>
      <c r="D280" s="297">
        <v>-1</v>
      </c>
      <c r="E280" s="297">
        <v>1.6</v>
      </c>
      <c r="F280" s="259"/>
      <c r="G280" s="297">
        <v>1</v>
      </c>
      <c r="H280" s="259"/>
      <c r="I280" s="259"/>
      <c r="J280" s="259"/>
      <c r="K280" s="297">
        <v>1.6</v>
      </c>
      <c r="L280" s="297">
        <v>-1.6</v>
      </c>
      <c r="M280" s="147"/>
      <c r="N280" s="175"/>
    </row>
    <row r="281" spans="1:14" x14ac:dyDescent="0.2">
      <c r="A281" s="298"/>
      <c r="B281" s="330" t="s">
        <v>940</v>
      </c>
      <c r="C281" s="175"/>
      <c r="D281" s="297">
        <v>1</v>
      </c>
      <c r="E281" s="297">
        <v>5</v>
      </c>
      <c r="F281" s="259"/>
      <c r="G281" s="297">
        <v>0.7</v>
      </c>
      <c r="H281" s="297">
        <v>0.01</v>
      </c>
      <c r="I281" s="259"/>
      <c r="J281" s="259"/>
      <c r="K281" s="297">
        <v>1.78</v>
      </c>
      <c r="L281" s="297">
        <v>1.78</v>
      </c>
      <c r="M281" s="147"/>
      <c r="N281" s="175"/>
    </row>
    <row r="282" spans="1:14" ht="31.5" x14ac:dyDescent="0.3">
      <c r="A282" s="215" t="s">
        <v>205</v>
      </c>
      <c r="B282" s="134" t="s">
        <v>200</v>
      </c>
      <c r="C282" s="128"/>
      <c r="D282" s="209"/>
      <c r="E282" s="209"/>
      <c r="F282" s="209"/>
      <c r="G282" s="209"/>
      <c r="H282" s="209"/>
      <c r="I282" s="209"/>
      <c r="J282" s="209"/>
      <c r="K282" s="209"/>
      <c r="L282" s="209"/>
      <c r="M282" s="114">
        <v>247.26</v>
      </c>
      <c r="N282" s="133" t="s">
        <v>63</v>
      </c>
    </row>
    <row r="283" spans="1:14" x14ac:dyDescent="0.2">
      <c r="A283" s="169"/>
      <c r="B283" s="170" t="s">
        <v>937</v>
      </c>
      <c r="C283" s="116"/>
      <c r="D283" s="122"/>
      <c r="E283" s="122"/>
      <c r="F283" s="122"/>
      <c r="G283" s="122"/>
      <c r="H283" s="122"/>
      <c r="I283" s="122"/>
      <c r="J283" s="122"/>
      <c r="K283" s="122"/>
      <c r="L283" s="122"/>
      <c r="M283" s="118"/>
      <c r="N283" s="116"/>
    </row>
    <row r="284" spans="1:14" x14ac:dyDescent="0.2">
      <c r="A284" s="298"/>
      <c r="B284" s="299" t="s">
        <v>927</v>
      </c>
      <c r="C284" s="175"/>
      <c r="D284" s="297">
        <v>1</v>
      </c>
      <c r="E284" s="297">
        <v>20.91</v>
      </c>
      <c r="F284" s="259"/>
      <c r="G284" s="297">
        <v>3</v>
      </c>
      <c r="H284" s="259"/>
      <c r="I284" s="259"/>
      <c r="J284" s="259"/>
      <c r="K284" s="297">
        <v>62.73</v>
      </c>
      <c r="L284" s="297">
        <v>62.73</v>
      </c>
      <c r="M284" s="147"/>
      <c r="N284" s="175"/>
    </row>
    <row r="285" spans="1:14" x14ac:dyDescent="0.2">
      <c r="A285" s="298"/>
      <c r="B285" s="299" t="s">
        <v>928</v>
      </c>
      <c r="C285" s="175"/>
      <c r="D285" s="297">
        <v>1</v>
      </c>
      <c r="E285" s="297">
        <v>18.399999999999999</v>
      </c>
      <c r="F285" s="259"/>
      <c r="G285" s="297">
        <v>3</v>
      </c>
      <c r="H285" s="259"/>
      <c r="I285" s="259"/>
      <c r="J285" s="259"/>
      <c r="K285" s="297">
        <v>55.2</v>
      </c>
      <c r="L285" s="297">
        <v>55.2</v>
      </c>
      <c r="M285" s="147"/>
      <c r="N285" s="175"/>
    </row>
    <row r="286" spans="1:14" x14ac:dyDescent="0.2">
      <c r="A286" s="298"/>
      <c r="B286" s="299" t="s">
        <v>864</v>
      </c>
      <c r="C286" s="175"/>
      <c r="D286" s="297">
        <v>-1</v>
      </c>
      <c r="E286" s="297">
        <v>1.6</v>
      </c>
      <c r="F286" s="259"/>
      <c r="G286" s="297">
        <v>2.1</v>
      </c>
      <c r="H286" s="259"/>
      <c r="I286" s="259"/>
      <c r="J286" s="259"/>
      <c r="K286" s="297">
        <v>3.36</v>
      </c>
      <c r="L286" s="297">
        <v>-3.36</v>
      </c>
      <c r="M286" s="147"/>
      <c r="N286" s="175"/>
    </row>
    <row r="287" spans="1:14" x14ac:dyDescent="0.2">
      <c r="A287" s="298"/>
      <c r="B287" s="299" t="s">
        <v>864</v>
      </c>
      <c r="C287" s="175"/>
      <c r="D287" s="297">
        <v>-1</v>
      </c>
      <c r="E287" s="297">
        <v>1</v>
      </c>
      <c r="F287" s="259"/>
      <c r="G287" s="297">
        <v>1</v>
      </c>
      <c r="H287" s="259"/>
      <c r="I287" s="259"/>
      <c r="J287" s="259"/>
      <c r="K287" s="297">
        <v>1</v>
      </c>
      <c r="L287" s="297">
        <v>-1</v>
      </c>
      <c r="M287" s="147"/>
      <c r="N287" s="175"/>
    </row>
    <row r="288" spans="1:14" x14ac:dyDescent="0.2">
      <c r="A288" s="298"/>
      <c r="B288" s="299" t="s">
        <v>938</v>
      </c>
      <c r="C288" s="175"/>
      <c r="D288" s="297">
        <v>-1</v>
      </c>
      <c r="E288" s="297">
        <v>1.6</v>
      </c>
      <c r="F288" s="259"/>
      <c r="G288" s="297">
        <v>1</v>
      </c>
      <c r="H288" s="259"/>
      <c r="I288" s="259"/>
      <c r="J288" s="259"/>
      <c r="K288" s="297">
        <v>1.6</v>
      </c>
      <c r="L288" s="297">
        <v>-1.6</v>
      </c>
      <c r="M288" s="147"/>
      <c r="N288" s="175"/>
    </row>
    <row r="289" spans="1:14" x14ac:dyDescent="0.2">
      <c r="A289" s="298"/>
      <c r="B289" s="275" t="s">
        <v>939</v>
      </c>
      <c r="C289" s="175"/>
      <c r="D289" s="259"/>
      <c r="E289" s="259"/>
      <c r="F289" s="259"/>
      <c r="G289" s="259"/>
      <c r="H289" s="259"/>
      <c r="I289" s="259"/>
      <c r="J289" s="259"/>
      <c r="K289" s="259"/>
      <c r="L289" s="259"/>
      <c r="M289" s="147"/>
      <c r="N289" s="175"/>
    </row>
    <row r="290" spans="1:14" x14ac:dyDescent="0.2">
      <c r="A290" s="298"/>
      <c r="B290" s="299" t="s">
        <v>927</v>
      </c>
      <c r="C290" s="175"/>
      <c r="D290" s="297">
        <v>1</v>
      </c>
      <c r="E290" s="297">
        <v>20.91</v>
      </c>
      <c r="F290" s="259"/>
      <c r="G290" s="297">
        <v>3.15</v>
      </c>
      <c r="H290" s="259"/>
      <c r="I290" s="259"/>
      <c r="J290" s="259"/>
      <c r="K290" s="297">
        <v>65.87</v>
      </c>
      <c r="L290" s="297">
        <v>65.87</v>
      </c>
      <c r="M290" s="147"/>
      <c r="N290" s="175"/>
    </row>
    <row r="291" spans="1:14" x14ac:dyDescent="0.2">
      <c r="A291" s="298"/>
      <c r="B291" s="299" t="s">
        <v>928</v>
      </c>
      <c r="C291" s="175"/>
      <c r="D291" s="297">
        <v>1</v>
      </c>
      <c r="E291" s="297">
        <v>18.399999999999999</v>
      </c>
      <c r="F291" s="259"/>
      <c r="G291" s="297">
        <v>4</v>
      </c>
      <c r="H291" s="259"/>
      <c r="I291" s="259"/>
      <c r="J291" s="259"/>
      <c r="K291" s="297">
        <v>73.599999999999994</v>
      </c>
      <c r="L291" s="297">
        <v>73.599999999999994</v>
      </c>
      <c r="M291" s="147"/>
      <c r="N291" s="175"/>
    </row>
    <row r="292" spans="1:14" x14ac:dyDescent="0.2">
      <c r="A292" s="298"/>
      <c r="B292" s="299" t="s">
        <v>864</v>
      </c>
      <c r="C292" s="175"/>
      <c r="D292" s="297">
        <v>-1</v>
      </c>
      <c r="E292" s="297">
        <v>1.6</v>
      </c>
      <c r="F292" s="259"/>
      <c r="G292" s="297">
        <v>2.1</v>
      </c>
      <c r="H292" s="259"/>
      <c r="I292" s="259"/>
      <c r="J292" s="259"/>
      <c r="K292" s="297">
        <v>3.36</v>
      </c>
      <c r="L292" s="297">
        <v>-3.36</v>
      </c>
      <c r="M292" s="147"/>
      <c r="N292" s="175"/>
    </row>
    <row r="293" spans="1:14" x14ac:dyDescent="0.2">
      <c r="A293" s="298"/>
      <c r="B293" s="299" t="s">
        <v>864</v>
      </c>
      <c r="C293" s="175"/>
      <c r="D293" s="297">
        <v>-1</v>
      </c>
      <c r="E293" s="297">
        <v>1</v>
      </c>
      <c r="F293" s="259"/>
      <c r="G293" s="297">
        <v>1</v>
      </c>
      <c r="H293" s="259"/>
      <c r="I293" s="259"/>
      <c r="J293" s="259"/>
      <c r="K293" s="297">
        <v>1</v>
      </c>
      <c r="L293" s="297">
        <v>-1</v>
      </c>
      <c r="M293" s="147"/>
      <c r="N293" s="175"/>
    </row>
    <row r="294" spans="1:14" x14ac:dyDescent="0.2">
      <c r="A294" s="298"/>
      <c r="B294" s="299" t="s">
        <v>938</v>
      </c>
      <c r="C294" s="175"/>
      <c r="D294" s="297">
        <v>-1</v>
      </c>
      <c r="E294" s="297">
        <v>1.6</v>
      </c>
      <c r="F294" s="259"/>
      <c r="G294" s="297">
        <v>1</v>
      </c>
      <c r="H294" s="259"/>
      <c r="I294" s="259"/>
      <c r="J294" s="259"/>
      <c r="K294" s="297">
        <v>1.6</v>
      </c>
      <c r="L294" s="297">
        <v>-1.6</v>
      </c>
      <c r="M294" s="147"/>
      <c r="N294" s="175"/>
    </row>
    <row r="295" spans="1:14" x14ac:dyDescent="0.2">
      <c r="A295" s="298"/>
      <c r="B295" s="330" t="s">
        <v>940</v>
      </c>
      <c r="C295" s="175"/>
      <c r="D295" s="297">
        <v>1</v>
      </c>
      <c r="E295" s="297">
        <v>5</v>
      </c>
      <c r="F295" s="259"/>
      <c r="G295" s="297">
        <v>0.7</v>
      </c>
      <c r="H295" s="297">
        <v>0.01</v>
      </c>
      <c r="I295" s="259"/>
      <c r="J295" s="259"/>
      <c r="K295" s="297">
        <v>1.78</v>
      </c>
      <c r="L295" s="297">
        <v>1.78</v>
      </c>
      <c r="M295" s="147"/>
      <c r="N295" s="175"/>
    </row>
    <row r="296" spans="1:14" ht="52.5" x14ac:dyDescent="0.3">
      <c r="A296" s="166" t="s">
        <v>206</v>
      </c>
      <c r="B296" s="132" t="s">
        <v>945</v>
      </c>
      <c r="C296" s="111"/>
      <c r="D296" s="117"/>
      <c r="E296" s="117"/>
      <c r="F296" s="117"/>
      <c r="G296" s="117"/>
      <c r="H296" s="117"/>
      <c r="I296" s="117"/>
      <c r="J296" s="117"/>
      <c r="K296" s="117"/>
      <c r="L296" s="117"/>
      <c r="M296" s="114">
        <f>SUM(L298:L309)</f>
        <v>247.26000000000002</v>
      </c>
      <c r="N296" s="121" t="s">
        <v>63</v>
      </c>
    </row>
    <row r="297" spans="1:14" x14ac:dyDescent="0.2">
      <c r="A297" s="169" t="s">
        <v>946</v>
      </c>
      <c r="B297" s="170" t="s">
        <v>937</v>
      </c>
      <c r="C297" s="116"/>
      <c r="D297" s="122"/>
      <c r="E297" s="122"/>
      <c r="F297" s="122"/>
      <c r="G297" s="122"/>
      <c r="H297" s="122"/>
      <c r="I297" s="122"/>
      <c r="J297" s="122"/>
      <c r="K297" s="122"/>
      <c r="L297" s="122"/>
      <c r="M297" s="118"/>
      <c r="N297" s="116"/>
    </row>
    <row r="298" spans="1:14" x14ac:dyDescent="0.2">
      <c r="A298" s="298" t="s">
        <v>947</v>
      </c>
      <c r="B298" s="299" t="s">
        <v>927</v>
      </c>
      <c r="C298" s="175"/>
      <c r="D298" s="297">
        <v>1</v>
      </c>
      <c r="E298" s="297">
        <v>20.91</v>
      </c>
      <c r="F298" s="259"/>
      <c r="G298" s="297">
        <v>3</v>
      </c>
      <c r="H298" s="259"/>
      <c r="I298" s="259"/>
      <c r="J298" s="259"/>
      <c r="K298" s="297">
        <v>62.73</v>
      </c>
      <c r="L298" s="297">
        <v>62.73</v>
      </c>
      <c r="M298" s="147"/>
      <c r="N298" s="175"/>
    </row>
    <row r="299" spans="1:14" x14ac:dyDescent="0.2">
      <c r="A299" s="298" t="s">
        <v>948</v>
      </c>
      <c r="B299" s="299" t="s">
        <v>928</v>
      </c>
      <c r="C299" s="175"/>
      <c r="D299" s="297">
        <v>1</v>
      </c>
      <c r="E299" s="297">
        <v>18.399999999999999</v>
      </c>
      <c r="F299" s="259"/>
      <c r="G299" s="297">
        <v>3</v>
      </c>
      <c r="H299" s="259"/>
      <c r="I299" s="259"/>
      <c r="J299" s="259"/>
      <c r="K299" s="297">
        <v>55.2</v>
      </c>
      <c r="L299" s="297">
        <v>55.2</v>
      </c>
      <c r="M299" s="147"/>
      <c r="N299" s="175"/>
    </row>
    <row r="300" spans="1:14" x14ac:dyDescent="0.2">
      <c r="A300" s="298" t="s">
        <v>949</v>
      </c>
      <c r="B300" s="299" t="s">
        <v>864</v>
      </c>
      <c r="C300" s="175"/>
      <c r="D300" s="297">
        <v>-1</v>
      </c>
      <c r="E300" s="297">
        <v>1.6</v>
      </c>
      <c r="F300" s="259"/>
      <c r="G300" s="297">
        <v>2.1</v>
      </c>
      <c r="H300" s="259"/>
      <c r="I300" s="259"/>
      <c r="J300" s="259"/>
      <c r="K300" s="297">
        <v>3.36</v>
      </c>
      <c r="L300" s="297">
        <v>-3.36</v>
      </c>
      <c r="M300" s="147"/>
      <c r="N300" s="175"/>
    </row>
    <row r="301" spans="1:14" x14ac:dyDescent="0.2">
      <c r="A301" s="298" t="s">
        <v>950</v>
      </c>
      <c r="B301" s="299" t="s">
        <v>864</v>
      </c>
      <c r="C301" s="175"/>
      <c r="D301" s="297">
        <v>-1</v>
      </c>
      <c r="E301" s="297">
        <v>1</v>
      </c>
      <c r="F301" s="259"/>
      <c r="G301" s="297">
        <v>1</v>
      </c>
      <c r="H301" s="259"/>
      <c r="I301" s="259"/>
      <c r="J301" s="259"/>
      <c r="K301" s="297">
        <v>1</v>
      </c>
      <c r="L301" s="297">
        <v>-1</v>
      </c>
      <c r="M301" s="147"/>
      <c r="N301" s="175"/>
    </row>
    <row r="302" spans="1:14" x14ac:dyDescent="0.2">
      <c r="A302" s="298" t="s">
        <v>951</v>
      </c>
      <c r="B302" s="299" t="s">
        <v>938</v>
      </c>
      <c r="C302" s="175"/>
      <c r="D302" s="297">
        <v>-1</v>
      </c>
      <c r="E302" s="297">
        <v>1.6</v>
      </c>
      <c r="F302" s="259"/>
      <c r="G302" s="297">
        <v>1</v>
      </c>
      <c r="H302" s="259"/>
      <c r="I302" s="259"/>
      <c r="J302" s="259"/>
      <c r="K302" s="297">
        <v>1.6</v>
      </c>
      <c r="L302" s="297">
        <v>-1.6</v>
      </c>
      <c r="M302" s="147"/>
      <c r="N302" s="175"/>
    </row>
    <row r="303" spans="1:14" x14ac:dyDescent="0.2">
      <c r="A303" s="298" t="s">
        <v>952</v>
      </c>
      <c r="B303" s="275" t="s">
        <v>939</v>
      </c>
      <c r="C303" s="175"/>
      <c r="D303" s="259"/>
      <c r="E303" s="259"/>
      <c r="F303" s="259"/>
      <c r="G303" s="259"/>
      <c r="H303" s="259"/>
      <c r="I303" s="259"/>
      <c r="J303" s="259"/>
      <c r="K303" s="259"/>
      <c r="L303" s="259"/>
      <c r="M303" s="147"/>
      <c r="N303" s="175"/>
    </row>
    <row r="304" spans="1:14" x14ac:dyDescent="0.2">
      <c r="A304" s="298" t="s">
        <v>953</v>
      </c>
      <c r="B304" s="299" t="s">
        <v>927</v>
      </c>
      <c r="C304" s="175"/>
      <c r="D304" s="297">
        <v>1</v>
      </c>
      <c r="E304" s="297">
        <v>20.91</v>
      </c>
      <c r="F304" s="259"/>
      <c r="G304" s="297">
        <v>3.15</v>
      </c>
      <c r="H304" s="259"/>
      <c r="I304" s="259"/>
      <c r="J304" s="259"/>
      <c r="K304" s="297">
        <v>65.87</v>
      </c>
      <c r="L304" s="297">
        <v>65.87</v>
      </c>
      <c r="M304" s="147"/>
      <c r="N304" s="175"/>
    </row>
    <row r="305" spans="1:14" x14ac:dyDescent="0.2">
      <c r="A305" s="298" t="s">
        <v>954</v>
      </c>
      <c r="B305" s="299" t="s">
        <v>928</v>
      </c>
      <c r="C305" s="175"/>
      <c r="D305" s="297">
        <v>1</v>
      </c>
      <c r="E305" s="297">
        <v>18.399999999999999</v>
      </c>
      <c r="F305" s="259"/>
      <c r="G305" s="297">
        <v>4</v>
      </c>
      <c r="H305" s="259"/>
      <c r="I305" s="259"/>
      <c r="J305" s="259"/>
      <c r="K305" s="297">
        <v>73.599999999999994</v>
      </c>
      <c r="L305" s="297">
        <v>73.599999999999994</v>
      </c>
      <c r="M305" s="147"/>
      <c r="N305" s="175"/>
    </row>
    <row r="306" spans="1:14" x14ac:dyDescent="0.2">
      <c r="A306" s="298" t="s">
        <v>955</v>
      </c>
      <c r="B306" s="299" t="s">
        <v>864</v>
      </c>
      <c r="C306" s="175"/>
      <c r="D306" s="297">
        <v>-1</v>
      </c>
      <c r="E306" s="297">
        <v>1.6</v>
      </c>
      <c r="F306" s="259"/>
      <c r="G306" s="297">
        <v>2.1</v>
      </c>
      <c r="H306" s="259"/>
      <c r="I306" s="259"/>
      <c r="J306" s="259"/>
      <c r="K306" s="297">
        <v>3.36</v>
      </c>
      <c r="L306" s="297">
        <v>-3.36</v>
      </c>
      <c r="M306" s="147"/>
      <c r="N306" s="175"/>
    </row>
    <row r="307" spans="1:14" x14ac:dyDescent="0.2">
      <c r="A307" s="161" t="s">
        <v>956</v>
      </c>
      <c r="B307" s="299" t="s">
        <v>864</v>
      </c>
      <c r="C307" s="175"/>
      <c r="D307" s="297">
        <v>-1</v>
      </c>
      <c r="E307" s="297">
        <v>1</v>
      </c>
      <c r="F307" s="259"/>
      <c r="G307" s="297">
        <v>1</v>
      </c>
      <c r="H307" s="259"/>
      <c r="I307" s="259"/>
      <c r="J307" s="259"/>
      <c r="K307" s="297">
        <v>1</v>
      </c>
      <c r="L307" s="297">
        <v>-1</v>
      </c>
      <c r="M307" s="147"/>
      <c r="N307" s="175"/>
    </row>
    <row r="308" spans="1:14" x14ac:dyDescent="0.2">
      <c r="A308" s="161" t="s">
        <v>957</v>
      </c>
      <c r="B308" s="329" t="s">
        <v>938</v>
      </c>
      <c r="C308" s="175"/>
      <c r="D308" s="297">
        <v>-1</v>
      </c>
      <c r="E308" s="297">
        <v>1.6</v>
      </c>
      <c r="F308" s="259"/>
      <c r="G308" s="297">
        <v>1</v>
      </c>
      <c r="H308" s="259"/>
      <c r="I308" s="259"/>
      <c r="J308" s="259"/>
      <c r="K308" s="297">
        <v>1.6</v>
      </c>
      <c r="L308" s="297">
        <v>-1.6</v>
      </c>
      <c r="M308" s="147"/>
      <c r="N308" s="175"/>
    </row>
    <row r="309" spans="1:14" x14ac:dyDescent="0.2">
      <c r="A309" s="161" t="s">
        <v>958</v>
      </c>
      <c r="B309" s="330" t="s">
        <v>940</v>
      </c>
      <c r="C309" s="175"/>
      <c r="D309" s="297">
        <v>1</v>
      </c>
      <c r="E309" s="297">
        <v>5</v>
      </c>
      <c r="F309" s="259"/>
      <c r="G309" s="297">
        <v>0.7</v>
      </c>
      <c r="H309" s="297">
        <v>0.01</v>
      </c>
      <c r="I309" s="259"/>
      <c r="J309" s="259"/>
      <c r="K309" s="297">
        <v>1.78</v>
      </c>
      <c r="L309" s="297">
        <v>1.78</v>
      </c>
      <c r="M309" s="147"/>
      <c r="N309" s="175"/>
    </row>
    <row r="310" spans="1:14" ht="31.5" x14ac:dyDescent="0.3">
      <c r="A310" s="121" t="s">
        <v>207</v>
      </c>
      <c r="B310" s="134" t="s">
        <v>201</v>
      </c>
      <c r="C310" s="111"/>
      <c r="D310" s="117"/>
      <c r="E310" s="117"/>
      <c r="F310" s="117"/>
      <c r="G310" s="117"/>
      <c r="H310" s="117"/>
      <c r="I310" s="117"/>
      <c r="J310" s="117"/>
      <c r="K310" s="117"/>
      <c r="L310" s="117"/>
      <c r="M310" s="114">
        <v>48.22</v>
      </c>
      <c r="N310" s="121" t="s">
        <v>63</v>
      </c>
    </row>
    <row r="311" spans="1:14" x14ac:dyDescent="0.2">
      <c r="A311" s="161" t="s">
        <v>959</v>
      </c>
      <c r="B311" s="299" t="s">
        <v>927</v>
      </c>
      <c r="C311" s="175"/>
      <c r="D311" s="297">
        <v>1</v>
      </c>
      <c r="E311" s="297">
        <v>5.76</v>
      </c>
      <c r="F311" s="259"/>
      <c r="G311" s="297">
        <v>4.7</v>
      </c>
      <c r="H311" s="259"/>
      <c r="I311" s="259"/>
      <c r="J311" s="259"/>
      <c r="K311" s="297">
        <v>27.07</v>
      </c>
      <c r="L311" s="297">
        <v>27.07</v>
      </c>
      <c r="M311" s="147"/>
      <c r="N311" s="175"/>
    </row>
    <row r="312" spans="1:14" x14ac:dyDescent="0.2">
      <c r="A312" s="161" t="s">
        <v>960</v>
      </c>
      <c r="B312" s="299" t="s">
        <v>928</v>
      </c>
      <c r="C312" s="175"/>
      <c r="D312" s="297">
        <v>1</v>
      </c>
      <c r="E312" s="297">
        <v>4.5</v>
      </c>
      <c r="F312" s="259"/>
      <c r="G312" s="297">
        <v>4.7</v>
      </c>
      <c r="H312" s="259"/>
      <c r="I312" s="259"/>
      <c r="J312" s="259"/>
      <c r="K312" s="297">
        <v>21.15</v>
      </c>
      <c r="L312" s="297">
        <v>21.15</v>
      </c>
      <c r="M312" s="147"/>
      <c r="N312" s="175"/>
    </row>
    <row r="313" spans="1:14" ht="42" x14ac:dyDescent="0.3">
      <c r="A313" s="266" t="s">
        <v>208</v>
      </c>
      <c r="B313" s="307" t="s">
        <v>961</v>
      </c>
      <c r="C313" s="208"/>
      <c r="D313" s="146"/>
      <c r="E313" s="146"/>
      <c r="F313" s="146"/>
      <c r="G313" s="146"/>
      <c r="H313" s="146"/>
      <c r="I313" s="146"/>
      <c r="J313" s="146"/>
      <c r="K313" s="146"/>
      <c r="L313" s="146"/>
      <c r="M313" s="306">
        <v>48.22</v>
      </c>
      <c r="N313" s="266" t="s">
        <v>63</v>
      </c>
    </row>
    <row r="314" spans="1:14" x14ac:dyDescent="0.2">
      <c r="A314" s="161" t="s">
        <v>962</v>
      </c>
      <c r="B314" s="329" t="s">
        <v>963</v>
      </c>
      <c r="C314" s="175"/>
      <c r="D314" s="297">
        <v>1</v>
      </c>
      <c r="E314" s="297">
        <v>5.76</v>
      </c>
      <c r="F314" s="259"/>
      <c r="G314" s="297">
        <v>4.7</v>
      </c>
      <c r="H314" s="259"/>
      <c r="I314" s="259"/>
      <c r="J314" s="259"/>
      <c r="K314" s="297">
        <v>27.07</v>
      </c>
      <c r="L314" s="297">
        <v>27.07</v>
      </c>
      <c r="M314" s="147"/>
      <c r="N314" s="175"/>
    </row>
    <row r="315" spans="1:14" x14ac:dyDescent="0.2">
      <c r="A315" s="161" t="s">
        <v>964</v>
      </c>
      <c r="B315" s="299" t="s">
        <v>928</v>
      </c>
      <c r="C315" s="175"/>
      <c r="D315" s="297">
        <v>1</v>
      </c>
      <c r="E315" s="297">
        <v>4.5</v>
      </c>
      <c r="F315" s="259"/>
      <c r="G315" s="297">
        <v>4.7</v>
      </c>
      <c r="H315" s="259"/>
      <c r="I315" s="259"/>
      <c r="J315" s="259"/>
      <c r="K315" s="297">
        <v>21.15</v>
      </c>
      <c r="L315" s="297">
        <v>21.15</v>
      </c>
      <c r="M315" s="147"/>
      <c r="N315" s="175"/>
    </row>
    <row r="316" spans="1:14" ht="52.5" x14ac:dyDescent="0.3">
      <c r="A316" s="308" t="s">
        <v>209</v>
      </c>
      <c r="B316" s="307" t="s">
        <v>965</v>
      </c>
      <c r="C316" s="305"/>
      <c r="D316" s="300"/>
      <c r="E316" s="300"/>
      <c r="F316" s="300"/>
      <c r="G316" s="300"/>
      <c r="H316" s="300"/>
      <c r="I316" s="300"/>
      <c r="J316" s="300"/>
      <c r="K316" s="300"/>
      <c r="L316" s="300"/>
      <c r="M316" s="306">
        <f>L317</f>
        <v>3.6120000000000001</v>
      </c>
      <c r="N316" s="308" t="s">
        <v>63</v>
      </c>
    </row>
    <row r="317" spans="1:14" x14ac:dyDescent="0.2">
      <c r="A317" s="161" t="s">
        <v>966</v>
      </c>
      <c r="B317" s="330" t="s">
        <v>967</v>
      </c>
      <c r="C317" s="331" t="s">
        <v>968</v>
      </c>
      <c r="D317" s="297">
        <v>2</v>
      </c>
      <c r="E317" s="297">
        <v>0.86</v>
      </c>
      <c r="F317" s="259"/>
      <c r="G317" s="297">
        <v>2.1</v>
      </c>
      <c r="H317" s="259"/>
      <c r="I317" s="259"/>
      <c r="J317" s="259"/>
      <c r="K317" s="297">
        <f>E317*G317</f>
        <v>1.806</v>
      </c>
      <c r="L317" s="297">
        <f>K317*D317</f>
        <v>3.6120000000000001</v>
      </c>
      <c r="M317" s="147"/>
      <c r="N317" s="175"/>
    </row>
    <row r="318" spans="1:14" ht="12" customHeight="1" x14ac:dyDescent="0.2">
      <c r="A318" s="216" t="s">
        <v>1023</v>
      </c>
      <c r="B318" s="180" t="s">
        <v>1024</v>
      </c>
      <c r="C318" s="181"/>
      <c r="D318" s="257"/>
      <c r="E318" s="257"/>
      <c r="F318" s="257"/>
      <c r="G318" s="257"/>
      <c r="H318" s="257"/>
      <c r="I318" s="257"/>
      <c r="J318" s="257"/>
      <c r="K318" s="257"/>
      <c r="L318" s="257"/>
      <c r="M318" s="217"/>
      <c r="N318" s="181"/>
    </row>
    <row r="319" spans="1:14" ht="12" customHeight="1" x14ac:dyDescent="0.2">
      <c r="A319" s="156" t="s">
        <v>214</v>
      </c>
      <c r="B319" s="708" t="s">
        <v>1025</v>
      </c>
      <c r="C319" s="709"/>
      <c r="D319" s="253"/>
      <c r="E319" s="253"/>
      <c r="F319" s="253"/>
      <c r="G319" s="253"/>
      <c r="H319" s="253"/>
      <c r="I319" s="253"/>
      <c r="J319" s="253"/>
      <c r="K319" s="253"/>
      <c r="L319" s="253"/>
      <c r="M319" s="144"/>
      <c r="N319" s="143"/>
    </row>
    <row r="320" spans="1:14" ht="73.75" customHeight="1" x14ac:dyDescent="0.3">
      <c r="A320" s="121" t="s">
        <v>1026</v>
      </c>
      <c r="B320" s="134" t="s">
        <v>212</v>
      </c>
      <c r="C320" s="167" t="s">
        <v>1027</v>
      </c>
      <c r="D320" s="209"/>
      <c r="E320" s="209"/>
      <c r="F320" s="209"/>
      <c r="G320" s="209"/>
      <c r="H320" s="209"/>
      <c r="I320" s="209"/>
      <c r="J320" s="209"/>
      <c r="K320" s="209"/>
      <c r="L320" s="209"/>
      <c r="M320" s="114">
        <v>76.45</v>
      </c>
      <c r="N320" s="121" t="s">
        <v>124</v>
      </c>
    </row>
    <row r="321" spans="1:14" ht="12" customHeight="1" x14ac:dyDescent="0.2">
      <c r="A321" s="171" t="s">
        <v>1028</v>
      </c>
      <c r="B321" s="218" t="s">
        <v>1029</v>
      </c>
      <c r="C321" s="116"/>
      <c r="D321" s="115">
        <v>1</v>
      </c>
      <c r="E321" s="115">
        <v>76.45</v>
      </c>
      <c r="F321" s="122"/>
      <c r="G321" s="122"/>
      <c r="H321" s="122"/>
      <c r="I321" s="122"/>
      <c r="J321" s="122"/>
      <c r="K321" s="115">
        <v>76.45</v>
      </c>
      <c r="L321" s="115">
        <v>76.45</v>
      </c>
      <c r="M321" s="118"/>
      <c r="N321" s="116"/>
    </row>
    <row r="322" spans="1:14" ht="42" customHeight="1" x14ac:dyDescent="0.3">
      <c r="A322" s="133" t="s">
        <v>1030</v>
      </c>
      <c r="B322" s="132" t="s">
        <v>1031</v>
      </c>
      <c r="C322" s="163" t="s">
        <v>1027</v>
      </c>
      <c r="D322" s="209"/>
      <c r="E322" s="209"/>
      <c r="F322" s="209"/>
      <c r="G322" s="209"/>
      <c r="H322" s="209"/>
      <c r="I322" s="209"/>
      <c r="J322" s="209"/>
      <c r="K322" s="209"/>
      <c r="L322" s="209"/>
      <c r="M322" s="114">
        <v>2</v>
      </c>
      <c r="N322" s="133" t="s">
        <v>165</v>
      </c>
    </row>
    <row r="323" spans="1:14" ht="12" customHeight="1" x14ac:dyDescent="0.2">
      <c r="A323" s="171" t="s">
        <v>1032</v>
      </c>
      <c r="B323" s="189" t="s">
        <v>1033</v>
      </c>
      <c r="C323" s="116"/>
      <c r="D323" s="115">
        <v>2</v>
      </c>
      <c r="E323" s="115">
        <v>1</v>
      </c>
      <c r="F323" s="122"/>
      <c r="G323" s="122"/>
      <c r="H323" s="122"/>
      <c r="I323" s="122"/>
      <c r="J323" s="122"/>
      <c r="K323" s="115">
        <v>1</v>
      </c>
      <c r="L323" s="115">
        <v>2</v>
      </c>
      <c r="M323" s="118"/>
      <c r="N323" s="116"/>
    </row>
    <row r="324" spans="1:14" ht="42" customHeight="1" x14ac:dyDescent="0.3">
      <c r="A324" s="133" t="s">
        <v>1034</v>
      </c>
      <c r="B324" s="132" t="s">
        <v>965</v>
      </c>
      <c r="C324" s="128"/>
      <c r="D324" s="209"/>
      <c r="E324" s="209"/>
      <c r="F324" s="209"/>
      <c r="G324" s="209"/>
      <c r="H324" s="209"/>
      <c r="I324" s="209"/>
      <c r="J324" s="209"/>
      <c r="K324" s="209"/>
      <c r="L324" s="209"/>
      <c r="M324" s="114">
        <v>8.64</v>
      </c>
      <c r="N324" s="133" t="s">
        <v>63</v>
      </c>
    </row>
    <row r="325" spans="1:14" ht="12" customHeight="1" x14ac:dyDescent="0.2">
      <c r="A325" s="171" t="s">
        <v>1035</v>
      </c>
      <c r="B325" s="219" t="s">
        <v>1036</v>
      </c>
      <c r="C325" s="116"/>
      <c r="D325" s="115">
        <v>3</v>
      </c>
      <c r="E325" s="115">
        <v>1.8</v>
      </c>
      <c r="F325" s="122"/>
      <c r="G325" s="115">
        <v>1.6</v>
      </c>
      <c r="H325" s="122"/>
      <c r="I325" s="122"/>
      <c r="J325" s="122"/>
      <c r="K325" s="115">
        <v>2.88</v>
      </c>
      <c r="L325" s="115">
        <v>8.64</v>
      </c>
      <c r="M325" s="118"/>
      <c r="N325" s="116"/>
    </row>
    <row r="326" spans="1:14" ht="12" customHeight="1" x14ac:dyDescent="0.2">
      <c r="A326" s="156" t="s">
        <v>215</v>
      </c>
      <c r="B326" s="157" t="s">
        <v>1037</v>
      </c>
      <c r="C326" s="143"/>
      <c r="D326" s="253"/>
      <c r="E326" s="253"/>
      <c r="F326" s="253"/>
      <c r="G326" s="253"/>
      <c r="H326" s="253"/>
      <c r="I326" s="253"/>
      <c r="J326" s="253"/>
      <c r="K326" s="253"/>
      <c r="L326" s="253"/>
      <c r="M326" s="144"/>
      <c r="N326" s="143"/>
    </row>
    <row r="327" spans="1:14" ht="63" customHeight="1" x14ac:dyDescent="0.3">
      <c r="A327" s="121" t="s">
        <v>1038</v>
      </c>
      <c r="B327" s="132" t="s">
        <v>1039</v>
      </c>
      <c r="C327" s="111" t="s">
        <v>1040</v>
      </c>
      <c r="D327" s="209"/>
      <c r="E327" s="209"/>
      <c r="F327" s="209"/>
      <c r="G327" s="209"/>
      <c r="H327" s="209"/>
      <c r="I327" s="209"/>
      <c r="J327" s="209"/>
      <c r="K327" s="209"/>
      <c r="L327" s="209"/>
      <c r="M327" s="114">
        <v>15.45</v>
      </c>
      <c r="N327" s="121" t="s">
        <v>63</v>
      </c>
    </row>
    <row r="328" spans="1:14" ht="12" customHeight="1" x14ac:dyDescent="0.2">
      <c r="A328" s="171" t="s">
        <v>1041</v>
      </c>
      <c r="B328" s="189" t="s">
        <v>1042</v>
      </c>
      <c r="C328" s="116"/>
      <c r="D328" s="115">
        <v>2</v>
      </c>
      <c r="E328" s="115">
        <v>5.15</v>
      </c>
      <c r="F328" s="122"/>
      <c r="G328" s="115">
        <v>1.5</v>
      </c>
      <c r="H328" s="122"/>
      <c r="I328" s="122"/>
      <c r="J328" s="122"/>
      <c r="K328" s="115">
        <v>7.73</v>
      </c>
      <c r="L328" s="115">
        <v>15.45</v>
      </c>
      <c r="M328" s="118"/>
      <c r="N328" s="116"/>
    </row>
    <row r="329" spans="1:14" ht="31.5" customHeight="1" x14ac:dyDescent="0.3">
      <c r="A329" s="121" t="s">
        <v>1043</v>
      </c>
      <c r="B329" s="132" t="s">
        <v>1044</v>
      </c>
      <c r="C329" s="111"/>
      <c r="D329" s="117"/>
      <c r="E329" s="117"/>
      <c r="F329" s="117"/>
      <c r="G329" s="117"/>
      <c r="H329" s="117"/>
      <c r="I329" s="117"/>
      <c r="J329" s="117"/>
      <c r="K329" s="117"/>
      <c r="L329" s="117"/>
      <c r="M329" s="114">
        <v>8.2799999999999994</v>
      </c>
      <c r="N329" s="121" t="s">
        <v>124</v>
      </c>
    </row>
    <row r="330" spans="1:14" ht="12" customHeight="1" x14ac:dyDescent="0.2">
      <c r="A330" s="171" t="s">
        <v>1045</v>
      </c>
      <c r="B330" s="116"/>
      <c r="C330" s="116"/>
      <c r="D330" s="115">
        <v>1</v>
      </c>
      <c r="E330" s="115">
        <v>8.2799999999999994</v>
      </c>
      <c r="F330" s="122"/>
      <c r="G330" s="122"/>
      <c r="H330" s="122"/>
      <c r="I330" s="122"/>
      <c r="J330" s="122"/>
      <c r="K330" s="115">
        <v>8.2799999999999994</v>
      </c>
      <c r="L330" s="115">
        <v>8.2799999999999994</v>
      </c>
      <c r="M330" s="118"/>
      <c r="N330" s="116"/>
    </row>
    <row r="331" spans="1:14" ht="24" customHeight="1" x14ac:dyDescent="0.3">
      <c r="A331" s="133" t="s">
        <v>1046</v>
      </c>
      <c r="B331" s="132" t="s">
        <v>887</v>
      </c>
      <c r="C331" s="128" t="s">
        <v>1047</v>
      </c>
      <c r="D331" s="117"/>
      <c r="E331" s="117"/>
      <c r="F331" s="117"/>
      <c r="G331" s="117"/>
      <c r="H331" s="117"/>
      <c r="I331" s="117"/>
      <c r="J331" s="117"/>
      <c r="K331" s="117"/>
      <c r="L331" s="117"/>
      <c r="M331" s="114">
        <v>8.31</v>
      </c>
      <c r="N331" s="133" t="s">
        <v>46</v>
      </c>
    </row>
    <row r="332" spans="1:14" ht="12" customHeight="1" x14ac:dyDescent="0.2">
      <c r="A332" s="171" t="s">
        <v>1048</v>
      </c>
      <c r="B332" s="189" t="s">
        <v>1049</v>
      </c>
      <c r="C332" s="116"/>
      <c r="D332" s="115">
        <v>3</v>
      </c>
      <c r="E332" s="115">
        <v>2.77</v>
      </c>
      <c r="F332" s="122"/>
      <c r="G332" s="122"/>
      <c r="H332" s="122"/>
      <c r="I332" s="122"/>
      <c r="J332" s="122"/>
      <c r="K332" s="115">
        <v>2.77</v>
      </c>
      <c r="L332" s="115">
        <v>8.31</v>
      </c>
      <c r="M332" s="118"/>
      <c r="N332" s="116"/>
    </row>
    <row r="333" spans="1:14" ht="31.5" customHeight="1" x14ac:dyDescent="0.3">
      <c r="A333" s="121" t="s">
        <v>1050</v>
      </c>
      <c r="B333" s="132" t="s">
        <v>1051</v>
      </c>
      <c r="C333" s="167" t="s">
        <v>1052</v>
      </c>
      <c r="D333" s="117"/>
      <c r="E333" s="117"/>
      <c r="F333" s="117"/>
      <c r="G333" s="117"/>
      <c r="H333" s="117"/>
      <c r="I333" s="117"/>
      <c r="J333" s="117"/>
      <c r="K333" s="117"/>
      <c r="L333" s="117"/>
      <c r="M333" s="114">
        <v>17.96</v>
      </c>
      <c r="N333" s="121" t="s">
        <v>63</v>
      </c>
    </row>
    <row r="334" spans="1:14" ht="12" customHeight="1" x14ac:dyDescent="0.2">
      <c r="A334" s="171" t="s">
        <v>1053</v>
      </c>
      <c r="B334" s="189" t="s">
        <v>1054</v>
      </c>
      <c r="C334" s="220" t="s">
        <v>1055</v>
      </c>
      <c r="D334" s="115">
        <v>1</v>
      </c>
      <c r="E334" s="115">
        <v>17.96</v>
      </c>
      <c r="F334" s="122"/>
      <c r="G334" s="122"/>
      <c r="H334" s="122"/>
      <c r="I334" s="122"/>
      <c r="J334" s="122"/>
      <c r="K334" s="115">
        <v>17.96</v>
      </c>
      <c r="L334" s="115">
        <v>17.96</v>
      </c>
      <c r="M334" s="118"/>
      <c r="N334" s="116"/>
    </row>
    <row r="335" spans="1:14" ht="42" customHeight="1" x14ac:dyDescent="0.3">
      <c r="A335" s="133" t="s">
        <v>1056</v>
      </c>
      <c r="B335" s="132" t="s">
        <v>1031</v>
      </c>
      <c r="C335" s="163" t="s">
        <v>1027</v>
      </c>
      <c r="D335" s="209"/>
      <c r="E335" s="209"/>
      <c r="F335" s="209"/>
      <c r="G335" s="209"/>
      <c r="H335" s="209"/>
      <c r="I335" s="209"/>
      <c r="J335" s="209"/>
      <c r="K335" s="209"/>
      <c r="L335" s="209"/>
      <c r="M335" s="114">
        <v>2</v>
      </c>
      <c r="N335" s="133" t="s">
        <v>165</v>
      </c>
    </row>
    <row r="336" spans="1:14" ht="12" customHeight="1" x14ac:dyDescent="0.2">
      <c r="A336" s="171" t="s">
        <v>1057</v>
      </c>
      <c r="B336" s="189" t="s">
        <v>1058</v>
      </c>
      <c r="C336" s="116"/>
      <c r="D336" s="115">
        <v>2</v>
      </c>
      <c r="E336" s="115">
        <v>1</v>
      </c>
      <c r="F336" s="122"/>
      <c r="G336" s="122"/>
      <c r="H336" s="122"/>
      <c r="I336" s="122"/>
      <c r="J336" s="122"/>
      <c r="K336" s="115">
        <v>1</v>
      </c>
      <c r="L336" s="115">
        <v>2</v>
      </c>
      <c r="M336" s="118"/>
      <c r="N336" s="116"/>
    </row>
    <row r="337" spans="1:14" ht="42" customHeight="1" x14ac:dyDescent="0.3">
      <c r="A337" s="133" t="s">
        <v>1059</v>
      </c>
      <c r="B337" s="132" t="s">
        <v>965</v>
      </c>
      <c r="C337" s="128"/>
      <c r="D337" s="209"/>
      <c r="E337" s="209"/>
      <c r="F337" s="209"/>
      <c r="G337" s="209"/>
      <c r="H337" s="209"/>
      <c r="I337" s="209"/>
      <c r="J337" s="209"/>
      <c r="K337" s="209"/>
      <c r="L337" s="209"/>
      <c r="M337" s="114">
        <v>6.72</v>
      </c>
      <c r="N337" s="133" t="s">
        <v>63</v>
      </c>
    </row>
    <row r="338" spans="1:14" ht="12" customHeight="1" x14ac:dyDescent="0.2">
      <c r="A338" s="171" t="s">
        <v>1060</v>
      </c>
      <c r="B338" s="219" t="s">
        <v>1061</v>
      </c>
      <c r="C338" s="116"/>
      <c r="D338" s="115">
        <v>2</v>
      </c>
      <c r="E338" s="115">
        <v>2.1</v>
      </c>
      <c r="F338" s="122"/>
      <c r="G338" s="115">
        <v>1.6</v>
      </c>
      <c r="H338" s="122"/>
      <c r="I338" s="122"/>
      <c r="J338" s="122"/>
      <c r="K338" s="115">
        <v>3.36</v>
      </c>
      <c r="L338" s="115">
        <v>6.72</v>
      </c>
      <c r="M338" s="118"/>
      <c r="N338" s="116"/>
    </row>
    <row r="339" spans="1:14" ht="12" customHeight="1" x14ac:dyDescent="0.2">
      <c r="A339" s="216" t="s">
        <v>1062</v>
      </c>
      <c r="B339" s="180" t="s">
        <v>1063</v>
      </c>
      <c r="C339" s="181"/>
      <c r="D339" s="257"/>
      <c r="E339" s="257"/>
      <c r="F339" s="257"/>
      <c r="G339" s="257"/>
      <c r="H339" s="257"/>
      <c r="I339" s="257"/>
      <c r="J339" s="257"/>
      <c r="K339" s="257"/>
      <c r="L339" s="257"/>
      <c r="M339" s="217"/>
      <c r="N339" s="181"/>
    </row>
    <row r="340" spans="1:14" ht="16.75" customHeight="1" x14ac:dyDescent="0.2">
      <c r="A340" s="156" t="s">
        <v>48</v>
      </c>
      <c r="B340" s="157" t="s">
        <v>838</v>
      </c>
      <c r="C340" s="143"/>
      <c r="D340" s="253"/>
      <c r="E340" s="253"/>
      <c r="F340" s="253"/>
      <c r="G340" s="253"/>
      <c r="H340" s="253"/>
      <c r="I340" s="253"/>
      <c r="J340" s="253"/>
      <c r="K340" s="253"/>
      <c r="L340" s="253"/>
      <c r="M340" s="144"/>
      <c r="N340" s="143"/>
    </row>
    <row r="341" spans="1:14" ht="42" customHeight="1" x14ac:dyDescent="0.3">
      <c r="A341" s="133" t="s">
        <v>1064</v>
      </c>
      <c r="B341" s="132" t="s">
        <v>1065</v>
      </c>
      <c r="C341" s="128"/>
      <c r="D341" s="209"/>
      <c r="E341" s="209"/>
      <c r="F341" s="209"/>
      <c r="G341" s="209"/>
      <c r="H341" s="209"/>
      <c r="I341" s="209"/>
      <c r="J341" s="209"/>
      <c r="K341" s="209"/>
      <c r="L341" s="209"/>
      <c r="M341" s="114">
        <v>442.82</v>
      </c>
      <c r="N341" s="133" t="s">
        <v>63</v>
      </c>
    </row>
    <row r="342" spans="1:14" ht="12" customHeight="1" x14ac:dyDescent="0.2">
      <c r="A342" s="171" t="s">
        <v>1066</v>
      </c>
      <c r="B342" s="189" t="s">
        <v>876</v>
      </c>
      <c r="C342" s="220" t="s">
        <v>1055</v>
      </c>
      <c r="D342" s="115">
        <v>1</v>
      </c>
      <c r="E342" s="115">
        <v>442.82</v>
      </c>
      <c r="F342" s="122"/>
      <c r="G342" s="122"/>
      <c r="H342" s="122"/>
      <c r="I342" s="122"/>
      <c r="J342" s="122"/>
      <c r="K342" s="115">
        <v>442.82</v>
      </c>
      <c r="L342" s="115">
        <v>442.82</v>
      </c>
      <c r="M342" s="118"/>
      <c r="N342" s="116"/>
    </row>
    <row r="343" spans="1:14" ht="14.5" customHeight="1" x14ac:dyDescent="0.2">
      <c r="A343" s="156" t="s">
        <v>52</v>
      </c>
      <c r="B343" s="157" t="s">
        <v>228</v>
      </c>
      <c r="C343" s="143"/>
      <c r="D343" s="253"/>
      <c r="E343" s="253"/>
      <c r="F343" s="253"/>
      <c r="G343" s="253"/>
      <c r="H343" s="253"/>
      <c r="I343" s="253"/>
      <c r="J343" s="253"/>
      <c r="K343" s="253"/>
      <c r="L343" s="253"/>
      <c r="M343" s="144"/>
      <c r="N343" s="143"/>
    </row>
    <row r="344" spans="1:14" ht="42" customHeight="1" x14ac:dyDescent="0.3">
      <c r="A344" s="133" t="s">
        <v>229</v>
      </c>
      <c r="B344" s="132" t="s">
        <v>1067</v>
      </c>
      <c r="C344" s="128"/>
      <c r="D344" s="209"/>
      <c r="E344" s="209"/>
      <c r="F344" s="209"/>
      <c r="G344" s="209"/>
      <c r="H344" s="209"/>
      <c r="I344" s="209"/>
      <c r="J344" s="209"/>
      <c r="K344" s="209"/>
      <c r="L344" s="209"/>
      <c r="M344" s="114">
        <v>442.82</v>
      </c>
      <c r="N344" s="133" t="s">
        <v>63</v>
      </c>
    </row>
    <row r="345" spans="1:14" ht="12" customHeight="1" x14ac:dyDescent="0.2">
      <c r="A345" s="171" t="s">
        <v>1068</v>
      </c>
      <c r="B345" s="189" t="s">
        <v>1069</v>
      </c>
      <c r="C345" s="220" t="s">
        <v>1070</v>
      </c>
      <c r="D345" s="115">
        <v>1</v>
      </c>
      <c r="E345" s="115">
        <v>442.82</v>
      </c>
      <c r="F345" s="122"/>
      <c r="G345" s="122"/>
      <c r="H345" s="122"/>
      <c r="I345" s="122"/>
      <c r="J345" s="122"/>
      <c r="K345" s="115">
        <v>442.82</v>
      </c>
      <c r="L345" s="115">
        <v>442.82</v>
      </c>
      <c r="M345" s="118"/>
      <c r="N345" s="116"/>
    </row>
    <row r="346" spans="1:14" ht="12" customHeight="1" x14ac:dyDescent="0.2">
      <c r="A346" s="156" t="s">
        <v>1071</v>
      </c>
      <c r="B346" s="157" t="s">
        <v>40</v>
      </c>
      <c r="C346" s="143"/>
      <c r="D346" s="253"/>
      <c r="E346" s="253"/>
      <c r="F346" s="253"/>
      <c r="G346" s="253"/>
      <c r="H346" s="253"/>
      <c r="I346" s="253"/>
      <c r="J346" s="253"/>
      <c r="K346" s="253"/>
      <c r="L346" s="253"/>
      <c r="M346" s="144"/>
      <c r="N346" s="143"/>
    </row>
    <row r="347" spans="1:14" ht="24" customHeight="1" x14ac:dyDescent="0.3">
      <c r="A347" s="133" t="s">
        <v>238</v>
      </c>
      <c r="B347" s="132" t="s">
        <v>1072</v>
      </c>
      <c r="C347" s="111"/>
      <c r="D347" s="117"/>
      <c r="E347" s="117"/>
      <c r="F347" s="117"/>
      <c r="G347" s="117"/>
      <c r="H347" s="117"/>
      <c r="I347" s="117"/>
      <c r="J347" s="117"/>
      <c r="K347" s="117"/>
      <c r="L347" s="117"/>
      <c r="M347" s="114">
        <v>84.63</v>
      </c>
      <c r="N347" s="133" t="s">
        <v>797</v>
      </c>
    </row>
    <row r="348" spans="1:14" ht="12" customHeight="1" x14ac:dyDescent="0.2">
      <c r="A348" s="171" t="s">
        <v>1073</v>
      </c>
      <c r="B348" s="189" t="s">
        <v>1074</v>
      </c>
      <c r="C348" s="221" t="s">
        <v>1055</v>
      </c>
      <c r="D348" s="115">
        <v>1</v>
      </c>
      <c r="E348" s="115">
        <v>84.63</v>
      </c>
      <c r="F348" s="122"/>
      <c r="G348" s="122"/>
      <c r="H348" s="122"/>
      <c r="I348" s="122"/>
      <c r="J348" s="122"/>
      <c r="K348" s="115">
        <v>84.63</v>
      </c>
      <c r="L348" s="115">
        <v>84.63</v>
      </c>
      <c r="M348" s="118"/>
      <c r="N348" s="116"/>
    </row>
    <row r="349" spans="1:14" ht="42" customHeight="1" x14ac:dyDescent="0.3">
      <c r="A349" s="133" t="s">
        <v>239</v>
      </c>
      <c r="B349" s="132" t="s">
        <v>1075</v>
      </c>
      <c r="C349" s="128"/>
      <c r="D349" s="209"/>
      <c r="E349" s="209"/>
      <c r="F349" s="209"/>
      <c r="G349" s="209"/>
      <c r="H349" s="209"/>
      <c r="I349" s="209"/>
      <c r="J349" s="209"/>
      <c r="K349" s="209"/>
      <c r="L349" s="209"/>
      <c r="M349" s="114">
        <v>564.49</v>
      </c>
      <c r="N349" s="133" t="s">
        <v>63</v>
      </c>
    </row>
    <row r="350" spans="1:14" ht="12" customHeight="1" x14ac:dyDescent="0.2">
      <c r="A350" s="171" t="s">
        <v>1076</v>
      </c>
      <c r="B350" s="222" t="s">
        <v>1077</v>
      </c>
      <c r="C350" s="221" t="s">
        <v>1055</v>
      </c>
      <c r="D350" s="115">
        <v>1</v>
      </c>
      <c r="E350" s="115">
        <v>564.49</v>
      </c>
      <c r="F350" s="122"/>
      <c r="G350" s="122"/>
      <c r="H350" s="122"/>
      <c r="I350" s="122"/>
      <c r="J350" s="122"/>
      <c r="K350" s="115">
        <v>564.49</v>
      </c>
      <c r="L350" s="115">
        <v>564.49</v>
      </c>
      <c r="M350" s="118"/>
      <c r="N350" s="116"/>
    </row>
    <row r="351" spans="1:14" ht="24" customHeight="1" x14ac:dyDescent="0.3">
      <c r="A351" s="133" t="s">
        <v>240</v>
      </c>
      <c r="B351" s="132" t="s">
        <v>1078</v>
      </c>
      <c r="C351" s="111"/>
      <c r="D351" s="117"/>
      <c r="E351" s="117"/>
      <c r="F351" s="117"/>
      <c r="G351" s="117"/>
      <c r="H351" s="117"/>
      <c r="I351" s="117"/>
      <c r="J351" s="117"/>
      <c r="K351" s="117"/>
      <c r="L351" s="117"/>
      <c r="M351" s="114">
        <v>66.42</v>
      </c>
      <c r="N351" s="133" t="s">
        <v>1079</v>
      </c>
    </row>
    <row r="352" spans="1:14" ht="12" customHeight="1" x14ac:dyDescent="0.2">
      <c r="A352" s="171" t="s">
        <v>1080</v>
      </c>
      <c r="B352" s="189" t="s">
        <v>1081</v>
      </c>
      <c r="C352" s="221" t="s">
        <v>1055</v>
      </c>
      <c r="D352" s="115">
        <v>1</v>
      </c>
      <c r="E352" s="115">
        <v>442.82</v>
      </c>
      <c r="F352" s="122"/>
      <c r="G352" s="115">
        <v>0.15</v>
      </c>
      <c r="H352" s="122"/>
      <c r="I352" s="122"/>
      <c r="J352" s="122"/>
      <c r="K352" s="115">
        <v>66.42</v>
      </c>
      <c r="L352" s="115">
        <v>66.42</v>
      </c>
      <c r="M352" s="118"/>
      <c r="N352" s="116"/>
    </row>
    <row r="353" spans="1:16" ht="12" customHeight="1" x14ac:dyDescent="0.2">
      <c r="A353" s="156" t="s">
        <v>236</v>
      </c>
      <c r="B353" s="157" t="s">
        <v>1082</v>
      </c>
      <c r="C353" s="143"/>
      <c r="D353" s="253"/>
      <c r="E353" s="253"/>
      <c r="F353" s="253"/>
      <c r="G353" s="253"/>
      <c r="H353" s="253"/>
      <c r="I353" s="253"/>
      <c r="J353" s="253"/>
      <c r="K353" s="253"/>
      <c r="L353" s="253"/>
      <c r="M353" s="144"/>
      <c r="N353" s="143"/>
    </row>
    <row r="354" spans="1:16" ht="31.5" customHeight="1" x14ac:dyDescent="0.3">
      <c r="A354" s="121" t="s">
        <v>241</v>
      </c>
      <c r="B354" s="132" t="s">
        <v>1044</v>
      </c>
      <c r="C354" s="111"/>
      <c r="D354" s="117"/>
      <c r="E354" s="117"/>
      <c r="F354" s="117"/>
      <c r="G354" s="117"/>
      <c r="H354" s="117"/>
      <c r="I354" s="117"/>
      <c r="J354" s="117"/>
      <c r="K354" s="117"/>
      <c r="L354" s="117"/>
      <c r="M354" s="114">
        <v>84.63</v>
      </c>
      <c r="N354" s="121" t="s">
        <v>124</v>
      </c>
    </row>
    <row r="355" spans="1:16" ht="12" customHeight="1" x14ac:dyDescent="0.2">
      <c r="A355" s="171" t="s">
        <v>1083</v>
      </c>
      <c r="B355" s="222" t="s">
        <v>1084</v>
      </c>
      <c r="C355" s="116"/>
      <c r="D355" s="115">
        <v>1</v>
      </c>
      <c r="E355" s="115">
        <v>84.63</v>
      </c>
      <c r="F355" s="122"/>
      <c r="G355" s="122"/>
      <c r="H355" s="122"/>
      <c r="I355" s="122"/>
      <c r="J355" s="122"/>
      <c r="K355" s="115">
        <v>84.63</v>
      </c>
      <c r="L355" s="115">
        <v>84.63</v>
      </c>
      <c r="M355" s="118"/>
      <c r="N355" s="116"/>
    </row>
    <row r="356" spans="1:16" ht="12" customHeight="1" x14ac:dyDescent="0.2">
      <c r="A356" s="156" t="s">
        <v>242</v>
      </c>
      <c r="B356" s="157" t="s">
        <v>42</v>
      </c>
      <c r="C356" s="143"/>
      <c r="D356" s="253"/>
      <c r="E356" s="253"/>
      <c r="F356" s="253"/>
      <c r="G356" s="253"/>
      <c r="H356" s="253"/>
      <c r="I356" s="253"/>
      <c r="J356" s="253"/>
      <c r="K356" s="253"/>
      <c r="L356" s="253"/>
      <c r="M356" s="144"/>
      <c r="N356" s="143"/>
    </row>
    <row r="357" spans="1:16" ht="42" customHeight="1" x14ac:dyDescent="0.3">
      <c r="A357" s="133" t="s">
        <v>1085</v>
      </c>
      <c r="B357" s="132" t="s">
        <v>1086</v>
      </c>
      <c r="C357" s="128"/>
      <c r="D357" s="209"/>
      <c r="E357" s="209"/>
      <c r="F357" s="209"/>
      <c r="G357" s="209"/>
      <c r="H357" s="209"/>
      <c r="I357" s="209"/>
      <c r="J357" s="209"/>
      <c r="K357" s="209"/>
      <c r="L357" s="209"/>
      <c r="M357" s="114">
        <v>231.89</v>
      </c>
      <c r="N357" s="133" t="s">
        <v>63</v>
      </c>
    </row>
    <row r="358" spans="1:16" ht="12" customHeight="1" x14ac:dyDescent="0.2">
      <c r="A358" s="171" t="s">
        <v>1087</v>
      </c>
      <c r="B358" s="222" t="s">
        <v>1084</v>
      </c>
      <c r="C358" s="221" t="s">
        <v>1088</v>
      </c>
      <c r="D358" s="115">
        <v>1</v>
      </c>
      <c r="E358" s="115">
        <v>84.63</v>
      </c>
      <c r="F358" s="122"/>
      <c r="G358" s="115">
        <v>2</v>
      </c>
      <c r="H358" s="122"/>
      <c r="I358" s="115">
        <v>1.37</v>
      </c>
      <c r="J358" s="122"/>
      <c r="K358" s="115">
        <v>231.89</v>
      </c>
      <c r="L358" s="115">
        <v>231.89</v>
      </c>
      <c r="M358" s="118"/>
      <c r="N358" s="116"/>
    </row>
    <row r="359" spans="1:16" ht="12" customHeight="1" x14ac:dyDescent="0.2">
      <c r="A359" s="216" t="s">
        <v>1089</v>
      </c>
      <c r="B359" s="180" t="s">
        <v>1090</v>
      </c>
      <c r="C359" s="181"/>
      <c r="D359" s="257"/>
      <c r="E359" s="257"/>
      <c r="F359" s="257"/>
      <c r="G359" s="257"/>
      <c r="H359" s="257"/>
      <c r="I359" s="257"/>
      <c r="J359" s="257"/>
      <c r="K359" s="257"/>
      <c r="L359" s="257"/>
      <c r="M359" s="217"/>
      <c r="N359" s="181"/>
    </row>
    <row r="360" spans="1:16" ht="12" customHeight="1" x14ac:dyDescent="0.2">
      <c r="A360" s="223" t="s">
        <v>245</v>
      </c>
      <c r="B360" s="180" t="s">
        <v>1091</v>
      </c>
      <c r="C360" s="181"/>
      <c r="D360" s="257"/>
      <c r="E360" s="257"/>
      <c r="F360" s="257"/>
      <c r="G360" s="257"/>
      <c r="H360" s="257"/>
      <c r="I360" s="257"/>
      <c r="J360" s="257"/>
      <c r="K360" s="257"/>
      <c r="L360" s="257"/>
      <c r="M360" s="217"/>
      <c r="N360" s="181"/>
    </row>
    <row r="361" spans="1:16" ht="12" customHeight="1" x14ac:dyDescent="0.2">
      <c r="A361" s="156" t="s">
        <v>247</v>
      </c>
      <c r="B361" s="157" t="s">
        <v>838</v>
      </c>
      <c r="C361" s="143"/>
      <c r="D361" s="253"/>
      <c r="E361" s="253"/>
      <c r="F361" s="253"/>
      <c r="G361" s="253"/>
      <c r="H361" s="253"/>
      <c r="I361" s="253"/>
      <c r="J361" s="253"/>
      <c r="K361" s="253"/>
      <c r="L361" s="253"/>
      <c r="M361" s="144"/>
      <c r="N361" s="143"/>
    </row>
    <row r="362" spans="1:16" ht="63" x14ac:dyDescent="0.3">
      <c r="A362" s="133" t="s">
        <v>248</v>
      </c>
      <c r="B362" s="132" t="s">
        <v>988</v>
      </c>
      <c r="C362" s="149" t="s">
        <v>1092</v>
      </c>
      <c r="D362" s="209"/>
      <c r="E362" s="209"/>
      <c r="F362" s="209"/>
      <c r="G362" s="209"/>
      <c r="H362" s="209"/>
      <c r="I362" s="209"/>
      <c r="J362" s="209"/>
      <c r="K362" s="209"/>
      <c r="L362" s="209"/>
      <c r="M362" s="114">
        <v>41.8</v>
      </c>
      <c r="N362" s="133" t="s">
        <v>124</v>
      </c>
      <c r="P362" s="48" t="s">
        <v>796</v>
      </c>
    </row>
    <row r="363" spans="1:16" ht="12" customHeight="1" x14ac:dyDescent="0.2">
      <c r="A363" s="154"/>
      <c r="B363" s="155" t="s">
        <v>876</v>
      </c>
      <c r="C363" s="131"/>
      <c r="D363" s="124">
        <v>1</v>
      </c>
      <c r="E363" s="124">
        <v>41.8</v>
      </c>
      <c r="F363" s="254"/>
      <c r="G363" s="254"/>
      <c r="H363" s="254"/>
      <c r="I363" s="254"/>
      <c r="J363" s="254"/>
      <c r="K363" s="124">
        <v>41.8</v>
      </c>
      <c r="L363" s="124">
        <v>41.8</v>
      </c>
      <c r="M363" s="126"/>
      <c r="N363" s="131"/>
    </row>
    <row r="364" spans="1:16" ht="12" customHeight="1" x14ac:dyDescent="0.2">
      <c r="A364" s="156" t="s">
        <v>249</v>
      </c>
      <c r="B364" s="157" t="s">
        <v>877</v>
      </c>
      <c r="C364" s="143"/>
      <c r="D364" s="253"/>
      <c r="E364" s="253"/>
      <c r="F364" s="253"/>
      <c r="G364" s="253"/>
      <c r="H364" s="253"/>
      <c r="I364" s="253"/>
      <c r="J364" s="253"/>
      <c r="K364" s="253"/>
      <c r="L364" s="253"/>
      <c r="M364" s="144"/>
      <c r="N364" s="143"/>
    </row>
    <row r="365" spans="1:16" ht="42" x14ac:dyDescent="0.3">
      <c r="A365" s="121" t="s">
        <v>255</v>
      </c>
      <c r="B365" s="132" t="s">
        <v>989</v>
      </c>
      <c r="C365" s="111"/>
      <c r="D365" s="117"/>
      <c r="E365" s="195"/>
      <c r="F365" s="117"/>
      <c r="G365" s="117"/>
      <c r="H365" s="117"/>
      <c r="I365" s="117"/>
      <c r="J365" s="117"/>
      <c r="K365" s="117"/>
      <c r="L365" s="117"/>
      <c r="M365" s="114">
        <f>SUM(K366:K378)</f>
        <v>16.403200000000009</v>
      </c>
      <c r="N365" s="118" t="s">
        <v>46</v>
      </c>
      <c r="P365" s="48" t="s">
        <v>796</v>
      </c>
    </row>
    <row r="366" spans="1:16" ht="12" customHeight="1" x14ac:dyDescent="0.2">
      <c r="A366" s="154"/>
      <c r="B366" s="155" t="s">
        <v>808</v>
      </c>
      <c r="C366" s="131"/>
      <c r="D366" s="124">
        <v>1</v>
      </c>
      <c r="E366" s="124">
        <f>(8.67*2+8.01*3+6.15)</f>
        <v>47.52</v>
      </c>
      <c r="F366" s="254"/>
      <c r="G366" s="124">
        <v>0.4</v>
      </c>
      <c r="H366" s="254"/>
      <c r="I366" s="124">
        <v>0.4</v>
      </c>
      <c r="J366" s="254"/>
      <c r="K366" s="124">
        <f>E366*G366*I366</f>
        <v>7.6032000000000011</v>
      </c>
      <c r="L366" s="124"/>
      <c r="M366" s="126"/>
      <c r="N366" s="131"/>
    </row>
    <row r="367" spans="1:16" ht="12" customHeight="1" x14ac:dyDescent="0.2">
      <c r="A367" s="154"/>
      <c r="B367" s="155" t="s">
        <v>1093</v>
      </c>
      <c r="C367" s="131"/>
      <c r="D367" s="124"/>
      <c r="E367" s="124"/>
      <c r="F367" s="254"/>
      <c r="G367" s="124"/>
      <c r="H367" s="254"/>
      <c r="I367" s="124"/>
      <c r="J367" s="254"/>
      <c r="K367" s="124"/>
      <c r="L367" s="124"/>
      <c r="M367" s="126"/>
      <c r="N367" s="131"/>
    </row>
    <row r="368" spans="1:16" ht="12" customHeight="1" x14ac:dyDescent="0.2">
      <c r="A368" s="154"/>
      <c r="B368" s="155"/>
      <c r="C368" s="131"/>
      <c r="D368" s="124"/>
      <c r="E368" s="124">
        <v>0.8</v>
      </c>
      <c r="F368" s="254"/>
      <c r="G368" s="124">
        <v>1</v>
      </c>
      <c r="H368" s="254"/>
      <c r="I368" s="124">
        <v>1</v>
      </c>
      <c r="J368" s="254"/>
      <c r="K368" s="124">
        <f t="shared" ref="K368:K378" si="0">E368*G368*I368</f>
        <v>0.8</v>
      </c>
      <c r="L368" s="124"/>
      <c r="M368" s="126"/>
      <c r="N368" s="131"/>
    </row>
    <row r="369" spans="1:14" ht="12" customHeight="1" x14ac:dyDescent="0.2">
      <c r="A369" s="154"/>
      <c r="B369" s="155"/>
      <c r="C369" s="131"/>
      <c r="D369" s="124"/>
      <c r="E369" s="124">
        <v>0.8</v>
      </c>
      <c r="F369" s="254"/>
      <c r="G369" s="124">
        <v>1</v>
      </c>
      <c r="H369" s="254"/>
      <c r="I369" s="124">
        <v>1</v>
      </c>
      <c r="J369" s="254"/>
      <c r="K369" s="124">
        <f t="shared" si="0"/>
        <v>0.8</v>
      </c>
      <c r="L369" s="124"/>
      <c r="M369" s="126"/>
      <c r="N369" s="131"/>
    </row>
    <row r="370" spans="1:14" ht="12" customHeight="1" x14ac:dyDescent="0.2">
      <c r="A370" s="154"/>
      <c r="B370" s="155"/>
      <c r="C370" s="131"/>
      <c r="D370" s="124"/>
      <c r="E370" s="124">
        <v>0.8</v>
      </c>
      <c r="F370" s="254"/>
      <c r="G370" s="124">
        <v>1</v>
      </c>
      <c r="H370" s="254"/>
      <c r="I370" s="124">
        <v>1</v>
      </c>
      <c r="J370" s="254"/>
      <c r="K370" s="124">
        <f t="shared" si="0"/>
        <v>0.8</v>
      </c>
      <c r="L370" s="124"/>
      <c r="M370" s="126"/>
      <c r="N370" s="131"/>
    </row>
    <row r="371" spans="1:14" ht="12" customHeight="1" x14ac:dyDescent="0.2">
      <c r="A371" s="154"/>
      <c r="B371" s="155"/>
      <c r="C371" s="131"/>
      <c r="D371" s="124"/>
      <c r="E371" s="124">
        <v>0.8</v>
      </c>
      <c r="F371" s="254"/>
      <c r="G371" s="124">
        <v>1</v>
      </c>
      <c r="H371" s="254"/>
      <c r="I371" s="124">
        <v>1</v>
      </c>
      <c r="J371" s="254"/>
      <c r="K371" s="124">
        <f t="shared" si="0"/>
        <v>0.8</v>
      </c>
      <c r="L371" s="124"/>
      <c r="M371" s="126"/>
      <c r="N371" s="131"/>
    </row>
    <row r="372" spans="1:14" ht="12" customHeight="1" x14ac:dyDescent="0.2">
      <c r="A372" s="154"/>
      <c r="B372" s="155"/>
      <c r="C372" s="131"/>
      <c r="D372" s="124"/>
      <c r="E372" s="124">
        <v>0.8</v>
      </c>
      <c r="F372" s="254"/>
      <c r="G372" s="124">
        <v>1</v>
      </c>
      <c r="H372" s="254"/>
      <c r="I372" s="124">
        <v>1</v>
      </c>
      <c r="J372" s="254"/>
      <c r="K372" s="124">
        <f t="shared" si="0"/>
        <v>0.8</v>
      </c>
      <c r="L372" s="124"/>
      <c r="M372" s="126"/>
      <c r="N372" s="131"/>
    </row>
    <row r="373" spans="1:14" ht="12" customHeight="1" x14ac:dyDescent="0.2">
      <c r="A373" s="154"/>
      <c r="B373" s="155"/>
      <c r="C373" s="131"/>
      <c r="D373" s="124"/>
      <c r="E373" s="124">
        <v>0.8</v>
      </c>
      <c r="F373" s="254"/>
      <c r="G373" s="124">
        <v>1</v>
      </c>
      <c r="H373" s="254"/>
      <c r="I373" s="124">
        <v>1</v>
      </c>
      <c r="J373" s="254"/>
      <c r="K373" s="124">
        <f t="shared" si="0"/>
        <v>0.8</v>
      </c>
      <c r="L373" s="124"/>
      <c r="M373" s="126"/>
      <c r="N373" s="131"/>
    </row>
    <row r="374" spans="1:14" ht="12" customHeight="1" x14ac:dyDescent="0.2">
      <c r="A374" s="154"/>
      <c r="B374" s="155"/>
      <c r="C374" s="131"/>
      <c r="D374" s="124"/>
      <c r="E374" s="124">
        <v>0.8</v>
      </c>
      <c r="F374" s="254"/>
      <c r="G374" s="124">
        <v>1</v>
      </c>
      <c r="H374" s="254"/>
      <c r="I374" s="124">
        <v>1</v>
      </c>
      <c r="J374" s="254"/>
      <c r="K374" s="124">
        <f t="shared" si="0"/>
        <v>0.8</v>
      </c>
      <c r="L374" s="124"/>
      <c r="M374" s="126"/>
      <c r="N374" s="131"/>
    </row>
    <row r="375" spans="1:14" ht="12" customHeight="1" x14ac:dyDescent="0.25">
      <c r="A375" s="313"/>
      <c r="B375" s="212"/>
      <c r="C375" s="314"/>
      <c r="D375" s="312"/>
      <c r="E375" s="124">
        <v>0.8</v>
      </c>
      <c r="F375" s="254"/>
      <c r="G375" s="124">
        <v>1</v>
      </c>
      <c r="H375" s="254"/>
      <c r="I375" s="124">
        <v>1</v>
      </c>
      <c r="J375" s="254"/>
      <c r="K375" s="124">
        <f t="shared" si="0"/>
        <v>0.8</v>
      </c>
      <c r="L375" s="124"/>
      <c r="M375" s="126"/>
      <c r="N375" s="131"/>
    </row>
    <row r="376" spans="1:14" ht="12" customHeight="1" x14ac:dyDescent="0.25">
      <c r="A376" s="313"/>
      <c r="B376" s="212"/>
      <c r="C376" s="314"/>
      <c r="D376" s="312"/>
      <c r="E376" s="124">
        <v>0.8</v>
      </c>
      <c r="F376" s="254"/>
      <c r="G376" s="124">
        <v>1</v>
      </c>
      <c r="H376" s="254"/>
      <c r="I376" s="124">
        <v>1</v>
      </c>
      <c r="J376" s="254"/>
      <c r="K376" s="124">
        <f t="shared" si="0"/>
        <v>0.8</v>
      </c>
      <c r="L376" s="124"/>
      <c r="M376" s="126"/>
      <c r="N376" s="131"/>
    </row>
    <row r="377" spans="1:14" ht="12" customHeight="1" x14ac:dyDescent="0.25">
      <c r="A377" s="313"/>
      <c r="B377" s="212"/>
      <c r="C377" s="314"/>
      <c r="D377" s="312"/>
      <c r="E377" s="124">
        <v>0.8</v>
      </c>
      <c r="F377" s="254"/>
      <c r="G377" s="124">
        <v>1</v>
      </c>
      <c r="H377" s="254"/>
      <c r="I377" s="124">
        <v>1</v>
      </c>
      <c r="J377" s="254"/>
      <c r="K377" s="124">
        <f t="shared" si="0"/>
        <v>0.8</v>
      </c>
      <c r="L377" s="124"/>
      <c r="M377" s="126"/>
      <c r="N377" s="131"/>
    </row>
    <row r="378" spans="1:14" ht="12" customHeight="1" x14ac:dyDescent="0.25">
      <c r="A378" s="313"/>
      <c r="B378" s="212"/>
      <c r="C378" s="314"/>
      <c r="D378" s="312"/>
      <c r="E378" s="124">
        <v>0.8</v>
      </c>
      <c r="F378" s="254"/>
      <c r="G378" s="124">
        <v>1</v>
      </c>
      <c r="H378" s="254"/>
      <c r="I378" s="124">
        <v>1</v>
      </c>
      <c r="J378" s="254"/>
      <c r="K378" s="124">
        <f t="shared" si="0"/>
        <v>0.8</v>
      </c>
      <c r="L378" s="124"/>
      <c r="M378" s="126"/>
      <c r="N378" s="131"/>
    </row>
    <row r="379" spans="1:14" ht="42" customHeight="1" x14ac:dyDescent="0.3">
      <c r="A379" s="133" t="s">
        <v>256</v>
      </c>
      <c r="B379" s="134" t="s">
        <v>68</v>
      </c>
      <c r="C379" s="128"/>
      <c r="D379" s="209"/>
      <c r="E379" s="209"/>
      <c r="F379" s="209"/>
      <c r="G379" s="209"/>
      <c r="H379" s="209"/>
      <c r="I379" s="209"/>
      <c r="J379" s="209"/>
      <c r="K379" s="209"/>
      <c r="L379" s="117"/>
      <c r="M379" s="114">
        <f>L380</f>
        <v>5.2799999999999994</v>
      </c>
      <c r="N379" s="133" t="s">
        <v>63</v>
      </c>
    </row>
    <row r="380" spans="1:14" ht="12" customHeight="1" x14ac:dyDescent="0.2">
      <c r="A380" s="154"/>
      <c r="B380" s="155" t="s">
        <v>1093</v>
      </c>
      <c r="C380" s="131"/>
      <c r="D380" s="124">
        <v>11</v>
      </c>
      <c r="E380" s="124">
        <v>0.8</v>
      </c>
      <c r="F380" s="254"/>
      <c r="G380" s="124">
        <v>0.6</v>
      </c>
      <c r="H380" s="254"/>
      <c r="I380" s="254"/>
      <c r="J380" s="254"/>
      <c r="K380" s="124">
        <f>E380*G380</f>
        <v>0.48</v>
      </c>
      <c r="L380" s="312">
        <f>K380*D380</f>
        <v>5.2799999999999994</v>
      </c>
      <c r="M380" s="126"/>
      <c r="N380" s="131"/>
    </row>
    <row r="381" spans="1:14" ht="12" customHeight="1" x14ac:dyDescent="0.2">
      <c r="A381" s="171"/>
      <c r="B381" s="189"/>
      <c r="C381" s="116"/>
      <c r="D381" s="115"/>
      <c r="E381" s="115"/>
      <c r="F381" s="122"/>
      <c r="G381" s="115"/>
      <c r="H381" s="122"/>
      <c r="I381" s="122"/>
      <c r="J381" s="122"/>
      <c r="K381" s="115"/>
      <c r="L381" s="224"/>
      <c r="M381" s="118"/>
      <c r="N381" s="116"/>
    </row>
    <row r="382" spans="1:14" ht="42" customHeight="1" x14ac:dyDescent="0.3">
      <c r="A382" s="133" t="s">
        <v>257</v>
      </c>
      <c r="B382" s="132" t="s">
        <v>1094</v>
      </c>
      <c r="C382" s="149" t="s">
        <v>1095</v>
      </c>
      <c r="D382" s="209"/>
      <c r="E382" s="209"/>
      <c r="F382" s="209"/>
      <c r="G382" s="209"/>
      <c r="H382" s="209"/>
      <c r="I382" s="209"/>
      <c r="J382" s="209"/>
      <c r="K382" s="209"/>
      <c r="L382" s="209"/>
      <c r="M382" s="114">
        <v>5.28</v>
      </c>
      <c r="N382" s="133" t="s">
        <v>63</v>
      </c>
    </row>
    <row r="383" spans="1:14" ht="12" customHeight="1" x14ac:dyDescent="0.2">
      <c r="A383" s="154"/>
      <c r="B383" s="155" t="s">
        <v>1093</v>
      </c>
      <c r="C383" s="131"/>
      <c r="D383" s="124">
        <v>11</v>
      </c>
      <c r="E383" s="124">
        <v>0.8</v>
      </c>
      <c r="F383" s="254"/>
      <c r="G383" s="124">
        <v>0.6</v>
      </c>
      <c r="H383" s="254"/>
      <c r="I383" s="254"/>
      <c r="J383" s="254"/>
      <c r="K383" s="124">
        <v>0.48</v>
      </c>
      <c r="L383" s="124">
        <v>5.28</v>
      </c>
      <c r="M383" s="126"/>
      <c r="N383" s="131"/>
    </row>
    <row r="384" spans="1:14" ht="31.5" x14ac:dyDescent="0.3">
      <c r="A384" s="133" t="s">
        <v>258</v>
      </c>
      <c r="B384" s="134" t="s">
        <v>1450</v>
      </c>
      <c r="C384" s="111"/>
      <c r="D384" s="117"/>
      <c r="E384" s="117"/>
      <c r="F384" s="117"/>
      <c r="G384" s="117"/>
      <c r="H384" s="117"/>
      <c r="I384" s="117"/>
      <c r="J384" s="117"/>
      <c r="K384" s="117"/>
      <c r="L384" s="117"/>
      <c r="M384" s="114">
        <f>L385</f>
        <v>35.630000000000003</v>
      </c>
      <c r="N384" s="133" t="s">
        <v>124</v>
      </c>
    </row>
    <row r="385" spans="1:14" ht="12" customHeight="1" x14ac:dyDescent="0.2">
      <c r="A385" s="154"/>
      <c r="B385" s="155" t="s">
        <v>812</v>
      </c>
      <c r="C385" s="131"/>
      <c r="D385" s="124">
        <v>1</v>
      </c>
      <c r="E385" s="124">
        <v>35.630000000000003</v>
      </c>
      <c r="F385" s="254"/>
      <c r="G385" s="254"/>
      <c r="H385" s="254"/>
      <c r="I385" s="254"/>
      <c r="J385" s="254"/>
      <c r="K385" s="124">
        <v>35.630000000000003</v>
      </c>
      <c r="L385" s="124">
        <f>K385</f>
        <v>35.630000000000003</v>
      </c>
      <c r="M385" s="126"/>
      <c r="N385" s="131"/>
    </row>
    <row r="386" spans="1:14" ht="52.75" customHeight="1" x14ac:dyDescent="0.3">
      <c r="A386" s="121" t="s">
        <v>259</v>
      </c>
      <c r="B386" s="134" t="s">
        <v>1400</v>
      </c>
      <c r="C386" s="128"/>
      <c r="D386" s="209"/>
      <c r="E386" s="209"/>
      <c r="F386" s="209"/>
      <c r="G386" s="209"/>
      <c r="H386" s="209"/>
      <c r="I386" s="209"/>
      <c r="J386" s="209"/>
      <c r="K386" s="209"/>
      <c r="L386" s="209"/>
      <c r="M386" s="114">
        <v>0</v>
      </c>
      <c r="N386" s="121" t="s">
        <v>46</v>
      </c>
    </row>
    <row r="387" spans="1:14" ht="12" customHeight="1" x14ac:dyDescent="0.2">
      <c r="A387" s="168"/>
      <c r="B387" s="210"/>
      <c r="C387" s="130" t="s">
        <v>973</v>
      </c>
      <c r="D387" s="129"/>
      <c r="E387" s="129">
        <v>41.49</v>
      </c>
      <c r="F387" s="255"/>
      <c r="G387" s="311">
        <v>1.2</v>
      </c>
      <c r="H387" s="255"/>
      <c r="I387" s="129">
        <v>0.2</v>
      </c>
      <c r="J387" s="255"/>
      <c r="K387" s="129">
        <f>E387*G387*I387</f>
        <v>9.9576000000000011</v>
      </c>
      <c r="L387" s="129"/>
      <c r="M387" s="120"/>
      <c r="N387" s="130"/>
    </row>
    <row r="388" spans="1:14" ht="42" customHeight="1" x14ac:dyDescent="0.3">
      <c r="A388" s="133" t="s">
        <v>260</v>
      </c>
      <c r="B388" s="134" t="s">
        <v>1451</v>
      </c>
      <c r="C388" s="149" t="s">
        <v>1096</v>
      </c>
      <c r="D388" s="209"/>
      <c r="E388" s="209"/>
      <c r="F388" s="209"/>
      <c r="G388" s="209"/>
      <c r="H388" s="209"/>
      <c r="I388" s="209"/>
      <c r="J388" s="209"/>
      <c r="K388" s="209"/>
      <c r="L388" s="209"/>
      <c r="M388" s="114">
        <f>L389</f>
        <v>7.3152000000000008</v>
      </c>
      <c r="N388" s="121" t="s">
        <v>46</v>
      </c>
    </row>
    <row r="389" spans="1:14" ht="12" customHeight="1" x14ac:dyDescent="0.2">
      <c r="A389" s="154"/>
      <c r="B389" s="155" t="s">
        <v>818</v>
      </c>
      <c r="C389" s="131"/>
      <c r="D389" s="124">
        <v>1</v>
      </c>
      <c r="E389" s="124">
        <v>45.72</v>
      </c>
      <c r="F389" s="254"/>
      <c r="G389" s="124">
        <v>0.4</v>
      </c>
      <c r="H389" s="254"/>
      <c r="I389" s="124">
        <v>0.4</v>
      </c>
      <c r="J389" s="254"/>
      <c r="K389" s="124">
        <f>I389*G389*E389</f>
        <v>7.3152000000000008</v>
      </c>
      <c r="L389" s="124">
        <f>K389*D389</f>
        <v>7.3152000000000008</v>
      </c>
      <c r="M389" s="126"/>
      <c r="N389" s="131"/>
    </row>
    <row r="390" spans="1:14" ht="42" customHeight="1" x14ac:dyDescent="0.3">
      <c r="A390" s="133" t="s">
        <v>261</v>
      </c>
      <c r="B390" s="134" t="s">
        <v>45</v>
      </c>
      <c r="C390" s="128"/>
      <c r="D390" s="209"/>
      <c r="E390" s="209"/>
      <c r="F390" s="209"/>
      <c r="G390" s="209"/>
      <c r="H390" s="209"/>
      <c r="I390" s="209"/>
      <c r="J390" s="209"/>
      <c r="K390" s="209"/>
      <c r="L390" s="209"/>
      <c r="M390" s="114">
        <f>L391</f>
        <v>69.739999999999995</v>
      </c>
      <c r="N390" s="133" t="s">
        <v>71</v>
      </c>
    </row>
    <row r="391" spans="1:14" ht="12" customHeight="1" x14ac:dyDescent="0.2">
      <c r="A391" s="154"/>
      <c r="B391" s="155" t="s">
        <v>818</v>
      </c>
      <c r="C391" s="131"/>
      <c r="D391" s="124">
        <v>11</v>
      </c>
      <c r="E391" s="124">
        <v>6.34</v>
      </c>
      <c r="F391" s="254"/>
      <c r="G391" s="254"/>
      <c r="H391" s="254"/>
      <c r="I391" s="254"/>
      <c r="J391" s="254"/>
      <c r="K391" s="124">
        <v>6.34</v>
      </c>
      <c r="L391" s="124">
        <f>D391*K391</f>
        <v>69.739999999999995</v>
      </c>
      <c r="M391" s="126"/>
      <c r="N391" s="131"/>
    </row>
    <row r="392" spans="1:14" ht="63" x14ac:dyDescent="0.3">
      <c r="A392" s="121" t="s">
        <v>262</v>
      </c>
      <c r="B392" s="134" t="s">
        <v>1097</v>
      </c>
      <c r="C392" s="128"/>
      <c r="D392" s="209"/>
      <c r="E392" s="209"/>
      <c r="F392" s="209"/>
      <c r="G392" s="209"/>
      <c r="H392" s="209"/>
      <c r="I392" s="209"/>
      <c r="J392" s="209"/>
      <c r="K392" s="209"/>
      <c r="L392" s="209"/>
      <c r="M392" s="114">
        <f>L393</f>
        <v>2.31</v>
      </c>
      <c r="N392" s="121" t="s">
        <v>46</v>
      </c>
    </row>
    <row r="393" spans="1:14" ht="12" customHeight="1" x14ac:dyDescent="0.2">
      <c r="A393" s="154"/>
      <c r="B393" s="155" t="s">
        <v>1098</v>
      </c>
      <c r="C393" s="131"/>
      <c r="D393" s="124">
        <v>1</v>
      </c>
      <c r="E393" s="124">
        <v>2.31</v>
      </c>
      <c r="F393" s="254"/>
      <c r="G393" s="254"/>
      <c r="H393" s="254"/>
      <c r="I393" s="254"/>
      <c r="J393" s="254"/>
      <c r="K393" s="124">
        <v>2.31</v>
      </c>
      <c r="L393" s="124">
        <v>2.31</v>
      </c>
      <c r="M393" s="126"/>
      <c r="N393" s="131"/>
    </row>
    <row r="394" spans="1:14" ht="63" x14ac:dyDescent="0.3">
      <c r="A394" s="121" t="s">
        <v>263</v>
      </c>
      <c r="B394" s="134" t="s">
        <v>811</v>
      </c>
      <c r="C394" s="149" t="s">
        <v>1099</v>
      </c>
      <c r="D394" s="209"/>
      <c r="E394" s="209"/>
      <c r="F394" s="209"/>
      <c r="G394" s="209"/>
      <c r="H394" s="209"/>
      <c r="I394" s="209"/>
      <c r="J394" s="209"/>
      <c r="K394" s="209"/>
      <c r="L394" s="209"/>
      <c r="M394" s="114">
        <v>25.07</v>
      </c>
      <c r="N394" s="121" t="s">
        <v>63</v>
      </c>
    </row>
    <row r="395" spans="1:14" ht="12" customHeight="1" x14ac:dyDescent="0.2">
      <c r="A395" s="154"/>
      <c r="B395" s="155" t="s">
        <v>1100</v>
      </c>
      <c r="C395" s="131"/>
      <c r="D395" s="124">
        <v>1</v>
      </c>
      <c r="E395" s="124">
        <v>35.630000000000003</v>
      </c>
      <c r="F395" s="254"/>
      <c r="G395" s="124">
        <v>0.6</v>
      </c>
      <c r="H395" s="254"/>
      <c r="I395" s="254"/>
      <c r="J395" s="254"/>
      <c r="K395" s="124">
        <v>21.38</v>
      </c>
      <c r="L395" s="124">
        <v>21.38</v>
      </c>
      <c r="M395" s="126"/>
      <c r="N395" s="131"/>
    </row>
    <row r="396" spans="1:14" ht="12" customHeight="1" x14ac:dyDescent="0.2">
      <c r="A396" s="154"/>
      <c r="B396" s="155" t="s">
        <v>1101</v>
      </c>
      <c r="C396" s="131"/>
      <c r="D396" s="124">
        <v>1</v>
      </c>
      <c r="E396" s="124">
        <v>6.15</v>
      </c>
      <c r="F396" s="254"/>
      <c r="G396" s="124">
        <v>0.6</v>
      </c>
      <c r="H396" s="254"/>
      <c r="I396" s="254"/>
      <c r="J396" s="254"/>
      <c r="K396" s="124">
        <v>3.69</v>
      </c>
      <c r="L396" s="124">
        <v>3.69</v>
      </c>
      <c r="M396" s="126"/>
      <c r="N396" s="131"/>
    </row>
    <row r="397" spans="1:14" ht="21" x14ac:dyDescent="0.3">
      <c r="A397" s="133" t="s">
        <v>264</v>
      </c>
      <c r="B397" s="134" t="s">
        <v>77</v>
      </c>
      <c r="C397" s="128" t="s">
        <v>1483</v>
      </c>
      <c r="D397" s="117"/>
      <c r="E397" s="117"/>
      <c r="F397" s="117"/>
      <c r="G397" s="117"/>
      <c r="H397" s="117"/>
      <c r="I397" s="117"/>
      <c r="J397" s="117"/>
      <c r="K397" s="117"/>
      <c r="L397" s="117"/>
      <c r="M397" s="114">
        <f>SUM(L398:L400)</f>
        <v>6.7780000000000076</v>
      </c>
      <c r="N397" s="133" t="s">
        <v>46</v>
      </c>
    </row>
    <row r="398" spans="1:14" ht="12" customHeight="1" x14ac:dyDescent="0.2">
      <c r="A398" s="154"/>
      <c r="B398" s="155" t="s">
        <v>888</v>
      </c>
      <c r="C398" s="131"/>
      <c r="D398" s="124">
        <v>1</v>
      </c>
      <c r="E398" s="124">
        <f>M365</f>
        <v>16.403200000000009</v>
      </c>
      <c r="F398" s="254"/>
      <c r="G398" s="254"/>
      <c r="H398" s="254"/>
      <c r="I398" s="254"/>
      <c r="J398" s="254"/>
      <c r="K398" s="124">
        <f>E398</f>
        <v>16.403200000000009</v>
      </c>
      <c r="L398" s="124">
        <f>K398</f>
        <v>16.403200000000009</v>
      </c>
      <c r="M398" s="126"/>
      <c r="N398" s="131"/>
    </row>
    <row r="399" spans="1:14" ht="20" x14ac:dyDescent="0.2">
      <c r="A399" s="154"/>
      <c r="B399" s="155" t="s">
        <v>1102</v>
      </c>
      <c r="C399" s="131"/>
      <c r="D399" s="124">
        <v>-1</v>
      </c>
      <c r="E399" s="124">
        <v>2.31</v>
      </c>
      <c r="F399" s="254"/>
      <c r="G399" s="254"/>
      <c r="H399" s="254"/>
      <c r="I399" s="254"/>
      <c r="J399" s="254"/>
      <c r="K399" s="124">
        <f>E399</f>
        <v>2.31</v>
      </c>
      <c r="L399" s="124">
        <f>K399*D399</f>
        <v>-2.31</v>
      </c>
      <c r="M399" s="126"/>
      <c r="N399" s="131"/>
    </row>
    <row r="400" spans="1:14" ht="24" customHeight="1" x14ac:dyDescent="0.3">
      <c r="A400" s="154"/>
      <c r="B400" s="176" t="s">
        <v>1103</v>
      </c>
      <c r="C400" s="173"/>
      <c r="D400" s="124">
        <v>-1</v>
      </c>
      <c r="E400" s="124">
        <f>M388</f>
        <v>7.3152000000000008</v>
      </c>
      <c r="F400" s="125"/>
      <c r="G400" s="125"/>
      <c r="H400" s="125"/>
      <c r="I400" s="125"/>
      <c r="J400" s="125"/>
      <c r="K400" s="124">
        <f>E400</f>
        <v>7.3152000000000008</v>
      </c>
      <c r="L400" s="124">
        <f>K400*D400</f>
        <v>-7.3152000000000008</v>
      </c>
      <c r="M400" s="126"/>
      <c r="N400" s="173"/>
    </row>
    <row r="401" spans="1:14" ht="52.5" x14ac:dyDescent="0.3">
      <c r="A401" s="133" t="s">
        <v>1448</v>
      </c>
      <c r="B401" s="121" t="s">
        <v>834</v>
      </c>
      <c r="C401" s="111"/>
      <c r="D401" s="112"/>
      <c r="E401" s="112"/>
      <c r="F401" s="117"/>
      <c r="G401" s="117"/>
      <c r="H401" s="117"/>
      <c r="I401" s="117"/>
      <c r="J401" s="117"/>
      <c r="K401" s="112"/>
      <c r="L401" s="112"/>
      <c r="M401" s="121">
        <f>K402</f>
        <v>47.52</v>
      </c>
      <c r="N401" s="121" t="s">
        <v>63</v>
      </c>
    </row>
    <row r="402" spans="1:14" x14ac:dyDescent="0.2">
      <c r="A402" s="160"/>
      <c r="B402" s="154"/>
      <c r="C402" s="173" t="s">
        <v>835</v>
      </c>
      <c r="D402" s="123">
        <v>1</v>
      </c>
      <c r="E402" s="124">
        <f>(8.67*2+8.01*3+6.15)</f>
        <v>47.52</v>
      </c>
      <c r="F402" s="125"/>
      <c r="G402" s="125">
        <v>1</v>
      </c>
      <c r="H402" s="125"/>
      <c r="I402" s="125"/>
      <c r="J402" s="125"/>
      <c r="K402" s="123">
        <f>E402*G402</f>
        <v>47.52</v>
      </c>
      <c r="L402" s="123"/>
      <c r="M402" s="126"/>
      <c r="N402" s="131"/>
    </row>
    <row r="403" spans="1:14" ht="63" x14ac:dyDescent="0.2">
      <c r="A403" s="133" t="s">
        <v>1449</v>
      </c>
      <c r="B403" s="133" t="s">
        <v>890</v>
      </c>
      <c r="C403" s="111"/>
      <c r="D403" s="112"/>
      <c r="E403" s="115"/>
      <c r="F403" s="122"/>
      <c r="G403" s="122"/>
      <c r="H403" s="122"/>
      <c r="I403" s="122"/>
      <c r="J403" s="122"/>
      <c r="K403" s="115"/>
      <c r="L403" s="115"/>
      <c r="M403" s="121">
        <f>K404</f>
        <v>77.999760000000009</v>
      </c>
      <c r="N403" s="121" t="s">
        <v>46</v>
      </c>
    </row>
    <row r="404" spans="1:14" x14ac:dyDescent="0.2">
      <c r="A404" s="164"/>
      <c r="B404" s="154"/>
      <c r="C404" s="173" t="s">
        <v>891</v>
      </c>
      <c r="D404" s="123">
        <v>1</v>
      </c>
      <c r="E404" s="124">
        <f>(6.15*3.93*2+8.01*2.08)</f>
        <v>64.999800000000008</v>
      </c>
      <c r="F404" s="254"/>
      <c r="G404" s="125">
        <v>1.2</v>
      </c>
      <c r="H404" s="254"/>
      <c r="I404" s="254"/>
      <c r="J404" s="254"/>
      <c r="K404" s="124">
        <f>E404*G404</f>
        <v>77.999760000000009</v>
      </c>
      <c r="L404" s="124"/>
      <c r="M404" s="126"/>
      <c r="N404" s="131"/>
    </row>
    <row r="405" spans="1:14" ht="12" customHeight="1" x14ac:dyDescent="0.2">
      <c r="A405" s="156" t="s">
        <v>265</v>
      </c>
      <c r="B405" s="157" t="s">
        <v>266</v>
      </c>
      <c r="C405" s="143"/>
      <c r="D405" s="253"/>
      <c r="E405" s="253"/>
      <c r="F405" s="253"/>
      <c r="G405" s="253"/>
      <c r="H405" s="253"/>
      <c r="I405" s="253"/>
      <c r="J405" s="253"/>
      <c r="K405" s="253"/>
      <c r="L405" s="253"/>
      <c r="M405" s="144"/>
      <c r="N405" s="143"/>
    </row>
    <row r="406" spans="1:14" ht="63" customHeight="1" x14ac:dyDescent="0.3">
      <c r="A406" s="121" t="s">
        <v>269</v>
      </c>
      <c r="B406" s="132" t="s">
        <v>893</v>
      </c>
      <c r="C406" s="128"/>
      <c r="D406" s="209"/>
      <c r="E406" s="209"/>
      <c r="F406" s="209"/>
      <c r="G406" s="209"/>
      <c r="H406" s="209"/>
      <c r="I406" s="209"/>
      <c r="J406" s="209"/>
      <c r="K406" s="209"/>
      <c r="L406" s="209"/>
      <c r="M406" s="195">
        <f>L407</f>
        <v>26.4</v>
      </c>
      <c r="N406" s="121" t="s">
        <v>63</v>
      </c>
    </row>
    <row r="407" spans="1:14" ht="12" customHeight="1" x14ac:dyDescent="0.2">
      <c r="A407" s="154"/>
      <c r="B407" s="155" t="s">
        <v>1098</v>
      </c>
      <c r="C407" s="131"/>
      <c r="D407" s="124">
        <v>1</v>
      </c>
      <c r="E407" s="124">
        <v>26.4</v>
      </c>
      <c r="F407" s="254"/>
      <c r="G407" s="254"/>
      <c r="H407" s="254"/>
      <c r="I407" s="254"/>
      <c r="J407" s="254"/>
      <c r="K407" s="124">
        <v>26.4</v>
      </c>
      <c r="L407" s="124">
        <f>K407</f>
        <v>26.4</v>
      </c>
      <c r="M407" s="126"/>
      <c r="N407" s="131"/>
    </row>
    <row r="408" spans="1:14" ht="52.75" customHeight="1" x14ac:dyDescent="0.3">
      <c r="A408" s="121" t="s">
        <v>270</v>
      </c>
      <c r="B408" s="132" t="s">
        <v>1104</v>
      </c>
      <c r="C408" s="128"/>
      <c r="D408" s="209"/>
      <c r="E408" s="209"/>
      <c r="F408" s="209"/>
      <c r="G408" s="209"/>
      <c r="H408" s="209"/>
      <c r="I408" s="209"/>
      <c r="J408" s="209"/>
      <c r="K408" s="209"/>
      <c r="L408" s="209"/>
      <c r="M408" s="114">
        <v>28.59</v>
      </c>
      <c r="N408" s="121" t="s">
        <v>63</v>
      </c>
    </row>
    <row r="409" spans="1:14" x14ac:dyDescent="0.2">
      <c r="A409" s="154"/>
      <c r="B409" s="155" t="s">
        <v>1098</v>
      </c>
      <c r="C409" s="131"/>
      <c r="D409" s="124">
        <v>1</v>
      </c>
      <c r="E409" s="124">
        <v>28.59</v>
      </c>
      <c r="F409" s="254"/>
      <c r="G409" s="254"/>
      <c r="H409" s="254"/>
      <c r="I409" s="254"/>
      <c r="J409" s="254"/>
      <c r="K409" s="124">
        <f>E409</f>
        <v>28.59</v>
      </c>
      <c r="L409" s="124">
        <f>K409</f>
        <v>28.59</v>
      </c>
      <c r="M409" s="126"/>
      <c r="N409" s="131"/>
    </row>
    <row r="410" spans="1:14" ht="73.5" x14ac:dyDescent="0.3">
      <c r="A410" s="121" t="s">
        <v>271</v>
      </c>
      <c r="B410" s="132" t="s">
        <v>1105</v>
      </c>
      <c r="C410" s="128"/>
      <c r="D410" s="209"/>
      <c r="E410" s="209"/>
      <c r="F410" s="209"/>
      <c r="G410" s="209"/>
      <c r="H410" s="209"/>
      <c r="I410" s="209"/>
      <c r="J410" s="209"/>
      <c r="K410" s="209"/>
      <c r="L410" s="209"/>
      <c r="M410" s="237">
        <f>L411+L412</f>
        <v>37.22</v>
      </c>
      <c r="N410" s="121" t="s">
        <v>71</v>
      </c>
    </row>
    <row r="411" spans="1:14" ht="12" customHeight="1" x14ac:dyDescent="0.2">
      <c r="A411" s="154"/>
      <c r="B411" s="164" t="s">
        <v>1106</v>
      </c>
      <c r="C411" s="131"/>
      <c r="D411" s="124">
        <v>1</v>
      </c>
      <c r="E411" s="124">
        <v>18.739999999999998</v>
      </c>
      <c r="F411" s="254"/>
      <c r="G411" s="254"/>
      <c r="H411" s="254"/>
      <c r="I411" s="254"/>
      <c r="J411" s="254"/>
      <c r="K411" s="124">
        <f>E411</f>
        <v>18.739999999999998</v>
      </c>
      <c r="L411" s="124">
        <f>K411</f>
        <v>18.739999999999998</v>
      </c>
      <c r="M411" s="126"/>
      <c r="N411" s="131"/>
    </row>
    <row r="412" spans="1:14" ht="12" customHeight="1" x14ac:dyDescent="0.2">
      <c r="A412" s="154"/>
      <c r="B412" s="164" t="s">
        <v>1452</v>
      </c>
      <c r="C412" s="131"/>
      <c r="D412" s="124">
        <v>1</v>
      </c>
      <c r="E412" s="124">
        <v>18.48</v>
      </c>
      <c r="F412" s="254"/>
      <c r="G412" s="254"/>
      <c r="H412" s="254"/>
      <c r="I412" s="254"/>
      <c r="J412" s="254"/>
      <c r="K412" s="124">
        <f>E412</f>
        <v>18.48</v>
      </c>
      <c r="L412" s="124">
        <f>K412</f>
        <v>18.48</v>
      </c>
      <c r="M412" s="126"/>
      <c r="N412" s="131"/>
    </row>
    <row r="413" spans="1:14" ht="63" customHeight="1" x14ac:dyDescent="0.3">
      <c r="A413" s="121" t="s">
        <v>272</v>
      </c>
      <c r="B413" s="134" t="s">
        <v>47</v>
      </c>
      <c r="C413" s="128"/>
      <c r="D413" s="209"/>
      <c r="E413" s="209"/>
      <c r="F413" s="209"/>
      <c r="G413" s="209"/>
      <c r="H413" s="209"/>
      <c r="I413" s="209"/>
      <c r="J413" s="209"/>
      <c r="K413" s="209"/>
      <c r="L413" s="209"/>
      <c r="M413" s="114">
        <f>SUM(L414:L415)</f>
        <v>204.88</v>
      </c>
      <c r="N413" s="121" t="s">
        <v>71</v>
      </c>
    </row>
    <row r="414" spans="1:14" x14ac:dyDescent="0.2">
      <c r="A414" s="154"/>
      <c r="B414" s="164" t="s">
        <v>1106</v>
      </c>
      <c r="C414" s="131"/>
      <c r="D414" s="124">
        <v>1</v>
      </c>
      <c r="E414" s="124">
        <v>109.4</v>
      </c>
      <c r="F414" s="254"/>
      <c r="G414" s="254"/>
      <c r="H414" s="254"/>
      <c r="I414" s="254"/>
      <c r="J414" s="254"/>
      <c r="K414" s="124">
        <f>E414</f>
        <v>109.4</v>
      </c>
      <c r="L414" s="124">
        <f>K414</f>
        <v>109.4</v>
      </c>
      <c r="M414" s="126"/>
      <c r="N414" s="131"/>
    </row>
    <row r="415" spans="1:14" ht="12" customHeight="1" x14ac:dyDescent="0.2">
      <c r="A415" s="154"/>
      <c r="B415" s="164" t="s">
        <v>1452</v>
      </c>
      <c r="C415" s="131"/>
      <c r="D415" s="124">
        <v>1</v>
      </c>
      <c r="E415" s="124">
        <v>95.48</v>
      </c>
      <c r="F415" s="254"/>
      <c r="G415" s="254"/>
      <c r="H415" s="254"/>
      <c r="I415" s="254"/>
      <c r="J415" s="254"/>
      <c r="K415" s="124">
        <f>E415</f>
        <v>95.48</v>
      </c>
      <c r="L415" s="124">
        <f>K415</f>
        <v>95.48</v>
      </c>
      <c r="M415" s="126"/>
      <c r="N415" s="131"/>
    </row>
    <row r="416" spans="1:14" ht="52.75" customHeight="1" x14ac:dyDescent="0.3">
      <c r="A416" s="121" t="s">
        <v>273</v>
      </c>
      <c r="B416" s="132" t="s">
        <v>896</v>
      </c>
      <c r="C416" s="128"/>
      <c r="D416" s="209"/>
      <c r="E416" s="209"/>
      <c r="F416" s="209"/>
      <c r="G416" s="209"/>
      <c r="H416" s="209"/>
      <c r="I416" s="209"/>
      <c r="J416" s="209"/>
      <c r="K416" s="209"/>
      <c r="L416" s="209"/>
      <c r="M416" s="114">
        <f>L417+L418</f>
        <v>2.98</v>
      </c>
      <c r="N416" s="121" t="s">
        <v>46</v>
      </c>
    </row>
    <row r="417" spans="1:14" ht="12" customHeight="1" x14ac:dyDescent="0.2">
      <c r="A417" s="154"/>
      <c r="B417" s="154" t="s">
        <v>1488</v>
      </c>
      <c r="C417" s="131" t="s">
        <v>828</v>
      </c>
      <c r="D417" s="124">
        <v>1</v>
      </c>
      <c r="E417" s="124">
        <v>1.32</v>
      </c>
      <c r="F417" s="254"/>
      <c r="G417" s="254"/>
      <c r="H417" s="254"/>
      <c r="I417" s="254"/>
      <c r="J417" s="254"/>
      <c r="K417" s="124">
        <v>1.32</v>
      </c>
      <c r="L417" s="124">
        <v>1.32</v>
      </c>
      <c r="M417" s="126"/>
      <c r="N417" s="131"/>
    </row>
    <row r="418" spans="1:14" ht="12" customHeight="1" x14ac:dyDescent="0.2">
      <c r="A418" s="154"/>
      <c r="B418" s="154" t="s">
        <v>1488</v>
      </c>
      <c r="C418" s="131" t="s">
        <v>1489</v>
      </c>
      <c r="D418" s="124">
        <v>1</v>
      </c>
      <c r="E418" s="124">
        <v>1.66</v>
      </c>
      <c r="F418" s="254"/>
      <c r="G418" s="254"/>
      <c r="H418" s="254"/>
      <c r="I418" s="254"/>
      <c r="J418" s="254"/>
      <c r="K418" s="124">
        <v>1.66</v>
      </c>
      <c r="L418" s="124">
        <v>1.66</v>
      </c>
      <c r="M418" s="126"/>
      <c r="N418" s="131"/>
    </row>
    <row r="419" spans="1:14" ht="42" customHeight="1" x14ac:dyDescent="0.3">
      <c r="A419" s="133" t="s">
        <v>274</v>
      </c>
      <c r="B419" s="132" t="s">
        <v>1107</v>
      </c>
      <c r="C419" s="128" t="s">
        <v>1412</v>
      </c>
      <c r="D419" s="209"/>
      <c r="E419" s="209"/>
      <c r="F419" s="209"/>
      <c r="G419" s="209"/>
      <c r="H419" s="209"/>
      <c r="I419" s="209"/>
      <c r="J419" s="209"/>
      <c r="K419" s="209"/>
      <c r="L419" s="209"/>
      <c r="M419" s="114">
        <f>L420+L421</f>
        <v>2.98</v>
      </c>
      <c r="N419" s="133" t="s">
        <v>46</v>
      </c>
    </row>
    <row r="420" spans="1:14" ht="13.4" customHeight="1" x14ac:dyDescent="0.2">
      <c r="A420" s="154"/>
      <c r="B420" s="154" t="s">
        <v>1488</v>
      </c>
      <c r="C420" s="131" t="s">
        <v>828</v>
      </c>
      <c r="D420" s="124">
        <v>1</v>
      </c>
      <c r="E420" s="124">
        <v>1.32</v>
      </c>
      <c r="F420" s="254"/>
      <c r="G420" s="254"/>
      <c r="H420" s="254"/>
      <c r="I420" s="254"/>
      <c r="J420" s="254"/>
      <c r="K420" s="124">
        <v>1.32</v>
      </c>
      <c r="L420" s="124">
        <v>1.32</v>
      </c>
      <c r="M420" s="126"/>
      <c r="N420" s="131"/>
    </row>
    <row r="421" spans="1:14" ht="12" customHeight="1" x14ac:dyDescent="0.2">
      <c r="A421" s="154"/>
      <c r="B421" s="154" t="s">
        <v>1488</v>
      </c>
      <c r="C421" s="131" t="s">
        <v>1489</v>
      </c>
      <c r="D421" s="124">
        <v>1</v>
      </c>
      <c r="E421" s="124">
        <v>1.66</v>
      </c>
      <c r="F421" s="254"/>
      <c r="G421" s="254"/>
      <c r="H421" s="254"/>
      <c r="I421" s="254"/>
      <c r="J421" s="254"/>
      <c r="K421" s="124">
        <v>1.66</v>
      </c>
      <c r="L421" s="124">
        <v>1.66</v>
      </c>
      <c r="M421" s="126"/>
      <c r="N421" s="131"/>
    </row>
    <row r="422" spans="1:14" ht="12" customHeight="1" x14ac:dyDescent="0.2">
      <c r="A422" s="156" t="s">
        <v>275</v>
      </c>
      <c r="B422" s="157" t="s">
        <v>902</v>
      </c>
      <c r="C422" s="143"/>
      <c r="D422" s="253"/>
      <c r="E422" s="253"/>
      <c r="F422" s="253"/>
      <c r="G422" s="253"/>
      <c r="H422" s="253"/>
      <c r="I422" s="253"/>
      <c r="J422" s="253"/>
      <c r="K422" s="253"/>
      <c r="L422" s="253"/>
      <c r="M422" s="144"/>
      <c r="N422" s="143"/>
    </row>
    <row r="423" spans="1:14" ht="63" customHeight="1" x14ac:dyDescent="0.3">
      <c r="A423" s="121" t="s">
        <v>283</v>
      </c>
      <c r="B423" s="134" t="s">
        <v>105</v>
      </c>
      <c r="C423" s="128"/>
      <c r="D423" s="209"/>
      <c r="E423" s="256" t="s">
        <v>1108</v>
      </c>
      <c r="F423" s="209"/>
      <c r="G423" s="256" t="s">
        <v>903</v>
      </c>
      <c r="H423" s="209"/>
      <c r="I423" s="209"/>
      <c r="J423" s="209"/>
      <c r="K423" s="209"/>
      <c r="L423" s="209"/>
      <c r="M423" s="114">
        <v>111.13</v>
      </c>
      <c r="N423" s="121" t="s">
        <v>63</v>
      </c>
    </row>
    <row r="424" spans="1:14" ht="12" customHeight="1" x14ac:dyDescent="0.2">
      <c r="A424" s="154"/>
      <c r="B424" s="155" t="s">
        <v>1109</v>
      </c>
      <c r="C424" s="131"/>
      <c r="D424" s="124">
        <v>2</v>
      </c>
      <c r="E424" s="124">
        <v>8.67</v>
      </c>
      <c r="F424" s="254"/>
      <c r="G424" s="124">
        <v>3</v>
      </c>
      <c r="H424" s="254"/>
      <c r="I424" s="254"/>
      <c r="J424" s="254"/>
      <c r="K424" s="124">
        <v>26.01</v>
      </c>
      <c r="L424" s="124">
        <v>52.02</v>
      </c>
      <c r="M424" s="126"/>
      <c r="N424" s="131"/>
    </row>
    <row r="425" spans="1:14" ht="12" customHeight="1" x14ac:dyDescent="0.2">
      <c r="A425" s="154"/>
      <c r="B425" s="155" t="s">
        <v>1101</v>
      </c>
      <c r="C425" s="131"/>
      <c r="D425" s="124">
        <v>1</v>
      </c>
      <c r="E425" s="124">
        <v>6.15</v>
      </c>
      <c r="F425" s="254"/>
      <c r="G425" s="124">
        <v>3</v>
      </c>
      <c r="H425" s="254"/>
      <c r="I425" s="254"/>
      <c r="J425" s="254"/>
      <c r="K425" s="124">
        <v>18.45</v>
      </c>
      <c r="L425" s="124">
        <v>18.45</v>
      </c>
      <c r="M425" s="126"/>
      <c r="N425" s="131"/>
    </row>
    <row r="426" spans="1:14" ht="12" customHeight="1" x14ac:dyDescent="0.2">
      <c r="A426" s="154"/>
      <c r="B426" s="155" t="s">
        <v>1110</v>
      </c>
      <c r="C426" s="131"/>
      <c r="D426" s="124">
        <v>2</v>
      </c>
      <c r="E426" s="124">
        <v>2.08</v>
      </c>
      <c r="F426" s="254"/>
      <c r="G426" s="124">
        <v>3</v>
      </c>
      <c r="H426" s="254"/>
      <c r="I426" s="254"/>
      <c r="J426" s="254"/>
      <c r="K426" s="124">
        <v>6.24</v>
      </c>
      <c r="L426" s="124">
        <v>12.48</v>
      </c>
      <c r="M426" s="126"/>
      <c r="N426" s="131"/>
    </row>
    <row r="427" spans="1:14" ht="12" customHeight="1" x14ac:dyDescent="0.2">
      <c r="A427" s="154"/>
      <c r="B427" s="155" t="s">
        <v>1111</v>
      </c>
      <c r="C427" s="131"/>
      <c r="D427" s="124">
        <v>1</v>
      </c>
      <c r="E427" s="124">
        <v>8.31</v>
      </c>
      <c r="F427" s="254"/>
      <c r="G427" s="124">
        <v>3</v>
      </c>
      <c r="H427" s="254"/>
      <c r="I427" s="254"/>
      <c r="J427" s="254"/>
      <c r="K427" s="124">
        <v>24.93</v>
      </c>
      <c r="L427" s="124">
        <v>24.93</v>
      </c>
      <c r="M427" s="126"/>
      <c r="N427" s="131"/>
    </row>
    <row r="428" spans="1:14" ht="12" customHeight="1" x14ac:dyDescent="0.2">
      <c r="A428" s="154"/>
      <c r="B428" s="155" t="s">
        <v>1112</v>
      </c>
      <c r="C428" s="131"/>
      <c r="D428" s="124">
        <v>1</v>
      </c>
      <c r="E428" s="124">
        <v>1.71</v>
      </c>
      <c r="F428" s="254"/>
      <c r="G428" s="124">
        <v>3</v>
      </c>
      <c r="H428" s="254"/>
      <c r="I428" s="254"/>
      <c r="J428" s="254"/>
      <c r="K428" s="124">
        <v>5.13</v>
      </c>
      <c r="L428" s="124">
        <v>5.13</v>
      </c>
      <c r="M428" s="126"/>
      <c r="N428" s="131"/>
    </row>
    <row r="429" spans="1:14" ht="12" customHeight="1" x14ac:dyDescent="0.2">
      <c r="A429" s="154"/>
      <c r="B429" s="155" t="s">
        <v>1111</v>
      </c>
      <c r="C429" s="131"/>
      <c r="D429" s="124">
        <v>2</v>
      </c>
      <c r="E429" s="124">
        <v>3.15</v>
      </c>
      <c r="F429" s="254"/>
      <c r="G429" s="124">
        <v>0.65</v>
      </c>
      <c r="H429" s="254"/>
      <c r="I429" s="124">
        <v>0.62</v>
      </c>
      <c r="J429" s="254"/>
      <c r="K429" s="124">
        <v>1.27</v>
      </c>
      <c r="L429" s="124">
        <v>2.54</v>
      </c>
      <c r="M429" s="126"/>
      <c r="N429" s="131"/>
    </row>
    <row r="430" spans="1:14" ht="12" customHeight="1" x14ac:dyDescent="0.2">
      <c r="A430" s="154"/>
      <c r="B430" s="155" t="s">
        <v>1113</v>
      </c>
      <c r="C430" s="131"/>
      <c r="D430" s="124">
        <v>-2</v>
      </c>
      <c r="E430" s="124">
        <v>0.86</v>
      </c>
      <c r="F430" s="254"/>
      <c r="G430" s="124">
        <v>2.1</v>
      </c>
      <c r="H430" s="254"/>
      <c r="I430" s="254"/>
      <c r="J430" s="254"/>
      <c r="K430" s="124">
        <v>1.81</v>
      </c>
      <c r="L430" s="124">
        <v>-3.61</v>
      </c>
      <c r="M430" s="126"/>
      <c r="N430" s="131"/>
    </row>
    <row r="431" spans="1:14" ht="12" customHeight="1" x14ac:dyDescent="0.2">
      <c r="A431" s="154"/>
      <c r="B431" s="240" t="s">
        <v>1114</v>
      </c>
      <c r="C431" s="131"/>
      <c r="D431" s="124">
        <v>-2</v>
      </c>
      <c r="E431" s="124">
        <v>3</v>
      </c>
      <c r="F431" s="254"/>
      <c r="G431" s="124">
        <v>0.5</v>
      </c>
      <c r="H431" s="254"/>
      <c r="I431" s="254"/>
      <c r="J431" s="254"/>
      <c r="K431" s="124">
        <v>1.5</v>
      </c>
      <c r="L431" s="124">
        <v>-3</v>
      </c>
      <c r="M431" s="126"/>
      <c r="N431" s="131"/>
    </row>
    <row r="432" spans="1:14" ht="12" customHeight="1" x14ac:dyDescent="0.2">
      <c r="A432" s="154"/>
      <c r="B432" s="240" t="s">
        <v>1115</v>
      </c>
      <c r="C432" s="131"/>
      <c r="D432" s="124">
        <v>-2</v>
      </c>
      <c r="E432" s="124">
        <v>1.97</v>
      </c>
      <c r="F432" s="254"/>
      <c r="G432" s="124">
        <v>0.5</v>
      </c>
      <c r="H432" s="254"/>
      <c r="I432" s="254"/>
      <c r="J432" s="254"/>
      <c r="K432" s="124">
        <v>0.99</v>
      </c>
      <c r="L432" s="124">
        <v>-1.97</v>
      </c>
      <c r="M432" s="126"/>
      <c r="N432" s="131"/>
    </row>
    <row r="433" spans="1:14" ht="12" customHeight="1" x14ac:dyDescent="0.2">
      <c r="A433" s="154"/>
      <c r="B433" s="155" t="s">
        <v>940</v>
      </c>
      <c r="C433" s="131"/>
      <c r="D433" s="124">
        <v>1</v>
      </c>
      <c r="E433" s="124">
        <v>8.67</v>
      </c>
      <c r="F433" s="254"/>
      <c r="G433" s="124">
        <v>0.95</v>
      </c>
      <c r="H433" s="124">
        <v>0.01</v>
      </c>
      <c r="I433" s="254"/>
      <c r="J433" s="254"/>
      <c r="K433" s="124">
        <v>4.16</v>
      </c>
      <c r="L433" s="124">
        <v>4.16</v>
      </c>
      <c r="M433" s="126"/>
      <c r="N433" s="131"/>
    </row>
    <row r="434" spans="1:14" ht="42" customHeight="1" x14ac:dyDescent="0.3">
      <c r="A434" s="133" t="s">
        <v>284</v>
      </c>
      <c r="B434" s="132" t="s">
        <v>1116</v>
      </c>
      <c r="C434" s="149" t="s">
        <v>1117</v>
      </c>
      <c r="D434" s="209"/>
      <c r="E434" s="209"/>
      <c r="F434" s="209"/>
      <c r="G434" s="209"/>
      <c r="H434" s="209"/>
      <c r="I434" s="209"/>
      <c r="J434" s="209"/>
      <c r="K434" s="209"/>
      <c r="L434" s="209"/>
      <c r="M434" s="114">
        <v>0</v>
      </c>
      <c r="N434" s="133" t="s">
        <v>124</v>
      </c>
    </row>
    <row r="435" spans="1:14" ht="12" customHeight="1" x14ac:dyDescent="0.2">
      <c r="A435" s="168"/>
      <c r="B435" s="210" t="s">
        <v>1118</v>
      </c>
      <c r="C435" s="130" t="s">
        <v>819</v>
      </c>
      <c r="D435" s="129">
        <v>2</v>
      </c>
      <c r="E435" s="129">
        <v>3.6</v>
      </c>
      <c r="F435" s="255"/>
      <c r="G435" s="255"/>
      <c r="H435" s="255"/>
      <c r="I435" s="255"/>
      <c r="J435" s="349"/>
      <c r="K435" s="255">
        <f>E435</f>
        <v>3.6</v>
      </c>
      <c r="L435" s="129">
        <f>K435*D435</f>
        <v>7.2</v>
      </c>
      <c r="M435" s="120"/>
      <c r="N435" s="130"/>
    </row>
    <row r="436" spans="1:14" ht="12" customHeight="1" x14ac:dyDescent="0.2">
      <c r="A436" s="168"/>
      <c r="B436" s="210" t="s">
        <v>1119</v>
      </c>
      <c r="C436" s="130" t="s">
        <v>819</v>
      </c>
      <c r="D436" s="129">
        <v>2</v>
      </c>
      <c r="E436" s="129">
        <v>2.57</v>
      </c>
      <c r="F436" s="255"/>
      <c r="G436" s="255"/>
      <c r="H436" s="255"/>
      <c r="I436" s="255"/>
      <c r="J436" s="349"/>
      <c r="K436" s="255">
        <f>E436</f>
        <v>2.57</v>
      </c>
      <c r="L436" s="129">
        <f>K436*D436</f>
        <v>5.14</v>
      </c>
      <c r="M436" s="120"/>
      <c r="N436" s="130"/>
    </row>
    <row r="437" spans="1:14" ht="42" customHeight="1" x14ac:dyDescent="0.3">
      <c r="A437" s="133" t="s">
        <v>285</v>
      </c>
      <c r="B437" s="132" t="s">
        <v>1120</v>
      </c>
      <c r="C437" s="149" t="s">
        <v>1117</v>
      </c>
      <c r="D437" s="209"/>
      <c r="E437" s="209"/>
      <c r="F437" s="209"/>
      <c r="G437" s="209"/>
      <c r="H437" s="209"/>
      <c r="I437" s="209"/>
      <c r="J437" s="209"/>
      <c r="K437" s="209"/>
      <c r="L437" s="209"/>
      <c r="M437" s="114">
        <v>2.92</v>
      </c>
      <c r="N437" s="133" t="s">
        <v>124</v>
      </c>
    </row>
    <row r="438" spans="1:14" ht="12" customHeight="1" x14ac:dyDescent="0.2">
      <c r="A438" s="171"/>
      <c r="B438" s="189" t="s">
        <v>1121</v>
      </c>
      <c r="C438" s="116"/>
      <c r="D438" s="115">
        <v>2</v>
      </c>
      <c r="E438" s="115">
        <v>1.46</v>
      </c>
      <c r="F438" s="122"/>
      <c r="G438" s="122"/>
      <c r="H438" s="122"/>
      <c r="I438" s="122"/>
      <c r="J438" s="122"/>
      <c r="K438" s="115">
        <v>1.46</v>
      </c>
      <c r="L438" s="115">
        <v>2.92</v>
      </c>
      <c r="M438" s="118"/>
      <c r="N438" s="116"/>
    </row>
    <row r="439" spans="1:14" ht="42" customHeight="1" x14ac:dyDescent="0.3">
      <c r="A439" s="133" t="s">
        <v>286</v>
      </c>
      <c r="B439" s="134" t="s">
        <v>279</v>
      </c>
      <c r="C439" s="149" t="s">
        <v>1117</v>
      </c>
      <c r="D439" s="209"/>
      <c r="E439" s="209"/>
      <c r="F439" s="209"/>
      <c r="G439" s="209"/>
      <c r="H439" s="209"/>
      <c r="I439" s="209"/>
      <c r="J439" s="209"/>
      <c r="K439" s="209"/>
      <c r="L439" s="209"/>
      <c r="M439" s="114">
        <v>0</v>
      </c>
      <c r="N439" s="133" t="s">
        <v>124</v>
      </c>
    </row>
    <row r="440" spans="1:14" ht="12" customHeight="1" x14ac:dyDescent="0.2">
      <c r="A440" s="168"/>
      <c r="B440" s="210" t="s">
        <v>1118</v>
      </c>
      <c r="C440" s="130" t="s">
        <v>819</v>
      </c>
      <c r="D440" s="129">
        <v>2</v>
      </c>
      <c r="E440" s="129">
        <v>3.6</v>
      </c>
      <c r="F440" s="255"/>
      <c r="G440" s="255"/>
      <c r="H440" s="255"/>
      <c r="I440" s="255"/>
      <c r="J440" s="349"/>
      <c r="K440" s="255">
        <f>E440</f>
        <v>3.6</v>
      </c>
      <c r="L440" s="129">
        <f>K440*D440</f>
        <v>7.2</v>
      </c>
      <c r="M440" s="120"/>
      <c r="N440" s="130"/>
    </row>
    <row r="441" spans="1:14" ht="12" customHeight="1" x14ac:dyDescent="0.2">
      <c r="A441" s="168"/>
      <c r="B441" s="210" t="s">
        <v>1119</v>
      </c>
      <c r="C441" s="130" t="s">
        <v>819</v>
      </c>
      <c r="D441" s="129">
        <v>2</v>
      </c>
      <c r="E441" s="129">
        <v>2.57</v>
      </c>
      <c r="F441" s="255"/>
      <c r="G441" s="255"/>
      <c r="H441" s="255"/>
      <c r="I441" s="255"/>
      <c r="J441" s="349"/>
      <c r="K441" s="255">
        <f>E441</f>
        <v>2.57</v>
      </c>
      <c r="L441" s="129">
        <f>K441*D441</f>
        <v>5.14</v>
      </c>
      <c r="M441" s="120"/>
      <c r="N441" s="130"/>
    </row>
    <row r="442" spans="1:14" ht="52.75" customHeight="1" x14ac:dyDescent="0.3">
      <c r="A442" s="121" t="s">
        <v>287</v>
      </c>
      <c r="B442" s="132" t="s">
        <v>1122</v>
      </c>
      <c r="C442" s="128"/>
      <c r="D442" s="209"/>
      <c r="E442" s="209"/>
      <c r="F442" s="209"/>
      <c r="G442" s="256" t="s">
        <v>903</v>
      </c>
      <c r="H442" s="209"/>
      <c r="I442" s="209"/>
      <c r="J442" s="209"/>
      <c r="K442" s="209"/>
      <c r="L442" s="209"/>
      <c r="M442" s="114">
        <v>44.41</v>
      </c>
      <c r="N442" s="121" t="s">
        <v>63</v>
      </c>
    </row>
    <row r="443" spans="1:14" ht="12" customHeight="1" x14ac:dyDescent="0.2">
      <c r="A443" s="171"/>
      <c r="B443" s="169" t="s">
        <v>1123</v>
      </c>
      <c r="C443" s="171" t="s">
        <v>1124</v>
      </c>
      <c r="D443" s="115">
        <v>2</v>
      </c>
      <c r="E443" s="115">
        <v>10.55</v>
      </c>
      <c r="F443" s="122"/>
      <c r="G443" s="115">
        <v>1.9</v>
      </c>
      <c r="H443" s="122"/>
      <c r="I443" s="122"/>
      <c r="J443" s="122"/>
      <c r="K443" s="115">
        <v>20.05</v>
      </c>
      <c r="L443" s="115">
        <v>40.090000000000003</v>
      </c>
      <c r="M443" s="118"/>
      <c r="N443" s="116"/>
    </row>
    <row r="444" spans="1:14" ht="12" customHeight="1" x14ac:dyDescent="0.2">
      <c r="A444" s="171"/>
      <c r="B444" s="189" t="s">
        <v>1125</v>
      </c>
      <c r="C444" s="171" t="s">
        <v>1126</v>
      </c>
      <c r="D444" s="115">
        <v>6</v>
      </c>
      <c r="E444" s="115">
        <v>0.48</v>
      </c>
      <c r="F444" s="122"/>
      <c r="G444" s="115">
        <v>1.5</v>
      </c>
      <c r="H444" s="122"/>
      <c r="I444" s="122"/>
      <c r="J444" s="122"/>
      <c r="K444" s="115">
        <v>0.72</v>
      </c>
      <c r="L444" s="115">
        <v>4.32</v>
      </c>
      <c r="M444" s="118"/>
      <c r="N444" s="116"/>
    </row>
    <row r="445" spans="1:14" ht="12" customHeight="1" x14ac:dyDescent="0.2">
      <c r="A445" s="156" t="s">
        <v>281</v>
      </c>
      <c r="B445" s="157" t="s">
        <v>910</v>
      </c>
      <c r="C445" s="143"/>
      <c r="D445" s="253"/>
      <c r="E445" s="253"/>
      <c r="F445" s="253"/>
      <c r="G445" s="253"/>
      <c r="H445" s="253"/>
      <c r="I445" s="253"/>
      <c r="J445" s="253"/>
      <c r="K445" s="253"/>
      <c r="L445" s="253"/>
      <c r="M445" s="144"/>
      <c r="N445" s="143"/>
    </row>
    <row r="446" spans="1:14" ht="63" customHeight="1" x14ac:dyDescent="0.3">
      <c r="A446" s="121" t="s">
        <v>288</v>
      </c>
      <c r="B446" s="132" t="s">
        <v>911</v>
      </c>
      <c r="C446" s="128" t="s">
        <v>1539</v>
      </c>
      <c r="D446" s="209"/>
      <c r="E446" s="209"/>
      <c r="F446" s="209"/>
      <c r="G446" s="209"/>
      <c r="H446" s="209"/>
      <c r="I446" s="209"/>
      <c r="J446" s="209"/>
      <c r="K446" s="209"/>
      <c r="L446" s="209"/>
      <c r="M446" s="114">
        <f>L447</f>
        <v>86.271699999999996</v>
      </c>
      <c r="N446" s="121" t="s">
        <v>63</v>
      </c>
    </row>
    <row r="447" spans="1:14" ht="12" customHeight="1" x14ac:dyDescent="0.2">
      <c r="A447" s="154"/>
      <c r="B447" s="155" t="s">
        <v>912</v>
      </c>
      <c r="C447" s="131"/>
      <c r="D447" s="124">
        <v>1</v>
      </c>
      <c r="E447" s="124">
        <v>9.11</v>
      </c>
      <c r="F447" s="254"/>
      <c r="G447" s="124">
        <v>9.4700000000000006</v>
      </c>
      <c r="H447" s="254"/>
      <c r="I447" s="254"/>
      <c r="J447" s="254"/>
      <c r="K447" s="124">
        <f>E447*G447</f>
        <v>86.271699999999996</v>
      </c>
      <c r="L447" s="124">
        <f>K447*D447</f>
        <v>86.271699999999996</v>
      </c>
      <c r="M447" s="126"/>
      <c r="N447" s="131"/>
    </row>
    <row r="448" spans="1:14" ht="42" customHeight="1" x14ac:dyDescent="0.3">
      <c r="A448" s="133" t="s">
        <v>289</v>
      </c>
      <c r="B448" s="132" t="s">
        <v>913</v>
      </c>
      <c r="C448" s="128" t="s">
        <v>1539</v>
      </c>
      <c r="D448" s="209"/>
      <c r="E448" s="209"/>
      <c r="F448" s="209"/>
      <c r="G448" s="209"/>
      <c r="H448" s="209"/>
      <c r="I448" s="209"/>
      <c r="J448" s="209"/>
      <c r="K448" s="209"/>
      <c r="L448" s="209"/>
      <c r="M448" s="114">
        <f>L449</f>
        <v>86.271699999999996</v>
      </c>
      <c r="N448" s="133" t="s">
        <v>63</v>
      </c>
    </row>
    <row r="449" spans="1:14" ht="12" customHeight="1" x14ac:dyDescent="0.2">
      <c r="A449" s="154"/>
      <c r="B449" s="155" t="s">
        <v>912</v>
      </c>
      <c r="C449" s="131"/>
      <c r="D449" s="124">
        <v>1</v>
      </c>
      <c r="E449" s="124">
        <v>9.11</v>
      </c>
      <c r="F449" s="254"/>
      <c r="G449" s="124">
        <v>9.4700000000000006</v>
      </c>
      <c r="H449" s="254"/>
      <c r="I449" s="254"/>
      <c r="J449" s="254"/>
      <c r="K449" s="124">
        <f>E449*G449</f>
        <v>86.271699999999996</v>
      </c>
      <c r="L449" s="124">
        <f>K449*D449</f>
        <v>86.271699999999996</v>
      </c>
      <c r="M449" s="126"/>
      <c r="N449" s="131"/>
    </row>
    <row r="450" spans="1:14" ht="31.5" customHeight="1" x14ac:dyDescent="0.3">
      <c r="A450" s="121" t="s">
        <v>290</v>
      </c>
      <c r="B450" s="132" t="s">
        <v>1127</v>
      </c>
      <c r="C450" s="111"/>
      <c r="D450" s="117"/>
      <c r="E450" s="117"/>
      <c r="F450" s="117"/>
      <c r="G450" s="117"/>
      <c r="H450" s="117"/>
      <c r="I450" s="117"/>
      <c r="J450" s="117"/>
      <c r="K450" s="117"/>
      <c r="L450" s="117"/>
      <c r="M450" s="114">
        <f>SUM(L451:L453)</f>
        <v>65.16</v>
      </c>
      <c r="N450" s="121" t="s">
        <v>63</v>
      </c>
    </row>
    <row r="451" spans="1:14" ht="12" customHeight="1" x14ac:dyDescent="0.2">
      <c r="A451" s="171"/>
      <c r="B451" s="189" t="s">
        <v>1492</v>
      </c>
      <c r="C451" s="220"/>
      <c r="D451" s="115">
        <v>1</v>
      </c>
      <c r="E451" s="115">
        <v>30.68</v>
      </c>
      <c r="F451" s="122"/>
      <c r="G451" s="115"/>
      <c r="H451" s="122"/>
      <c r="I451" s="122"/>
      <c r="J451" s="122"/>
      <c r="K451" s="115">
        <f>E451</f>
        <v>30.68</v>
      </c>
      <c r="L451" s="115">
        <f>K451*D451</f>
        <v>30.68</v>
      </c>
      <c r="M451" s="118"/>
      <c r="N451" s="116"/>
    </row>
    <row r="452" spans="1:14" ht="12" customHeight="1" x14ac:dyDescent="0.2">
      <c r="A452" s="171"/>
      <c r="B452" s="189" t="s">
        <v>1493</v>
      </c>
      <c r="C452" s="220"/>
      <c r="D452" s="115">
        <v>1</v>
      </c>
      <c r="E452" s="115">
        <v>30.68</v>
      </c>
      <c r="F452" s="122"/>
      <c r="G452" s="115"/>
      <c r="H452" s="122"/>
      <c r="I452" s="122"/>
      <c r="J452" s="122"/>
      <c r="K452" s="115">
        <f t="shared" ref="K452:K453" si="1">E452</f>
        <v>30.68</v>
      </c>
      <c r="L452" s="115">
        <f t="shared" ref="L452:L453" si="2">K452*D452</f>
        <v>30.68</v>
      </c>
      <c r="M452" s="118"/>
      <c r="N452" s="116"/>
    </row>
    <row r="453" spans="1:14" ht="12" customHeight="1" x14ac:dyDescent="0.2">
      <c r="A453" s="171"/>
      <c r="B453" s="189" t="s">
        <v>1494</v>
      </c>
      <c r="C453" s="220"/>
      <c r="D453" s="115">
        <v>1</v>
      </c>
      <c r="E453" s="115">
        <v>3.8</v>
      </c>
      <c r="F453" s="122"/>
      <c r="G453" s="115"/>
      <c r="H453" s="122"/>
      <c r="I453" s="122"/>
      <c r="J453" s="122"/>
      <c r="K453" s="115">
        <f t="shared" si="1"/>
        <v>3.8</v>
      </c>
      <c r="L453" s="115">
        <f t="shared" si="2"/>
        <v>3.8</v>
      </c>
      <c r="M453" s="118"/>
      <c r="N453" s="116"/>
    </row>
    <row r="454" spans="1:14" ht="12" customHeight="1" x14ac:dyDescent="0.2">
      <c r="A454" s="156" t="s">
        <v>291</v>
      </c>
      <c r="B454" s="157" t="s">
        <v>173</v>
      </c>
      <c r="C454" s="143"/>
      <c r="D454" s="253"/>
      <c r="E454" s="253"/>
      <c r="F454" s="253"/>
      <c r="G454" s="253"/>
      <c r="H454" s="253"/>
      <c r="I454" s="253"/>
      <c r="J454" s="253"/>
      <c r="K454" s="253"/>
      <c r="L454" s="253"/>
      <c r="M454" s="144"/>
      <c r="N454" s="143"/>
    </row>
    <row r="455" spans="1:14" ht="52.5" customHeight="1" x14ac:dyDescent="0.3">
      <c r="A455" s="121" t="s">
        <v>294</v>
      </c>
      <c r="B455" s="132" t="s">
        <v>1128</v>
      </c>
      <c r="C455" s="128"/>
      <c r="D455" s="209"/>
      <c r="E455" s="209"/>
      <c r="F455" s="209"/>
      <c r="G455" s="209"/>
      <c r="H455" s="209"/>
      <c r="I455" s="209"/>
      <c r="J455" s="209"/>
      <c r="K455" s="209"/>
      <c r="L455" s="209"/>
      <c r="M455" s="114">
        <f>L456</f>
        <v>3.61</v>
      </c>
      <c r="N455" s="121" t="s">
        <v>63</v>
      </c>
    </row>
    <row r="456" spans="1:14" ht="12" customHeight="1" x14ac:dyDescent="0.2">
      <c r="A456" s="171"/>
      <c r="B456" s="227" t="s">
        <v>1129</v>
      </c>
      <c r="C456" s="116"/>
      <c r="D456" s="115">
        <v>2</v>
      </c>
      <c r="E456" s="115">
        <v>0.86</v>
      </c>
      <c r="F456" s="122"/>
      <c r="G456" s="115">
        <v>2.1</v>
      </c>
      <c r="H456" s="122"/>
      <c r="I456" s="122"/>
      <c r="J456" s="122"/>
      <c r="K456" s="115">
        <v>1.81</v>
      </c>
      <c r="L456" s="115">
        <v>3.61</v>
      </c>
      <c r="M456" s="118"/>
      <c r="N456" s="116"/>
    </row>
    <row r="457" spans="1:14" ht="73.5" customHeight="1" x14ac:dyDescent="0.3">
      <c r="A457" s="121" t="s">
        <v>295</v>
      </c>
      <c r="B457" s="132" t="s">
        <v>919</v>
      </c>
      <c r="C457" s="128"/>
      <c r="D457" s="209"/>
      <c r="E457" s="209"/>
      <c r="F457" s="209"/>
      <c r="G457" s="209"/>
      <c r="H457" s="209"/>
      <c r="I457" s="209"/>
      <c r="J457" s="209"/>
      <c r="K457" s="209"/>
      <c r="L457" s="209"/>
      <c r="M457" s="114">
        <f>SUM(L458:L459)</f>
        <v>4.97</v>
      </c>
      <c r="N457" s="121" t="s">
        <v>63</v>
      </c>
    </row>
    <row r="458" spans="1:14" ht="12" customHeight="1" x14ac:dyDescent="0.2">
      <c r="A458" s="171"/>
      <c r="B458" s="227" t="s">
        <v>1130</v>
      </c>
      <c r="C458" s="116"/>
      <c r="D458" s="115">
        <v>2</v>
      </c>
      <c r="E458" s="115">
        <v>3</v>
      </c>
      <c r="F458" s="122"/>
      <c r="G458" s="115">
        <v>0.5</v>
      </c>
      <c r="H458" s="122"/>
      <c r="I458" s="122"/>
      <c r="J458" s="122"/>
      <c r="K458" s="115">
        <v>1.5</v>
      </c>
      <c r="L458" s="115">
        <v>3</v>
      </c>
      <c r="M458" s="118"/>
      <c r="N458" s="116"/>
    </row>
    <row r="459" spans="1:14" ht="12" customHeight="1" x14ac:dyDescent="0.2">
      <c r="A459" s="171"/>
      <c r="B459" s="227" t="s">
        <v>1131</v>
      </c>
      <c r="C459" s="116"/>
      <c r="D459" s="115">
        <v>2</v>
      </c>
      <c r="E459" s="115">
        <v>1.97</v>
      </c>
      <c r="F459" s="122"/>
      <c r="G459" s="115">
        <v>0.5</v>
      </c>
      <c r="H459" s="122"/>
      <c r="I459" s="122"/>
      <c r="J459" s="122"/>
      <c r="K459" s="115">
        <v>0.99</v>
      </c>
      <c r="L459" s="115">
        <v>1.97</v>
      </c>
      <c r="M459" s="118"/>
      <c r="N459" s="116"/>
    </row>
    <row r="460" spans="1:14" ht="52.75" customHeight="1" x14ac:dyDescent="0.3">
      <c r="A460" s="121" t="s">
        <v>296</v>
      </c>
      <c r="B460" s="132" t="s">
        <v>1128</v>
      </c>
      <c r="C460" s="163" t="s">
        <v>1132</v>
      </c>
      <c r="D460" s="209"/>
      <c r="E460" s="209"/>
      <c r="F460" s="209"/>
      <c r="G460" s="209"/>
      <c r="H460" s="209"/>
      <c r="I460" s="209"/>
      <c r="J460" s="209"/>
      <c r="K460" s="209"/>
      <c r="L460" s="209"/>
      <c r="M460" s="114">
        <f>SUM(L461:L462)</f>
        <v>10.459999999999999</v>
      </c>
      <c r="N460" s="121" t="s">
        <v>63</v>
      </c>
    </row>
    <row r="461" spans="1:14" ht="12" customHeight="1" x14ac:dyDescent="0.2">
      <c r="A461" s="171"/>
      <c r="B461" s="189" t="s">
        <v>1133</v>
      </c>
      <c r="C461" s="116"/>
      <c r="D461" s="115">
        <v>8</v>
      </c>
      <c r="E461" s="115">
        <v>0.56999999999999995</v>
      </c>
      <c r="F461" s="122"/>
      <c r="G461" s="115">
        <v>1.65</v>
      </c>
      <c r="H461" s="122"/>
      <c r="I461" s="122"/>
      <c r="J461" s="122"/>
      <c r="K461" s="115">
        <v>0.94</v>
      </c>
      <c r="L461" s="115">
        <v>7.52</v>
      </c>
      <c r="M461" s="118"/>
      <c r="N461" s="116"/>
    </row>
    <row r="462" spans="1:14" ht="12" customHeight="1" x14ac:dyDescent="0.2">
      <c r="A462" s="171"/>
      <c r="B462" s="189" t="s">
        <v>1134</v>
      </c>
      <c r="C462" s="116"/>
      <c r="D462" s="115">
        <v>2</v>
      </c>
      <c r="E462" s="115">
        <v>0.89</v>
      </c>
      <c r="F462" s="122"/>
      <c r="G462" s="115">
        <v>1.65</v>
      </c>
      <c r="H462" s="122"/>
      <c r="I462" s="122"/>
      <c r="J462" s="122"/>
      <c r="K462" s="115">
        <v>1.47</v>
      </c>
      <c r="L462" s="115">
        <v>2.94</v>
      </c>
      <c r="M462" s="118"/>
      <c r="N462" s="116"/>
    </row>
    <row r="463" spans="1:14" ht="12" customHeight="1" x14ac:dyDescent="0.2">
      <c r="A463" s="156" t="s">
        <v>297</v>
      </c>
      <c r="B463" s="157" t="s">
        <v>924</v>
      </c>
      <c r="C463" s="143"/>
      <c r="D463" s="253"/>
      <c r="E463" s="253"/>
      <c r="F463" s="253"/>
      <c r="G463" s="253"/>
      <c r="H463" s="253"/>
      <c r="I463" s="253"/>
      <c r="J463" s="253"/>
      <c r="K463" s="253"/>
      <c r="L463" s="253"/>
      <c r="M463" s="144"/>
      <c r="N463" s="143"/>
    </row>
    <row r="464" spans="1:14" ht="42" customHeight="1" x14ac:dyDescent="0.3">
      <c r="A464" s="133" t="s">
        <v>298</v>
      </c>
      <c r="B464" s="132" t="s">
        <v>925</v>
      </c>
      <c r="C464" s="163" t="s">
        <v>1499</v>
      </c>
      <c r="D464" s="209"/>
      <c r="E464" s="209"/>
      <c r="F464" s="209"/>
      <c r="G464" s="209"/>
      <c r="H464" s="209"/>
      <c r="I464" s="133" t="s">
        <v>926</v>
      </c>
      <c r="J464" s="209"/>
      <c r="K464" s="209"/>
      <c r="L464" s="209"/>
      <c r="M464" s="114">
        <f>SUM(L465:L467)</f>
        <v>3.258</v>
      </c>
      <c r="N464" s="133" t="s">
        <v>46</v>
      </c>
    </row>
    <row r="465" spans="1:14" x14ac:dyDescent="0.2">
      <c r="A465" s="160"/>
      <c r="B465" s="160" t="s">
        <v>1492</v>
      </c>
      <c r="C465" s="267" t="s">
        <v>1545</v>
      </c>
      <c r="D465" s="123">
        <v>1</v>
      </c>
      <c r="E465" s="123">
        <v>30.68</v>
      </c>
      <c r="F465" s="125"/>
      <c r="G465" s="123"/>
      <c r="H465" s="125"/>
      <c r="I465" s="125">
        <v>0.05</v>
      </c>
      <c r="J465" s="125"/>
      <c r="K465" s="123">
        <f>E465*I465</f>
        <v>1.534</v>
      </c>
      <c r="L465" s="123">
        <f>K465*D465</f>
        <v>1.534</v>
      </c>
      <c r="M465" s="126"/>
      <c r="N465" s="131"/>
    </row>
    <row r="466" spans="1:14" ht="12" customHeight="1" x14ac:dyDescent="0.2">
      <c r="A466" s="160"/>
      <c r="B466" s="160" t="s">
        <v>1493</v>
      </c>
      <c r="C466" s="267"/>
      <c r="D466" s="123">
        <v>1</v>
      </c>
      <c r="E466" s="123">
        <v>30.68</v>
      </c>
      <c r="F466" s="125"/>
      <c r="G466" s="123"/>
      <c r="H466" s="125"/>
      <c r="I466" s="125">
        <v>0.05</v>
      </c>
      <c r="J466" s="125"/>
      <c r="K466" s="123">
        <f t="shared" ref="K466:K467" si="3">E466*I466</f>
        <v>1.534</v>
      </c>
      <c r="L466" s="123">
        <f t="shared" ref="L466:L467" si="4">K466*D466</f>
        <v>1.534</v>
      </c>
      <c r="M466" s="126"/>
      <c r="N466" s="131"/>
    </row>
    <row r="467" spans="1:14" ht="12" customHeight="1" x14ac:dyDescent="0.2">
      <c r="A467" s="160"/>
      <c r="B467" s="160" t="s">
        <v>1494</v>
      </c>
      <c r="C467" s="267"/>
      <c r="D467" s="123">
        <v>1</v>
      </c>
      <c r="E467" s="123">
        <v>3.8</v>
      </c>
      <c r="F467" s="125"/>
      <c r="G467" s="123"/>
      <c r="H467" s="125"/>
      <c r="I467" s="125">
        <v>0.05</v>
      </c>
      <c r="J467" s="125"/>
      <c r="K467" s="123">
        <f t="shared" si="3"/>
        <v>0.19</v>
      </c>
      <c r="L467" s="123">
        <f t="shared" si="4"/>
        <v>0.19</v>
      </c>
      <c r="M467" s="126"/>
      <c r="N467" s="131"/>
    </row>
    <row r="468" spans="1:14" ht="94.75" customHeight="1" x14ac:dyDescent="0.3">
      <c r="A468" s="121" t="s">
        <v>299</v>
      </c>
      <c r="B468" s="132" t="s">
        <v>929</v>
      </c>
      <c r="C468" s="167" t="s">
        <v>1135</v>
      </c>
      <c r="D468" s="209"/>
      <c r="E468" s="121" t="s">
        <v>931</v>
      </c>
      <c r="F468" s="209"/>
      <c r="G468" s="209"/>
      <c r="H468" s="209"/>
      <c r="I468" s="209"/>
      <c r="J468" s="209"/>
      <c r="K468" s="209"/>
      <c r="L468" s="209"/>
      <c r="M468" s="114">
        <f>SUM(L469:L471)</f>
        <v>65.16</v>
      </c>
      <c r="N468" s="121" t="s">
        <v>63</v>
      </c>
    </row>
    <row r="469" spans="1:14" ht="12" customHeight="1" x14ac:dyDescent="0.2">
      <c r="A469" s="171"/>
      <c r="B469" s="189" t="s">
        <v>1492</v>
      </c>
      <c r="C469" s="220"/>
      <c r="D469" s="115">
        <v>1</v>
      </c>
      <c r="E469" s="115">
        <v>30.68</v>
      </c>
      <c r="F469" s="122"/>
      <c r="G469" s="115"/>
      <c r="H469" s="122"/>
      <c r="I469" s="122"/>
      <c r="J469" s="122"/>
      <c r="K469" s="115">
        <f>E469</f>
        <v>30.68</v>
      </c>
      <c r="L469" s="115">
        <f>K469*D469</f>
        <v>30.68</v>
      </c>
      <c r="M469" s="118"/>
      <c r="N469" s="116"/>
    </row>
    <row r="470" spans="1:14" ht="12" customHeight="1" x14ac:dyDescent="0.2">
      <c r="A470" s="171"/>
      <c r="B470" s="189" t="s">
        <v>1493</v>
      </c>
      <c r="C470" s="220"/>
      <c r="D470" s="115">
        <v>1</v>
      </c>
      <c r="E470" s="115">
        <v>30.68</v>
      </c>
      <c r="F470" s="122"/>
      <c r="G470" s="115"/>
      <c r="H470" s="122"/>
      <c r="I470" s="122"/>
      <c r="J470" s="122"/>
      <c r="K470" s="115">
        <f t="shared" ref="K470:K471" si="5">E470</f>
        <v>30.68</v>
      </c>
      <c r="L470" s="115">
        <f t="shared" ref="L470:L471" si="6">K470*D470</f>
        <v>30.68</v>
      </c>
      <c r="M470" s="118"/>
      <c r="N470" s="116"/>
    </row>
    <row r="471" spans="1:14" ht="12" customHeight="1" x14ac:dyDescent="0.2">
      <c r="A471" s="171"/>
      <c r="B471" s="189" t="s">
        <v>1494</v>
      </c>
      <c r="C471" s="220"/>
      <c r="D471" s="115">
        <v>1</v>
      </c>
      <c r="E471" s="115">
        <v>3.8</v>
      </c>
      <c r="F471" s="122"/>
      <c r="G471" s="115"/>
      <c r="H471" s="122"/>
      <c r="I471" s="122"/>
      <c r="J471" s="122"/>
      <c r="K471" s="115">
        <f t="shared" si="5"/>
        <v>3.8</v>
      </c>
      <c r="L471" s="115">
        <f t="shared" si="6"/>
        <v>3.8</v>
      </c>
      <c r="M471" s="118"/>
      <c r="N471" s="116"/>
    </row>
    <row r="472" spans="1:14" ht="52.5" customHeight="1" x14ac:dyDescent="0.3">
      <c r="A472" s="121" t="s">
        <v>300</v>
      </c>
      <c r="B472" s="132" t="s">
        <v>932</v>
      </c>
      <c r="C472" s="128"/>
      <c r="D472" s="209"/>
      <c r="E472" s="209"/>
      <c r="F472" s="209"/>
      <c r="G472" s="209"/>
      <c r="H472" s="209"/>
      <c r="I472" s="209"/>
      <c r="J472" s="209"/>
      <c r="K472" s="209"/>
      <c r="L472" s="209"/>
      <c r="M472" s="114">
        <f>SUM(L473:L475)</f>
        <v>65.16</v>
      </c>
      <c r="N472" s="121" t="s">
        <v>63</v>
      </c>
    </row>
    <row r="473" spans="1:14" ht="12" customHeight="1" x14ac:dyDescent="0.2">
      <c r="A473" s="171"/>
      <c r="B473" s="189" t="s">
        <v>1492</v>
      </c>
      <c r="C473" s="220"/>
      <c r="D473" s="115">
        <v>1</v>
      </c>
      <c r="E473" s="115">
        <v>30.68</v>
      </c>
      <c r="F473" s="122"/>
      <c r="G473" s="115"/>
      <c r="H473" s="122"/>
      <c r="I473" s="122"/>
      <c r="J473" s="122"/>
      <c r="K473" s="115">
        <f>E473</f>
        <v>30.68</v>
      </c>
      <c r="L473" s="115">
        <f>K473*D473</f>
        <v>30.68</v>
      </c>
      <c r="M473" s="118"/>
      <c r="N473" s="116"/>
    </row>
    <row r="474" spans="1:14" ht="12" customHeight="1" x14ac:dyDescent="0.2">
      <c r="A474" s="171"/>
      <c r="B474" s="189" t="s">
        <v>1493</v>
      </c>
      <c r="C474" s="220"/>
      <c r="D474" s="115">
        <v>1</v>
      </c>
      <c r="E474" s="115">
        <v>30.68</v>
      </c>
      <c r="F474" s="122"/>
      <c r="G474" s="115"/>
      <c r="H474" s="122"/>
      <c r="I474" s="122"/>
      <c r="J474" s="122"/>
      <c r="K474" s="115">
        <f t="shared" ref="K474:K475" si="7">E474</f>
        <v>30.68</v>
      </c>
      <c r="L474" s="115">
        <f t="shared" ref="L474:L475" si="8">K474*D474</f>
        <v>30.68</v>
      </c>
      <c r="M474" s="118"/>
      <c r="N474" s="116"/>
    </row>
    <row r="475" spans="1:14" ht="12" customHeight="1" x14ac:dyDescent="0.2">
      <c r="A475" s="171"/>
      <c r="B475" s="189" t="s">
        <v>1494</v>
      </c>
      <c r="C475" s="220"/>
      <c r="D475" s="115">
        <v>1</v>
      </c>
      <c r="E475" s="115">
        <v>3.8</v>
      </c>
      <c r="F475" s="122"/>
      <c r="G475" s="115"/>
      <c r="H475" s="122"/>
      <c r="I475" s="122"/>
      <c r="J475" s="122"/>
      <c r="K475" s="115">
        <f t="shared" si="7"/>
        <v>3.8</v>
      </c>
      <c r="L475" s="115">
        <f t="shared" si="8"/>
        <v>3.8</v>
      </c>
      <c r="M475" s="118"/>
      <c r="N475" s="116"/>
    </row>
    <row r="476" spans="1:14" ht="63" customHeight="1" x14ac:dyDescent="0.3">
      <c r="A476" s="121" t="s">
        <v>301</v>
      </c>
      <c r="B476" s="134" t="s">
        <v>105</v>
      </c>
      <c r="C476" s="140" t="s">
        <v>1136</v>
      </c>
      <c r="D476" s="209"/>
      <c r="E476" s="256" t="s">
        <v>1008</v>
      </c>
      <c r="F476" s="209"/>
      <c r="G476" s="209"/>
      <c r="H476" s="209"/>
      <c r="I476" s="209"/>
      <c r="J476" s="209"/>
      <c r="K476" s="209"/>
      <c r="L476" s="209"/>
      <c r="M476" s="114">
        <v>7.59</v>
      </c>
      <c r="N476" s="121" t="s">
        <v>63</v>
      </c>
    </row>
    <row r="477" spans="1:14" ht="12" customHeight="1" x14ac:dyDescent="0.2">
      <c r="A477" s="171"/>
      <c r="B477" s="189" t="s">
        <v>1137</v>
      </c>
      <c r="C477" s="116"/>
      <c r="D477" s="115">
        <v>1</v>
      </c>
      <c r="E477" s="115">
        <v>37.96</v>
      </c>
      <c r="F477" s="122"/>
      <c r="G477" s="115">
        <v>0.2</v>
      </c>
      <c r="H477" s="122"/>
      <c r="I477" s="122"/>
      <c r="J477" s="122"/>
      <c r="K477" s="115">
        <v>7.59</v>
      </c>
      <c r="L477" s="115">
        <v>7.59</v>
      </c>
      <c r="M477" s="118"/>
      <c r="N477" s="116"/>
    </row>
    <row r="478" spans="1:14" ht="63" customHeight="1" x14ac:dyDescent="0.3">
      <c r="A478" s="121" t="s">
        <v>302</v>
      </c>
      <c r="B478" s="134" t="s">
        <v>186</v>
      </c>
      <c r="C478" s="140" t="s">
        <v>1138</v>
      </c>
      <c r="D478" s="209"/>
      <c r="E478" s="256" t="s">
        <v>1008</v>
      </c>
      <c r="F478" s="209"/>
      <c r="G478" s="256" t="s">
        <v>1139</v>
      </c>
      <c r="H478" s="209"/>
      <c r="I478" s="209"/>
      <c r="J478" s="209"/>
      <c r="K478" s="209"/>
      <c r="L478" s="209"/>
      <c r="M478" s="114">
        <v>2.66</v>
      </c>
      <c r="N478" s="121" t="s">
        <v>46</v>
      </c>
    </row>
    <row r="479" spans="1:14" ht="12" customHeight="1" x14ac:dyDescent="0.2">
      <c r="A479" s="171"/>
      <c r="B479" s="189" t="s">
        <v>1137</v>
      </c>
      <c r="C479" s="116"/>
      <c r="D479" s="115">
        <v>1</v>
      </c>
      <c r="E479" s="115">
        <v>37.96</v>
      </c>
      <c r="F479" s="122"/>
      <c r="G479" s="115">
        <v>1</v>
      </c>
      <c r="H479" s="122"/>
      <c r="I479" s="115">
        <v>7.0000000000000007E-2</v>
      </c>
      <c r="J479" s="122"/>
      <c r="K479" s="115">
        <f>E479*G479*I479</f>
        <v>2.6572000000000005</v>
      </c>
      <c r="L479" s="115">
        <v>2.66</v>
      </c>
      <c r="M479" s="118"/>
      <c r="N479" s="116"/>
    </row>
    <row r="480" spans="1:14" ht="12" customHeight="1" x14ac:dyDescent="0.2">
      <c r="A480" s="156" t="s">
        <v>303</v>
      </c>
      <c r="B480" s="157" t="s">
        <v>41</v>
      </c>
      <c r="C480" s="143"/>
      <c r="D480" s="253"/>
      <c r="E480" s="253"/>
      <c r="F480" s="253"/>
      <c r="G480" s="253"/>
      <c r="H480" s="253"/>
      <c r="I480" s="253"/>
      <c r="J480" s="253"/>
      <c r="K480" s="253"/>
      <c r="L480" s="253"/>
      <c r="M480" s="144"/>
      <c r="N480" s="143"/>
    </row>
    <row r="481" spans="1:14" ht="52.75" customHeight="1" x14ac:dyDescent="0.3">
      <c r="A481" s="121" t="s">
        <v>305</v>
      </c>
      <c r="B481" s="132" t="s">
        <v>936</v>
      </c>
      <c r="C481" s="128"/>
      <c r="D481" s="209"/>
      <c r="E481" s="209"/>
      <c r="F481" s="209"/>
      <c r="G481" s="256" t="s">
        <v>903</v>
      </c>
      <c r="H481" s="209"/>
      <c r="I481" s="209"/>
      <c r="J481" s="209"/>
      <c r="K481" s="209"/>
      <c r="L481" s="209"/>
      <c r="M481" s="114">
        <v>265.95999999999998</v>
      </c>
      <c r="N481" s="121" t="s">
        <v>63</v>
      </c>
    </row>
    <row r="482" spans="1:14" ht="24" customHeight="1" x14ac:dyDescent="0.3">
      <c r="A482" s="154"/>
      <c r="B482" s="228" t="s">
        <v>1140</v>
      </c>
      <c r="C482" s="229" t="s">
        <v>1070</v>
      </c>
      <c r="D482" s="124">
        <v>2</v>
      </c>
      <c r="E482" s="124">
        <v>26.66</v>
      </c>
      <c r="F482" s="125"/>
      <c r="G482" s="124">
        <v>3</v>
      </c>
      <c r="H482" s="125"/>
      <c r="I482" s="125"/>
      <c r="J482" s="125"/>
      <c r="K482" s="124">
        <v>79.98</v>
      </c>
      <c r="L482" s="124">
        <v>159.96</v>
      </c>
      <c r="M482" s="126"/>
      <c r="N482" s="173"/>
    </row>
    <row r="483" spans="1:14" ht="12" customHeight="1" x14ac:dyDescent="0.2">
      <c r="A483" s="154"/>
      <c r="B483" s="214" t="s">
        <v>1141</v>
      </c>
      <c r="C483" s="131"/>
      <c r="D483" s="124">
        <v>1</v>
      </c>
      <c r="E483" s="124">
        <v>38.42</v>
      </c>
      <c r="F483" s="254"/>
      <c r="G483" s="124">
        <v>3.15</v>
      </c>
      <c r="H483" s="254"/>
      <c r="I483" s="254"/>
      <c r="J483" s="254"/>
      <c r="K483" s="124">
        <v>121.02</v>
      </c>
      <c r="L483" s="124">
        <v>121.02</v>
      </c>
      <c r="M483" s="126"/>
      <c r="N483" s="131"/>
    </row>
    <row r="484" spans="1:14" ht="12" customHeight="1" x14ac:dyDescent="0.2">
      <c r="A484" s="154"/>
      <c r="B484" s="214" t="s">
        <v>967</v>
      </c>
      <c r="C484" s="154" t="s">
        <v>1142</v>
      </c>
      <c r="D484" s="124">
        <v>-4</v>
      </c>
      <c r="E484" s="124">
        <v>0.86</v>
      </c>
      <c r="F484" s="254"/>
      <c r="G484" s="124">
        <v>2.1</v>
      </c>
      <c r="H484" s="254"/>
      <c r="I484" s="254"/>
      <c r="J484" s="254"/>
      <c r="K484" s="124">
        <v>1.81</v>
      </c>
      <c r="L484" s="124">
        <v>-7.22</v>
      </c>
      <c r="M484" s="126"/>
      <c r="N484" s="131"/>
    </row>
    <row r="485" spans="1:14" ht="12" customHeight="1" x14ac:dyDescent="0.2">
      <c r="A485" s="154"/>
      <c r="B485" s="230" t="s">
        <v>1143</v>
      </c>
      <c r="C485" s="154" t="s">
        <v>1142</v>
      </c>
      <c r="D485" s="124">
        <v>-4</v>
      </c>
      <c r="E485" s="124">
        <v>3</v>
      </c>
      <c r="F485" s="254"/>
      <c r="G485" s="124">
        <v>0.5</v>
      </c>
      <c r="H485" s="254"/>
      <c r="I485" s="254"/>
      <c r="J485" s="254"/>
      <c r="K485" s="124">
        <v>1.5</v>
      </c>
      <c r="L485" s="124">
        <v>-6</v>
      </c>
      <c r="M485" s="126"/>
      <c r="N485" s="131"/>
    </row>
    <row r="486" spans="1:14" ht="12" customHeight="1" x14ac:dyDescent="0.2">
      <c r="A486" s="154"/>
      <c r="B486" s="230" t="s">
        <v>1144</v>
      </c>
      <c r="C486" s="154" t="s">
        <v>1142</v>
      </c>
      <c r="D486" s="124">
        <v>-4</v>
      </c>
      <c r="E486" s="124">
        <v>3</v>
      </c>
      <c r="F486" s="254"/>
      <c r="G486" s="124">
        <v>0.5</v>
      </c>
      <c r="H486" s="254"/>
      <c r="I486" s="254"/>
      <c r="J486" s="254"/>
      <c r="K486" s="124">
        <v>1.5</v>
      </c>
      <c r="L486" s="124">
        <v>-6</v>
      </c>
      <c r="M486" s="126"/>
      <c r="N486" s="131"/>
    </row>
    <row r="487" spans="1:14" ht="12" customHeight="1" x14ac:dyDescent="0.2">
      <c r="A487" s="154"/>
      <c r="B487" s="214" t="s">
        <v>940</v>
      </c>
      <c r="C487" s="131"/>
      <c r="D487" s="124">
        <v>1</v>
      </c>
      <c r="E487" s="124">
        <v>8.67</v>
      </c>
      <c r="F487" s="254"/>
      <c r="G487" s="124">
        <v>0.96</v>
      </c>
      <c r="H487" s="124">
        <v>0.01</v>
      </c>
      <c r="I487" s="254"/>
      <c r="J487" s="254"/>
      <c r="K487" s="124">
        <v>4.2</v>
      </c>
      <c r="L487" s="124">
        <v>4.2</v>
      </c>
      <c r="M487" s="126"/>
      <c r="N487" s="131"/>
    </row>
    <row r="488" spans="1:14" ht="73.5" customHeight="1" x14ac:dyDescent="0.3">
      <c r="A488" s="121" t="s">
        <v>306</v>
      </c>
      <c r="B488" s="132" t="s">
        <v>941</v>
      </c>
      <c r="C488" s="128"/>
      <c r="D488" s="209"/>
      <c r="E488" s="209"/>
      <c r="F488" s="209"/>
      <c r="G488" s="142" t="s">
        <v>903</v>
      </c>
      <c r="H488" s="209"/>
      <c r="I488" s="209"/>
      <c r="J488" s="209"/>
      <c r="K488" s="209"/>
      <c r="L488" s="209"/>
      <c r="M488" s="114">
        <v>265.95999999999998</v>
      </c>
      <c r="N488" s="121" t="s">
        <v>63</v>
      </c>
    </row>
    <row r="489" spans="1:14" ht="24" customHeight="1" x14ac:dyDescent="0.3">
      <c r="A489" s="154"/>
      <c r="B489" s="228" t="s">
        <v>1140</v>
      </c>
      <c r="C489" s="154" t="s">
        <v>1070</v>
      </c>
      <c r="D489" s="124">
        <v>2</v>
      </c>
      <c r="E489" s="124">
        <v>26.66</v>
      </c>
      <c r="F489" s="125"/>
      <c r="G489" s="124">
        <v>3</v>
      </c>
      <c r="H489" s="125"/>
      <c r="I489" s="125"/>
      <c r="J489" s="125"/>
      <c r="K489" s="124">
        <v>79.98</v>
      </c>
      <c r="L489" s="124">
        <v>159.96</v>
      </c>
      <c r="M489" s="126"/>
      <c r="N489" s="173"/>
    </row>
    <row r="490" spans="1:14" ht="23.5" customHeight="1" x14ac:dyDescent="0.3">
      <c r="A490" s="154"/>
      <c r="B490" s="214" t="s">
        <v>1141</v>
      </c>
      <c r="C490" s="173"/>
      <c r="D490" s="124">
        <v>1</v>
      </c>
      <c r="E490" s="124">
        <v>38.42</v>
      </c>
      <c r="F490" s="125"/>
      <c r="G490" s="124">
        <v>3.15</v>
      </c>
      <c r="H490" s="125"/>
      <c r="I490" s="125"/>
      <c r="J490" s="125"/>
      <c r="K490" s="124">
        <v>121.02</v>
      </c>
      <c r="L490" s="124">
        <v>121.02</v>
      </c>
      <c r="M490" s="126"/>
      <c r="N490" s="173"/>
    </row>
    <row r="491" spans="1:14" ht="12" customHeight="1" x14ac:dyDescent="0.2">
      <c r="A491" s="154"/>
      <c r="B491" s="214" t="s">
        <v>967</v>
      </c>
      <c r="C491" s="154" t="s">
        <v>1142</v>
      </c>
      <c r="D491" s="124">
        <v>-4</v>
      </c>
      <c r="E491" s="124">
        <v>0.86</v>
      </c>
      <c r="F491" s="254"/>
      <c r="G491" s="124">
        <v>2.1</v>
      </c>
      <c r="H491" s="254"/>
      <c r="I491" s="254"/>
      <c r="J491" s="254"/>
      <c r="K491" s="124">
        <v>1.81</v>
      </c>
      <c r="L491" s="124">
        <v>-7.22</v>
      </c>
      <c r="M491" s="126"/>
      <c r="N491" s="131"/>
    </row>
    <row r="492" spans="1:14" ht="12" customHeight="1" x14ac:dyDescent="0.2">
      <c r="A492" s="154"/>
      <c r="B492" s="230" t="s">
        <v>1143</v>
      </c>
      <c r="C492" s="154" t="s">
        <v>1142</v>
      </c>
      <c r="D492" s="124">
        <v>-4</v>
      </c>
      <c r="E492" s="124">
        <v>3</v>
      </c>
      <c r="F492" s="254"/>
      <c r="G492" s="124">
        <v>0.5</v>
      </c>
      <c r="H492" s="254"/>
      <c r="I492" s="254"/>
      <c r="J492" s="254"/>
      <c r="K492" s="124">
        <v>1.5</v>
      </c>
      <c r="L492" s="124">
        <v>-6</v>
      </c>
      <c r="M492" s="126"/>
      <c r="N492" s="131"/>
    </row>
    <row r="493" spans="1:14" ht="12" customHeight="1" x14ac:dyDescent="0.2">
      <c r="A493" s="154"/>
      <c r="B493" s="230" t="s">
        <v>1144</v>
      </c>
      <c r="C493" s="154" t="s">
        <v>1142</v>
      </c>
      <c r="D493" s="124">
        <v>-4</v>
      </c>
      <c r="E493" s="124">
        <v>3</v>
      </c>
      <c r="F493" s="254"/>
      <c r="G493" s="124">
        <v>0.5</v>
      </c>
      <c r="H493" s="254"/>
      <c r="I493" s="254"/>
      <c r="J493" s="254"/>
      <c r="K493" s="124">
        <v>1.5</v>
      </c>
      <c r="L493" s="124">
        <v>-6</v>
      </c>
      <c r="M493" s="126"/>
      <c r="N493" s="131"/>
    </row>
    <row r="494" spans="1:14" ht="12" customHeight="1" x14ac:dyDescent="0.2">
      <c r="A494" s="154"/>
      <c r="B494" s="214" t="s">
        <v>940</v>
      </c>
      <c r="C494" s="131"/>
      <c r="D494" s="124">
        <v>1</v>
      </c>
      <c r="E494" s="124">
        <v>8.67</v>
      </c>
      <c r="F494" s="254"/>
      <c r="G494" s="124">
        <v>0.96</v>
      </c>
      <c r="H494" s="124">
        <v>0.01</v>
      </c>
      <c r="I494" s="254"/>
      <c r="J494" s="254"/>
      <c r="K494" s="124">
        <v>4.2</v>
      </c>
      <c r="L494" s="124">
        <v>4.2</v>
      </c>
      <c r="M494" s="126"/>
      <c r="N494" s="131"/>
    </row>
    <row r="495" spans="1:14" ht="84" customHeight="1" x14ac:dyDescent="0.3">
      <c r="A495" s="121" t="s">
        <v>307</v>
      </c>
      <c r="B495" s="134" t="s">
        <v>304</v>
      </c>
      <c r="C495" s="128"/>
      <c r="D495" s="209"/>
      <c r="E495" s="209"/>
      <c r="F495" s="209"/>
      <c r="G495" s="142" t="s">
        <v>903</v>
      </c>
      <c r="H495" s="209"/>
      <c r="I495" s="209"/>
      <c r="J495" s="209"/>
      <c r="K495" s="209"/>
      <c r="L495" s="209"/>
      <c r="M495" s="114">
        <v>150.35</v>
      </c>
      <c r="N495" s="121" t="s">
        <v>63</v>
      </c>
    </row>
    <row r="496" spans="1:14" ht="24" customHeight="1" x14ac:dyDescent="0.3">
      <c r="A496" s="171"/>
      <c r="B496" s="231" t="s">
        <v>1140</v>
      </c>
      <c r="C496" s="111"/>
      <c r="D496" s="115">
        <v>2</v>
      </c>
      <c r="E496" s="115">
        <v>26.66</v>
      </c>
      <c r="F496" s="117"/>
      <c r="G496" s="115">
        <v>3</v>
      </c>
      <c r="H496" s="117"/>
      <c r="I496" s="117"/>
      <c r="J496" s="117"/>
      <c r="K496" s="115">
        <v>79.98</v>
      </c>
      <c r="L496" s="115">
        <v>159.96</v>
      </c>
      <c r="M496" s="118"/>
      <c r="N496" s="111"/>
    </row>
    <row r="497" spans="1:14" ht="12" customHeight="1" x14ac:dyDescent="0.2">
      <c r="A497" s="171"/>
      <c r="B497" s="219" t="s">
        <v>967</v>
      </c>
      <c r="C497" s="171" t="s">
        <v>1142</v>
      </c>
      <c r="D497" s="115">
        <v>-2</v>
      </c>
      <c r="E497" s="115">
        <v>0.86</v>
      </c>
      <c r="F497" s="122"/>
      <c r="G497" s="115">
        <v>2.1</v>
      </c>
      <c r="H497" s="122"/>
      <c r="I497" s="122"/>
      <c r="J497" s="122"/>
      <c r="K497" s="115">
        <v>1.81</v>
      </c>
      <c r="L497" s="115">
        <v>-3.61</v>
      </c>
      <c r="M497" s="118"/>
      <c r="N497" s="116"/>
    </row>
    <row r="498" spans="1:14" ht="12" customHeight="1" x14ac:dyDescent="0.2">
      <c r="A498" s="171"/>
      <c r="B498" s="232" t="s">
        <v>1143</v>
      </c>
      <c r="C498" s="171" t="s">
        <v>1142</v>
      </c>
      <c r="D498" s="115">
        <v>-2</v>
      </c>
      <c r="E498" s="115">
        <v>3</v>
      </c>
      <c r="F498" s="122"/>
      <c r="G498" s="115">
        <v>0.5</v>
      </c>
      <c r="H498" s="122"/>
      <c r="I498" s="122"/>
      <c r="J498" s="122"/>
      <c r="K498" s="115">
        <v>1.5</v>
      </c>
      <c r="L498" s="115">
        <v>-3</v>
      </c>
      <c r="M498" s="118"/>
      <c r="N498" s="116"/>
    </row>
    <row r="499" spans="1:14" ht="12" customHeight="1" x14ac:dyDescent="0.2">
      <c r="A499" s="171"/>
      <c r="B499" s="232" t="s">
        <v>1144</v>
      </c>
      <c r="C499" s="171" t="s">
        <v>1142</v>
      </c>
      <c r="D499" s="115">
        <v>-2</v>
      </c>
      <c r="E499" s="115">
        <v>3</v>
      </c>
      <c r="F499" s="122"/>
      <c r="G499" s="115">
        <v>0.5</v>
      </c>
      <c r="H499" s="122"/>
      <c r="I499" s="122"/>
      <c r="J499" s="122"/>
      <c r="K499" s="115">
        <v>1.5</v>
      </c>
      <c r="L499" s="115">
        <v>-3</v>
      </c>
      <c r="M499" s="118"/>
      <c r="N499" s="116"/>
    </row>
    <row r="500" spans="1:14" ht="12" customHeight="1" x14ac:dyDescent="0.2">
      <c r="A500" s="156" t="s">
        <v>308</v>
      </c>
      <c r="B500" s="157" t="s">
        <v>42</v>
      </c>
      <c r="C500" s="143"/>
      <c r="D500" s="253"/>
      <c r="E500" s="253"/>
      <c r="F500" s="253"/>
      <c r="G500" s="253"/>
      <c r="H500" s="253"/>
      <c r="I500" s="253"/>
      <c r="J500" s="253"/>
      <c r="K500" s="253"/>
      <c r="L500" s="253"/>
      <c r="M500" s="144"/>
      <c r="N500" s="143"/>
    </row>
    <row r="501" spans="1:14" ht="31.75" customHeight="1" x14ac:dyDescent="0.3">
      <c r="A501" s="121" t="s">
        <v>310</v>
      </c>
      <c r="B501" s="132" t="s">
        <v>1145</v>
      </c>
      <c r="C501" s="111"/>
      <c r="D501" s="117"/>
      <c r="E501" s="117"/>
      <c r="F501" s="117"/>
      <c r="G501" s="117"/>
      <c r="H501" s="117"/>
      <c r="I501" s="117"/>
      <c r="J501" s="117"/>
      <c r="K501" s="117"/>
      <c r="L501" s="117"/>
      <c r="M501" s="114">
        <v>109.61</v>
      </c>
      <c r="N501" s="121" t="s">
        <v>63</v>
      </c>
    </row>
    <row r="502" spans="1:14" ht="12" customHeight="1" x14ac:dyDescent="0.2">
      <c r="A502" s="171"/>
      <c r="B502" s="219" t="s">
        <v>1141</v>
      </c>
      <c r="C502" s="116"/>
      <c r="D502" s="115">
        <v>1</v>
      </c>
      <c r="E502" s="115">
        <v>38.42</v>
      </c>
      <c r="F502" s="122"/>
      <c r="G502" s="115">
        <v>3.15</v>
      </c>
      <c r="H502" s="122"/>
      <c r="I502" s="122"/>
      <c r="J502" s="122"/>
      <c r="K502" s="115">
        <v>121.02</v>
      </c>
      <c r="L502" s="115">
        <v>121.02</v>
      </c>
      <c r="M502" s="118"/>
      <c r="N502" s="116"/>
    </row>
    <row r="503" spans="1:14" ht="12" customHeight="1" x14ac:dyDescent="0.2">
      <c r="A503" s="171"/>
      <c r="B503" s="219" t="s">
        <v>967</v>
      </c>
      <c r="C503" s="171" t="s">
        <v>1142</v>
      </c>
      <c r="D503" s="115">
        <v>-2</v>
      </c>
      <c r="E503" s="115">
        <v>0.86</v>
      </c>
      <c r="F503" s="122"/>
      <c r="G503" s="115">
        <v>2.1</v>
      </c>
      <c r="H503" s="122"/>
      <c r="I503" s="122"/>
      <c r="J503" s="122"/>
      <c r="K503" s="115">
        <v>1.81</v>
      </c>
      <c r="L503" s="115">
        <v>-3.61</v>
      </c>
      <c r="M503" s="118"/>
      <c r="N503" s="116"/>
    </row>
    <row r="504" spans="1:14" ht="12" customHeight="1" x14ac:dyDescent="0.2">
      <c r="A504" s="171"/>
      <c r="B504" s="232" t="s">
        <v>1143</v>
      </c>
      <c r="C504" s="171" t="s">
        <v>1142</v>
      </c>
      <c r="D504" s="115">
        <v>-4</v>
      </c>
      <c r="E504" s="115">
        <v>3</v>
      </c>
      <c r="F504" s="122"/>
      <c r="G504" s="115">
        <v>0.5</v>
      </c>
      <c r="H504" s="122"/>
      <c r="I504" s="122"/>
      <c r="J504" s="122"/>
      <c r="K504" s="115">
        <v>1.5</v>
      </c>
      <c r="L504" s="115">
        <v>-6</v>
      </c>
      <c r="M504" s="118"/>
      <c r="N504" s="116"/>
    </row>
    <row r="505" spans="1:14" ht="12" customHeight="1" x14ac:dyDescent="0.2">
      <c r="A505" s="171"/>
      <c r="B505" s="232" t="s">
        <v>1144</v>
      </c>
      <c r="C505" s="171" t="s">
        <v>1142</v>
      </c>
      <c r="D505" s="115">
        <v>-4</v>
      </c>
      <c r="E505" s="115">
        <v>3</v>
      </c>
      <c r="F505" s="122"/>
      <c r="G505" s="115">
        <v>0.5</v>
      </c>
      <c r="H505" s="122"/>
      <c r="I505" s="122"/>
      <c r="J505" s="122"/>
      <c r="K505" s="115">
        <v>1.5</v>
      </c>
      <c r="L505" s="115">
        <v>-6</v>
      </c>
      <c r="M505" s="118"/>
      <c r="N505" s="116"/>
    </row>
    <row r="506" spans="1:14" ht="12" customHeight="1" x14ac:dyDescent="0.2">
      <c r="A506" s="171"/>
      <c r="B506" s="219" t="s">
        <v>940</v>
      </c>
      <c r="C506" s="116"/>
      <c r="D506" s="115">
        <v>1</v>
      </c>
      <c r="E506" s="115">
        <v>8.67</v>
      </c>
      <c r="F506" s="122"/>
      <c r="G506" s="115">
        <v>0.96</v>
      </c>
      <c r="H506" s="115">
        <v>0.01</v>
      </c>
      <c r="I506" s="122"/>
      <c r="J506" s="122"/>
      <c r="K506" s="115">
        <v>4.2</v>
      </c>
      <c r="L506" s="115">
        <v>4.2</v>
      </c>
      <c r="M506" s="118"/>
      <c r="N506" s="116"/>
    </row>
    <row r="507" spans="1:14" ht="31.5" customHeight="1" x14ac:dyDescent="0.3">
      <c r="A507" s="121" t="s">
        <v>311</v>
      </c>
      <c r="B507" s="132" t="s">
        <v>1146</v>
      </c>
      <c r="C507" s="111"/>
      <c r="D507" s="117"/>
      <c r="E507" s="117"/>
      <c r="F507" s="117"/>
      <c r="G507" s="117"/>
      <c r="H507" s="117"/>
      <c r="I507" s="117"/>
      <c r="J507" s="117"/>
      <c r="K507" s="117"/>
      <c r="L507" s="117"/>
      <c r="M507" s="114">
        <v>109.61</v>
      </c>
      <c r="N507" s="121" t="s">
        <v>63</v>
      </c>
    </row>
    <row r="508" spans="1:14" ht="12" customHeight="1" x14ac:dyDescent="0.2">
      <c r="A508" s="171"/>
      <c r="B508" s="219" t="s">
        <v>1141</v>
      </c>
      <c r="C508" s="116"/>
      <c r="D508" s="115">
        <v>1</v>
      </c>
      <c r="E508" s="115">
        <v>38.42</v>
      </c>
      <c r="F508" s="122"/>
      <c r="G508" s="115">
        <v>3.15</v>
      </c>
      <c r="H508" s="122"/>
      <c r="I508" s="122"/>
      <c r="J508" s="122"/>
      <c r="K508" s="115">
        <v>121.02</v>
      </c>
      <c r="L508" s="115">
        <v>121.02</v>
      </c>
      <c r="M508" s="118"/>
      <c r="N508" s="116"/>
    </row>
    <row r="509" spans="1:14" ht="12" customHeight="1" x14ac:dyDescent="0.2">
      <c r="A509" s="171"/>
      <c r="B509" s="219" t="s">
        <v>967</v>
      </c>
      <c r="C509" s="171" t="s">
        <v>1142</v>
      </c>
      <c r="D509" s="115">
        <v>-2</v>
      </c>
      <c r="E509" s="115">
        <v>0.86</v>
      </c>
      <c r="F509" s="122"/>
      <c r="G509" s="115">
        <v>2.1</v>
      </c>
      <c r="H509" s="122"/>
      <c r="I509" s="122"/>
      <c r="J509" s="122"/>
      <c r="K509" s="115">
        <v>1.81</v>
      </c>
      <c r="L509" s="115">
        <v>-3.61</v>
      </c>
      <c r="M509" s="118"/>
      <c r="N509" s="116"/>
    </row>
    <row r="510" spans="1:14" ht="12" customHeight="1" x14ac:dyDescent="0.2">
      <c r="A510" s="171"/>
      <c r="B510" s="232" t="s">
        <v>1143</v>
      </c>
      <c r="C510" s="171" t="s">
        <v>1142</v>
      </c>
      <c r="D510" s="115">
        <v>-4</v>
      </c>
      <c r="E510" s="115">
        <v>3</v>
      </c>
      <c r="F510" s="122"/>
      <c r="G510" s="115">
        <v>0.5</v>
      </c>
      <c r="H510" s="122"/>
      <c r="I510" s="122"/>
      <c r="J510" s="122"/>
      <c r="K510" s="115">
        <v>1.5</v>
      </c>
      <c r="L510" s="115">
        <v>-6</v>
      </c>
      <c r="M510" s="118"/>
      <c r="N510" s="116"/>
    </row>
    <row r="511" spans="1:14" ht="12" customHeight="1" x14ac:dyDescent="0.2">
      <c r="A511" s="171"/>
      <c r="B511" s="232" t="s">
        <v>1144</v>
      </c>
      <c r="C511" s="171" t="s">
        <v>1142</v>
      </c>
      <c r="D511" s="115">
        <v>-4</v>
      </c>
      <c r="E511" s="115">
        <v>3</v>
      </c>
      <c r="F511" s="122"/>
      <c r="G511" s="115">
        <v>0.5</v>
      </c>
      <c r="H511" s="122"/>
      <c r="I511" s="122"/>
      <c r="J511" s="122"/>
      <c r="K511" s="115">
        <v>1.5</v>
      </c>
      <c r="L511" s="115">
        <v>-6</v>
      </c>
      <c r="M511" s="118"/>
      <c r="N511" s="116"/>
    </row>
    <row r="512" spans="1:14" ht="13.4" customHeight="1" x14ac:dyDescent="0.2">
      <c r="A512" s="171"/>
      <c r="B512" s="219" t="s">
        <v>940</v>
      </c>
      <c r="C512" s="116"/>
      <c r="D512" s="115">
        <v>1</v>
      </c>
      <c r="E512" s="115">
        <v>8.67</v>
      </c>
      <c r="F512" s="122"/>
      <c r="G512" s="115">
        <v>0.96</v>
      </c>
      <c r="H512" s="115">
        <v>0.01</v>
      </c>
      <c r="I512" s="122"/>
      <c r="J512" s="122"/>
      <c r="K512" s="115">
        <v>4.2</v>
      </c>
      <c r="L512" s="115">
        <v>4.2</v>
      </c>
      <c r="M512" s="118"/>
      <c r="N512" s="116"/>
    </row>
    <row r="513" spans="1:14" ht="31.75" customHeight="1" x14ac:dyDescent="0.3">
      <c r="A513" s="121" t="s">
        <v>312</v>
      </c>
      <c r="B513" s="132" t="s">
        <v>1147</v>
      </c>
      <c r="C513" s="111"/>
      <c r="D513" s="117"/>
      <c r="E513" s="117"/>
      <c r="F513" s="117"/>
      <c r="G513" s="117"/>
      <c r="H513" s="117"/>
      <c r="I513" s="117"/>
      <c r="J513" s="117"/>
      <c r="K513" s="117"/>
      <c r="L513" s="117"/>
      <c r="M513" s="114">
        <v>109.61</v>
      </c>
      <c r="N513" s="121" t="s">
        <v>63</v>
      </c>
    </row>
    <row r="514" spans="1:14" ht="12" customHeight="1" x14ac:dyDescent="0.2">
      <c r="A514" s="171"/>
      <c r="B514" s="219" t="s">
        <v>1141</v>
      </c>
      <c r="C514" s="116"/>
      <c r="D514" s="115">
        <v>1</v>
      </c>
      <c r="E514" s="115">
        <v>38.42</v>
      </c>
      <c r="F514" s="122"/>
      <c r="G514" s="115">
        <v>3.15</v>
      </c>
      <c r="H514" s="122"/>
      <c r="I514" s="122"/>
      <c r="J514" s="122"/>
      <c r="K514" s="115">
        <v>121.02</v>
      </c>
      <c r="L514" s="115">
        <v>121.02</v>
      </c>
      <c r="M514" s="118"/>
      <c r="N514" s="116"/>
    </row>
    <row r="515" spans="1:14" ht="12" customHeight="1" x14ac:dyDescent="0.2">
      <c r="A515" s="171"/>
      <c r="B515" s="219" t="s">
        <v>967</v>
      </c>
      <c r="C515" s="171" t="s">
        <v>1142</v>
      </c>
      <c r="D515" s="115">
        <v>-2</v>
      </c>
      <c r="E515" s="115">
        <v>0.86</v>
      </c>
      <c r="F515" s="122"/>
      <c r="G515" s="115">
        <v>2.1</v>
      </c>
      <c r="H515" s="122"/>
      <c r="I515" s="122"/>
      <c r="J515" s="122"/>
      <c r="K515" s="115">
        <v>1.81</v>
      </c>
      <c r="L515" s="115">
        <v>-3.61</v>
      </c>
      <c r="M515" s="118"/>
      <c r="N515" s="116"/>
    </row>
    <row r="516" spans="1:14" ht="12" customHeight="1" x14ac:dyDescent="0.2">
      <c r="A516" s="171"/>
      <c r="B516" s="232" t="s">
        <v>1143</v>
      </c>
      <c r="C516" s="171" t="s">
        <v>1142</v>
      </c>
      <c r="D516" s="115">
        <v>-4</v>
      </c>
      <c r="E516" s="115">
        <v>3</v>
      </c>
      <c r="F516" s="122"/>
      <c r="G516" s="115">
        <v>0.5</v>
      </c>
      <c r="H516" s="122"/>
      <c r="I516" s="122"/>
      <c r="J516" s="122"/>
      <c r="K516" s="115">
        <v>1.5</v>
      </c>
      <c r="L516" s="115">
        <v>-6</v>
      </c>
      <c r="M516" s="118"/>
      <c r="N516" s="116"/>
    </row>
    <row r="517" spans="1:14" ht="12" customHeight="1" x14ac:dyDescent="0.2">
      <c r="A517" s="171"/>
      <c r="B517" s="232" t="s">
        <v>1144</v>
      </c>
      <c r="C517" s="171" t="s">
        <v>1142</v>
      </c>
      <c r="D517" s="115">
        <v>-4</v>
      </c>
      <c r="E517" s="115">
        <v>3</v>
      </c>
      <c r="F517" s="122"/>
      <c r="G517" s="115">
        <v>0.5</v>
      </c>
      <c r="H517" s="122"/>
      <c r="I517" s="122"/>
      <c r="J517" s="122"/>
      <c r="K517" s="115">
        <v>1.5</v>
      </c>
      <c r="L517" s="115">
        <v>-6</v>
      </c>
      <c r="M517" s="118"/>
      <c r="N517" s="116"/>
    </row>
    <row r="518" spans="1:14" ht="12" customHeight="1" x14ac:dyDescent="0.2">
      <c r="A518" s="171"/>
      <c r="B518" s="219" t="s">
        <v>940</v>
      </c>
      <c r="C518" s="116"/>
      <c r="D518" s="115">
        <v>1</v>
      </c>
      <c r="E518" s="115">
        <v>8.67</v>
      </c>
      <c r="F518" s="122"/>
      <c r="G518" s="115">
        <v>0.96</v>
      </c>
      <c r="H518" s="115">
        <v>0.01</v>
      </c>
      <c r="I518" s="122"/>
      <c r="J518" s="122"/>
      <c r="K518" s="115">
        <v>4.2</v>
      </c>
      <c r="L518" s="115">
        <v>4.2</v>
      </c>
      <c r="M518" s="118"/>
      <c r="N518" s="116"/>
    </row>
    <row r="519" spans="1:14" ht="50.5" customHeight="1" x14ac:dyDescent="0.3">
      <c r="A519" s="121" t="s">
        <v>313</v>
      </c>
      <c r="B519" s="134" t="s">
        <v>201</v>
      </c>
      <c r="C519" s="128"/>
      <c r="D519" s="209"/>
      <c r="E519" s="209"/>
      <c r="F519" s="209"/>
      <c r="G519" s="209"/>
      <c r="H519" s="209"/>
      <c r="I519" s="209"/>
      <c r="J519" s="209"/>
      <c r="K519" s="209"/>
      <c r="L519" s="209"/>
      <c r="M519" s="114">
        <f>SUM(L520:L522)</f>
        <v>65.16</v>
      </c>
      <c r="N519" s="121" t="s">
        <v>63</v>
      </c>
    </row>
    <row r="520" spans="1:14" ht="12" customHeight="1" x14ac:dyDescent="0.2">
      <c r="A520" s="171"/>
      <c r="B520" s="189" t="s">
        <v>1492</v>
      </c>
      <c r="C520" s="220"/>
      <c r="D520" s="115">
        <v>1</v>
      </c>
      <c r="E520" s="115">
        <v>30.68</v>
      </c>
      <c r="F520" s="122"/>
      <c r="G520" s="115"/>
      <c r="H520" s="122"/>
      <c r="I520" s="122"/>
      <c r="J520" s="122"/>
      <c r="K520" s="115">
        <f>E520</f>
        <v>30.68</v>
      </c>
      <c r="L520" s="115">
        <f>K520*D520</f>
        <v>30.68</v>
      </c>
      <c r="M520" s="118"/>
      <c r="N520" s="116"/>
    </row>
    <row r="521" spans="1:14" ht="12" customHeight="1" x14ac:dyDescent="0.2">
      <c r="A521" s="171"/>
      <c r="B521" s="189" t="s">
        <v>1493</v>
      </c>
      <c r="C521" s="220"/>
      <c r="D521" s="115">
        <v>1</v>
      </c>
      <c r="E521" s="115">
        <v>30.68</v>
      </c>
      <c r="F521" s="122"/>
      <c r="G521" s="115"/>
      <c r="H521" s="122"/>
      <c r="I521" s="122"/>
      <c r="J521" s="122"/>
      <c r="K521" s="115">
        <f t="shared" ref="K521:K522" si="9">E521</f>
        <v>30.68</v>
      </c>
      <c r="L521" s="115">
        <f t="shared" ref="L521:L522" si="10">K521*D521</f>
        <v>30.68</v>
      </c>
      <c r="M521" s="118"/>
      <c r="N521" s="116"/>
    </row>
    <row r="522" spans="1:14" ht="12" customHeight="1" x14ac:dyDescent="0.2">
      <c r="A522" s="171"/>
      <c r="B522" s="189" t="s">
        <v>1494</v>
      </c>
      <c r="C522" s="220"/>
      <c r="D522" s="115">
        <v>1</v>
      </c>
      <c r="E522" s="115">
        <v>3.8</v>
      </c>
      <c r="F522" s="122"/>
      <c r="G522" s="115"/>
      <c r="H522" s="122"/>
      <c r="I522" s="122"/>
      <c r="J522" s="122"/>
      <c r="K522" s="115">
        <f t="shared" si="9"/>
        <v>3.8</v>
      </c>
      <c r="L522" s="115">
        <f t="shared" si="10"/>
        <v>3.8</v>
      </c>
      <c r="M522" s="118"/>
      <c r="N522" s="116"/>
    </row>
    <row r="523" spans="1:14" ht="31.75" customHeight="1" x14ac:dyDescent="0.3">
      <c r="A523" s="121" t="s">
        <v>314</v>
      </c>
      <c r="B523" s="132" t="s">
        <v>1148</v>
      </c>
      <c r="C523" s="111"/>
      <c r="D523" s="117"/>
      <c r="E523" s="117"/>
      <c r="F523" s="117"/>
      <c r="G523" s="117"/>
      <c r="H523" s="117"/>
      <c r="I523" s="117"/>
      <c r="J523" s="117"/>
      <c r="K523" s="117"/>
      <c r="L523" s="117"/>
      <c r="M523" s="114">
        <f>SUM(L524:L526)</f>
        <v>65.16</v>
      </c>
      <c r="N523" s="121" t="s">
        <v>63</v>
      </c>
    </row>
    <row r="524" spans="1:14" ht="12" customHeight="1" x14ac:dyDescent="0.2">
      <c r="A524" s="171"/>
      <c r="B524" s="189" t="s">
        <v>1492</v>
      </c>
      <c r="C524" s="220"/>
      <c r="D524" s="115">
        <v>1</v>
      </c>
      <c r="E524" s="115">
        <v>30.68</v>
      </c>
      <c r="F524" s="122"/>
      <c r="G524" s="115"/>
      <c r="H524" s="122"/>
      <c r="I524" s="122"/>
      <c r="J524" s="122"/>
      <c r="K524" s="115">
        <f>E524</f>
        <v>30.68</v>
      </c>
      <c r="L524" s="115">
        <f>K524*D524</f>
        <v>30.68</v>
      </c>
      <c r="M524" s="118"/>
      <c r="N524" s="116"/>
    </row>
    <row r="525" spans="1:14" ht="12" customHeight="1" x14ac:dyDescent="0.2">
      <c r="A525" s="171"/>
      <c r="B525" s="189" t="s">
        <v>1493</v>
      </c>
      <c r="C525" s="220"/>
      <c r="D525" s="115">
        <v>1</v>
      </c>
      <c r="E525" s="115">
        <v>30.68</v>
      </c>
      <c r="F525" s="122"/>
      <c r="G525" s="115"/>
      <c r="H525" s="122"/>
      <c r="I525" s="122"/>
      <c r="J525" s="122"/>
      <c r="K525" s="115">
        <f t="shared" ref="K525:K526" si="11">E525</f>
        <v>30.68</v>
      </c>
      <c r="L525" s="115">
        <f t="shared" ref="L525:L526" si="12">K525*D525</f>
        <v>30.68</v>
      </c>
      <c r="M525" s="118"/>
      <c r="N525" s="116"/>
    </row>
    <row r="526" spans="1:14" ht="12" customHeight="1" x14ac:dyDescent="0.2">
      <c r="A526" s="171"/>
      <c r="B526" s="189" t="s">
        <v>1494</v>
      </c>
      <c r="C526" s="220"/>
      <c r="D526" s="115">
        <v>1</v>
      </c>
      <c r="E526" s="115">
        <v>3.8</v>
      </c>
      <c r="F526" s="122"/>
      <c r="G526" s="115"/>
      <c r="H526" s="122"/>
      <c r="I526" s="122"/>
      <c r="J526" s="122"/>
      <c r="K526" s="115">
        <f t="shared" si="11"/>
        <v>3.8</v>
      </c>
      <c r="L526" s="115">
        <f t="shared" si="12"/>
        <v>3.8</v>
      </c>
      <c r="M526" s="118"/>
      <c r="N526" s="116"/>
    </row>
    <row r="527" spans="1:14" ht="31.5" customHeight="1" x14ac:dyDescent="0.3">
      <c r="A527" s="121" t="s">
        <v>315</v>
      </c>
      <c r="B527" s="134" t="s">
        <v>202</v>
      </c>
      <c r="C527" s="111"/>
      <c r="D527" s="117"/>
      <c r="E527" s="117"/>
      <c r="F527" s="117"/>
      <c r="G527" s="117"/>
      <c r="H527" s="117"/>
      <c r="I527" s="117"/>
      <c r="J527" s="117"/>
      <c r="K527" s="117"/>
      <c r="L527" s="117"/>
      <c r="M527" s="114">
        <f>SUM(L528:L532)</f>
        <v>65.16</v>
      </c>
      <c r="N527" s="121" t="s">
        <v>63</v>
      </c>
    </row>
    <row r="528" spans="1:14" ht="12" customHeight="1" x14ac:dyDescent="0.2">
      <c r="A528" s="171"/>
      <c r="B528" s="189" t="s">
        <v>1492</v>
      </c>
      <c r="C528" s="220"/>
      <c r="D528" s="115">
        <v>1</v>
      </c>
      <c r="E528" s="115">
        <v>30.68</v>
      </c>
      <c r="F528" s="122"/>
      <c r="G528" s="115"/>
      <c r="H528" s="122"/>
      <c r="I528" s="122"/>
      <c r="J528" s="122"/>
      <c r="K528" s="115">
        <f>E528</f>
        <v>30.68</v>
      </c>
      <c r="L528" s="115">
        <f>K528*D528</f>
        <v>30.68</v>
      </c>
      <c r="M528" s="118"/>
      <c r="N528" s="116"/>
    </row>
    <row r="529" spans="1:14" ht="12" customHeight="1" x14ac:dyDescent="0.2">
      <c r="A529" s="171"/>
      <c r="B529" s="189" t="s">
        <v>1493</v>
      </c>
      <c r="C529" s="220"/>
      <c r="D529" s="115">
        <v>1</v>
      </c>
      <c r="E529" s="115">
        <v>30.68</v>
      </c>
      <c r="F529" s="122"/>
      <c r="G529" s="115"/>
      <c r="H529" s="122"/>
      <c r="I529" s="122"/>
      <c r="J529" s="122"/>
      <c r="K529" s="115">
        <f t="shared" ref="K529:K530" si="13">E529</f>
        <v>30.68</v>
      </c>
      <c r="L529" s="115">
        <f t="shared" ref="L529:L530" si="14">K529*D529</f>
        <v>30.68</v>
      </c>
      <c r="M529" s="118"/>
      <c r="N529" s="116"/>
    </row>
    <row r="530" spans="1:14" ht="12" customHeight="1" x14ac:dyDescent="0.2">
      <c r="A530" s="171"/>
      <c r="B530" s="189" t="s">
        <v>1494</v>
      </c>
      <c r="C530" s="220"/>
      <c r="D530" s="115">
        <v>1</v>
      </c>
      <c r="E530" s="115">
        <v>3.8</v>
      </c>
      <c r="F530" s="122"/>
      <c r="G530" s="115"/>
      <c r="H530" s="122"/>
      <c r="I530" s="122"/>
      <c r="J530" s="122"/>
      <c r="K530" s="115">
        <f t="shared" si="13"/>
        <v>3.8</v>
      </c>
      <c r="L530" s="115">
        <f t="shared" si="14"/>
        <v>3.8</v>
      </c>
      <c r="M530" s="118"/>
      <c r="N530" s="116"/>
    </row>
    <row r="531" spans="1:14" ht="12" customHeight="1" x14ac:dyDescent="0.2">
      <c r="A531" s="309" t="s">
        <v>316</v>
      </c>
      <c r="B531" s="310" t="s">
        <v>44</v>
      </c>
      <c r="C531" s="143"/>
      <c r="D531" s="253"/>
      <c r="E531" s="253"/>
      <c r="F531" s="253"/>
      <c r="G531" s="253"/>
      <c r="H531" s="253"/>
      <c r="I531" s="253"/>
      <c r="J531" s="253"/>
      <c r="K531" s="253"/>
      <c r="L531" s="253"/>
      <c r="M531" s="144"/>
      <c r="N531" s="143"/>
    </row>
    <row r="532" spans="1:14" ht="42" customHeight="1" x14ac:dyDescent="0.3">
      <c r="A532" s="133" t="s">
        <v>325</v>
      </c>
      <c r="B532" s="132" t="s">
        <v>1149</v>
      </c>
      <c r="C532" s="128"/>
      <c r="D532" s="209"/>
      <c r="E532" s="209"/>
      <c r="F532" s="209"/>
      <c r="G532" s="209"/>
      <c r="H532" s="209"/>
      <c r="I532" s="209"/>
      <c r="J532" s="209"/>
      <c r="K532" s="209"/>
      <c r="L532" s="209"/>
      <c r="M532" s="114">
        <v>3.6</v>
      </c>
      <c r="N532" s="133" t="s">
        <v>63</v>
      </c>
    </row>
    <row r="533" spans="1:14" ht="12.65" customHeight="1" x14ac:dyDescent="0.2">
      <c r="A533" s="171"/>
      <c r="B533" s="219" t="s">
        <v>1150</v>
      </c>
      <c r="C533" s="116"/>
      <c r="D533" s="115">
        <v>1</v>
      </c>
      <c r="E533" s="115">
        <v>3</v>
      </c>
      <c r="F533" s="122"/>
      <c r="G533" s="115">
        <v>0.6</v>
      </c>
      <c r="H533" s="122"/>
      <c r="I533" s="122"/>
      <c r="J533" s="122"/>
      <c r="K533" s="115">
        <v>1.8</v>
      </c>
      <c r="L533" s="115">
        <v>1.8</v>
      </c>
      <c r="M533" s="118"/>
      <c r="N533" s="116"/>
    </row>
    <row r="534" spans="1:14" ht="12" customHeight="1" x14ac:dyDescent="0.2">
      <c r="A534" s="171"/>
      <c r="B534" s="219" t="s">
        <v>1151</v>
      </c>
      <c r="C534" s="171" t="s">
        <v>1142</v>
      </c>
      <c r="D534" s="115">
        <v>1</v>
      </c>
      <c r="E534" s="115">
        <v>3</v>
      </c>
      <c r="F534" s="122"/>
      <c r="G534" s="115">
        <v>0.6</v>
      </c>
      <c r="H534" s="122"/>
      <c r="I534" s="122"/>
      <c r="J534" s="122"/>
      <c r="K534" s="115">
        <v>1.8</v>
      </c>
      <c r="L534" s="115">
        <v>1.8</v>
      </c>
      <c r="M534" s="118"/>
      <c r="N534" s="116"/>
    </row>
    <row r="535" spans="1:14" ht="42" customHeight="1" x14ac:dyDescent="0.3">
      <c r="A535" s="133" t="s">
        <v>326</v>
      </c>
      <c r="B535" s="134" t="s">
        <v>1152</v>
      </c>
      <c r="C535" s="128"/>
      <c r="D535" s="209"/>
      <c r="E535" s="209"/>
      <c r="F535" s="209"/>
      <c r="G535" s="209"/>
      <c r="H535" s="209"/>
      <c r="I535" s="209"/>
      <c r="J535" s="209"/>
      <c r="K535" s="209"/>
      <c r="L535" s="209"/>
      <c r="M535" s="114">
        <v>5</v>
      </c>
      <c r="N535" s="133" t="s">
        <v>165</v>
      </c>
    </row>
    <row r="536" spans="1:14" ht="12" customHeight="1" x14ac:dyDescent="0.2">
      <c r="A536" s="171"/>
      <c r="B536" s="219" t="s">
        <v>1153</v>
      </c>
      <c r="C536" s="116"/>
      <c r="D536" s="115">
        <v>1</v>
      </c>
      <c r="E536" s="115">
        <v>5</v>
      </c>
      <c r="F536" s="122"/>
      <c r="G536" s="122"/>
      <c r="H536" s="122"/>
      <c r="I536" s="122"/>
      <c r="J536" s="122"/>
      <c r="K536" s="115">
        <v>5</v>
      </c>
      <c r="L536" s="115">
        <v>5</v>
      </c>
      <c r="M536" s="118"/>
      <c r="N536" s="116"/>
    </row>
    <row r="537" spans="1:14" ht="73.5" customHeight="1" x14ac:dyDescent="0.3">
      <c r="A537" s="121" t="s">
        <v>327</v>
      </c>
      <c r="B537" s="132" t="s">
        <v>1154</v>
      </c>
      <c r="C537" s="128"/>
      <c r="D537" s="209"/>
      <c r="E537" s="209"/>
      <c r="F537" s="209"/>
      <c r="G537" s="209"/>
      <c r="H537" s="209"/>
      <c r="I537" s="209"/>
      <c r="J537" s="209"/>
      <c r="K537" s="209"/>
      <c r="L537" s="209"/>
      <c r="M537" s="114">
        <v>2</v>
      </c>
      <c r="N537" s="121" t="s">
        <v>165</v>
      </c>
    </row>
    <row r="538" spans="1:14" ht="12" customHeight="1" x14ac:dyDescent="0.2">
      <c r="A538" s="171"/>
      <c r="B538" s="219" t="s">
        <v>1155</v>
      </c>
      <c r="C538" s="116"/>
      <c r="D538" s="115">
        <v>1</v>
      </c>
      <c r="E538" s="115">
        <v>2</v>
      </c>
      <c r="F538" s="122"/>
      <c r="G538" s="122"/>
      <c r="H538" s="122"/>
      <c r="I538" s="122"/>
      <c r="J538" s="122"/>
      <c r="K538" s="115">
        <v>2</v>
      </c>
      <c r="L538" s="115">
        <v>2</v>
      </c>
      <c r="M538" s="118"/>
      <c r="N538" s="116"/>
    </row>
    <row r="539" spans="1:14" ht="42" customHeight="1" x14ac:dyDescent="0.3">
      <c r="A539" s="133" t="s">
        <v>328</v>
      </c>
      <c r="B539" s="132" t="s">
        <v>1156</v>
      </c>
      <c r="C539" s="128"/>
      <c r="D539" s="209"/>
      <c r="E539" s="209"/>
      <c r="F539" s="209"/>
      <c r="G539" s="209"/>
      <c r="H539" s="209"/>
      <c r="I539" s="209"/>
      <c r="J539" s="209"/>
      <c r="K539" s="209"/>
      <c r="L539" s="209"/>
      <c r="M539" s="114">
        <v>2</v>
      </c>
      <c r="N539" s="133" t="s">
        <v>165</v>
      </c>
    </row>
    <row r="540" spans="1:14" ht="13.5" customHeight="1" x14ac:dyDescent="0.2">
      <c r="A540" s="171"/>
      <c r="B540" s="219" t="s">
        <v>1155</v>
      </c>
      <c r="C540" s="116"/>
      <c r="D540" s="115">
        <v>1</v>
      </c>
      <c r="E540" s="115">
        <v>2</v>
      </c>
      <c r="F540" s="122"/>
      <c r="G540" s="122"/>
      <c r="H540" s="122"/>
      <c r="I540" s="122"/>
      <c r="J540" s="122"/>
      <c r="K540" s="115">
        <v>2</v>
      </c>
      <c r="L540" s="115">
        <v>2</v>
      </c>
      <c r="M540" s="118"/>
      <c r="N540" s="116"/>
    </row>
    <row r="541" spans="1:14" ht="54" customHeight="1" x14ac:dyDescent="0.3">
      <c r="A541" s="121" t="s">
        <v>329</v>
      </c>
      <c r="B541" s="134" t="s">
        <v>321</v>
      </c>
      <c r="C541" s="128"/>
      <c r="D541" s="209"/>
      <c r="E541" s="209"/>
      <c r="F541" s="209"/>
      <c r="G541" s="209"/>
      <c r="H541" s="209"/>
      <c r="I541" s="209"/>
      <c r="J541" s="209"/>
      <c r="K541" s="209"/>
      <c r="L541" s="209"/>
      <c r="M541" s="114">
        <v>4</v>
      </c>
      <c r="N541" s="121" t="s">
        <v>165</v>
      </c>
    </row>
    <row r="542" spans="1:14" ht="12" customHeight="1" x14ac:dyDescent="0.2">
      <c r="A542" s="171"/>
      <c r="B542" s="219" t="s">
        <v>1155</v>
      </c>
      <c r="C542" s="116"/>
      <c r="D542" s="115">
        <v>1</v>
      </c>
      <c r="E542" s="115">
        <v>4</v>
      </c>
      <c r="F542" s="122"/>
      <c r="G542" s="122"/>
      <c r="H542" s="122"/>
      <c r="I542" s="122"/>
      <c r="J542" s="122"/>
      <c r="K542" s="115">
        <v>4</v>
      </c>
      <c r="L542" s="115">
        <v>4</v>
      </c>
      <c r="M542" s="118"/>
      <c r="N542" s="116"/>
    </row>
    <row r="543" spans="1:14" ht="42" customHeight="1" x14ac:dyDescent="0.3">
      <c r="A543" s="133" t="s">
        <v>330</v>
      </c>
      <c r="B543" s="132" t="s">
        <v>1157</v>
      </c>
      <c r="C543" s="128"/>
      <c r="D543" s="209"/>
      <c r="E543" s="209"/>
      <c r="F543" s="209"/>
      <c r="G543" s="209"/>
      <c r="H543" s="209"/>
      <c r="I543" s="209"/>
      <c r="J543" s="209"/>
      <c r="K543" s="209"/>
      <c r="L543" s="209"/>
      <c r="M543" s="114">
        <v>4</v>
      </c>
      <c r="N543" s="133" t="s">
        <v>165</v>
      </c>
    </row>
    <row r="544" spans="1:14" ht="24" customHeight="1" x14ac:dyDescent="0.3">
      <c r="A544" s="171"/>
      <c r="B544" s="219" t="s">
        <v>1155</v>
      </c>
      <c r="C544" s="111"/>
      <c r="D544" s="115">
        <v>1</v>
      </c>
      <c r="E544" s="115">
        <v>4</v>
      </c>
      <c r="F544" s="117"/>
      <c r="G544" s="117"/>
      <c r="H544" s="117"/>
      <c r="I544" s="117"/>
      <c r="J544" s="117"/>
      <c r="K544" s="115">
        <v>4</v>
      </c>
      <c r="L544" s="115">
        <v>4</v>
      </c>
      <c r="M544" s="118"/>
      <c r="N544" s="111"/>
    </row>
    <row r="545" spans="1:16" ht="42" customHeight="1" x14ac:dyDescent="0.3">
      <c r="A545" s="133" t="s">
        <v>331</v>
      </c>
      <c r="B545" s="132" t="s">
        <v>1158</v>
      </c>
      <c r="C545" s="128"/>
      <c r="D545" s="209"/>
      <c r="E545" s="209"/>
      <c r="F545" s="209"/>
      <c r="G545" s="209"/>
      <c r="H545" s="209"/>
      <c r="I545" s="209"/>
      <c r="J545" s="209"/>
      <c r="K545" s="209"/>
      <c r="L545" s="209"/>
      <c r="M545" s="114">
        <v>4</v>
      </c>
      <c r="N545" s="133" t="s">
        <v>165</v>
      </c>
    </row>
    <row r="546" spans="1:16" ht="12" customHeight="1" x14ac:dyDescent="0.2">
      <c r="A546" s="171"/>
      <c r="B546" s="219" t="s">
        <v>1155</v>
      </c>
      <c r="C546" s="116"/>
      <c r="D546" s="115">
        <v>1</v>
      </c>
      <c r="E546" s="115">
        <v>4</v>
      </c>
      <c r="F546" s="122"/>
      <c r="G546" s="122"/>
      <c r="H546" s="122"/>
      <c r="I546" s="122"/>
      <c r="J546" s="122"/>
      <c r="K546" s="115">
        <v>4</v>
      </c>
      <c r="L546" s="115">
        <v>4</v>
      </c>
      <c r="M546" s="118"/>
      <c r="N546" s="116"/>
    </row>
    <row r="547" spans="1:16" ht="69.75" customHeight="1" x14ac:dyDescent="0.3">
      <c r="A547" s="121" t="s">
        <v>332</v>
      </c>
      <c r="B547" s="134" t="s">
        <v>1159</v>
      </c>
      <c r="C547" s="128"/>
      <c r="D547" s="209"/>
      <c r="E547" s="209"/>
      <c r="F547" s="209"/>
      <c r="G547" s="209"/>
      <c r="H547" s="209"/>
      <c r="I547" s="209"/>
      <c r="J547" s="209"/>
      <c r="K547" s="209"/>
      <c r="L547" s="209"/>
      <c r="M547" s="114">
        <v>6</v>
      </c>
      <c r="N547" s="121" t="s">
        <v>165</v>
      </c>
    </row>
    <row r="548" spans="1:16" ht="12" customHeight="1" x14ac:dyDescent="0.2">
      <c r="A548" s="171"/>
      <c r="B548" s="219" t="s">
        <v>1155</v>
      </c>
      <c r="C548" s="116"/>
      <c r="D548" s="115">
        <v>1</v>
      </c>
      <c r="E548" s="115">
        <v>6</v>
      </c>
      <c r="F548" s="122"/>
      <c r="G548" s="122"/>
      <c r="H548" s="122"/>
      <c r="I548" s="122"/>
      <c r="J548" s="122"/>
      <c r="K548" s="115">
        <v>6</v>
      </c>
      <c r="L548" s="115">
        <v>6</v>
      </c>
      <c r="M548" s="118"/>
      <c r="N548" s="116"/>
    </row>
    <row r="549" spans="1:16" ht="14.5" customHeight="1" x14ac:dyDescent="0.2">
      <c r="A549" s="216" t="s">
        <v>1160</v>
      </c>
      <c r="B549" s="180" t="s">
        <v>1161</v>
      </c>
      <c r="C549" s="181"/>
      <c r="D549" s="257"/>
      <c r="E549" s="257"/>
      <c r="F549" s="257"/>
      <c r="G549" s="257"/>
      <c r="H549" s="257"/>
      <c r="I549" s="257"/>
      <c r="J549" s="257"/>
      <c r="K549" s="257"/>
      <c r="L549" s="257"/>
      <c r="M549" s="217"/>
      <c r="N549" s="181"/>
    </row>
    <row r="550" spans="1:16" ht="12" customHeight="1" x14ac:dyDescent="0.2">
      <c r="A550" s="156" t="s">
        <v>335</v>
      </c>
      <c r="B550" s="157" t="s">
        <v>838</v>
      </c>
      <c r="C550" s="143"/>
      <c r="D550" s="253"/>
      <c r="E550" s="253"/>
      <c r="F550" s="253"/>
      <c r="G550" s="253"/>
      <c r="H550" s="253"/>
      <c r="I550" s="253"/>
      <c r="J550" s="253"/>
      <c r="K550" s="253"/>
      <c r="L550" s="253"/>
      <c r="M550" s="144"/>
      <c r="N550" s="143"/>
    </row>
    <row r="551" spans="1:16" ht="63" x14ac:dyDescent="0.3">
      <c r="A551" s="133" t="s">
        <v>336</v>
      </c>
      <c r="B551" s="132" t="s">
        <v>988</v>
      </c>
      <c r="C551" s="149" t="s">
        <v>1162</v>
      </c>
      <c r="D551" s="209"/>
      <c r="E551" s="209"/>
      <c r="F551" s="209"/>
      <c r="G551" s="209"/>
      <c r="H551" s="209"/>
      <c r="I551" s="209"/>
      <c r="J551" s="209"/>
      <c r="K551" s="209"/>
      <c r="L551" s="209"/>
      <c r="M551" s="114">
        <v>50.86</v>
      </c>
      <c r="N551" s="133" t="s">
        <v>124</v>
      </c>
      <c r="P551" s="48" t="s">
        <v>796</v>
      </c>
    </row>
    <row r="552" spans="1:16" ht="12" customHeight="1" x14ac:dyDescent="0.2">
      <c r="A552" s="154" t="s">
        <v>1163</v>
      </c>
      <c r="B552" s="155" t="s">
        <v>876</v>
      </c>
      <c r="C552" s="131"/>
      <c r="D552" s="124">
        <v>1</v>
      </c>
      <c r="E552" s="124">
        <v>50.86</v>
      </c>
      <c r="F552" s="254"/>
      <c r="G552" s="254"/>
      <c r="H552" s="254"/>
      <c r="I552" s="254"/>
      <c r="J552" s="254"/>
      <c r="K552" s="124">
        <v>50.86</v>
      </c>
      <c r="L552" s="124">
        <v>50.86</v>
      </c>
      <c r="M552" s="126"/>
      <c r="N552" s="131"/>
    </row>
    <row r="553" spans="1:16" ht="16.399999999999999" customHeight="1" x14ac:dyDescent="0.2">
      <c r="A553" s="156" t="s">
        <v>337</v>
      </c>
      <c r="B553" s="157" t="s">
        <v>38</v>
      </c>
      <c r="C553" s="143"/>
      <c r="D553" s="253"/>
      <c r="E553" s="253"/>
      <c r="F553" s="253"/>
      <c r="G553" s="253"/>
      <c r="H553" s="253"/>
      <c r="I553" s="253"/>
      <c r="J553" s="253"/>
      <c r="K553" s="253"/>
      <c r="L553" s="253"/>
      <c r="M553" s="144"/>
      <c r="N553" s="143"/>
    </row>
    <row r="554" spans="1:16" ht="42" hidden="1" x14ac:dyDescent="0.3">
      <c r="A554" s="121" t="s">
        <v>341</v>
      </c>
      <c r="B554" s="132" t="s">
        <v>848</v>
      </c>
      <c r="C554" s="111"/>
      <c r="D554" s="117"/>
      <c r="E554" s="117"/>
      <c r="F554" s="117"/>
      <c r="G554" s="117"/>
      <c r="H554" s="117"/>
      <c r="I554" s="117"/>
      <c r="J554" s="117"/>
      <c r="K554" s="117"/>
      <c r="L554" s="117"/>
      <c r="M554" s="114">
        <f>SUM(K556:K566)</f>
        <v>9.11</v>
      </c>
      <c r="N554" s="121" t="s">
        <v>46</v>
      </c>
      <c r="P554" s="48" t="s">
        <v>796</v>
      </c>
    </row>
    <row r="555" spans="1:16" ht="19.75" hidden="1" customHeight="1" x14ac:dyDescent="0.3">
      <c r="A555" s="171" t="s">
        <v>1164</v>
      </c>
      <c r="B555" s="232" t="s">
        <v>878</v>
      </c>
      <c r="C555" s="111"/>
      <c r="D555" s="115"/>
      <c r="E555" s="115"/>
      <c r="F555" s="117"/>
      <c r="G555" s="115"/>
      <c r="H555" s="117"/>
      <c r="I555" s="115"/>
      <c r="J555" s="117"/>
      <c r="K555" s="115"/>
      <c r="L555" s="115"/>
      <c r="M555" s="118"/>
      <c r="N555" s="111"/>
    </row>
    <row r="556" spans="1:16" ht="12" hidden="1" customHeight="1" x14ac:dyDescent="0.2">
      <c r="A556" s="171" t="s">
        <v>1165</v>
      </c>
      <c r="B556" s="189" t="s">
        <v>1166</v>
      </c>
      <c r="C556" s="116"/>
      <c r="D556" s="115">
        <v>1</v>
      </c>
      <c r="E556" s="115">
        <v>52.39</v>
      </c>
      <c r="F556" s="122"/>
      <c r="G556" s="115">
        <v>0.15</v>
      </c>
      <c r="H556" s="122"/>
      <c r="I556" s="115">
        <v>0.3</v>
      </c>
      <c r="J556" s="122"/>
      <c r="K556" s="115">
        <v>2.36</v>
      </c>
      <c r="L556" s="115">
        <v>2.36</v>
      </c>
      <c r="M556" s="118"/>
      <c r="N556" s="116"/>
    </row>
    <row r="557" spans="1:16" ht="12" hidden="1" customHeight="1" x14ac:dyDescent="0.2">
      <c r="A557" s="171">
        <v>1</v>
      </c>
      <c r="B557" s="189"/>
      <c r="C557" s="116"/>
      <c r="D557" s="115"/>
      <c r="E557" s="115">
        <v>0.9</v>
      </c>
      <c r="F557" s="117"/>
      <c r="G557" s="115">
        <v>0.75</v>
      </c>
      <c r="H557" s="117"/>
      <c r="I557" s="115">
        <v>1</v>
      </c>
      <c r="J557" s="117"/>
      <c r="K557" s="115">
        <f t="shared" ref="K557:K566" si="15">E557*G557*I557</f>
        <v>0.67500000000000004</v>
      </c>
      <c r="L557" s="115"/>
      <c r="M557" s="118"/>
      <c r="N557" s="116"/>
    </row>
    <row r="558" spans="1:16" ht="12" hidden="1" customHeight="1" x14ac:dyDescent="0.2">
      <c r="A558" s="171">
        <v>2</v>
      </c>
      <c r="B558" s="189"/>
      <c r="C558" s="116"/>
      <c r="D558" s="115"/>
      <c r="E558" s="115">
        <v>0.9</v>
      </c>
      <c r="F558" s="117"/>
      <c r="G558" s="115">
        <v>0.75</v>
      </c>
      <c r="H558" s="117"/>
      <c r="I558" s="115">
        <v>1</v>
      </c>
      <c r="J558" s="117"/>
      <c r="K558" s="115">
        <f t="shared" si="15"/>
        <v>0.67500000000000004</v>
      </c>
      <c r="L558" s="115"/>
      <c r="M558" s="118"/>
      <c r="N558" s="116"/>
    </row>
    <row r="559" spans="1:16" ht="12" hidden="1" customHeight="1" x14ac:dyDescent="0.2">
      <c r="A559" s="171">
        <v>3</v>
      </c>
      <c r="B559" s="189"/>
      <c r="C559" s="116"/>
      <c r="D559" s="115"/>
      <c r="E559" s="115">
        <v>0.9</v>
      </c>
      <c r="F559" s="117"/>
      <c r="G559" s="115">
        <v>0.75</v>
      </c>
      <c r="H559" s="117"/>
      <c r="I559" s="115">
        <v>1</v>
      </c>
      <c r="J559" s="117"/>
      <c r="K559" s="115">
        <f t="shared" si="15"/>
        <v>0.67500000000000004</v>
      </c>
      <c r="L559" s="115"/>
      <c r="M559" s="118"/>
      <c r="N559" s="116"/>
    </row>
    <row r="560" spans="1:16" ht="12" hidden="1" customHeight="1" x14ac:dyDescent="0.2">
      <c r="A560" s="171">
        <v>4</v>
      </c>
      <c r="B560" s="189"/>
      <c r="C560" s="116"/>
      <c r="D560" s="115"/>
      <c r="E560" s="115">
        <v>0.9</v>
      </c>
      <c r="F560" s="117"/>
      <c r="G560" s="115">
        <v>0.75</v>
      </c>
      <c r="H560" s="117"/>
      <c r="I560" s="115">
        <v>1</v>
      </c>
      <c r="J560" s="117"/>
      <c r="K560" s="115">
        <f t="shared" si="15"/>
        <v>0.67500000000000004</v>
      </c>
      <c r="L560" s="115"/>
      <c r="M560" s="118"/>
      <c r="N560" s="116"/>
    </row>
    <row r="561" spans="1:16" ht="12" hidden="1" customHeight="1" x14ac:dyDescent="0.2">
      <c r="A561" s="171">
        <v>5</v>
      </c>
      <c r="B561" s="189"/>
      <c r="C561" s="116"/>
      <c r="D561" s="115"/>
      <c r="E561" s="115">
        <v>0.9</v>
      </c>
      <c r="F561" s="117"/>
      <c r="G561" s="115">
        <v>0.75</v>
      </c>
      <c r="H561" s="117"/>
      <c r="I561" s="115">
        <v>1</v>
      </c>
      <c r="J561" s="117"/>
      <c r="K561" s="115">
        <f t="shared" si="15"/>
        <v>0.67500000000000004</v>
      </c>
      <c r="L561" s="115"/>
      <c r="M561" s="118"/>
      <c r="N561" s="116"/>
    </row>
    <row r="562" spans="1:16" ht="12" hidden="1" customHeight="1" x14ac:dyDescent="0.2">
      <c r="A562" s="171">
        <v>6</v>
      </c>
      <c r="B562" s="189"/>
      <c r="C562" s="116"/>
      <c r="D562" s="115"/>
      <c r="E562" s="115">
        <v>0.9</v>
      </c>
      <c r="F562" s="117"/>
      <c r="G562" s="115">
        <v>0.75</v>
      </c>
      <c r="H562" s="117"/>
      <c r="I562" s="115">
        <v>1</v>
      </c>
      <c r="J562" s="117"/>
      <c r="K562" s="115">
        <f t="shared" si="15"/>
        <v>0.67500000000000004</v>
      </c>
      <c r="L562" s="115"/>
      <c r="M562" s="118"/>
      <c r="N562" s="116"/>
    </row>
    <row r="563" spans="1:16" ht="12" hidden="1" customHeight="1" x14ac:dyDescent="0.2">
      <c r="A563" s="171">
        <v>7</v>
      </c>
      <c r="B563" s="189"/>
      <c r="C563" s="116"/>
      <c r="D563" s="115"/>
      <c r="E563" s="115">
        <v>0.9</v>
      </c>
      <c r="F563" s="117"/>
      <c r="G563" s="115">
        <v>0.75</v>
      </c>
      <c r="H563" s="117"/>
      <c r="I563" s="115">
        <v>1</v>
      </c>
      <c r="J563" s="117"/>
      <c r="K563" s="115">
        <f t="shared" si="15"/>
        <v>0.67500000000000004</v>
      </c>
      <c r="L563" s="115"/>
      <c r="M563" s="118"/>
      <c r="N563" s="116"/>
    </row>
    <row r="564" spans="1:16" ht="12" hidden="1" customHeight="1" x14ac:dyDescent="0.2">
      <c r="A564" s="171">
        <v>8</v>
      </c>
      <c r="B564" s="189"/>
      <c r="C564" s="116"/>
      <c r="D564" s="115"/>
      <c r="E564" s="115">
        <v>0.9</v>
      </c>
      <c r="F564" s="117"/>
      <c r="G564" s="115">
        <v>0.75</v>
      </c>
      <c r="H564" s="117"/>
      <c r="I564" s="115">
        <v>1</v>
      </c>
      <c r="J564" s="117"/>
      <c r="K564" s="115">
        <f t="shared" si="15"/>
        <v>0.67500000000000004</v>
      </c>
      <c r="L564" s="115"/>
      <c r="M564" s="118"/>
      <c r="N564" s="116"/>
    </row>
    <row r="565" spans="1:16" ht="12" hidden="1" customHeight="1" x14ac:dyDescent="0.2">
      <c r="A565" s="171">
        <v>9</v>
      </c>
      <c r="B565" s="189"/>
      <c r="C565" s="116"/>
      <c r="D565" s="115"/>
      <c r="E565" s="115">
        <v>0.9</v>
      </c>
      <c r="F565" s="117"/>
      <c r="G565" s="115">
        <v>0.75</v>
      </c>
      <c r="H565" s="117"/>
      <c r="I565" s="115">
        <v>1</v>
      </c>
      <c r="J565" s="117"/>
      <c r="K565" s="115">
        <f t="shared" si="15"/>
        <v>0.67500000000000004</v>
      </c>
      <c r="L565" s="115"/>
      <c r="M565" s="118"/>
      <c r="N565" s="116"/>
    </row>
    <row r="566" spans="1:16" ht="12" hidden="1" customHeight="1" x14ac:dyDescent="0.2">
      <c r="A566" s="171">
        <v>10</v>
      </c>
      <c r="B566" s="189"/>
      <c r="C566" s="116"/>
      <c r="D566" s="115"/>
      <c r="E566" s="115">
        <v>0.9</v>
      </c>
      <c r="F566" s="117"/>
      <c r="G566" s="115">
        <v>0.75</v>
      </c>
      <c r="H566" s="117"/>
      <c r="I566" s="115">
        <v>1</v>
      </c>
      <c r="J566" s="117"/>
      <c r="K566" s="115">
        <f t="shared" si="15"/>
        <v>0.67500000000000004</v>
      </c>
      <c r="L566" s="115"/>
      <c r="M566" s="118"/>
      <c r="N566" s="116"/>
    </row>
    <row r="567" spans="1:16" ht="58.75" hidden="1" customHeight="1" x14ac:dyDescent="0.3">
      <c r="A567" s="121" t="s">
        <v>342</v>
      </c>
      <c r="B567" s="134" t="s">
        <v>68</v>
      </c>
      <c r="C567" s="163" t="s">
        <v>1167</v>
      </c>
      <c r="D567" s="209"/>
      <c r="E567" s="209"/>
      <c r="F567" s="209"/>
      <c r="G567" s="209"/>
      <c r="H567" s="209"/>
      <c r="I567" s="209"/>
      <c r="J567" s="209"/>
      <c r="K567" s="209"/>
      <c r="L567" s="209"/>
      <c r="M567" s="114">
        <f>L568</f>
        <v>3.85</v>
      </c>
      <c r="N567" s="121" t="s">
        <v>63</v>
      </c>
      <c r="P567" s="48" t="s">
        <v>796</v>
      </c>
    </row>
    <row r="568" spans="1:16" ht="21" hidden="1" customHeight="1" x14ac:dyDescent="0.3">
      <c r="A568" s="171" t="s">
        <v>1168</v>
      </c>
      <c r="B568" s="232" t="s">
        <v>878</v>
      </c>
      <c r="C568" s="111"/>
      <c r="D568" s="115">
        <v>10</v>
      </c>
      <c r="E568" s="115">
        <v>0.7</v>
      </c>
      <c r="F568" s="117"/>
      <c r="G568" s="115">
        <v>0.55000000000000004</v>
      </c>
      <c r="H568" s="117"/>
      <c r="I568" s="117"/>
      <c r="J568" s="117"/>
      <c r="K568" s="115">
        <f>E568*G568</f>
        <v>0.38500000000000001</v>
      </c>
      <c r="L568" s="115">
        <f>K568*D568</f>
        <v>3.85</v>
      </c>
      <c r="M568" s="118"/>
      <c r="N568" s="111"/>
    </row>
    <row r="569" spans="1:16" ht="52.5" hidden="1" x14ac:dyDescent="0.3">
      <c r="A569" s="133" t="s">
        <v>343</v>
      </c>
      <c r="B569" s="132" t="s">
        <v>1094</v>
      </c>
      <c r="C569" s="163" t="s">
        <v>1095</v>
      </c>
      <c r="D569" s="209"/>
      <c r="E569" s="209"/>
      <c r="F569" s="209"/>
      <c r="G569" s="209"/>
      <c r="H569" s="209"/>
      <c r="I569" s="209"/>
      <c r="J569" s="209"/>
      <c r="K569" s="209"/>
      <c r="L569" s="209"/>
      <c r="M569" s="114">
        <f>L570</f>
        <v>3.85</v>
      </c>
      <c r="N569" s="133" t="s">
        <v>63</v>
      </c>
      <c r="P569" s="48" t="s">
        <v>796</v>
      </c>
    </row>
    <row r="570" spans="1:16" ht="21" hidden="1" customHeight="1" x14ac:dyDescent="0.3">
      <c r="A570" s="171" t="s">
        <v>1169</v>
      </c>
      <c r="B570" s="232" t="s">
        <v>878</v>
      </c>
      <c r="C570" s="111"/>
      <c r="D570" s="115">
        <v>10</v>
      </c>
      <c r="E570" s="115">
        <v>0.7</v>
      </c>
      <c r="F570" s="117"/>
      <c r="G570" s="115">
        <v>0.55000000000000004</v>
      </c>
      <c r="H570" s="117"/>
      <c r="I570" s="117"/>
      <c r="J570" s="117"/>
      <c r="K570" s="115">
        <f>E570*G570</f>
        <v>0.38500000000000001</v>
      </c>
      <c r="L570" s="115">
        <f>K570*D570</f>
        <v>3.85</v>
      </c>
      <c r="M570" s="118"/>
      <c r="N570" s="111"/>
    </row>
    <row r="571" spans="1:16" ht="31.5" x14ac:dyDescent="0.3">
      <c r="A571" s="121" t="s">
        <v>341</v>
      </c>
      <c r="B571" s="134" t="s">
        <v>67</v>
      </c>
      <c r="C571" s="128" t="s">
        <v>1495</v>
      </c>
      <c r="D571" s="209"/>
      <c r="E571" s="209"/>
      <c r="F571" s="209"/>
      <c r="G571" s="209"/>
      <c r="H571" s="209"/>
      <c r="I571" s="209"/>
      <c r="J571" s="209"/>
      <c r="K571" s="209"/>
      <c r="L571" s="209"/>
      <c r="M571" s="114">
        <f>SUM(K573:K582)</f>
        <v>6.7499999999999991</v>
      </c>
      <c r="N571" s="121" t="s">
        <v>46</v>
      </c>
    </row>
    <row r="572" spans="1:16" x14ac:dyDescent="0.3">
      <c r="A572" s="315"/>
      <c r="B572" s="323" t="s">
        <v>878</v>
      </c>
      <c r="C572" s="324"/>
      <c r="D572" s="316"/>
      <c r="E572" s="317"/>
      <c r="F572" s="324"/>
      <c r="G572" s="318"/>
      <c r="H572" s="324"/>
      <c r="I572" s="317"/>
      <c r="J572" s="324"/>
      <c r="K572" s="318"/>
      <c r="L572" s="318"/>
      <c r="M572" s="324"/>
      <c r="N572" s="324"/>
    </row>
    <row r="573" spans="1:16" x14ac:dyDescent="0.2">
      <c r="A573" s="315"/>
      <c r="B573" s="319"/>
      <c r="C573" s="325"/>
      <c r="D573" s="316"/>
      <c r="E573" s="317">
        <v>0.9</v>
      </c>
      <c r="F573" s="324"/>
      <c r="G573" s="318">
        <v>0.75</v>
      </c>
      <c r="H573" s="324"/>
      <c r="I573" s="317">
        <v>1</v>
      </c>
      <c r="J573" s="324"/>
      <c r="K573" s="318">
        <f t="shared" ref="K573:K582" si="16">E573*G573*I573</f>
        <v>0.67500000000000004</v>
      </c>
      <c r="L573" s="318"/>
      <c r="M573" s="325"/>
      <c r="N573" s="325"/>
    </row>
    <row r="574" spans="1:16" x14ac:dyDescent="0.2">
      <c r="A574" s="315"/>
      <c r="B574" s="319"/>
      <c r="C574" s="325"/>
      <c r="D574" s="316"/>
      <c r="E574" s="317">
        <v>0.9</v>
      </c>
      <c r="F574" s="324"/>
      <c r="G574" s="318">
        <v>0.75</v>
      </c>
      <c r="H574" s="324"/>
      <c r="I574" s="317">
        <v>1</v>
      </c>
      <c r="J574" s="324"/>
      <c r="K574" s="318">
        <f t="shared" si="16"/>
        <v>0.67500000000000004</v>
      </c>
      <c r="L574" s="318"/>
      <c r="M574" s="325"/>
      <c r="N574" s="325"/>
    </row>
    <row r="575" spans="1:16" x14ac:dyDescent="0.2">
      <c r="A575" s="315"/>
      <c r="B575" s="319"/>
      <c r="C575" s="325"/>
      <c r="D575" s="316"/>
      <c r="E575" s="317">
        <v>0.9</v>
      </c>
      <c r="F575" s="324"/>
      <c r="G575" s="318">
        <v>0.75</v>
      </c>
      <c r="H575" s="324"/>
      <c r="I575" s="317">
        <v>1</v>
      </c>
      <c r="J575" s="324"/>
      <c r="K575" s="318">
        <f t="shared" si="16"/>
        <v>0.67500000000000004</v>
      </c>
      <c r="L575" s="318"/>
      <c r="M575" s="325"/>
      <c r="N575" s="325"/>
    </row>
    <row r="576" spans="1:16" x14ac:dyDescent="0.2">
      <c r="A576" s="315"/>
      <c r="B576" s="319"/>
      <c r="C576" s="325"/>
      <c r="D576" s="316"/>
      <c r="E576" s="317">
        <v>0.9</v>
      </c>
      <c r="F576" s="324"/>
      <c r="G576" s="318">
        <v>0.75</v>
      </c>
      <c r="H576" s="324"/>
      <c r="I576" s="317">
        <v>1</v>
      </c>
      <c r="J576" s="324"/>
      <c r="K576" s="318">
        <f t="shared" si="16"/>
        <v>0.67500000000000004</v>
      </c>
      <c r="L576" s="318"/>
      <c r="M576" s="325"/>
      <c r="N576" s="325"/>
    </row>
    <row r="577" spans="1:14" x14ac:dyDescent="0.2">
      <c r="A577" s="315"/>
      <c r="B577" s="319"/>
      <c r="C577" s="325"/>
      <c r="D577" s="316"/>
      <c r="E577" s="317">
        <v>0.9</v>
      </c>
      <c r="F577" s="324"/>
      <c r="G577" s="318">
        <v>0.75</v>
      </c>
      <c r="H577" s="324"/>
      <c r="I577" s="317">
        <v>1</v>
      </c>
      <c r="J577" s="324"/>
      <c r="K577" s="318">
        <f t="shared" si="16"/>
        <v>0.67500000000000004</v>
      </c>
      <c r="L577" s="318"/>
      <c r="M577" s="325"/>
      <c r="N577" s="325"/>
    </row>
    <row r="578" spans="1:14" x14ac:dyDescent="0.2">
      <c r="A578" s="315"/>
      <c r="B578" s="319"/>
      <c r="C578" s="325"/>
      <c r="D578" s="316"/>
      <c r="E578" s="317">
        <v>0.9</v>
      </c>
      <c r="F578" s="324"/>
      <c r="G578" s="318">
        <v>0.75</v>
      </c>
      <c r="H578" s="324"/>
      <c r="I578" s="317">
        <v>1</v>
      </c>
      <c r="J578" s="324"/>
      <c r="K578" s="318">
        <f t="shared" si="16"/>
        <v>0.67500000000000004</v>
      </c>
      <c r="L578" s="318"/>
      <c r="M578" s="325"/>
      <c r="N578" s="325"/>
    </row>
    <row r="579" spans="1:14" x14ac:dyDescent="0.2">
      <c r="A579" s="315"/>
      <c r="B579" s="319"/>
      <c r="C579" s="325"/>
      <c r="D579" s="316"/>
      <c r="E579" s="317">
        <v>0.9</v>
      </c>
      <c r="F579" s="324"/>
      <c r="G579" s="318">
        <v>0.75</v>
      </c>
      <c r="H579" s="324"/>
      <c r="I579" s="317">
        <v>1</v>
      </c>
      <c r="J579" s="324"/>
      <c r="K579" s="318">
        <f t="shared" si="16"/>
        <v>0.67500000000000004</v>
      </c>
      <c r="L579" s="318"/>
      <c r="M579" s="325"/>
      <c r="N579" s="325"/>
    </row>
    <row r="580" spans="1:14" x14ac:dyDescent="0.2">
      <c r="A580" s="315"/>
      <c r="B580" s="319"/>
      <c r="C580" s="325"/>
      <c r="D580" s="316"/>
      <c r="E580" s="317">
        <v>0.9</v>
      </c>
      <c r="F580" s="324"/>
      <c r="G580" s="318">
        <v>0.75</v>
      </c>
      <c r="H580" s="324"/>
      <c r="I580" s="317">
        <v>1</v>
      </c>
      <c r="J580" s="324"/>
      <c r="K580" s="318">
        <f t="shared" si="16"/>
        <v>0.67500000000000004</v>
      </c>
      <c r="L580" s="318"/>
      <c r="M580" s="325"/>
      <c r="N580" s="325"/>
    </row>
    <row r="581" spans="1:14" x14ac:dyDescent="0.2">
      <c r="A581" s="315"/>
      <c r="B581" s="319"/>
      <c r="C581" s="325"/>
      <c r="D581" s="316"/>
      <c r="E581" s="317">
        <v>0.9</v>
      </c>
      <c r="F581" s="324"/>
      <c r="G581" s="318">
        <v>0.75</v>
      </c>
      <c r="H581" s="324"/>
      <c r="I581" s="317">
        <v>1</v>
      </c>
      <c r="J581" s="324"/>
      <c r="K581" s="318">
        <f t="shared" si="16"/>
        <v>0.67500000000000004</v>
      </c>
      <c r="L581" s="318"/>
      <c r="M581" s="325"/>
      <c r="N581" s="325"/>
    </row>
    <row r="582" spans="1:14" x14ac:dyDescent="0.2">
      <c r="A582" s="315"/>
      <c r="B582" s="319"/>
      <c r="C582" s="325"/>
      <c r="D582" s="316"/>
      <c r="E582" s="317">
        <v>0.9</v>
      </c>
      <c r="F582" s="324"/>
      <c r="G582" s="318">
        <v>0.75</v>
      </c>
      <c r="H582" s="324"/>
      <c r="I582" s="317">
        <v>1</v>
      </c>
      <c r="J582" s="324"/>
      <c r="K582" s="318">
        <f t="shared" si="16"/>
        <v>0.67500000000000004</v>
      </c>
      <c r="L582" s="318"/>
      <c r="M582" s="325"/>
      <c r="N582" s="325"/>
    </row>
    <row r="583" spans="1:14" ht="42" x14ac:dyDescent="0.3">
      <c r="A583" s="320" t="s">
        <v>342</v>
      </c>
      <c r="B583" s="321" t="s">
        <v>68</v>
      </c>
      <c r="C583" s="344" t="s">
        <v>1167</v>
      </c>
      <c r="D583" s="326"/>
      <c r="E583" s="326"/>
      <c r="F583" s="326"/>
      <c r="G583" s="326"/>
      <c r="H583" s="326"/>
      <c r="I583" s="326"/>
      <c r="J583" s="326"/>
      <c r="K583" s="326"/>
      <c r="L583" s="326"/>
      <c r="M583" s="322">
        <f>L584</f>
        <v>3.85</v>
      </c>
      <c r="N583" s="320" t="s">
        <v>63</v>
      </c>
    </row>
    <row r="584" spans="1:14" ht="21" customHeight="1" x14ac:dyDescent="0.3">
      <c r="A584" s="315"/>
      <c r="B584" s="323" t="s">
        <v>878</v>
      </c>
      <c r="C584" s="324"/>
      <c r="D584" s="316">
        <v>10</v>
      </c>
      <c r="E584" s="317">
        <v>0.7</v>
      </c>
      <c r="F584" s="324"/>
      <c r="G584" s="318">
        <v>0.55000000000000004</v>
      </c>
      <c r="H584" s="324"/>
      <c r="I584" s="324"/>
      <c r="J584" s="324"/>
      <c r="K584" s="318">
        <f>E584*G584</f>
        <v>0.38500000000000001</v>
      </c>
      <c r="L584" s="318">
        <f>K584*D584</f>
        <v>3.85</v>
      </c>
      <c r="M584" s="324"/>
      <c r="N584" s="324"/>
    </row>
    <row r="585" spans="1:14" ht="21" customHeight="1" x14ac:dyDescent="0.3">
      <c r="A585" s="320" t="s">
        <v>343</v>
      </c>
      <c r="B585" s="321" t="str">
        <f>'BM06'!B203</f>
        <v>LASTRO DE CONCRETO MAGRO, APLICADO EM BLOCOS DE COROAMENTO OU SAPATAS, ESPESSURA DE 5 CM. AF_08/2017</v>
      </c>
      <c r="C585" s="344" t="s">
        <v>1496</v>
      </c>
      <c r="D585" s="326"/>
      <c r="E585" s="326"/>
      <c r="F585" s="326"/>
      <c r="G585" s="326"/>
      <c r="H585" s="326"/>
      <c r="I585" s="326"/>
      <c r="J585" s="326"/>
      <c r="K585" s="326"/>
      <c r="L585" s="326"/>
      <c r="M585" s="322">
        <f>L586</f>
        <v>3.85</v>
      </c>
      <c r="N585" s="320" t="s">
        <v>63</v>
      </c>
    </row>
    <row r="586" spans="1:14" ht="21" customHeight="1" x14ac:dyDescent="0.3">
      <c r="A586" s="315"/>
      <c r="B586" s="323" t="s">
        <v>878</v>
      </c>
      <c r="C586" s="324"/>
      <c r="D586" s="316">
        <v>10</v>
      </c>
      <c r="E586" s="317">
        <v>0.7</v>
      </c>
      <c r="F586" s="324"/>
      <c r="G586" s="318">
        <v>0.55000000000000004</v>
      </c>
      <c r="H586" s="324"/>
      <c r="I586" s="324"/>
      <c r="J586" s="324"/>
      <c r="K586" s="318">
        <f>E586*G586</f>
        <v>0.38500000000000001</v>
      </c>
      <c r="L586" s="318">
        <f>K586*D586</f>
        <v>3.85</v>
      </c>
      <c r="M586" s="324"/>
      <c r="N586" s="324"/>
    </row>
    <row r="587" spans="1:14" ht="21" customHeight="1" x14ac:dyDescent="0.3">
      <c r="A587" s="121" t="s">
        <v>344</v>
      </c>
      <c r="B587" s="226" t="str">
        <f>'BM06'!B204</f>
        <v>MONTAGEM E DESMONTAGEM DE FÔRMA DE PILARES RETANGULARES E ESTRUTURAS SIMILARES, PÉ-DIREITO SIMPLES, EM CHAPA DE MADEIRA COMPENSADA PLASTIFICADA, 18 UTILIZAÇÕES. AF_09/2020</v>
      </c>
      <c r="C587" s="128"/>
      <c r="D587" s="209"/>
      <c r="E587" s="209"/>
      <c r="F587" s="209"/>
      <c r="G587" s="209"/>
      <c r="H587" s="209"/>
      <c r="I587" s="209"/>
      <c r="J587" s="209"/>
      <c r="K587" s="209"/>
      <c r="L587" s="209"/>
      <c r="M587" s="114">
        <f>L588</f>
        <v>110.37</v>
      </c>
      <c r="N587" s="121" t="s">
        <v>71</v>
      </c>
    </row>
    <row r="588" spans="1:14" ht="21" customHeight="1" x14ac:dyDescent="0.2">
      <c r="A588" s="154"/>
      <c r="B588" s="164" t="s">
        <v>1170</v>
      </c>
      <c r="C588" s="131"/>
      <c r="D588" s="124">
        <v>1</v>
      </c>
      <c r="E588" s="124">
        <v>110.37</v>
      </c>
      <c r="F588" s="254"/>
      <c r="G588" s="254"/>
      <c r="H588" s="254"/>
      <c r="I588" s="254"/>
      <c r="J588" s="254"/>
      <c r="K588" s="124">
        <v>110.37</v>
      </c>
      <c r="L588" s="124">
        <v>110.37</v>
      </c>
      <c r="M588" s="126"/>
      <c r="N588" s="131"/>
    </row>
    <row r="589" spans="1:14" ht="84" x14ac:dyDescent="0.3">
      <c r="A589" s="121" t="s">
        <v>345</v>
      </c>
      <c r="B589" s="226" t="s">
        <v>1171</v>
      </c>
      <c r="C589" s="128"/>
      <c r="D589" s="209"/>
      <c r="E589" s="209"/>
      <c r="F589" s="209"/>
      <c r="G589" s="209"/>
      <c r="H589" s="209"/>
      <c r="I589" s="209"/>
      <c r="J589" s="209"/>
      <c r="K589" s="209"/>
      <c r="L589" s="209"/>
      <c r="M589" s="114">
        <v>141.6</v>
      </c>
      <c r="N589" s="121" t="s">
        <v>71</v>
      </c>
    </row>
    <row r="590" spans="1:14" ht="12" customHeight="1" x14ac:dyDescent="0.2">
      <c r="A590" s="154"/>
      <c r="B590" s="164" t="s">
        <v>1170</v>
      </c>
      <c r="C590" s="131"/>
      <c r="D590" s="124">
        <v>1</v>
      </c>
      <c r="E590" s="124">
        <v>141.6</v>
      </c>
      <c r="F590" s="254"/>
      <c r="G590" s="254"/>
      <c r="H590" s="254"/>
      <c r="I590" s="254"/>
      <c r="J590" s="254"/>
      <c r="K590" s="124">
        <v>141.6</v>
      </c>
      <c r="L590" s="124">
        <f>K590</f>
        <v>141.6</v>
      </c>
      <c r="M590" s="126"/>
      <c r="N590" s="131"/>
    </row>
    <row r="591" spans="1:14" ht="84" x14ac:dyDescent="0.3">
      <c r="A591" s="121" t="s">
        <v>346</v>
      </c>
      <c r="B591" s="132" t="s">
        <v>1172</v>
      </c>
      <c r="C591" s="128"/>
      <c r="D591" s="209"/>
      <c r="E591" s="209"/>
      <c r="F591" s="209"/>
      <c r="G591" s="209"/>
      <c r="H591" s="209"/>
      <c r="I591" s="209"/>
      <c r="J591" s="209"/>
      <c r="K591" s="209"/>
      <c r="L591" s="209"/>
      <c r="M591" s="114">
        <f>L592</f>
        <v>33.799999999999997</v>
      </c>
      <c r="N591" s="121" t="s">
        <v>71</v>
      </c>
    </row>
    <row r="592" spans="1:14" ht="12" customHeight="1" x14ac:dyDescent="0.2">
      <c r="A592" s="154"/>
      <c r="B592" s="164" t="s">
        <v>1170</v>
      </c>
      <c r="C592" s="131"/>
      <c r="D592" s="124">
        <v>1</v>
      </c>
      <c r="E592" s="124">
        <v>33.799999999999997</v>
      </c>
      <c r="F592" s="254"/>
      <c r="G592" s="254"/>
      <c r="H592" s="254"/>
      <c r="I592" s="254"/>
      <c r="J592" s="254"/>
      <c r="K592" s="124">
        <v>33.799999999999997</v>
      </c>
      <c r="L592" s="124">
        <v>33.799999999999997</v>
      </c>
      <c r="M592" s="126"/>
      <c r="N592" s="131"/>
    </row>
    <row r="593" spans="1:14" ht="84" x14ac:dyDescent="0.3">
      <c r="A593" s="121" t="s">
        <v>347</v>
      </c>
      <c r="B593" s="132" t="s">
        <v>894</v>
      </c>
      <c r="C593" s="128"/>
      <c r="D593" s="209"/>
      <c r="E593" s="209"/>
      <c r="F593" s="209"/>
      <c r="G593" s="209"/>
      <c r="H593" s="209"/>
      <c r="I593" s="209"/>
      <c r="J593" s="209"/>
      <c r="K593" s="209"/>
      <c r="L593" s="209"/>
      <c r="M593" s="114">
        <f>L594</f>
        <v>168.9</v>
      </c>
      <c r="N593" s="121" t="s">
        <v>71</v>
      </c>
    </row>
    <row r="594" spans="1:14" ht="12" customHeight="1" x14ac:dyDescent="0.2">
      <c r="A594" s="154"/>
      <c r="B594" s="155" t="s">
        <v>1098</v>
      </c>
      <c r="C594" s="131"/>
      <c r="D594" s="124">
        <v>1</v>
      </c>
      <c r="E594" s="124">
        <v>168.9</v>
      </c>
      <c r="F594" s="254"/>
      <c r="G594" s="254"/>
      <c r="H594" s="254"/>
      <c r="I594" s="254"/>
      <c r="J594" s="254"/>
      <c r="K594" s="124">
        <f>E594</f>
        <v>168.9</v>
      </c>
      <c r="L594" s="124">
        <f>K594</f>
        <v>168.9</v>
      </c>
      <c r="M594" s="126"/>
      <c r="N594" s="131"/>
    </row>
    <row r="595" spans="1:14" ht="84" x14ac:dyDescent="0.3">
      <c r="A595" s="121" t="s">
        <v>348</v>
      </c>
      <c r="B595" s="132" t="s">
        <v>1173</v>
      </c>
      <c r="C595" s="128"/>
      <c r="D595" s="209"/>
      <c r="E595" s="209"/>
      <c r="F595" s="209"/>
      <c r="G595" s="209"/>
      <c r="H595" s="209"/>
      <c r="I595" s="209"/>
      <c r="J595" s="209"/>
      <c r="K595" s="209"/>
      <c r="L595" s="209"/>
      <c r="M595" s="114">
        <v>152.19999999999999</v>
      </c>
      <c r="N595" s="121" t="s">
        <v>71</v>
      </c>
    </row>
    <row r="596" spans="1:14" ht="12" customHeight="1" x14ac:dyDescent="0.2">
      <c r="A596" s="154"/>
      <c r="B596" s="155" t="s">
        <v>1098</v>
      </c>
      <c r="C596" s="131"/>
      <c r="D596" s="124">
        <v>1</v>
      </c>
      <c r="E596" s="124">
        <v>152.19999999999999</v>
      </c>
      <c r="F596" s="254"/>
      <c r="G596" s="254"/>
      <c r="H596" s="254"/>
      <c r="I596" s="254"/>
      <c r="J596" s="254"/>
      <c r="K596" s="124">
        <v>152.19999999999999</v>
      </c>
      <c r="L596" s="124">
        <f>K596</f>
        <v>152.19999999999999</v>
      </c>
      <c r="M596" s="126"/>
      <c r="N596" s="131"/>
    </row>
    <row r="597" spans="1:14" ht="52.75" customHeight="1" x14ac:dyDescent="0.3">
      <c r="A597" s="121" t="s">
        <v>349</v>
      </c>
      <c r="B597" s="132" t="s">
        <v>896</v>
      </c>
      <c r="C597" s="128"/>
      <c r="D597" s="209"/>
      <c r="E597" s="209"/>
      <c r="F597" s="209"/>
      <c r="G597" s="209"/>
      <c r="H597" s="209"/>
      <c r="I597" s="209"/>
      <c r="J597" s="209"/>
      <c r="K597" s="209"/>
      <c r="L597" s="209"/>
      <c r="M597" s="114">
        <f>L598</f>
        <v>6.72</v>
      </c>
      <c r="N597" s="121" t="s">
        <v>46</v>
      </c>
    </row>
    <row r="598" spans="1:14" ht="12" customHeight="1" x14ac:dyDescent="0.2">
      <c r="A598" s="154"/>
      <c r="B598" s="155" t="s">
        <v>1098</v>
      </c>
      <c r="C598" s="131"/>
      <c r="D598" s="124">
        <v>1</v>
      </c>
      <c r="E598" s="124">
        <v>6.72</v>
      </c>
      <c r="F598" s="125"/>
      <c r="G598" s="124"/>
      <c r="H598" s="125"/>
      <c r="I598" s="125"/>
      <c r="J598" s="125"/>
      <c r="K598" s="124">
        <v>6.72</v>
      </c>
      <c r="L598" s="124">
        <f>K598*D598</f>
        <v>6.72</v>
      </c>
      <c r="M598" s="126"/>
      <c r="N598" s="131"/>
    </row>
    <row r="599" spans="1:14" ht="42" customHeight="1" x14ac:dyDescent="0.3">
      <c r="A599" s="133" t="s">
        <v>350</v>
      </c>
      <c r="B599" s="132" t="s">
        <v>1107</v>
      </c>
      <c r="C599" s="128"/>
      <c r="D599" s="209"/>
      <c r="E599" s="209"/>
      <c r="F599" s="209"/>
      <c r="G599" s="209"/>
      <c r="H599" s="209"/>
      <c r="I599" s="209"/>
      <c r="J599" s="209"/>
      <c r="K599" s="209"/>
      <c r="L599" s="209"/>
      <c r="M599" s="114">
        <f>L600</f>
        <v>6.72</v>
      </c>
      <c r="N599" s="121" t="s">
        <v>46</v>
      </c>
    </row>
    <row r="600" spans="1:14" ht="14.5" customHeight="1" x14ac:dyDescent="0.2">
      <c r="A600" s="154"/>
      <c r="B600" s="155" t="s">
        <v>1098</v>
      </c>
      <c r="C600" s="131"/>
      <c r="D600" s="124">
        <v>1</v>
      </c>
      <c r="E600" s="124">
        <v>6.72</v>
      </c>
      <c r="F600" s="125"/>
      <c r="G600" s="124"/>
      <c r="H600" s="125"/>
      <c r="I600" s="125"/>
      <c r="J600" s="125"/>
      <c r="K600" s="124">
        <v>6.72</v>
      </c>
      <c r="L600" s="124">
        <f>K600*D600</f>
        <v>6.72</v>
      </c>
      <c r="M600" s="126"/>
      <c r="N600" s="131"/>
    </row>
    <row r="601" spans="1:14" ht="24" customHeight="1" x14ac:dyDescent="0.3">
      <c r="A601" s="133" t="s">
        <v>351</v>
      </c>
      <c r="B601" s="134" t="s">
        <v>77</v>
      </c>
      <c r="C601" s="111"/>
      <c r="D601" s="117"/>
      <c r="E601" s="117"/>
      <c r="F601" s="117"/>
      <c r="G601" s="117"/>
      <c r="H601" s="117"/>
      <c r="I601" s="117"/>
      <c r="J601" s="117"/>
      <c r="K601" s="117"/>
      <c r="L601" s="117"/>
      <c r="M601" s="114">
        <f>SUM(L602:L603)</f>
        <v>2.9999999999999361E-2</v>
      </c>
      <c r="N601" s="133" t="s">
        <v>46</v>
      </c>
    </row>
    <row r="602" spans="1:14" ht="12" customHeight="1" x14ac:dyDescent="0.2">
      <c r="A602" s="154"/>
      <c r="B602" s="155" t="s">
        <v>888</v>
      </c>
      <c r="C602" s="131"/>
      <c r="D602" s="124">
        <v>1</v>
      </c>
      <c r="E602" s="124">
        <f>M571</f>
        <v>6.7499999999999991</v>
      </c>
      <c r="F602" s="254"/>
      <c r="G602" s="254"/>
      <c r="H602" s="254"/>
      <c r="I602" s="254"/>
      <c r="J602" s="254"/>
      <c r="K602" s="124">
        <f>E602</f>
        <v>6.7499999999999991</v>
      </c>
      <c r="L602" s="124">
        <f>K602</f>
        <v>6.7499999999999991</v>
      </c>
      <c r="M602" s="126"/>
      <c r="N602" s="131"/>
    </row>
    <row r="603" spans="1:14" ht="12" customHeight="1" x14ac:dyDescent="0.2">
      <c r="A603" s="154"/>
      <c r="B603" s="240" t="s">
        <v>1102</v>
      </c>
      <c r="C603" s="131"/>
      <c r="D603" s="124">
        <v>-1</v>
      </c>
      <c r="E603" s="124">
        <v>6.72</v>
      </c>
      <c r="F603" s="254"/>
      <c r="G603" s="254"/>
      <c r="H603" s="254"/>
      <c r="I603" s="254"/>
      <c r="J603" s="254"/>
      <c r="K603" s="124">
        <v>6.72</v>
      </c>
      <c r="L603" s="124">
        <v>-6.72</v>
      </c>
      <c r="M603" s="126"/>
      <c r="N603" s="131"/>
    </row>
    <row r="604" spans="1:14" ht="52.5" x14ac:dyDescent="0.3">
      <c r="A604" s="133" t="s">
        <v>1453</v>
      </c>
      <c r="B604" s="121" t="s">
        <v>834</v>
      </c>
      <c r="C604" s="111"/>
      <c r="D604" s="112"/>
      <c r="E604" s="112"/>
      <c r="F604" s="117"/>
      <c r="G604" s="117"/>
      <c r="H604" s="117"/>
      <c r="I604" s="117"/>
      <c r="J604" s="117"/>
      <c r="K604" s="112"/>
      <c r="L604" s="112"/>
      <c r="M604" s="121">
        <f>K605</f>
        <v>31.871999999999996</v>
      </c>
      <c r="N604" s="121" t="s">
        <v>63</v>
      </c>
    </row>
    <row r="605" spans="1:14" x14ac:dyDescent="0.2">
      <c r="A605" s="160"/>
      <c r="B605" s="154"/>
      <c r="C605" s="173" t="s">
        <v>1455</v>
      </c>
      <c r="D605" s="123">
        <v>1</v>
      </c>
      <c r="E605" s="123">
        <f>17.2*2+3.93*4+3</f>
        <v>53.12</v>
      </c>
      <c r="F605" s="125"/>
      <c r="G605" s="125">
        <v>0.6</v>
      </c>
      <c r="H605" s="125"/>
      <c r="I605" s="125"/>
      <c r="J605" s="125"/>
      <c r="K605" s="123">
        <f>E605*G605</f>
        <v>31.871999999999996</v>
      </c>
      <c r="L605" s="123"/>
      <c r="M605" s="126"/>
      <c r="N605" s="131"/>
    </row>
    <row r="606" spans="1:14" ht="63" x14ac:dyDescent="0.2">
      <c r="A606" s="133" t="s">
        <v>1454</v>
      </c>
      <c r="B606" s="133" t="s">
        <v>890</v>
      </c>
      <c r="C606" s="111"/>
      <c r="D606" s="112"/>
      <c r="E606" s="115"/>
      <c r="F606" s="122"/>
      <c r="G606" s="122"/>
      <c r="H606" s="122"/>
      <c r="I606" s="122"/>
      <c r="J606" s="122"/>
      <c r="K606" s="115"/>
      <c r="L606" s="115"/>
      <c r="M606" s="121">
        <f>L607</f>
        <v>48.655200000000008</v>
      </c>
      <c r="N606" s="121" t="s">
        <v>46</v>
      </c>
    </row>
    <row r="607" spans="1:14" x14ac:dyDescent="0.2">
      <c r="A607" s="164"/>
      <c r="B607" s="154"/>
      <c r="C607" s="173" t="s">
        <v>1456</v>
      </c>
      <c r="D607" s="123">
        <v>1</v>
      </c>
      <c r="E607" s="124">
        <f>(3.93*6.15+2.08*3)*2</f>
        <v>60.819000000000003</v>
      </c>
      <c r="F607" s="254"/>
      <c r="G607" s="254">
        <v>0.8</v>
      </c>
      <c r="H607" s="254"/>
      <c r="I607" s="254"/>
      <c r="J607" s="254"/>
      <c r="K607" s="124">
        <f>E607*G607</f>
        <v>48.655200000000008</v>
      </c>
      <c r="L607" s="124">
        <f>K607*D607</f>
        <v>48.655200000000008</v>
      </c>
      <c r="M607" s="126"/>
      <c r="N607" s="131"/>
    </row>
    <row r="608" spans="1:14" ht="52.5" x14ac:dyDescent="0.2">
      <c r="A608" s="133" t="s">
        <v>1514</v>
      </c>
      <c r="B608" s="133" t="str">
        <f>'BM06'!B214</f>
        <v>LAJE PRÉ-MOLDADA UNIDIRECIONAL, BIAPOIADA, PARA PISO, ENCHIMENTO EM CERÂMICA, VIGOTA CONVENCIONAL, ALTURA TOTAL DA LAJE (ENCHIMENTO+CAPA) = (8+4). AF_11/2020</v>
      </c>
      <c r="C608" s="111"/>
      <c r="D608" s="112"/>
      <c r="E608" s="115"/>
      <c r="F608" s="122"/>
      <c r="G608" s="122"/>
      <c r="H608" s="122"/>
      <c r="I608" s="122"/>
      <c r="J608" s="122"/>
      <c r="K608" s="115"/>
      <c r="L608" s="115"/>
      <c r="M608" s="121">
        <f>L609+L610</f>
        <v>18.972299999999997</v>
      </c>
      <c r="N608" s="121" t="s">
        <v>46</v>
      </c>
    </row>
    <row r="609" spans="1:14" x14ac:dyDescent="0.2">
      <c r="A609" s="164"/>
      <c r="B609" s="154" t="s">
        <v>1546</v>
      </c>
      <c r="C609" s="173"/>
      <c r="D609" s="123">
        <v>1</v>
      </c>
      <c r="E609" s="124">
        <v>4.5999999999999996</v>
      </c>
      <c r="F609" s="254"/>
      <c r="G609" s="125">
        <v>3.15</v>
      </c>
      <c r="H609" s="254"/>
      <c r="I609" s="254"/>
      <c r="J609" s="254"/>
      <c r="K609" s="124">
        <f>E609*G609</f>
        <v>14.489999999999998</v>
      </c>
      <c r="L609" s="124">
        <f>K609*D609</f>
        <v>14.489999999999998</v>
      </c>
      <c r="M609" s="126"/>
      <c r="N609" s="131"/>
    </row>
    <row r="610" spans="1:14" x14ac:dyDescent="0.2">
      <c r="A610" s="164"/>
      <c r="B610" s="154" t="s">
        <v>1547</v>
      </c>
      <c r="C610" s="173"/>
      <c r="D610" s="123">
        <v>1</v>
      </c>
      <c r="E610" s="124">
        <v>2.0099999999999998</v>
      </c>
      <c r="F610" s="254"/>
      <c r="G610" s="125">
        <v>2.23</v>
      </c>
      <c r="H610" s="254"/>
      <c r="I610" s="254"/>
      <c r="J610" s="254"/>
      <c r="K610" s="124">
        <f>E610*G610</f>
        <v>4.4822999999999995</v>
      </c>
      <c r="L610" s="124">
        <f>K610*D610</f>
        <v>4.4822999999999995</v>
      </c>
      <c r="M610" s="126"/>
      <c r="N610" s="131"/>
    </row>
    <row r="611" spans="1:14" ht="12" customHeight="1" x14ac:dyDescent="0.2">
      <c r="A611" s="156" t="s">
        <v>352</v>
      </c>
      <c r="B611" s="157" t="s">
        <v>902</v>
      </c>
      <c r="C611" s="143"/>
      <c r="D611" s="253"/>
      <c r="E611" s="253"/>
      <c r="F611" s="253"/>
      <c r="G611" s="253"/>
      <c r="H611" s="253"/>
      <c r="I611" s="253"/>
      <c r="J611" s="253"/>
      <c r="K611" s="253"/>
      <c r="L611" s="253"/>
      <c r="M611" s="144"/>
      <c r="N611" s="143"/>
    </row>
    <row r="612" spans="1:14" ht="63" customHeight="1" x14ac:dyDescent="0.3">
      <c r="A612" s="121" t="s">
        <v>353</v>
      </c>
      <c r="B612" s="134" t="s">
        <v>105</v>
      </c>
      <c r="C612" s="128"/>
      <c r="D612" s="209"/>
      <c r="E612" s="256" t="s">
        <v>1108</v>
      </c>
      <c r="F612" s="209"/>
      <c r="G612" s="256" t="s">
        <v>903</v>
      </c>
      <c r="H612" s="209"/>
      <c r="I612" s="209"/>
      <c r="J612" s="209"/>
      <c r="K612" s="209"/>
      <c r="L612" s="209"/>
      <c r="M612" s="114">
        <v>138.6</v>
      </c>
      <c r="N612" s="121" t="s">
        <v>63</v>
      </c>
    </row>
    <row r="613" spans="1:14" ht="12" customHeight="1" x14ac:dyDescent="0.2">
      <c r="A613" s="154"/>
      <c r="B613" s="155" t="s">
        <v>1109</v>
      </c>
      <c r="C613" s="131"/>
      <c r="D613" s="124">
        <v>2</v>
      </c>
      <c r="E613" s="124">
        <v>17.2</v>
      </c>
      <c r="F613" s="254"/>
      <c r="G613" s="124">
        <v>3</v>
      </c>
      <c r="H613" s="254"/>
      <c r="I613" s="254"/>
      <c r="J613" s="254"/>
      <c r="K613" s="124">
        <v>51.6</v>
      </c>
      <c r="L613" s="124">
        <v>103.2</v>
      </c>
      <c r="M613" s="126"/>
      <c r="N613" s="131"/>
    </row>
    <row r="614" spans="1:14" ht="12" customHeight="1" x14ac:dyDescent="0.2">
      <c r="A614" s="154"/>
      <c r="B614" s="155" t="s">
        <v>1111</v>
      </c>
      <c r="C614" s="131"/>
      <c r="D614" s="124">
        <v>2</v>
      </c>
      <c r="E614" s="124">
        <v>4.2300000000000004</v>
      </c>
      <c r="F614" s="254"/>
      <c r="G614" s="124">
        <v>3</v>
      </c>
      <c r="H614" s="254"/>
      <c r="I614" s="254"/>
      <c r="J614" s="254"/>
      <c r="K614" s="124">
        <v>12.69</v>
      </c>
      <c r="L614" s="124">
        <v>25.38</v>
      </c>
      <c r="M614" s="126"/>
      <c r="N614" s="131"/>
    </row>
    <row r="615" spans="1:14" ht="12" customHeight="1" x14ac:dyDescent="0.2">
      <c r="A615" s="154"/>
      <c r="B615" s="155" t="s">
        <v>1174</v>
      </c>
      <c r="C615" s="131"/>
      <c r="D615" s="124">
        <v>1</v>
      </c>
      <c r="E615" s="124">
        <v>3</v>
      </c>
      <c r="F615" s="254"/>
      <c r="G615" s="124">
        <v>3</v>
      </c>
      <c r="H615" s="254"/>
      <c r="I615" s="254"/>
      <c r="J615" s="254"/>
      <c r="K615" s="124">
        <v>9</v>
      </c>
      <c r="L615" s="124">
        <v>9</v>
      </c>
      <c r="M615" s="126"/>
      <c r="N615" s="131"/>
    </row>
    <row r="616" spans="1:14" ht="12" customHeight="1" x14ac:dyDescent="0.2">
      <c r="A616" s="154"/>
      <c r="B616" s="155" t="s">
        <v>1111</v>
      </c>
      <c r="C616" s="131"/>
      <c r="D616" s="124">
        <v>2</v>
      </c>
      <c r="E616" s="124">
        <v>2.1</v>
      </c>
      <c r="F616" s="254"/>
      <c r="G616" s="124">
        <v>3</v>
      </c>
      <c r="H616" s="254"/>
      <c r="I616" s="254"/>
      <c r="J616" s="254"/>
      <c r="K616" s="124">
        <v>6.3</v>
      </c>
      <c r="L616" s="124">
        <v>12.6</v>
      </c>
      <c r="M616" s="126"/>
      <c r="N616" s="131"/>
    </row>
    <row r="617" spans="1:14" ht="12" customHeight="1" x14ac:dyDescent="0.2">
      <c r="A617" s="154"/>
      <c r="B617" s="240" t="s">
        <v>1114</v>
      </c>
      <c r="C617" s="131"/>
      <c r="D617" s="124">
        <v>-2</v>
      </c>
      <c r="E617" s="124">
        <v>3</v>
      </c>
      <c r="F617" s="254"/>
      <c r="G617" s="124">
        <v>0.5</v>
      </c>
      <c r="H617" s="254"/>
      <c r="I617" s="254"/>
      <c r="J617" s="254"/>
      <c r="K617" s="124">
        <v>1.5</v>
      </c>
      <c r="L617" s="124">
        <v>-3</v>
      </c>
      <c r="M617" s="126"/>
      <c r="N617" s="131"/>
    </row>
    <row r="618" spans="1:14" ht="12" customHeight="1" x14ac:dyDescent="0.2">
      <c r="A618" s="154"/>
      <c r="B618" s="240" t="s">
        <v>1115</v>
      </c>
      <c r="C618" s="131"/>
      <c r="D618" s="124">
        <v>-2</v>
      </c>
      <c r="E618" s="124">
        <v>1.97</v>
      </c>
      <c r="F618" s="254"/>
      <c r="G618" s="124">
        <v>0.5</v>
      </c>
      <c r="H618" s="254"/>
      <c r="I618" s="254"/>
      <c r="J618" s="254"/>
      <c r="K618" s="124">
        <v>0.99</v>
      </c>
      <c r="L618" s="124">
        <v>-1.97</v>
      </c>
      <c r="M618" s="126"/>
      <c r="N618" s="131"/>
    </row>
    <row r="619" spans="1:14" ht="12" customHeight="1" x14ac:dyDescent="0.2">
      <c r="A619" s="154"/>
      <c r="B619" s="240" t="s">
        <v>1175</v>
      </c>
      <c r="C619" s="131"/>
      <c r="D619" s="124">
        <v>-2</v>
      </c>
      <c r="E619" s="124">
        <v>0.86</v>
      </c>
      <c r="F619" s="254"/>
      <c r="G619" s="124">
        <v>2.1</v>
      </c>
      <c r="H619" s="254"/>
      <c r="I619" s="254"/>
      <c r="J619" s="254"/>
      <c r="K619" s="124">
        <v>1.81</v>
      </c>
      <c r="L619" s="124">
        <v>-3.61</v>
      </c>
      <c r="M619" s="126"/>
      <c r="N619" s="131"/>
    </row>
    <row r="620" spans="1:14" ht="12" customHeight="1" x14ac:dyDescent="0.2">
      <c r="A620" s="154"/>
      <c r="B620" s="155" t="s">
        <v>940</v>
      </c>
      <c r="C620" s="131"/>
      <c r="D620" s="124">
        <v>-2</v>
      </c>
      <c r="E620" s="124">
        <v>3</v>
      </c>
      <c r="F620" s="254"/>
      <c r="G620" s="124">
        <v>0.5</v>
      </c>
      <c r="H620" s="254"/>
      <c r="I620" s="254"/>
      <c r="J620" s="254"/>
      <c r="K620" s="124">
        <v>1.5</v>
      </c>
      <c r="L620" s="124">
        <v>-3</v>
      </c>
      <c r="M620" s="126"/>
      <c r="N620" s="131"/>
    </row>
    <row r="621" spans="1:14" ht="42" customHeight="1" x14ac:dyDescent="0.3">
      <c r="A621" s="133" t="s">
        <v>354</v>
      </c>
      <c r="B621" s="132" t="s">
        <v>1116</v>
      </c>
      <c r="C621" s="149" t="s">
        <v>1117</v>
      </c>
      <c r="D621" s="209"/>
      <c r="E621" s="209"/>
      <c r="F621" s="209"/>
      <c r="G621" s="209"/>
      <c r="H621" s="209"/>
      <c r="I621" s="209"/>
      <c r="J621" s="209"/>
      <c r="K621" s="209"/>
      <c r="L621" s="209"/>
      <c r="M621" s="114">
        <v>0</v>
      </c>
      <c r="N621" s="133" t="s">
        <v>124</v>
      </c>
    </row>
    <row r="622" spans="1:14" ht="12" customHeight="1" x14ac:dyDescent="0.2">
      <c r="A622" s="168"/>
      <c r="B622" s="210" t="s">
        <v>1118</v>
      </c>
      <c r="C622" s="130" t="s">
        <v>819</v>
      </c>
      <c r="D622" s="129">
        <v>2</v>
      </c>
      <c r="E622" s="129">
        <v>3.6</v>
      </c>
      <c r="F622" s="255"/>
      <c r="G622" s="255"/>
      <c r="H622" s="255"/>
      <c r="I622" s="255"/>
      <c r="J622" s="255"/>
      <c r="K622" s="129">
        <v>3.6</v>
      </c>
      <c r="L622" s="129">
        <v>7.2</v>
      </c>
      <c r="M622" s="120"/>
      <c r="N622" s="130"/>
    </row>
    <row r="623" spans="1:14" ht="12" customHeight="1" x14ac:dyDescent="0.2">
      <c r="A623" s="168"/>
      <c r="B623" s="210" t="s">
        <v>1119</v>
      </c>
      <c r="C623" s="130" t="s">
        <v>819</v>
      </c>
      <c r="D623" s="129">
        <v>2</v>
      </c>
      <c r="E623" s="129">
        <v>2.57</v>
      </c>
      <c r="F623" s="255"/>
      <c r="G623" s="255"/>
      <c r="H623" s="255"/>
      <c r="I623" s="255"/>
      <c r="J623" s="255"/>
      <c r="K623" s="129">
        <v>2.57</v>
      </c>
      <c r="L623" s="129">
        <v>5.14</v>
      </c>
      <c r="M623" s="120"/>
      <c r="N623" s="130"/>
    </row>
    <row r="624" spans="1:14" ht="42" customHeight="1" x14ac:dyDescent="0.3">
      <c r="A624" s="133" t="s">
        <v>355</v>
      </c>
      <c r="B624" s="132" t="s">
        <v>1120</v>
      </c>
      <c r="C624" s="149" t="s">
        <v>1117</v>
      </c>
      <c r="D624" s="209"/>
      <c r="E624" s="209"/>
      <c r="F624" s="209"/>
      <c r="G624" s="209"/>
      <c r="H624" s="209"/>
      <c r="I624" s="209"/>
      <c r="J624" s="209"/>
      <c r="K624" s="209"/>
      <c r="L624" s="209"/>
      <c r="M624" s="114">
        <v>2.92</v>
      </c>
      <c r="N624" s="133" t="s">
        <v>124</v>
      </c>
    </row>
    <row r="625" spans="1:14" ht="12" customHeight="1" x14ac:dyDescent="0.2">
      <c r="A625" s="171"/>
      <c r="B625" s="189" t="s">
        <v>1121</v>
      </c>
      <c r="C625" s="116"/>
      <c r="D625" s="115">
        <v>2</v>
      </c>
      <c r="E625" s="115">
        <v>1.46</v>
      </c>
      <c r="F625" s="122"/>
      <c r="G625" s="122"/>
      <c r="H625" s="122"/>
      <c r="I625" s="122"/>
      <c r="J625" s="122"/>
      <c r="K625" s="115">
        <v>1.46</v>
      </c>
      <c r="L625" s="115">
        <v>2.92</v>
      </c>
      <c r="M625" s="118"/>
      <c r="N625" s="116"/>
    </row>
    <row r="626" spans="1:14" ht="42" customHeight="1" x14ac:dyDescent="0.3">
      <c r="A626" s="133" t="s">
        <v>356</v>
      </c>
      <c r="B626" s="134" t="s">
        <v>279</v>
      </c>
      <c r="C626" s="149" t="s">
        <v>1117</v>
      </c>
      <c r="D626" s="209"/>
      <c r="E626" s="209"/>
      <c r="F626" s="209"/>
      <c r="G626" s="209"/>
      <c r="H626" s="209"/>
      <c r="I626" s="209"/>
      <c r="J626" s="209"/>
      <c r="K626" s="209"/>
      <c r="L626" s="209"/>
      <c r="M626" s="114">
        <v>0</v>
      </c>
      <c r="N626" s="133" t="s">
        <v>124</v>
      </c>
    </row>
    <row r="627" spans="1:14" ht="12" customHeight="1" x14ac:dyDescent="0.2">
      <c r="A627" s="168"/>
      <c r="B627" s="210" t="s">
        <v>1119</v>
      </c>
      <c r="C627" s="130"/>
      <c r="D627" s="129">
        <v>2</v>
      </c>
      <c r="E627" s="129">
        <v>2.8</v>
      </c>
      <c r="F627" s="255"/>
      <c r="G627" s="255"/>
      <c r="H627" s="255"/>
      <c r="I627" s="255"/>
      <c r="J627" s="255"/>
      <c r="K627" s="129">
        <v>2.8</v>
      </c>
      <c r="L627" s="129">
        <f>K627*D627</f>
        <v>5.6</v>
      </c>
      <c r="M627" s="120"/>
      <c r="N627" s="130"/>
    </row>
    <row r="628" spans="1:14" ht="52.5" customHeight="1" x14ac:dyDescent="0.3">
      <c r="A628" s="121" t="s">
        <v>357</v>
      </c>
      <c r="B628" s="132" t="s">
        <v>1122</v>
      </c>
      <c r="C628" s="128"/>
      <c r="D628" s="209"/>
      <c r="E628" s="209"/>
      <c r="F628" s="209"/>
      <c r="G628" s="256" t="s">
        <v>903</v>
      </c>
      <c r="H628" s="209"/>
      <c r="I628" s="209"/>
      <c r="J628" s="209"/>
      <c r="K628" s="209"/>
      <c r="L628" s="209"/>
      <c r="M628" s="114">
        <v>44.41</v>
      </c>
      <c r="N628" s="121" t="s">
        <v>63</v>
      </c>
    </row>
    <row r="629" spans="1:14" ht="12" customHeight="1" x14ac:dyDescent="0.2">
      <c r="A629" s="171"/>
      <c r="B629" s="169" t="s">
        <v>1123</v>
      </c>
      <c r="C629" s="171" t="s">
        <v>1124</v>
      </c>
      <c r="D629" s="115">
        <v>2</v>
      </c>
      <c r="E629" s="115">
        <v>10.55</v>
      </c>
      <c r="F629" s="122"/>
      <c r="G629" s="115">
        <v>1.9</v>
      </c>
      <c r="H629" s="122"/>
      <c r="I629" s="122"/>
      <c r="J629" s="122"/>
      <c r="K629" s="115">
        <v>20.05</v>
      </c>
      <c r="L629" s="115">
        <v>40.090000000000003</v>
      </c>
      <c r="M629" s="118"/>
      <c r="N629" s="116"/>
    </row>
    <row r="630" spans="1:14" ht="12" customHeight="1" x14ac:dyDescent="0.2">
      <c r="A630" s="171"/>
      <c r="B630" s="189" t="s">
        <v>1125</v>
      </c>
      <c r="C630" s="171" t="s">
        <v>1126</v>
      </c>
      <c r="D630" s="115">
        <v>6</v>
      </c>
      <c r="E630" s="115">
        <v>0.48</v>
      </c>
      <c r="F630" s="122"/>
      <c r="G630" s="115">
        <v>1.5</v>
      </c>
      <c r="H630" s="122"/>
      <c r="I630" s="122"/>
      <c r="J630" s="122"/>
      <c r="K630" s="115">
        <v>0.72</v>
      </c>
      <c r="L630" s="115">
        <v>4.32</v>
      </c>
      <c r="M630" s="118"/>
      <c r="N630" s="116"/>
    </row>
    <row r="631" spans="1:14" ht="12" customHeight="1" x14ac:dyDescent="0.2">
      <c r="A631" s="156" t="s">
        <v>358</v>
      </c>
      <c r="B631" s="157" t="s">
        <v>910</v>
      </c>
      <c r="C631" s="143"/>
      <c r="D631" s="253"/>
      <c r="E631" s="253"/>
      <c r="F631" s="253"/>
      <c r="G631" s="253"/>
      <c r="H631" s="253"/>
      <c r="I631" s="253"/>
      <c r="J631" s="253"/>
      <c r="K631" s="253"/>
      <c r="L631" s="253"/>
      <c r="M631" s="144"/>
      <c r="N631" s="143"/>
    </row>
    <row r="632" spans="1:14" ht="63" customHeight="1" x14ac:dyDescent="0.3">
      <c r="A632" s="121" t="s">
        <v>359</v>
      </c>
      <c r="B632" s="132" t="s">
        <v>911</v>
      </c>
      <c r="C632" s="128"/>
      <c r="D632" s="209"/>
      <c r="E632" s="209"/>
      <c r="F632" s="209"/>
      <c r="G632" s="209"/>
      <c r="H632" s="209"/>
      <c r="I632" s="209"/>
      <c r="J632" s="209"/>
      <c r="K632" s="209"/>
      <c r="L632" s="209"/>
      <c r="M632" s="114">
        <f>L633</f>
        <v>83.34</v>
      </c>
      <c r="N632" s="121" t="s">
        <v>63</v>
      </c>
    </row>
    <row r="633" spans="1:14" ht="12" customHeight="1" x14ac:dyDescent="0.2">
      <c r="A633" s="154"/>
      <c r="B633" s="155" t="s">
        <v>912</v>
      </c>
      <c r="C633" s="131"/>
      <c r="D633" s="124">
        <v>1</v>
      </c>
      <c r="E633" s="124">
        <v>18</v>
      </c>
      <c r="F633" s="254"/>
      <c r="G633" s="124">
        <v>4.63</v>
      </c>
      <c r="H633" s="254"/>
      <c r="I633" s="254"/>
      <c r="J633" s="254"/>
      <c r="K633" s="124">
        <f>E633*G633</f>
        <v>83.34</v>
      </c>
      <c r="L633" s="124">
        <f>K633*D633</f>
        <v>83.34</v>
      </c>
      <c r="M633" s="126"/>
      <c r="N633" s="131"/>
    </row>
    <row r="634" spans="1:14" ht="42" customHeight="1" x14ac:dyDescent="0.3">
      <c r="A634" s="133" t="s">
        <v>360</v>
      </c>
      <c r="B634" s="132" t="s">
        <v>913</v>
      </c>
      <c r="C634" s="128"/>
      <c r="D634" s="209"/>
      <c r="E634" s="209"/>
      <c r="F634" s="209"/>
      <c r="G634" s="209"/>
      <c r="H634" s="209"/>
      <c r="I634" s="209"/>
      <c r="J634" s="209"/>
      <c r="K634" s="209"/>
      <c r="L634" s="209"/>
      <c r="M634" s="114">
        <f>L635</f>
        <v>83.34</v>
      </c>
      <c r="N634" s="133" t="s">
        <v>63</v>
      </c>
    </row>
    <row r="635" spans="1:14" ht="12" customHeight="1" x14ac:dyDescent="0.2">
      <c r="A635" s="154"/>
      <c r="B635" s="155" t="s">
        <v>912</v>
      </c>
      <c r="C635" s="131"/>
      <c r="D635" s="124">
        <v>1</v>
      </c>
      <c r="E635" s="124">
        <v>18</v>
      </c>
      <c r="F635" s="254"/>
      <c r="G635" s="124">
        <v>4.63</v>
      </c>
      <c r="H635" s="254"/>
      <c r="I635" s="254"/>
      <c r="J635" s="254"/>
      <c r="K635" s="124">
        <f>E635*G635</f>
        <v>83.34</v>
      </c>
      <c r="L635" s="124">
        <f>K635*D635</f>
        <v>83.34</v>
      </c>
      <c r="M635" s="126"/>
      <c r="N635" s="131"/>
    </row>
    <row r="636" spans="1:14" ht="31.5" customHeight="1" x14ac:dyDescent="0.3">
      <c r="A636" s="121" t="s">
        <v>361</v>
      </c>
      <c r="B636" s="132" t="s">
        <v>1127</v>
      </c>
      <c r="C636" s="111"/>
      <c r="D636" s="117"/>
      <c r="E636" s="117"/>
      <c r="F636" s="117"/>
      <c r="G636" s="117"/>
      <c r="H636" s="117"/>
      <c r="I636" s="117"/>
      <c r="J636" s="117"/>
      <c r="K636" s="117"/>
      <c r="L636" s="117"/>
      <c r="M636" s="114">
        <f>L637+L638</f>
        <v>61.36</v>
      </c>
      <c r="N636" s="121" t="s">
        <v>63</v>
      </c>
    </row>
    <row r="637" spans="1:14" x14ac:dyDescent="0.2">
      <c r="A637" s="171"/>
      <c r="B637" s="189" t="s">
        <v>1492</v>
      </c>
      <c r="C637" s="220"/>
      <c r="D637" s="115">
        <v>1</v>
      </c>
      <c r="E637" s="115">
        <v>30.68</v>
      </c>
      <c r="F637" s="122"/>
      <c r="G637" s="115"/>
      <c r="H637" s="122"/>
      <c r="I637" s="122"/>
      <c r="J637" s="122"/>
      <c r="K637" s="115">
        <f>E637</f>
        <v>30.68</v>
      </c>
      <c r="L637" s="115">
        <f>K637*D637</f>
        <v>30.68</v>
      </c>
      <c r="M637" s="118"/>
      <c r="N637" s="116"/>
    </row>
    <row r="638" spans="1:14" x14ac:dyDescent="0.2">
      <c r="A638" s="171"/>
      <c r="B638" s="189" t="s">
        <v>1493</v>
      </c>
      <c r="C638" s="220"/>
      <c r="D638" s="115">
        <v>1</v>
      </c>
      <c r="E638" s="115">
        <v>30.68</v>
      </c>
      <c r="F638" s="122"/>
      <c r="G638" s="115"/>
      <c r="H638" s="122"/>
      <c r="I638" s="122"/>
      <c r="J638" s="122"/>
      <c r="K638" s="115">
        <f t="shared" ref="K638" si="17">E638</f>
        <v>30.68</v>
      </c>
      <c r="L638" s="115">
        <f t="shared" ref="L638" si="18">K638*D638</f>
        <v>30.68</v>
      </c>
      <c r="M638" s="118"/>
      <c r="N638" s="116"/>
    </row>
    <row r="639" spans="1:14" ht="63" x14ac:dyDescent="0.3">
      <c r="A639" s="121" t="s">
        <v>1516</v>
      </c>
      <c r="B639" s="304" t="s">
        <v>164</v>
      </c>
      <c r="C639" s="305"/>
      <c r="D639" s="300"/>
      <c r="E639" s="300"/>
      <c r="F639" s="300"/>
      <c r="G639" s="300"/>
      <c r="H639" s="300"/>
      <c r="I639" s="300"/>
      <c r="J639" s="300"/>
      <c r="K639" s="300"/>
      <c r="L639" s="300"/>
      <c r="M639" s="306">
        <v>2</v>
      </c>
      <c r="N639" s="266" t="s">
        <v>165</v>
      </c>
    </row>
    <row r="640" spans="1:14" x14ac:dyDescent="0.2">
      <c r="A640" s="154"/>
      <c r="B640" s="527" t="s">
        <v>912</v>
      </c>
      <c r="C640" s="131"/>
      <c r="D640" s="124">
        <v>1</v>
      </c>
      <c r="E640" s="124">
        <v>2</v>
      </c>
      <c r="F640" s="254"/>
      <c r="G640" s="254"/>
      <c r="H640" s="254"/>
      <c r="I640" s="254"/>
      <c r="J640" s="254"/>
      <c r="K640" s="124">
        <v>2</v>
      </c>
      <c r="L640" s="124">
        <v>2</v>
      </c>
      <c r="M640" s="126"/>
      <c r="N640" s="131"/>
    </row>
    <row r="641" spans="1:14" ht="12" customHeight="1" x14ac:dyDescent="0.2">
      <c r="A641" s="156" t="s">
        <v>362</v>
      </c>
      <c r="B641" s="157" t="s">
        <v>173</v>
      </c>
      <c r="C641" s="143"/>
      <c r="D641" s="253"/>
      <c r="E641" s="253"/>
      <c r="F641" s="253"/>
      <c r="G641" s="253"/>
      <c r="H641" s="253"/>
      <c r="I641" s="253"/>
      <c r="J641" s="253"/>
      <c r="K641" s="253"/>
      <c r="L641" s="253"/>
      <c r="M641" s="144"/>
      <c r="N641" s="143"/>
    </row>
    <row r="642" spans="1:14" ht="52.75" customHeight="1" x14ac:dyDescent="0.3">
      <c r="A642" s="121" t="s">
        <v>363</v>
      </c>
      <c r="B642" s="132" t="s">
        <v>1128</v>
      </c>
      <c r="C642" s="128"/>
      <c r="D642" s="209"/>
      <c r="E642" s="209"/>
      <c r="F642" s="209"/>
      <c r="G642" s="209"/>
      <c r="H642" s="209"/>
      <c r="I642" s="209"/>
      <c r="J642" s="209"/>
      <c r="K642" s="209"/>
      <c r="L642" s="209"/>
      <c r="M642" s="114">
        <f>L643</f>
        <v>3.61</v>
      </c>
      <c r="N642" s="121" t="s">
        <v>63</v>
      </c>
    </row>
    <row r="643" spans="1:14" ht="12" customHeight="1" x14ac:dyDescent="0.2">
      <c r="A643" s="171"/>
      <c r="B643" s="227" t="s">
        <v>1129</v>
      </c>
      <c r="C643" s="116"/>
      <c r="D643" s="115">
        <v>2</v>
      </c>
      <c r="E643" s="115">
        <v>0.86</v>
      </c>
      <c r="F643" s="122"/>
      <c r="G643" s="115">
        <v>2.1</v>
      </c>
      <c r="H643" s="122"/>
      <c r="I643" s="122"/>
      <c r="J643" s="122"/>
      <c r="K643" s="115">
        <v>1.81</v>
      </c>
      <c r="L643" s="115">
        <v>3.61</v>
      </c>
      <c r="M643" s="118"/>
      <c r="N643" s="116"/>
    </row>
    <row r="644" spans="1:14" ht="73.75" customHeight="1" x14ac:dyDescent="0.3">
      <c r="A644" s="121" t="s">
        <v>364</v>
      </c>
      <c r="B644" s="132" t="s">
        <v>919</v>
      </c>
      <c r="C644" s="128"/>
      <c r="D644" s="209"/>
      <c r="E644" s="209"/>
      <c r="F644" s="209"/>
      <c r="G644" s="209"/>
      <c r="H644" s="209"/>
      <c r="I644" s="209"/>
      <c r="J644" s="209"/>
      <c r="K644" s="209"/>
      <c r="L644" s="209"/>
      <c r="M644" s="114">
        <f>L645+L646</f>
        <v>4.97</v>
      </c>
      <c r="N644" s="121" t="s">
        <v>63</v>
      </c>
    </row>
    <row r="645" spans="1:14" ht="12" customHeight="1" x14ac:dyDescent="0.2">
      <c r="A645" s="171"/>
      <c r="B645" s="227" t="s">
        <v>1130</v>
      </c>
      <c r="C645" s="116"/>
      <c r="D645" s="115">
        <v>2</v>
      </c>
      <c r="E645" s="115">
        <v>3</v>
      </c>
      <c r="F645" s="122"/>
      <c r="G645" s="115">
        <v>0.5</v>
      </c>
      <c r="H645" s="122"/>
      <c r="I645" s="122"/>
      <c r="J645" s="122"/>
      <c r="K645" s="115">
        <v>1.5</v>
      </c>
      <c r="L645" s="115">
        <v>3</v>
      </c>
      <c r="M645" s="118"/>
      <c r="N645" s="116"/>
    </row>
    <row r="646" spans="1:14" ht="12" customHeight="1" x14ac:dyDescent="0.2">
      <c r="A646" s="171"/>
      <c r="B646" s="227" t="s">
        <v>1131</v>
      </c>
      <c r="C646" s="116"/>
      <c r="D646" s="115">
        <v>2</v>
      </c>
      <c r="E646" s="115">
        <v>1.97</v>
      </c>
      <c r="F646" s="122"/>
      <c r="G646" s="115">
        <v>0.5</v>
      </c>
      <c r="H646" s="122"/>
      <c r="I646" s="122"/>
      <c r="J646" s="122"/>
      <c r="K646" s="115">
        <v>0.99</v>
      </c>
      <c r="L646" s="115">
        <v>1.97</v>
      </c>
      <c r="M646" s="118"/>
      <c r="N646" s="116"/>
    </row>
    <row r="647" spans="1:14" ht="52.5" customHeight="1" x14ac:dyDescent="0.3">
      <c r="A647" s="121" t="s">
        <v>365</v>
      </c>
      <c r="B647" s="132" t="s">
        <v>1128</v>
      </c>
      <c r="C647" s="149" t="s">
        <v>1132</v>
      </c>
      <c r="D647" s="209"/>
      <c r="E647" s="209"/>
      <c r="F647" s="209"/>
      <c r="G647" s="209"/>
      <c r="H647" s="209"/>
      <c r="I647" s="209"/>
      <c r="J647" s="209"/>
      <c r="K647" s="209"/>
      <c r="L647" s="209"/>
      <c r="M647" s="114">
        <v>10.46</v>
      </c>
      <c r="N647" s="121" t="s">
        <v>63</v>
      </c>
    </row>
    <row r="648" spans="1:14" ht="12" customHeight="1" x14ac:dyDescent="0.2">
      <c r="A648" s="171"/>
      <c r="B648" s="189" t="s">
        <v>1133</v>
      </c>
      <c r="C648" s="116"/>
      <c r="D648" s="115">
        <v>8</v>
      </c>
      <c r="E648" s="115">
        <v>0.56999999999999995</v>
      </c>
      <c r="F648" s="122"/>
      <c r="G648" s="115">
        <v>1.65</v>
      </c>
      <c r="H648" s="122"/>
      <c r="I648" s="122"/>
      <c r="J648" s="122"/>
      <c r="K648" s="115">
        <v>0.94</v>
      </c>
      <c r="L648" s="115">
        <v>7.52</v>
      </c>
      <c r="M648" s="118"/>
      <c r="N648" s="116"/>
    </row>
    <row r="649" spans="1:14" ht="12" customHeight="1" x14ac:dyDescent="0.2">
      <c r="A649" s="171"/>
      <c r="B649" s="189" t="s">
        <v>1134</v>
      </c>
      <c r="C649" s="116"/>
      <c r="D649" s="115">
        <v>2</v>
      </c>
      <c r="E649" s="115">
        <v>0.89</v>
      </c>
      <c r="F649" s="122"/>
      <c r="G649" s="115">
        <v>1.65</v>
      </c>
      <c r="H649" s="122"/>
      <c r="I649" s="122"/>
      <c r="J649" s="122"/>
      <c r="K649" s="115">
        <v>1.47</v>
      </c>
      <c r="L649" s="115">
        <v>2.94</v>
      </c>
      <c r="M649" s="118"/>
      <c r="N649" s="116"/>
    </row>
    <row r="650" spans="1:14" ht="12" customHeight="1" x14ac:dyDescent="0.2">
      <c r="A650" s="156" t="s">
        <v>366</v>
      </c>
      <c r="B650" s="157" t="s">
        <v>924</v>
      </c>
      <c r="C650" s="143"/>
      <c r="D650" s="253"/>
      <c r="E650" s="253"/>
      <c r="F650" s="253"/>
      <c r="G650" s="253"/>
      <c r="H650" s="253"/>
      <c r="I650" s="253"/>
      <c r="J650" s="253"/>
      <c r="K650" s="253"/>
      <c r="L650" s="253"/>
      <c r="M650" s="144"/>
      <c r="N650" s="143"/>
    </row>
    <row r="651" spans="1:14" ht="42" customHeight="1" x14ac:dyDescent="0.3">
      <c r="A651" s="133" t="s">
        <v>367</v>
      </c>
      <c r="B651" s="132" t="s">
        <v>925</v>
      </c>
      <c r="C651" s="149" t="s">
        <v>1490</v>
      </c>
      <c r="D651" s="209"/>
      <c r="E651" s="209"/>
      <c r="F651" s="209"/>
      <c r="G651" s="209"/>
      <c r="H651" s="209"/>
      <c r="I651" s="133" t="s">
        <v>1497</v>
      </c>
      <c r="J651" s="209"/>
      <c r="K651" s="209"/>
      <c r="L651" s="209"/>
      <c r="M651" s="114">
        <f>SUM(L652:L653)</f>
        <v>3.0680000000000001</v>
      </c>
      <c r="N651" s="133" t="s">
        <v>46</v>
      </c>
    </row>
    <row r="652" spans="1:14" ht="12" customHeight="1" x14ac:dyDescent="0.2">
      <c r="A652" s="154"/>
      <c r="B652" s="155" t="s">
        <v>1492</v>
      </c>
      <c r="C652" s="229"/>
      <c r="D652" s="124">
        <v>1</v>
      </c>
      <c r="E652" s="124">
        <v>30.68</v>
      </c>
      <c r="F652" s="254"/>
      <c r="G652" s="124"/>
      <c r="H652" s="254"/>
      <c r="I652" s="254">
        <v>0.05</v>
      </c>
      <c r="J652" s="254"/>
      <c r="K652" s="124">
        <f>E652*I652</f>
        <v>1.534</v>
      </c>
      <c r="L652" s="124">
        <f>K652*D652</f>
        <v>1.534</v>
      </c>
      <c r="M652" s="126"/>
      <c r="N652" s="131"/>
    </row>
    <row r="653" spans="1:14" ht="12" customHeight="1" x14ac:dyDescent="0.2">
      <c r="A653" s="154"/>
      <c r="B653" s="155" t="s">
        <v>1493</v>
      </c>
      <c r="C653" s="229"/>
      <c r="D653" s="124">
        <v>1</v>
      </c>
      <c r="E653" s="124">
        <v>30.68</v>
      </c>
      <c r="F653" s="254"/>
      <c r="G653" s="124"/>
      <c r="H653" s="254"/>
      <c r="I653" s="254">
        <v>0.05</v>
      </c>
      <c r="J653" s="254"/>
      <c r="K653" s="124">
        <f>E653*I653</f>
        <v>1.534</v>
      </c>
      <c r="L653" s="124">
        <f t="shared" ref="L653" si="19">K653*D653</f>
        <v>1.534</v>
      </c>
      <c r="M653" s="126"/>
      <c r="N653" s="131"/>
    </row>
    <row r="654" spans="1:14" ht="94.75" customHeight="1" x14ac:dyDescent="0.3">
      <c r="A654" s="121" t="s">
        <v>368</v>
      </c>
      <c r="B654" s="132" t="s">
        <v>929</v>
      </c>
      <c r="C654" s="140" t="s">
        <v>1135</v>
      </c>
      <c r="D654" s="209"/>
      <c r="E654" s="121" t="s">
        <v>931</v>
      </c>
      <c r="F654" s="209"/>
      <c r="G654" s="209"/>
      <c r="H654" s="209"/>
      <c r="I654" s="209"/>
      <c r="J654" s="209"/>
      <c r="K654" s="209"/>
      <c r="L654" s="209"/>
      <c r="M654" s="114">
        <f>SUM(L655:L656)</f>
        <v>61.36</v>
      </c>
      <c r="N654" s="121" t="s">
        <v>63</v>
      </c>
    </row>
    <row r="655" spans="1:14" x14ac:dyDescent="0.2">
      <c r="A655" s="161"/>
      <c r="B655" s="299" t="s">
        <v>1492</v>
      </c>
      <c r="C655" s="331"/>
      <c r="D655" s="297">
        <v>1</v>
      </c>
      <c r="E655" s="297">
        <v>30.68</v>
      </c>
      <c r="F655" s="259"/>
      <c r="G655" s="297"/>
      <c r="H655" s="259"/>
      <c r="I655" s="259"/>
      <c r="J655" s="259"/>
      <c r="K655" s="297">
        <f>E655</f>
        <v>30.68</v>
      </c>
      <c r="L655" s="297">
        <f>K655*D655</f>
        <v>30.68</v>
      </c>
      <c r="M655" s="147"/>
      <c r="N655" s="175"/>
    </row>
    <row r="656" spans="1:14" x14ac:dyDescent="0.2">
      <c r="A656" s="161"/>
      <c r="B656" s="299" t="s">
        <v>1493</v>
      </c>
      <c r="C656" s="331"/>
      <c r="D656" s="297">
        <v>1</v>
      </c>
      <c r="E656" s="297">
        <v>30.68</v>
      </c>
      <c r="F656" s="259"/>
      <c r="G656" s="297"/>
      <c r="H656" s="259"/>
      <c r="I656" s="259"/>
      <c r="J656" s="259"/>
      <c r="K656" s="297">
        <f>E656</f>
        <v>30.68</v>
      </c>
      <c r="L656" s="297">
        <f t="shared" ref="L656" si="20">K656*D656</f>
        <v>30.68</v>
      </c>
      <c r="M656" s="147"/>
      <c r="N656" s="175"/>
    </row>
    <row r="657" spans="1:14" ht="52.5" customHeight="1" x14ac:dyDescent="0.3">
      <c r="A657" s="121" t="s">
        <v>369</v>
      </c>
      <c r="B657" s="132" t="s">
        <v>932</v>
      </c>
      <c r="C657" s="128"/>
      <c r="D657" s="209"/>
      <c r="E657" s="209"/>
      <c r="F657" s="209"/>
      <c r="G657" s="209"/>
      <c r="H657" s="209"/>
      <c r="I657" s="209"/>
      <c r="J657" s="209"/>
      <c r="K657" s="209"/>
      <c r="L657" s="209"/>
      <c r="M657" s="114">
        <f>SUM(L658:L659)</f>
        <v>61.36</v>
      </c>
      <c r="N657" s="121" t="s">
        <v>63</v>
      </c>
    </row>
    <row r="658" spans="1:14" x14ac:dyDescent="0.2">
      <c r="A658" s="161"/>
      <c r="B658" s="299" t="s">
        <v>1492</v>
      </c>
      <c r="C658" s="331"/>
      <c r="D658" s="297">
        <v>1</v>
      </c>
      <c r="E658" s="297">
        <v>30.68</v>
      </c>
      <c r="F658" s="259"/>
      <c r="G658" s="297"/>
      <c r="H658" s="259"/>
      <c r="I658" s="259"/>
      <c r="J658" s="259"/>
      <c r="K658" s="297">
        <f>E658</f>
        <v>30.68</v>
      </c>
      <c r="L658" s="297">
        <f>K658*D658</f>
        <v>30.68</v>
      </c>
      <c r="M658" s="147"/>
      <c r="N658" s="175"/>
    </row>
    <row r="659" spans="1:14" ht="12" customHeight="1" x14ac:dyDescent="0.2">
      <c r="A659" s="161"/>
      <c r="B659" s="299" t="s">
        <v>1493</v>
      </c>
      <c r="C659" s="331"/>
      <c r="D659" s="297">
        <v>1</v>
      </c>
      <c r="E659" s="297">
        <v>30.68</v>
      </c>
      <c r="F659" s="259"/>
      <c r="G659" s="297"/>
      <c r="H659" s="259"/>
      <c r="I659" s="259"/>
      <c r="J659" s="259"/>
      <c r="K659" s="297">
        <f>E659</f>
        <v>30.68</v>
      </c>
      <c r="L659" s="297">
        <f t="shared" ref="L659" si="21">K659*D659</f>
        <v>30.68</v>
      </c>
      <c r="M659" s="147"/>
      <c r="N659" s="175"/>
    </row>
    <row r="660" spans="1:14" ht="84" customHeight="1" x14ac:dyDescent="0.3">
      <c r="A660" s="121" t="s">
        <v>370</v>
      </c>
      <c r="B660" s="132" t="s">
        <v>1176</v>
      </c>
      <c r="C660" s="140" t="s">
        <v>1177</v>
      </c>
      <c r="D660" s="209"/>
      <c r="E660" s="256" t="s">
        <v>1008</v>
      </c>
      <c r="F660" s="209"/>
      <c r="G660" s="209"/>
      <c r="H660" s="209"/>
      <c r="I660" s="209"/>
      <c r="J660" s="209"/>
      <c r="K660" s="209"/>
      <c r="L660" s="209"/>
      <c r="M660" s="114">
        <v>46.05</v>
      </c>
      <c r="N660" s="121" t="s">
        <v>124</v>
      </c>
    </row>
    <row r="661" spans="1:14" ht="12" customHeight="1" x14ac:dyDescent="0.2">
      <c r="A661" s="171"/>
      <c r="B661" s="189" t="s">
        <v>1137</v>
      </c>
      <c r="C661" s="116"/>
      <c r="D661" s="115">
        <v>1</v>
      </c>
      <c r="E661" s="115">
        <v>46.05</v>
      </c>
      <c r="F661" s="122"/>
      <c r="G661" s="122"/>
      <c r="H661" s="122"/>
      <c r="I661" s="122"/>
      <c r="J661" s="122"/>
      <c r="K661" s="115">
        <v>46.05</v>
      </c>
      <c r="L661" s="115">
        <v>46.05</v>
      </c>
      <c r="M661" s="118"/>
      <c r="N661" s="116"/>
    </row>
    <row r="662" spans="1:14" ht="63" customHeight="1" x14ac:dyDescent="0.3">
      <c r="A662" s="121" t="s">
        <v>372</v>
      </c>
      <c r="B662" s="134" t="s">
        <v>186</v>
      </c>
      <c r="C662" s="140" t="s">
        <v>1138</v>
      </c>
      <c r="D662" s="209"/>
      <c r="E662" s="256" t="s">
        <v>1008</v>
      </c>
      <c r="F662" s="209"/>
      <c r="G662" s="256"/>
      <c r="H662" s="209"/>
      <c r="I662" s="209"/>
      <c r="J662" s="209"/>
      <c r="K662" s="209"/>
      <c r="L662" s="209"/>
      <c r="M662" s="114">
        <f>L663</f>
        <v>3.5595000000000003</v>
      </c>
      <c r="N662" s="121" t="s">
        <v>46</v>
      </c>
    </row>
    <row r="663" spans="1:14" ht="12" customHeight="1" x14ac:dyDescent="0.2">
      <c r="A663" s="171" t="s">
        <v>1178</v>
      </c>
      <c r="B663" s="189" t="s">
        <v>1137</v>
      </c>
      <c r="C663" s="116"/>
      <c r="D663" s="115">
        <v>1</v>
      </c>
      <c r="E663" s="115">
        <v>50.85</v>
      </c>
      <c r="F663" s="122"/>
      <c r="G663" s="115"/>
      <c r="H663" s="122"/>
      <c r="I663" s="115">
        <v>7.0000000000000007E-2</v>
      </c>
      <c r="J663" s="122"/>
      <c r="K663" s="115">
        <f>E663*I663</f>
        <v>3.5595000000000003</v>
      </c>
      <c r="L663" s="115">
        <f>K663*D663</f>
        <v>3.5595000000000003</v>
      </c>
      <c r="M663" s="118"/>
      <c r="N663" s="116"/>
    </row>
    <row r="664" spans="1:14" ht="12" customHeight="1" x14ac:dyDescent="0.2">
      <c r="A664" s="156" t="s">
        <v>373</v>
      </c>
      <c r="B664" s="157" t="s">
        <v>41</v>
      </c>
      <c r="C664" s="143"/>
      <c r="D664" s="253"/>
      <c r="E664" s="253"/>
      <c r="F664" s="253"/>
      <c r="G664" s="253"/>
      <c r="H664" s="253"/>
      <c r="I664" s="253"/>
      <c r="J664" s="253"/>
      <c r="K664" s="253"/>
      <c r="L664" s="253"/>
      <c r="M664" s="144"/>
      <c r="N664" s="143"/>
    </row>
    <row r="665" spans="1:14" ht="52.5" customHeight="1" x14ac:dyDescent="0.3">
      <c r="A665" s="121" t="s">
        <v>374</v>
      </c>
      <c r="B665" s="132" t="s">
        <v>936</v>
      </c>
      <c r="C665" s="128"/>
      <c r="D665" s="209"/>
      <c r="E665" s="209"/>
      <c r="F665" s="209"/>
      <c r="G665" s="256" t="s">
        <v>903</v>
      </c>
      <c r="H665" s="209"/>
      <c r="I665" s="209"/>
      <c r="J665" s="209"/>
      <c r="K665" s="209"/>
      <c r="L665" s="209"/>
      <c r="M665" s="114">
        <v>309.95999999999998</v>
      </c>
      <c r="N665" s="121" t="s">
        <v>63</v>
      </c>
    </row>
    <row r="666" spans="1:14" ht="24" customHeight="1" x14ac:dyDescent="0.3">
      <c r="A666" s="154"/>
      <c r="B666" s="228" t="s">
        <v>1140</v>
      </c>
      <c r="C666" s="154" t="s">
        <v>1070</v>
      </c>
      <c r="D666" s="124">
        <v>2</v>
      </c>
      <c r="E666" s="124">
        <v>30</v>
      </c>
      <c r="F666" s="125"/>
      <c r="G666" s="124">
        <v>3</v>
      </c>
      <c r="H666" s="125"/>
      <c r="I666" s="125"/>
      <c r="J666" s="125"/>
      <c r="K666" s="124">
        <v>90</v>
      </c>
      <c r="L666" s="124">
        <v>180</v>
      </c>
      <c r="M666" s="126"/>
      <c r="N666" s="173"/>
    </row>
    <row r="667" spans="1:14" ht="12" customHeight="1" x14ac:dyDescent="0.2">
      <c r="A667" s="154"/>
      <c r="B667" s="214" t="s">
        <v>1141</v>
      </c>
      <c r="C667" s="131"/>
      <c r="D667" s="124">
        <v>1</v>
      </c>
      <c r="E667" s="124">
        <v>44.71</v>
      </c>
      <c r="F667" s="254"/>
      <c r="G667" s="124">
        <v>3.15</v>
      </c>
      <c r="H667" s="254"/>
      <c r="I667" s="254"/>
      <c r="J667" s="254"/>
      <c r="K667" s="124">
        <v>140.84</v>
      </c>
      <c r="L667" s="124">
        <v>140.84</v>
      </c>
      <c r="M667" s="126"/>
      <c r="N667" s="131"/>
    </row>
    <row r="668" spans="1:14" ht="12" customHeight="1" x14ac:dyDescent="0.2">
      <c r="A668" s="154"/>
      <c r="B668" s="214" t="s">
        <v>967</v>
      </c>
      <c r="C668" s="154" t="s">
        <v>1142</v>
      </c>
      <c r="D668" s="124">
        <v>-4</v>
      </c>
      <c r="E668" s="124">
        <v>0.86</v>
      </c>
      <c r="F668" s="254"/>
      <c r="G668" s="124">
        <v>2.1</v>
      </c>
      <c r="H668" s="254"/>
      <c r="I668" s="254"/>
      <c r="J668" s="254"/>
      <c r="K668" s="124">
        <v>1.81</v>
      </c>
      <c r="L668" s="124">
        <v>-7.22</v>
      </c>
      <c r="M668" s="126"/>
      <c r="N668" s="131"/>
    </row>
    <row r="669" spans="1:14" ht="12" customHeight="1" x14ac:dyDescent="0.2">
      <c r="A669" s="154"/>
      <c r="B669" s="230" t="s">
        <v>1143</v>
      </c>
      <c r="C669" s="154" t="s">
        <v>1142</v>
      </c>
      <c r="D669" s="124">
        <v>-4</v>
      </c>
      <c r="E669" s="124">
        <v>3</v>
      </c>
      <c r="F669" s="254"/>
      <c r="G669" s="124">
        <v>0.5</v>
      </c>
      <c r="H669" s="254"/>
      <c r="I669" s="254"/>
      <c r="J669" s="254"/>
      <c r="K669" s="124">
        <v>1.5</v>
      </c>
      <c r="L669" s="124">
        <v>-6</v>
      </c>
      <c r="M669" s="126"/>
      <c r="N669" s="131"/>
    </row>
    <row r="670" spans="1:14" ht="12" customHeight="1" x14ac:dyDescent="0.2">
      <c r="A670" s="154"/>
      <c r="B670" s="230" t="s">
        <v>1144</v>
      </c>
      <c r="C670" s="154" t="s">
        <v>1142</v>
      </c>
      <c r="D670" s="124">
        <v>-4</v>
      </c>
      <c r="E670" s="124">
        <v>3</v>
      </c>
      <c r="F670" s="254"/>
      <c r="G670" s="124">
        <v>0.5</v>
      </c>
      <c r="H670" s="254"/>
      <c r="I670" s="254"/>
      <c r="J670" s="254"/>
      <c r="K670" s="124">
        <v>1.5</v>
      </c>
      <c r="L670" s="124">
        <v>-6</v>
      </c>
      <c r="M670" s="126"/>
      <c r="N670" s="131"/>
    </row>
    <row r="671" spans="1:14" ht="12" customHeight="1" x14ac:dyDescent="0.2">
      <c r="A671" s="154"/>
      <c r="B671" s="214" t="s">
        <v>940</v>
      </c>
      <c r="C671" s="131"/>
      <c r="D671" s="124">
        <v>1</v>
      </c>
      <c r="E671" s="124">
        <v>17.2</v>
      </c>
      <c r="F671" s="254"/>
      <c r="G671" s="124">
        <v>0.96</v>
      </c>
      <c r="H671" s="124">
        <v>0.01</v>
      </c>
      <c r="I671" s="254"/>
      <c r="J671" s="254"/>
      <c r="K671" s="124">
        <v>8.34</v>
      </c>
      <c r="L671" s="124">
        <v>8.34</v>
      </c>
      <c r="M671" s="126"/>
      <c r="N671" s="131"/>
    </row>
    <row r="672" spans="1:14" ht="73.75" customHeight="1" x14ac:dyDescent="0.3">
      <c r="A672" s="121" t="s">
        <v>375</v>
      </c>
      <c r="B672" s="132" t="s">
        <v>941</v>
      </c>
      <c r="C672" s="128"/>
      <c r="D672" s="256" t="s">
        <v>1179</v>
      </c>
      <c r="E672" s="209"/>
      <c r="F672" s="209"/>
      <c r="G672" s="142" t="s">
        <v>903</v>
      </c>
      <c r="H672" s="209"/>
      <c r="I672" s="209"/>
      <c r="J672" s="209"/>
      <c r="K672" s="209"/>
      <c r="L672" s="209"/>
      <c r="M672" s="114">
        <v>309.95999999999998</v>
      </c>
      <c r="N672" s="121" t="s">
        <v>63</v>
      </c>
    </row>
    <row r="673" spans="1:14" ht="24" customHeight="1" x14ac:dyDescent="0.3">
      <c r="A673" s="154"/>
      <c r="B673" s="228" t="s">
        <v>1140</v>
      </c>
      <c r="C673" s="154" t="s">
        <v>1070</v>
      </c>
      <c r="D673" s="124">
        <v>2</v>
      </c>
      <c r="E673" s="124">
        <v>30</v>
      </c>
      <c r="F673" s="125"/>
      <c r="G673" s="124">
        <v>3</v>
      </c>
      <c r="H673" s="125"/>
      <c r="I673" s="125"/>
      <c r="J673" s="125"/>
      <c r="K673" s="124">
        <v>90</v>
      </c>
      <c r="L673" s="124">
        <v>180</v>
      </c>
      <c r="M673" s="126"/>
      <c r="N673" s="173"/>
    </row>
    <row r="674" spans="1:14" ht="23.5" customHeight="1" x14ac:dyDescent="0.3">
      <c r="A674" s="154"/>
      <c r="B674" s="214" t="s">
        <v>1141</v>
      </c>
      <c r="C674" s="173"/>
      <c r="D674" s="124">
        <v>1</v>
      </c>
      <c r="E674" s="124">
        <v>44.71</v>
      </c>
      <c r="F674" s="125"/>
      <c r="G674" s="124">
        <v>3.15</v>
      </c>
      <c r="H674" s="125"/>
      <c r="I674" s="125"/>
      <c r="J674" s="125"/>
      <c r="K674" s="124">
        <v>140.84</v>
      </c>
      <c r="L674" s="124">
        <v>140.84</v>
      </c>
      <c r="M674" s="126"/>
      <c r="N674" s="173"/>
    </row>
    <row r="675" spans="1:14" ht="12" customHeight="1" x14ac:dyDescent="0.2">
      <c r="A675" s="154"/>
      <c r="B675" s="214" t="s">
        <v>967</v>
      </c>
      <c r="C675" s="154" t="s">
        <v>1142</v>
      </c>
      <c r="D675" s="124">
        <v>-4</v>
      </c>
      <c r="E675" s="124">
        <v>0.86</v>
      </c>
      <c r="F675" s="254"/>
      <c r="G675" s="124">
        <v>2.1</v>
      </c>
      <c r="H675" s="254"/>
      <c r="I675" s="254"/>
      <c r="J675" s="254"/>
      <c r="K675" s="124">
        <v>1.81</v>
      </c>
      <c r="L675" s="124">
        <v>-7.22</v>
      </c>
      <c r="M675" s="126"/>
      <c r="N675" s="131"/>
    </row>
    <row r="676" spans="1:14" ht="12" customHeight="1" x14ac:dyDescent="0.2">
      <c r="A676" s="154"/>
      <c r="B676" s="230" t="s">
        <v>1143</v>
      </c>
      <c r="C676" s="154" t="s">
        <v>1142</v>
      </c>
      <c r="D676" s="124">
        <v>-4</v>
      </c>
      <c r="E676" s="124">
        <v>3</v>
      </c>
      <c r="F676" s="254"/>
      <c r="G676" s="124">
        <v>0.5</v>
      </c>
      <c r="H676" s="254"/>
      <c r="I676" s="254"/>
      <c r="J676" s="254"/>
      <c r="K676" s="124">
        <v>1.5</v>
      </c>
      <c r="L676" s="124">
        <v>-6</v>
      </c>
      <c r="M676" s="126"/>
      <c r="N676" s="131"/>
    </row>
    <row r="677" spans="1:14" ht="12" customHeight="1" x14ac:dyDescent="0.2">
      <c r="A677" s="154"/>
      <c r="B677" s="230" t="s">
        <v>1144</v>
      </c>
      <c r="C677" s="154" t="s">
        <v>1142</v>
      </c>
      <c r="D677" s="124">
        <v>-4</v>
      </c>
      <c r="E677" s="124">
        <v>3</v>
      </c>
      <c r="F677" s="254"/>
      <c r="G677" s="124">
        <v>0.5</v>
      </c>
      <c r="H677" s="254"/>
      <c r="I677" s="254"/>
      <c r="J677" s="254"/>
      <c r="K677" s="124">
        <v>1.5</v>
      </c>
      <c r="L677" s="124">
        <v>-6</v>
      </c>
      <c r="M677" s="126"/>
      <c r="N677" s="131"/>
    </row>
    <row r="678" spans="1:14" ht="12" customHeight="1" x14ac:dyDescent="0.2">
      <c r="A678" s="154"/>
      <c r="B678" s="214" t="s">
        <v>940</v>
      </c>
      <c r="C678" s="131"/>
      <c r="D678" s="124">
        <v>1</v>
      </c>
      <c r="E678" s="124">
        <v>17.2</v>
      </c>
      <c r="F678" s="254"/>
      <c r="G678" s="124">
        <v>0.96</v>
      </c>
      <c r="H678" s="124">
        <v>0.01</v>
      </c>
      <c r="I678" s="254"/>
      <c r="J678" s="254"/>
      <c r="K678" s="124">
        <v>8.34</v>
      </c>
      <c r="L678" s="124">
        <v>8.34</v>
      </c>
      <c r="M678" s="126"/>
      <c r="N678" s="131"/>
    </row>
    <row r="679" spans="1:14" ht="84" customHeight="1" x14ac:dyDescent="0.3">
      <c r="A679" s="121" t="s">
        <v>376</v>
      </c>
      <c r="B679" s="134" t="s">
        <v>304</v>
      </c>
      <c r="C679" s="128"/>
      <c r="D679" s="256" t="s">
        <v>1179</v>
      </c>
      <c r="E679" s="209"/>
      <c r="F679" s="209"/>
      <c r="G679" s="142" t="s">
        <v>903</v>
      </c>
      <c r="H679" s="209"/>
      <c r="I679" s="209"/>
      <c r="J679" s="209"/>
      <c r="K679" s="209"/>
      <c r="L679" s="209"/>
      <c r="M679" s="114">
        <v>170.39</v>
      </c>
      <c r="N679" s="121" t="s">
        <v>63</v>
      </c>
    </row>
    <row r="680" spans="1:14" ht="24" customHeight="1" x14ac:dyDescent="0.3">
      <c r="A680" s="171"/>
      <c r="B680" s="231" t="s">
        <v>1140</v>
      </c>
      <c r="C680" s="171" t="s">
        <v>1070</v>
      </c>
      <c r="D680" s="115">
        <v>2</v>
      </c>
      <c r="E680" s="115">
        <v>30</v>
      </c>
      <c r="F680" s="117"/>
      <c r="G680" s="115">
        <v>3</v>
      </c>
      <c r="H680" s="117"/>
      <c r="I680" s="117"/>
      <c r="J680" s="117"/>
      <c r="K680" s="115">
        <v>90</v>
      </c>
      <c r="L680" s="115">
        <v>180</v>
      </c>
      <c r="M680" s="118"/>
      <c r="N680" s="111"/>
    </row>
    <row r="681" spans="1:14" ht="12" customHeight="1" x14ac:dyDescent="0.2">
      <c r="A681" s="171"/>
      <c r="B681" s="219" t="s">
        <v>967</v>
      </c>
      <c r="C681" s="171" t="s">
        <v>1142</v>
      </c>
      <c r="D681" s="115">
        <v>-2</v>
      </c>
      <c r="E681" s="115">
        <v>0.86</v>
      </c>
      <c r="F681" s="122"/>
      <c r="G681" s="115">
        <v>2.1</v>
      </c>
      <c r="H681" s="122"/>
      <c r="I681" s="122"/>
      <c r="J681" s="122"/>
      <c r="K681" s="115">
        <v>1.81</v>
      </c>
      <c r="L681" s="115">
        <v>-3.61</v>
      </c>
      <c r="M681" s="118"/>
      <c r="N681" s="116"/>
    </row>
    <row r="682" spans="1:14" ht="12" customHeight="1" x14ac:dyDescent="0.2">
      <c r="A682" s="171"/>
      <c r="B682" s="232" t="s">
        <v>1143</v>
      </c>
      <c r="C682" s="171" t="s">
        <v>1142</v>
      </c>
      <c r="D682" s="115">
        <v>-2</v>
      </c>
      <c r="E682" s="115">
        <v>3</v>
      </c>
      <c r="F682" s="122"/>
      <c r="G682" s="115">
        <v>0.5</v>
      </c>
      <c r="H682" s="122"/>
      <c r="I682" s="122"/>
      <c r="J682" s="122"/>
      <c r="K682" s="115">
        <v>1.5</v>
      </c>
      <c r="L682" s="115">
        <v>-3</v>
      </c>
      <c r="M682" s="118"/>
      <c r="N682" s="116"/>
    </row>
    <row r="683" spans="1:14" ht="12" customHeight="1" x14ac:dyDescent="0.2">
      <c r="A683" s="171"/>
      <c r="B683" s="232" t="s">
        <v>1144</v>
      </c>
      <c r="C683" s="171" t="s">
        <v>1142</v>
      </c>
      <c r="D683" s="115">
        <v>-2</v>
      </c>
      <c r="E683" s="115">
        <v>3</v>
      </c>
      <c r="F683" s="122"/>
      <c r="G683" s="115">
        <v>0.5</v>
      </c>
      <c r="H683" s="122"/>
      <c r="I683" s="122"/>
      <c r="J683" s="122"/>
      <c r="K683" s="115">
        <v>1.5</v>
      </c>
      <c r="L683" s="115">
        <v>-3</v>
      </c>
      <c r="M683" s="118"/>
      <c r="N683" s="116"/>
    </row>
    <row r="684" spans="1:14" ht="12" customHeight="1" x14ac:dyDescent="0.2">
      <c r="A684" s="156" t="s">
        <v>377</v>
      </c>
      <c r="B684" s="157" t="s">
        <v>42</v>
      </c>
      <c r="C684" s="143"/>
      <c r="D684" s="253"/>
      <c r="E684" s="253"/>
      <c r="F684" s="253"/>
      <c r="G684" s="253"/>
      <c r="H684" s="253"/>
      <c r="I684" s="253"/>
      <c r="J684" s="253"/>
      <c r="K684" s="253"/>
      <c r="L684" s="253"/>
      <c r="M684" s="144"/>
      <c r="N684" s="143"/>
    </row>
    <row r="685" spans="1:14" ht="31.5" customHeight="1" x14ac:dyDescent="0.3">
      <c r="A685" s="121" t="s">
        <v>378</v>
      </c>
      <c r="B685" s="132" t="s">
        <v>1145</v>
      </c>
      <c r="C685" s="111"/>
      <c r="D685" s="117"/>
      <c r="E685" s="117"/>
      <c r="F685" s="117"/>
      <c r="G685" s="117"/>
      <c r="H685" s="117"/>
      <c r="I685" s="117"/>
      <c r="J685" s="117"/>
      <c r="K685" s="117"/>
      <c r="L685" s="117"/>
      <c r="M685" s="114">
        <v>133.57</v>
      </c>
      <c r="N685" s="121" t="s">
        <v>63</v>
      </c>
    </row>
    <row r="686" spans="1:14" ht="12" customHeight="1" x14ac:dyDescent="0.2">
      <c r="A686" s="171"/>
      <c r="B686" s="219" t="s">
        <v>1141</v>
      </c>
      <c r="C686" s="116"/>
      <c r="D686" s="115">
        <v>1</v>
      </c>
      <c r="E686" s="115">
        <v>44.71</v>
      </c>
      <c r="F686" s="122"/>
      <c r="G686" s="115">
        <v>3.15</v>
      </c>
      <c r="H686" s="122"/>
      <c r="I686" s="122"/>
      <c r="J686" s="122"/>
      <c r="K686" s="115">
        <v>140.84</v>
      </c>
      <c r="L686" s="115">
        <v>140.84</v>
      </c>
      <c r="M686" s="118"/>
      <c r="N686" s="116"/>
    </row>
    <row r="687" spans="1:14" ht="12" customHeight="1" x14ac:dyDescent="0.2">
      <c r="A687" s="171"/>
      <c r="B687" s="219" t="s">
        <v>967</v>
      </c>
      <c r="C687" s="171" t="s">
        <v>1142</v>
      </c>
      <c r="D687" s="115">
        <v>-2</v>
      </c>
      <c r="E687" s="115">
        <v>0.86</v>
      </c>
      <c r="F687" s="122"/>
      <c r="G687" s="115">
        <v>2.1</v>
      </c>
      <c r="H687" s="122"/>
      <c r="I687" s="122"/>
      <c r="J687" s="122"/>
      <c r="K687" s="115">
        <v>1.81</v>
      </c>
      <c r="L687" s="115">
        <v>-3.61</v>
      </c>
      <c r="M687" s="118"/>
      <c r="N687" s="116"/>
    </row>
    <row r="688" spans="1:14" ht="12" customHeight="1" x14ac:dyDescent="0.2">
      <c r="A688" s="171"/>
      <c r="B688" s="232" t="s">
        <v>1143</v>
      </c>
      <c r="C688" s="171" t="s">
        <v>1142</v>
      </c>
      <c r="D688" s="115">
        <v>-4</v>
      </c>
      <c r="E688" s="115">
        <v>3</v>
      </c>
      <c r="F688" s="122"/>
      <c r="G688" s="115">
        <v>0.5</v>
      </c>
      <c r="H688" s="122"/>
      <c r="I688" s="122"/>
      <c r="J688" s="122"/>
      <c r="K688" s="115">
        <v>1.5</v>
      </c>
      <c r="L688" s="115">
        <v>-6</v>
      </c>
      <c r="M688" s="118"/>
      <c r="N688" s="116"/>
    </row>
    <row r="689" spans="1:14" ht="12" customHeight="1" x14ac:dyDescent="0.2">
      <c r="A689" s="171"/>
      <c r="B689" s="232" t="s">
        <v>1144</v>
      </c>
      <c r="C689" s="171" t="s">
        <v>1142</v>
      </c>
      <c r="D689" s="115">
        <v>-4</v>
      </c>
      <c r="E689" s="115">
        <v>3</v>
      </c>
      <c r="F689" s="122"/>
      <c r="G689" s="115">
        <v>0.5</v>
      </c>
      <c r="H689" s="122"/>
      <c r="I689" s="122"/>
      <c r="J689" s="122"/>
      <c r="K689" s="115">
        <v>1.5</v>
      </c>
      <c r="L689" s="115">
        <v>-6</v>
      </c>
      <c r="M689" s="118"/>
      <c r="N689" s="116"/>
    </row>
    <row r="690" spans="1:14" ht="12" customHeight="1" x14ac:dyDescent="0.2">
      <c r="A690" s="171"/>
      <c r="B690" s="219" t="s">
        <v>940</v>
      </c>
      <c r="C690" s="116"/>
      <c r="D690" s="115">
        <v>1</v>
      </c>
      <c r="E690" s="115">
        <v>17.2</v>
      </c>
      <c r="F690" s="122"/>
      <c r="G690" s="115">
        <v>0.96</v>
      </c>
      <c r="H690" s="115">
        <v>0.01</v>
      </c>
      <c r="I690" s="122"/>
      <c r="J690" s="122"/>
      <c r="K690" s="115">
        <v>8.34</v>
      </c>
      <c r="L690" s="115">
        <v>8.34</v>
      </c>
      <c r="M690" s="118"/>
      <c r="N690" s="116"/>
    </row>
    <row r="691" spans="1:14" ht="31.75" customHeight="1" x14ac:dyDescent="0.3">
      <c r="A691" s="121" t="s">
        <v>379</v>
      </c>
      <c r="B691" s="132" t="s">
        <v>1017</v>
      </c>
      <c r="C691" s="111"/>
      <c r="D691" s="117"/>
      <c r="E691" s="117"/>
      <c r="F691" s="117"/>
      <c r="G691" s="117"/>
      <c r="H691" s="117"/>
      <c r="I691" s="117"/>
      <c r="J691" s="117"/>
      <c r="K691" s="117"/>
      <c r="L691" s="117"/>
      <c r="M691" s="114">
        <v>133.57</v>
      </c>
      <c r="N691" s="121" t="s">
        <v>63</v>
      </c>
    </row>
    <row r="692" spans="1:14" ht="12" customHeight="1" x14ac:dyDescent="0.2">
      <c r="A692" s="171"/>
      <c r="B692" s="219" t="s">
        <v>1141</v>
      </c>
      <c r="C692" s="116"/>
      <c r="D692" s="115">
        <v>1</v>
      </c>
      <c r="E692" s="115">
        <v>44.71</v>
      </c>
      <c r="F692" s="122"/>
      <c r="G692" s="115">
        <v>3.15</v>
      </c>
      <c r="H692" s="122"/>
      <c r="I692" s="122"/>
      <c r="J692" s="122"/>
      <c r="K692" s="115">
        <v>140.84</v>
      </c>
      <c r="L692" s="115">
        <v>140.84</v>
      </c>
      <c r="M692" s="118"/>
      <c r="N692" s="116"/>
    </row>
    <row r="693" spans="1:14" ht="12" customHeight="1" x14ac:dyDescent="0.2">
      <c r="A693" s="171"/>
      <c r="B693" s="219" t="s">
        <v>967</v>
      </c>
      <c r="C693" s="171" t="s">
        <v>1142</v>
      </c>
      <c r="D693" s="115">
        <v>-2</v>
      </c>
      <c r="E693" s="115">
        <v>0.86</v>
      </c>
      <c r="F693" s="122"/>
      <c r="G693" s="115">
        <v>2.1</v>
      </c>
      <c r="H693" s="122"/>
      <c r="I693" s="122"/>
      <c r="J693" s="122"/>
      <c r="K693" s="115">
        <v>1.81</v>
      </c>
      <c r="L693" s="115">
        <v>-3.61</v>
      </c>
      <c r="M693" s="118"/>
      <c r="N693" s="116"/>
    </row>
    <row r="694" spans="1:14" ht="12" customHeight="1" x14ac:dyDescent="0.2">
      <c r="A694" s="171"/>
      <c r="B694" s="232" t="s">
        <v>1143</v>
      </c>
      <c r="C694" s="171" t="s">
        <v>1142</v>
      </c>
      <c r="D694" s="115">
        <v>-4</v>
      </c>
      <c r="E694" s="115">
        <v>3</v>
      </c>
      <c r="F694" s="122"/>
      <c r="G694" s="115">
        <v>0.5</v>
      </c>
      <c r="H694" s="122"/>
      <c r="I694" s="122"/>
      <c r="J694" s="122"/>
      <c r="K694" s="115">
        <v>1.5</v>
      </c>
      <c r="L694" s="115">
        <v>-6</v>
      </c>
      <c r="M694" s="118"/>
      <c r="N694" s="116"/>
    </row>
    <row r="695" spans="1:14" ht="12" customHeight="1" x14ac:dyDescent="0.2">
      <c r="A695" s="171"/>
      <c r="B695" s="232" t="s">
        <v>1144</v>
      </c>
      <c r="C695" s="171" t="s">
        <v>1142</v>
      </c>
      <c r="D695" s="115">
        <v>-4</v>
      </c>
      <c r="E695" s="115">
        <v>3</v>
      </c>
      <c r="F695" s="122"/>
      <c r="G695" s="115">
        <v>0.5</v>
      </c>
      <c r="H695" s="122"/>
      <c r="I695" s="122"/>
      <c r="J695" s="122"/>
      <c r="K695" s="115">
        <v>1.5</v>
      </c>
      <c r="L695" s="115">
        <v>-6</v>
      </c>
      <c r="M695" s="118"/>
      <c r="N695" s="116"/>
    </row>
    <row r="696" spans="1:14" ht="12" customHeight="1" x14ac:dyDescent="0.2">
      <c r="A696" s="171"/>
      <c r="B696" s="219" t="s">
        <v>940</v>
      </c>
      <c r="C696" s="116"/>
      <c r="D696" s="115">
        <v>1</v>
      </c>
      <c r="E696" s="115">
        <v>17.2</v>
      </c>
      <c r="F696" s="122"/>
      <c r="G696" s="115">
        <v>0.96</v>
      </c>
      <c r="H696" s="115">
        <v>0.01</v>
      </c>
      <c r="I696" s="122"/>
      <c r="J696" s="122"/>
      <c r="K696" s="115">
        <v>8.34</v>
      </c>
      <c r="L696" s="115">
        <v>8.34</v>
      </c>
      <c r="M696" s="118"/>
      <c r="N696" s="116"/>
    </row>
    <row r="697" spans="1:14" ht="31.75" customHeight="1" x14ac:dyDescent="0.3">
      <c r="A697" s="121" t="s">
        <v>380</v>
      </c>
      <c r="B697" s="132" t="s">
        <v>945</v>
      </c>
      <c r="C697" s="111"/>
      <c r="D697" s="117"/>
      <c r="E697" s="117"/>
      <c r="F697" s="117"/>
      <c r="G697" s="117"/>
      <c r="H697" s="117"/>
      <c r="I697" s="117"/>
      <c r="J697" s="117"/>
      <c r="K697" s="117"/>
      <c r="L697" s="117"/>
      <c r="M697" s="114">
        <v>133.57</v>
      </c>
      <c r="N697" s="121" t="s">
        <v>63</v>
      </c>
    </row>
    <row r="698" spans="1:14" ht="12" customHeight="1" x14ac:dyDescent="0.2">
      <c r="A698" s="171"/>
      <c r="B698" s="219" t="s">
        <v>1141</v>
      </c>
      <c r="C698" s="116"/>
      <c r="D698" s="115">
        <v>1</v>
      </c>
      <c r="E698" s="115">
        <v>44.71</v>
      </c>
      <c r="F698" s="122"/>
      <c r="G698" s="115">
        <v>3.15</v>
      </c>
      <c r="H698" s="122"/>
      <c r="I698" s="122"/>
      <c r="J698" s="122"/>
      <c r="K698" s="115">
        <v>140.84</v>
      </c>
      <c r="L698" s="115">
        <v>140.84</v>
      </c>
      <c r="M698" s="118"/>
      <c r="N698" s="116"/>
    </row>
    <row r="699" spans="1:14" ht="12" customHeight="1" x14ac:dyDescent="0.2">
      <c r="A699" s="171"/>
      <c r="B699" s="219" t="s">
        <v>967</v>
      </c>
      <c r="C699" s="171" t="s">
        <v>1142</v>
      </c>
      <c r="D699" s="115">
        <v>-2</v>
      </c>
      <c r="E699" s="115">
        <v>0.86</v>
      </c>
      <c r="F699" s="122"/>
      <c r="G699" s="115">
        <v>2.1</v>
      </c>
      <c r="H699" s="122"/>
      <c r="I699" s="122"/>
      <c r="J699" s="122"/>
      <c r="K699" s="115">
        <v>1.81</v>
      </c>
      <c r="L699" s="115">
        <v>-3.61</v>
      </c>
      <c r="M699" s="118"/>
      <c r="N699" s="116"/>
    </row>
    <row r="700" spans="1:14" ht="12" customHeight="1" x14ac:dyDescent="0.2">
      <c r="A700" s="171"/>
      <c r="B700" s="232" t="s">
        <v>1143</v>
      </c>
      <c r="C700" s="171" t="s">
        <v>1142</v>
      </c>
      <c r="D700" s="115">
        <v>-4</v>
      </c>
      <c r="E700" s="115">
        <v>3</v>
      </c>
      <c r="F700" s="122"/>
      <c r="G700" s="115">
        <v>0.5</v>
      </c>
      <c r="H700" s="122"/>
      <c r="I700" s="122"/>
      <c r="J700" s="122"/>
      <c r="K700" s="115">
        <v>1.5</v>
      </c>
      <c r="L700" s="115">
        <v>-6</v>
      </c>
      <c r="M700" s="118"/>
      <c r="N700" s="116"/>
    </row>
    <row r="701" spans="1:14" ht="12" customHeight="1" x14ac:dyDescent="0.2">
      <c r="A701" s="171"/>
      <c r="B701" s="232" t="s">
        <v>1144</v>
      </c>
      <c r="C701" s="171" t="s">
        <v>1142</v>
      </c>
      <c r="D701" s="115">
        <v>-4</v>
      </c>
      <c r="E701" s="115">
        <v>3</v>
      </c>
      <c r="F701" s="122"/>
      <c r="G701" s="115">
        <v>0.5</v>
      </c>
      <c r="H701" s="122"/>
      <c r="I701" s="122"/>
      <c r="J701" s="122"/>
      <c r="K701" s="115">
        <v>1.5</v>
      </c>
      <c r="L701" s="115">
        <v>-6</v>
      </c>
      <c r="M701" s="118"/>
      <c r="N701" s="116"/>
    </row>
    <row r="702" spans="1:14" ht="12" customHeight="1" x14ac:dyDescent="0.2">
      <c r="A702" s="171"/>
      <c r="B702" s="219" t="s">
        <v>940</v>
      </c>
      <c r="C702" s="116"/>
      <c r="D702" s="115">
        <v>1</v>
      </c>
      <c r="E702" s="115">
        <v>17.2</v>
      </c>
      <c r="F702" s="122"/>
      <c r="G702" s="115">
        <v>0.96</v>
      </c>
      <c r="H702" s="115">
        <v>0.01</v>
      </c>
      <c r="I702" s="122"/>
      <c r="J702" s="122"/>
      <c r="K702" s="115">
        <v>8.34</v>
      </c>
      <c r="L702" s="115">
        <v>8.34</v>
      </c>
      <c r="M702" s="118"/>
      <c r="N702" s="116"/>
    </row>
    <row r="703" spans="1:14" ht="31.5" customHeight="1" x14ac:dyDescent="0.3">
      <c r="A703" s="121" t="s">
        <v>381</v>
      </c>
      <c r="B703" s="132" t="s">
        <v>1180</v>
      </c>
      <c r="C703" s="111"/>
      <c r="D703" s="117"/>
      <c r="E703" s="117"/>
      <c r="F703" s="117"/>
      <c r="G703" s="117"/>
      <c r="H703" s="117"/>
      <c r="I703" s="117"/>
      <c r="J703" s="117"/>
      <c r="K703" s="117"/>
      <c r="L703" s="117"/>
      <c r="M703" s="114">
        <f>SUM(L704:L705)</f>
        <v>61.36</v>
      </c>
      <c r="N703" s="121" t="s">
        <v>63</v>
      </c>
    </row>
    <row r="704" spans="1:14" ht="12" customHeight="1" x14ac:dyDescent="0.2">
      <c r="A704" s="161"/>
      <c r="B704" s="299" t="s">
        <v>1492</v>
      </c>
      <c r="C704" s="331"/>
      <c r="D704" s="297">
        <v>1</v>
      </c>
      <c r="E704" s="297">
        <v>30.68</v>
      </c>
      <c r="F704" s="259"/>
      <c r="G704" s="297"/>
      <c r="H704" s="259"/>
      <c r="I704" s="259"/>
      <c r="J704" s="259"/>
      <c r="K704" s="297">
        <f>E704</f>
        <v>30.68</v>
      </c>
      <c r="L704" s="297">
        <f>K704*D704</f>
        <v>30.68</v>
      </c>
      <c r="M704" s="147"/>
      <c r="N704" s="175"/>
    </row>
    <row r="705" spans="1:14" ht="12" customHeight="1" x14ac:dyDescent="0.2">
      <c r="A705" s="161"/>
      <c r="B705" s="299" t="s">
        <v>1493</v>
      </c>
      <c r="C705" s="331"/>
      <c r="D705" s="297">
        <v>1</v>
      </c>
      <c r="E705" s="297">
        <v>30.68</v>
      </c>
      <c r="F705" s="259"/>
      <c r="G705" s="297"/>
      <c r="H705" s="259"/>
      <c r="I705" s="259"/>
      <c r="J705" s="259"/>
      <c r="K705" s="297">
        <f>E705</f>
        <v>30.68</v>
      </c>
      <c r="L705" s="297">
        <f t="shared" ref="L705" si="22">K705*D705</f>
        <v>30.68</v>
      </c>
      <c r="M705" s="147"/>
      <c r="N705" s="175"/>
    </row>
    <row r="706" spans="1:14" ht="31.5" customHeight="1" x14ac:dyDescent="0.3">
      <c r="A706" s="121" t="s">
        <v>382</v>
      </c>
      <c r="B706" s="132" t="s">
        <v>1148</v>
      </c>
      <c r="C706" s="111"/>
      <c r="D706" s="117"/>
      <c r="E706" s="117"/>
      <c r="F706" s="117"/>
      <c r="G706" s="117"/>
      <c r="H706" s="117"/>
      <c r="I706" s="117"/>
      <c r="J706" s="117"/>
      <c r="K706" s="117"/>
      <c r="L706" s="117"/>
      <c r="M706" s="114">
        <f>SUM(L707:L708)</f>
        <v>61.36</v>
      </c>
      <c r="N706" s="121" t="s">
        <v>63</v>
      </c>
    </row>
    <row r="707" spans="1:14" ht="12" customHeight="1" x14ac:dyDescent="0.2">
      <c r="A707" s="161"/>
      <c r="B707" s="299" t="s">
        <v>1492</v>
      </c>
      <c r="C707" s="331"/>
      <c r="D707" s="297">
        <v>1</v>
      </c>
      <c r="E707" s="297">
        <v>30.68</v>
      </c>
      <c r="F707" s="259"/>
      <c r="G707" s="297"/>
      <c r="H707" s="259"/>
      <c r="I707" s="259"/>
      <c r="J707" s="259"/>
      <c r="K707" s="297">
        <f>E707</f>
        <v>30.68</v>
      </c>
      <c r="L707" s="297">
        <f>K707*D707</f>
        <v>30.68</v>
      </c>
      <c r="M707" s="147"/>
      <c r="N707" s="175"/>
    </row>
    <row r="708" spans="1:14" ht="12" customHeight="1" x14ac:dyDescent="0.2">
      <c r="A708" s="161"/>
      <c r="B708" s="299" t="s">
        <v>1493</v>
      </c>
      <c r="C708" s="331"/>
      <c r="D708" s="297">
        <v>1</v>
      </c>
      <c r="E708" s="297">
        <v>30.68</v>
      </c>
      <c r="F708" s="259"/>
      <c r="G708" s="297"/>
      <c r="H708" s="259"/>
      <c r="I708" s="259"/>
      <c r="J708" s="259"/>
      <c r="K708" s="297">
        <f>E708</f>
        <v>30.68</v>
      </c>
      <c r="L708" s="297">
        <f t="shared" ref="L708" si="23">K708*D708</f>
        <v>30.68</v>
      </c>
      <c r="M708" s="147"/>
      <c r="N708" s="175"/>
    </row>
    <row r="709" spans="1:14" ht="31.5" customHeight="1" x14ac:dyDescent="0.3">
      <c r="A709" s="121" t="s">
        <v>383</v>
      </c>
      <c r="B709" s="132" t="s">
        <v>961</v>
      </c>
      <c r="C709" s="111"/>
      <c r="D709" s="117"/>
      <c r="E709" s="117"/>
      <c r="F709" s="117"/>
      <c r="G709" s="117"/>
      <c r="H709" s="117"/>
      <c r="I709" s="117"/>
      <c r="J709" s="117"/>
      <c r="K709" s="117"/>
      <c r="L709" s="117"/>
      <c r="M709" s="114">
        <f>SUM(L710:L711)</f>
        <v>61.36</v>
      </c>
      <c r="N709" s="121" t="s">
        <v>63</v>
      </c>
    </row>
    <row r="710" spans="1:14" ht="12" customHeight="1" x14ac:dyDescent="0.2">
      <c r="A710" s="161"/>
      <c r="B710" s="299" t="s">
        <v>1492</v>
      </c>
      <c r="C710" s="331"/>
      <c r="D710" s="297">
        <v>1</v>
      </c>
      <c r="E710" s="297">
        <v>30.68</v>
      </c>
      <c r="F710" s="259"/>
      <c r="G710" s="297"/>
      <c r="H710" s="259"/>
      <c r="I710" s="259"/>
      <c r="J710" s="259"/>
      <c r="K710" s="297">
        <f>E710</f>
        <v>30.68</v>
      </c>
      <c r="L710" s="297">
        <f>K710*D710</f>
        <v>30.68</v>
      </c>
      <c r="M710" s="147"/>
      <c r="N710" s="175"/>
    </row>
    <row r="711" spans="1:14" ht="12" customHeight="1" x14ac:dyDescent="0.2">
      <c r="A711" s="161"/>
      <c r="B711" s="299" t="s">
        <v>1493</v>
      </c>
      <c r="C711" s="331"/>
      <c r="D711" s="297">
        <v>1</v>
      </c>
      <c r="E711" s="297">
        <v>30.68</v>
      </c>
      <c r="F711" s="259"/>
      <c r="G711" s="297"/>
      <c r="H711" s="259"/>
      <c r="I711" s="259"/>
      <c r="J711" s="259"/>
      <c r="K711" s="297">
        <f>E711</f>
        <v>30.68</v>
      </c>
      <c r="L711" s="297">
        <f t="shared" ref="L711" si="24">K711*D711</f>
        <v>30.68</v>
      </c>
      <c r="M711" s="147"/>
      <c r="N711" s="175"/>
    </row>
    <row r="712" spans="1:14" ht="12" customHeight="1" x14ac:dyDescent="0.2">
      <c r="A712" s="156" t="s">
        <v>384</v>
      </c>
      <c r="B712" s="157" t="s">
        <v>44</v>
      </c>
      <c r="C712" s="143"/>
      <c r="D712" s="253"/>
      <c r="E712" s="253"/>
      <c r="F712" s="253"/>
      <c r="G712" s="253"/>
      <c r="H712" s="253"/>
      <c r="I712" s="253"/>
      <c r="J712" s="253"/>
      <c r="K712" s="253"/>
      <c r="L712" s="253"/>
      <c r="M712" s="144"/>
      <c r="N712" s="143"/>
    </row>
    <row r="713" spans="1:14" ht="42" customHeight="1" x14ac:dyDescent="0.3">
      <c r="A713" s="133" t="s">
        <v>386</v>
      </c>
      <c r="B713" s="132" t="s">
        <v>1149</v>
      </c>
      <c r="C713" s="128"/>
      <c r="D713" s="209"/>
      <c r="E713" s="209"/>
      <c r="F713" s="209"/>
      <c r="G713" s="209"/>
      <c r="H713" s="209"/>
      <c r="I713" s="209"/>
      <c r="J713" s="209"/>
      <c r="K713" s="209"/>
      <c r="L713" s="209"/>
      <c r="M713" s="114">
        <v>3.6</v>
      </c>
      <c r="N713" s="133" t="s">
        <v>63</v>
      </c>
    </row>
    <row r="714" spans="1:14" ht="12" customHeight="1" x14ac:dyDescent="0.2">
      <c r="A714" s="171"/>
      <c r="B714" s="219" t="s">
        <v>1150</v>
      </c>
      <c r="C714" s="116"/>
      <c r="D714" s="115">
        <v>1</v>
      </c>
      <c r="E714" s="115">
        <v>3</v>
      </c>
      <c r="F714" s="122"/>
      <c r="G714" s="115">
        <v>0.6</v>
      </c>
      <c r="H714" s="122"/>
      <c r="I714" s="122"/>
      <c r="J714" s="122"/>
      <c r="K714" s="115">
        <v>1.8</v>
      </c>
      <c r="L714" s="115">
        <v>1.8</v>
      </c>
      <c r="M714" s="118"/>
      <c r="N714" s="116"/>
    </row>
    <row r="715" spans="1:14" ht="12" customHeight="1" x14ac:dyDescent="0.2">
      <c r="A715" s="171"/>
      <c r="B715" s="219" t="s">
        <v>1151</v>
      </c>
      <c r="C715" s="171" t="s">
        <v>1142</v>
      </c>
      <c r="D715" s="115">
        <v>1</v>
      </c>
      <c r="E715" s="115">
        <v>3</v>
      </c>
      <c r="F715" s="122"/>
      <c r="G715" s="115">
        <v>0.6</v>
      </c>
      <c r="H715" s="122"/>
      <c r="I715" s="122"/>
      <c r="J715" s="122"/>
      <c r="K715" s="115">
        <v>1.8</v>
      </c>
      <c r="L715" s="115">
        <v>1.8</v>
      </c>
      <c r="M715" s="118"/>
      <c r="N715" s="116"/>
    </row>
    <row r="716" spans="1:14" ht="42" customHeight="1" x14ac:dyDescent="0.3">
      <c r="A716" s="133" t="s">
        <v>387</v>
      </c>
      <c r="B716" s="134" t="s">
        <v>1152</v>
      </c>
      <c r="C716" s="128"/>
      <c r="D716" s="209"/>
      <c r="E716" s="209"/>
      <c r="F716" s="209"/>
      <c r="G716" s="209"/>
      <c r="H716" s="209"/>
      <c r="I716" s="209"/>
      <c r="J716" s="209"/>
      <c r="K716" s="209"/>
      <c r="L716" s="209"/>
      <c r="M716" s="114">
        <v>5</v>
      </c>
      <c r="N716" s="133" t="s">
        <v>165</v>
      </c>
    </row>
    <row r="717" spans="1:14" ht="12" customHeight="1" x14ac:dyDescent="0.2">
      <c r="A717" s="171"/>
      <c r="B717" s="219" t="s">
        <v>1153</v>
      </c>
      <c r="C717" s="116"/>
      <c r="D717" s="115">
        <v>1</v>
      </c>
      <c r="E717" s="115">
        <v>5</v>
      </c>
      <c r="F717" s="122"/>
      <c r="G717" s="122"/>
      <c r="H717" s="122"/>
      <c r="I717" s="122"/>
      <c r="J717" s="122"/>
      <c r="K717" s="115">
        <v>5</v>
      </c>
      <c r="L717" s="115">
        <v>5</v>
      </c>
      <c r="M717" s="118"/>
      <c r="N717" s="116"/>
    </row>
    <row r="718" spans="1:14" ht="73.75" customHeight="1" x14ac:dyDescent="0.3">
      <c r="A718" s="121" t="s">
        <v>388</v>
      </c>
      <c r="B718" s="132" t="s">
        <v>1154</v>
      </c>
      <c r="C718" s="128"/>
      <c r="D718" s="209"/>
      <c r="E718" s="209"/>
      <c r="F718" s="209"/>
      <c r="G718" s="209"/>
      <c r="H718" s="209"/>
      <c r="I718" s="209"/>
      <c r="J718" s="209"/>
      <c r="K718" s="209"/>
      <c r="L718" s="209"/>
      <c r="M718" s="114">
        <v>2</v>
      </c>
      <c r="N718" s="121" t="s">
        <v>165</v>
      </c>
    </row>
    <row r="719" spans="1:14" ht="12" customHeight="1" x14ac:dyDescent="0.2">
      <c r="A719" s="171"/>
      <c r="B719" s="219" t="s">
        <v>1155</v>
      </c>
      <c r="C719" s="116"/>
      <c r="D719" s="115">
        <v>1</v>
      </c>
      <c r="E719" s="115">
        <v>2</v>
      </c>
      <c r="F719" s="122"/>
      <c r="G719" s="122"/>
      <c r="H719" s="122"/>
      <c r="I719" s="122"/>
      <c r="J719" s="122"/>
      <c r="K719" s="115">
        <v>2</v>
      </c>
      <c r="L719" s="115">
        <v>2</v>
      </c>
      <c r="M719" s="118"/>
      <c r="N719" s="116"/>
    </row>
    <row r="720" spans="1:14" ht="42" customHeight="1" x14ac:dyDescent="0.3">
      <c r="A720" s="133" t="s">
        <v>389</v>
      </c>
      <c r="B720" s="132" t="s">
        <v>1156</v>
      </c>
      <c r="C720" s="128"/>
      <c r="D720" s="209"/>
      <c r="E720" s="209"/>
      <c r="F720" s="209"/>
      <c r="G720" s="209"/>
      <c r="H720" s="209"/>
      <c r="I720" s="209"/>
      <c r="J720" s="209"/>
      <c r="K720" s="209"/>
      <c r="L720" s="209"/>
      <c r="M720" s="114">
        <v>2</v>
      </c>
      <c r="N720" s="133" t="s">
        <v>165</v>
      </c>
    </row>
    <row r="721" spans="1:16" ht="12" customHeight="1" x14ac:dyDescent="0.2">
      <c r="A721" s="171"/>
      <c r="B721" s="219" t="s">
        <v>1155</v>
      </c>
      <c r="C721" s="116"/>
      <c r="D721" s="115">
        <v>1</v>
      </c>
      <c r="E721" s="115">
        <v>2</v>
      </c>
      <c r="F721" s="122"/>
      <c r="G721" s="122"/>
      <c r="H721" s="122"/>
      <c r="I721" s="122"/>
      <c r="J721" s="122"/>
      <c r="K721" s="115">
        <v>2</v>
      </c>
      <c r="L721" s="115">
        <v>2</v>
      </c>
      <c r="M721" s="118"/>
      <c r="N721" s="116"/>
    </row>
    <row r="722" spans="1:16" ht="42" customHeight="1" x14ac:dyDescent="0.3">
      <c r="A722" s="133" t="s">
        <v>390</v>
      </c>
      <c r="B722" s="132" t="s">
        <v>1181</v>
      </c>
      <c r="C722" s="128"/>
      <c r="D722" s="209"/>
      <c r="E722" s="209"/>
      <c r="F722" s="209"/>
      <c r="G722" s="209"/>
      <c r="H722" s="209"/>
      <c r="I722" s="209"/>
      <c r="J722" s="209"/>
      <c r="K722" s="209"/>
      <c r="L722" s="209"/>
      <c r="M722" s="114">
        <v>4</v>
      </c>
      <c r="N722" s="133" t="s">
        <v>165</v>
      </c>
    </row>
    <row r="723" spans="1:16" ht="12" customHeight="1" x14ac:dyDescent="0.2">
      <c r="A723" s="171"/>
      <c r="B723" s="219" t="s">
        <v>1155</v>
      </c>
      <c r="C723" s="116"/>
      <c r="D723" s="115">
        <v>1</v>
      </c>
      <c r="E723" s="115">
        <v>4</v>
      </c>
      <c r="F723" s="122"/>
      <c r="G723" s="122"/>
      <c r="H723" s="122"/>
      <c r="I723" s="122"/>
      <c r="J723" s="122"/>
      <c r="K723" s="115">
        <v>4</v>
      </c>
      <c r="L723" s="115">
        <v>4</v>
      </c>
      <c r="M723" s="118"/>
      <c r="N723" s="116"/>
    </row>
    <row r="724" spans="1:16" ht="42" customHeight="1" x14ac:dyDescent="0.3">
      <c r="A724" s="133" t="s">
        <v>391</v>
      </c>
      <c r="B724" s="132" t="s">
        <v>1157</v>
      </c>
      <c r="C724" s="128"/>
      <c r="D724" s="209"/>
      <c r="E724" s="209"/>
      <c r="F724" s="209"/>
      <c r="G724" s="209"/>
      <c r="H724" s="209"/>
      <c r="I724" s="209"/>
      <c r="J724" s="209"/>
      <c r="K724" s="209"/>
      <c r="L724" s="209"/>
      <c r="M724" s="114">
        <v>4</v>
      </c>
      <c r="N724" s="133" t="s">
        <v>165</v>
      </c>
    </row>
    <row r="725" spans="1:16" ht="12" customHeight="1" x14ac:dyDescent="0.2">
      <c r="A725" s="171"/>
      <c r="B725" s="219" t="s">
        <v>1155</v>
      </c>
      <c r="C725" s="116"/>
      <c r="D725" s="115">
        <v>1</v>
      </c>
      <c r="E725" s="115">
        <v>4</v>
      </c>
      <c r="F725" s="122"/>
      <c r="G725" s="122"/>
      <c r="H725" s="122"/>
      <c r="I725" s="122"/>
      <c r="J725" s="122"/>
      <c r="K725" s="115">
        <v>4</v>
      </c>
      <c r="L725" s="115">
        <v>4</v>
      </c>
      <c r="M725" s="118"/>
      <c r="N725" s="116"/>
    </row>
    <row r="726" spans="1:16" ht="42" customHeight="1" x14ac:dyDescent="0.3">
      <c r="A726" s="133" t="s">
        <v>392</v>
      </c>
      <c r="B726" s="132" t="s">
        <v>1158</v>
      </c>
      <c r="C726" s="128"/>
      <c r="D726" s="209"/>
      <c r="E726" s="209"/>
      <c r="F726" s="209"/>
      <c r="G726" s="209"/>
      <c r="H726" s="209"/>
      <c r="I726" s="209"/>
      <c r="J726" s="209"/>
      <c r="K726" s="209"/>
      <c r="L726" s="209"/>
      <c r="M726" s="114">
        <v>4</v>
      </c>
      <c r="N726" s="133" t="s">
        <v>165</v>
      </c>
    </row>
    <row r="727" spans="1:16" ht="14.5" customHeight="1" x14ac:dyDescent="0.2">
      <c r="A727" s="171"/>
      <c r="B727" s="219" t="s">
        <v>1155</v>
      </c>
      <c r="C727" s="116"/>
      <c r="D727" s="115">
        <v>1</v>
      </c>
      <c r="E727" s="115">
        <v>4</v>
      </c>
      <c r="F727" s="122"/>
      <c r="G727" s="122"/>
      <c r="H727" s="122"/>
      <c r="I727" s="122"/>
      <c r="J727" s="122"/>
      <c r="K727" s="115">
        <v>4</v>
      </c>
      <c r="L727" s="115">
        <v>4</v>
      </c>
      <c r="M727" s="118"/>
      <c r="N727" s="116"/>
    </row>
    <row r="728" spans="1:16" ht="63" customHeight="1" x14ac:dyDescent="0.3">
      <c r="A728" s="121" t="s">
        <v>393</v>
      </c>
      <c r="B728" s="132" t="s">
        <v>1182</v>
      </c>
      <c r="C728" s="128"/>
      <c r="D728" s="209"/>
      <c r="E728" s="209"/>
      <c r="F728" s="209"/>
      <c r="G728" s="209"/>
      <c r="H728" s="209"/>
      <c r="I728" s="209"/>
      <c r="J728" s="209"/>
      <c r="K728" s="209"/>
      <c r="L728" s="209"/>
      <c r="M728" s="114">
        <v>6</v>
      </c>
      <c r="N728" s="121" t="s">
        <v>165</v>
      </c>
    </row>
    <row r="729" spans="1:16" ht="12" customHeight="1" x14ac:dyDescent="0.2">
      <c r="A729" s="171"/>
      <c r="B729" s="219" t="s">
        <v>1155</v>
      </c>
      <c r="C729" s="116"/>
      <c r="D729" s="115">
        <v>1</v>
      </c>
      <c r="E729" s="115">
        <v>6</v>
      </c>
      <c r="F729" s="122"/>
      <c r="G729" s="122"/>
      <c r="H729" s="122"/>
      <c r="I729" s="122"/>
      <c r="J729" s="122"/>
      <c r="K729" s="115">
        <v>6</v>
      </c>
      <c r="L729" s="115">
        <v>6</v>
      </c>
      <c r="M729" s="118"/>
      <c r="N729" s="116"/>
    </row>
    <row r="730" spans="1:16" ht="12" customHeight="1" x14ac:dyDescent="0.2">
      <c r="A730" s="216" t="s">
        <v>1183</v>
      </c>
      <c r="B730" s="180" t="s">
        <v>1184</v>
      </c>
      <c r="C730" s="181"/>
      <c r="D730" s="257"/>
      <c r="E730" s="257"/>
      <c r="F730" s="257"/>
      <c r="G730" s="257"/>
      <c r="H730" s="257"/>
      <c r="I730" s="257"/>
      <c r="J730" s="257"/>
      <c r="K730" s="257"/>
      <c r="L730" s="257"/>
      <c r="M730" s="217"/>
      <c r="N730" s="181"/>
    </row>
    <row r="731" spans="1:16" ht="14.25" customHeight="1" x14ac:dyDescent="0.2">
      <c r="A731" s="156" t="s">
        <v>31</v>
      </c>
      <c r="B731" s="157" t="s">
        <v>1185</v>
      </c>
      <c r="C731" s="143"/>
      <c r="D731" s="253"/>
      <c r="E731" s="253"/>
      <c r="F731" s="253"/>
      <c r="G731" s="253"/>
      <c r="H731" s="253"/>
      <c r="I731" s="253"/>
      <c r="J731" s="253"/>
      <c r="K731" s="253"/>
      <c r="L731" s="253"/>
      <c r="M731" s="144"/>
      <c r="N731" s="143"/>
    </row>
    <row r="732" spans="1:16" ht="12" customHeight="1" x14ac:dyDescent="0.2">
      <c r="A732" s="156" t="s">
        <v>395</v>
      </c>
      <c r="B732" s="157" t="s">
        <v>838</v>
      </c>
      <c r="C732" s="143"/>
      <c r="D732" s="253"/>
      <c r="E732" s="253"/>
      <c r="F732" s="253"/>
      <c r="G732" s="253"/>
      <c r="H732" s="253"/>
      <c r="I732" s="253"/>
      <c r="J732" s="253"/>
      <c r="K732" s="253"/>
      <c r="L732" s="253"/>
      <c r="M732" s="144"/>
      <c r="N732" s="143"/>
    </row>
    <row r="733" spans="1:16" ht="63" x14ac:dyDescent="0.3">
      <c r="A733" s="133" t="s">
        <v>396</v>
      </c>
      <c r="B733" s="132" t="s">
        <v>1065</v>
      </c>
      <c r="C733" s="128"/>
      <c r="D733" s="209"/>
      <c r="E733" s="209"/>
      <c r="F733" s="209"/>
      <c r="G733" s="209"/>
      <c r="H733" s="209"/>
      <c r="I733" s="209"/>
      <c r="J733" s="209"/>
      <c r="K733" s="209"/>
      <c r="L733" s="209"/>
      <c r="M733" s="114">
        <v>432</v>
      </c>
      <c r="N733" s="133" t="s">
        <v>63</v>
      </c>
      <c r="P733" s="48" t="s">
        <v>796</v>
      </c>
    </row>
    <row r="734" spans="1:16" ht="12" customHeight="1" x14ac:dyDescent="0.2">
      <c r="A734" s="154"/>
      <c r="B734" s="155" t="s">
        <v>1186</v>
      </c>
      <c r="C734" s="131"/>
      <c r="D734" s="124">
        <v>1</v>
      </c>
      <c r="E734" s="124">
        <v>12</v>
      </c>
      <c r="F734" s="254"/>
      <c r="G734" s="124">
        <v>36</v>
      </c>
      <c r="H734" s="254"/>
      <c r="I734" s="254"/>
      <c r="J734" s="254"/>
      <c r="K734" s="124">
        <v>432</v>
      </c>
      <c r="L734" s="124">
        <v>432</v>
      </c>
      <c r="M734" s="126"/>
      <c r="N734" s="131"/>
    </row>
    <row r="735" spans="1:16" ht="12" customHeight="1" x14ac:dyDescent="0.2">
      <c r="A735" s="156" t="s">
        <v>397</v>
      </c>
      <c r="B735" s="157" t="s">
        <v>38</v>
      </c>
      <c r="C735" s="143"/>
      <c r="D735" s="253"/>
      <c r="E735" s="253"/>
      <c r="F735" s="253"/>
      <c r="G735" s="253"/>
      <c r="H735" s="253"/>
      <c r="I735" s="253"/>
      <c r="J735" s="253"/>
      <c r="K735" s="253"/>
      <c r="L735" s="253"/>
      <c r="M735" s="233"/>
      <c r="N735" s="143"/>
    </row>
    <row r="736" spans="1:16" ht="42" x14ac:dyDescent="0.3">
      <c r="A736" s="121" t="s">
        <v>398</v>
      </c>
      <c r="B736" s="132" t="s">
        <v>848</v>
      </c>
      <c r="C736" s="111"/>
      <c r="D736" s="117"/>
      <c r="E736" s="117"/>
      <c r="F736" s="117"/>
      <c r="G736" s="117"/>
      <c r="H736" s="117"/>
      <c r="I736" s="117"/>
      <c r="J736" s="117"/>
      <c r="K736" s="117"/>
      <c r="L736" s="117"/>
      <c r="M736" s="332">
        <f>L737+L752+M760+M761</f>
        <v>64.172000000000011</v>
      </c>
      <c r="N736" s="121" t="s">
        <v>46</v>
      </c>
      <c r="P736" s="48" t="s">
        <v>796</v>
      </c>
    </row>
    <row r="737" spans="1:14" ht="12" customHeight="1" x14ac:dyDescent="0.2">
      <c r="A737" s="154"/>
      <c r="B737" s="155" t="s">
        <v>794</v>
      </c>
      <c r="C737" s="131"/>
      <c r="D737" s="124">
        <v>14</v>
      </c>
      <c r="E737" s="124"/>
      <c r="F737" s="254"/>
      <c r="G737" s="124"/>
      <c r="H737" s="254"/>
      <c r="I737" s="124"/>
      <c r="J737" s="254"/>
      <c r="K737" s="124"/>
      <c r="L737" s="124">
        <f>SUM(K738:K751)</f>
        <v>12.600000000000003</v>
      </c>
      <c r="M737" s="125"/>
      <c r="N737" s="131"/>
    </row>
    <row r="738" spans="1:14" ht="12" customHeight="1" x14ac:dyDescent="0.2">
      <c r="A738" s="154"/>
      <c r="B738" s="155"/>
      <c r="C738" s="131"/>
      <c r="D738" s="124"/>
      <c r="E738" s="124">
        <v>0.9</v>
      </c>
      <c r="F738" s="254"/>
      <c r="G738" s="124">
        <v>1</v>
      </c>
      <c r="H738" s="254"/>
      <c r="I738" s="124">
        <v>1</v>
      </c>
      <c r="J738" s="254"/>
      <c r="K738" s="124">
        <f>E738*G738*I738</f>
        <v>0.9</v>
      </c>
      <c r="L738" s="124"/>
      <c r="M738" s="125"/>
      <c r="N738" s="131"/>
    </row>
    <row r="739" spans="1:14" ht="12" customHeight="1" x14ac:dyDescent="0.2">
      <c r="A739" s="154"/>
      <c r="B739" s="155"/>
      <c r="C739" s="131"/>
      <c r="D739" s="124"/>
      <c r="E739" s="124">
        <v>0.9</v>
      </c>
      <c r="F739" s="254"/>
      <c r="G739" s="124">
        <v>1</v>
      </c>
      <c r="H739" s="254"/>
      <c r="I739" s="124">
        <v>1</v>
      </c>
      <c r="J739" s="254"/>
      <c r="K739" s="124">
        <f t="shared" ref="K739:K744" si="25">E739*G739*I739</f>
        <v>0.9</v>
      </c>
      <c r="L739" s="124"/>
      <c r="M739" s="125"/>
      <c r="N739" s="131"/>
    </row>
    <row r="740" spans="1:14" ht="12" customHeight="1" x14ac:dyDescent="0.2">
      <c r="A740" s="154"/>
      <c r="B740" s="155"/>
      <c r="C740" s="131"/>
      <c r="D740" s="124"/>
      <c r="E740" s="124">
        <v>0.9</v>
      </c>
      <c r="F740" s="254"/>
      <c r="G740" s="124">
        <v>1</v>
      </c>
      <c r="H740" s="254"/>
      <c r="I740" s="124">
        <v>1</v>
      </c>
      <c r="J740" s="254"/>
      <c r="K740" s="124">
        <f t="shared" si="25"/>
        <v>0.9</v>
      </c>
      <c r="L740" s="124"/>
      <c r="M740" s="125"/>
      <c r="N740" s="131"/>
    </row>
    <row r="741" spans="1:14" ht="12" customHeight="1" x14ac:dyDescent="0.2">
      <c r="A741" s="154"/>
      <c r="B741" s="155"/>
      <c r="C741" s="131"/>
      <c r="D741" s="124"/>
      <c r="E741" s="124">
        <v>0.9</v>
      </c>
      <c r="F741" s="254"/>
      <c r="G741" s="124">
        <v>1</v>
      </c>
      <c r="H741" s="254"/>
      <c r="I741" s="124">
        <v>1</v>
      </c>
      <c r="J741" s="254"/>
      <c r="K741" s="124">
        <f t="shared" si="25"/>
        <v>0.9</v>
      </c>
      <c r="L741" s="124"/>
      <c r="M741" s="125"/>
      <c r="N741" s="131"/>
    </row>
    <row r="742" spans="1:14" ht="12" customHeight="1" x14ac:dyDescent="0.2">
      <c r="A742" s="154"/>
      <c r="B742" s="155"/>
      <c r="C742" s="131"/>
      <c r="D742" s="124"/>
      <c r="E742" s="124">
        <v>0.9</v>
      </c>
      <c r="F742" s="254"/>
      <c r="G742" s="124">
        <v>1</v>
      </c>
      <c r="H742" s="254"/>
      <c r="I742" s="124">
        <v>1</v>
      </c>
      <c r="J742" s="254"/>
      <c r="K742" s="124">
        <f t="shared" si="25"/>
        <v>0.9</v>
      </c>
      <c r="L742" s="124"/>
      <c r="M742" s="125"/>
      <c r="N742" s="131"/>
    </row>
    <row r="743" spans="1:14" ht="12" customHeight="1" x14ac:dyDescent="0.2">
      <c r="A743" s="154"/>
      <c r="B743" s="155"/>
      <c r="C743" s="131"/>
      <c r="D743" s="124"/>
      <c r="E743" s="124">
        <v>0.9</v>
      </c>
      <c r="F743" s="254"/>
      <c r="G743" s="124">
        <v>1</v>
      </c>
      <c r="H743" s="254"/>
      <c r="I743" s="124">
        <v>1</v>
      </c>
      <c r="J743" s="254"/>
      <c r="K743" s="124">
        <f t="shared" si="25"/>
        <v>0.9</v>
      </c>
      <c r="L743" s="124"/>
      <c r="M743" s="125"/>
      <c r="N743" s="131"/>
    </row>
    <row r="744" spans="1:14" ht="12" customHeight="1" x14ac:dyDescent="0.2">
      <c r="A744" s="154"/>
      <c r="B744" s="155"/>
      <c r="C744" s="131"/>
      <c r="D744" s="124"/>
      <c r="E744" s="124">
        <v>0.9</v>
      </c>
      <c r="F744" s="254"/>
      <c r="G744" s="124">
        <v>1</v>
      </c>
      <c r="H744" s="254"/>
      <c r="I744" s="124">
        <v>1</v>
      </c>
      <c r="J744" s="254"/>
      <c r="K744" s="124">
        <f t="shared" si="25"/>
        <v>0.9</v>
      </c>
      <c r="L744" s="124"/>
      <c r="M744" s="125"/>
      <c r="N744" s="131"/>
    </row>
    <row r="745" spans="1:14" ht="12" customHeight="1" x14ac:dyDescent="0.2">
      <c r="A745" s="154"/>
      <c r="B745" s="155"/>
      <c r="C745" s="131"/>
      <c r="D745" s="124"/>
      <c r="E745" s="124">
        <v>0.9</v>
      </c>
      <c r="F745" s="254"/>
      <c r="G745" s="124">
        <v>1</v>
      </c>
      <c r="H745" s="254"/>
      <c r="I745" s="124">
        <v>1</v>
      </c>
      <c r="J745" s="254"/>
      <c r="K745" s="124">
        <f>E745*G745*I745</f>
        <v>0.9</v>
      </c>
      <c r="L745" s="124"/>
      <c r="M745" s="125"/>
      <c r="N745" s="131"/>
    </row>
    <row r="746" spans="1:14" ht="12" customHeight="1" x14ac:dyDescent="0.2">
      <c r="A746" s="154"/>
      <c r="B746" s="155"/>
      <c r="C746" s="131"/>
      <c r="D746" s="124"/>
      <c r="E746" s="124">
        <v>0.9</v>
      </c>
      <c r="F746" s="254"/>
      <c r="G746" s="124">
        <v>1</v>
      </c>
      <c r="H746" s="254"/>
      <c r="I746" s="124">
        <v>1</v>
      </c>
      <c r="J746" s="254"/>
      <c r="K746" s="124">
        <f t="shared" ref="K746:K759" si="26">E746*G746*I746</f>
        <v>0.9</v>
      </c>
      <c r="L746" s="124"/>
      <c r="M746" s="125"/>
      <c r="N746" s="131"/>
    </row>
    <row r="747" spans="1:14" ht="12" customHeight="1" x14ac:dyDescent="0.2">
      <c r="A747" s="154"/>
      <c r="B747" s="155"/>
      <c r="C747" s="131"/>
      <c r="D747" s="124"/>
      <c r="E747" s="124">
        <v>0.9</v>
      </c>
      <c r="F747" s="254"/>
      <c r="G747" s="124">
        <v>1</v>
      </c>
      <c r="H747" s="254"/>
      <c r="I747" s="124">
        <v>1</v>
      </c>
      <c r="J747" s="254"/>
      <c r="K747" s="124">
        <f t="shared" si="26"/>
        <v>0.9</v>
      </c>
      <c r="L747" s="124"/>
      <c r="M747" s="125"/>
      <c r="N747" s="131"/>
    </row>
    <row r="748" spans="1:14" ht="12" customHeight="1" x14ac:dyDescent="0.2">
      <c r="A748" s="154"/>
      <c r="B748" s="155"/>
      <c r="C748" s="131"/>
      <c r="D748" s="124"/>
      <c r="E748" s="124">
        <v>0.9</v>
      </c>
      <c r="F748" s="254"/>
      <c r="G748" s="124">
        <v>1</v>
      </c>
      <c r="H748" s="254"/>
      <c r="I748" s="124">
        <v>1</v>
      </c>
      <c r="J748" s="254"/>
      <c r="K748" s="124">
        <f t="shared" si="26"/>
        <v>0.9</v>
      </c>
      <c r="L748" s="124"/>
      <c r="M748" s="125"/>
      <c r="N748" s="131"/>
    </row>
    <row r="749" spans="1:14" ht="12" customHeight="1" x14ac:dyDescent="0.2">
      <c r="A749" s="154"/>
      <c r="B749" s="155"/>
      <c r="C749" s="131"/>
      <c r="D749" s="124"/>
      <c r="E749" s="124">
        <v>0.9</v>
      </c>
      <c r="F749" s="254"/>
      <c r="G749" s="124">
        <v>1</v>
      </c>
      <c r="H749" s="254"/>
      <c r="I749" s="124">
        <v>1</v>
      </c>
      <c r="J749" s="254"/>
      <c r="K749" s="124">
        <f t="shared" si="26"/>
        <v>0.9</v>
      </c>
      <c r="L749" s="124"/>
      <c r="M749" s="125"/>
      <c r="N749" s="131"/>
    </row>
    <row r="750" spans="1:14" ht="12" customHeight="1" x14ac:dyDescent="0.2">
      <c r="A750" s="154"/>
      <c r="B750" s="155"/>
      <c r="C750" s="131"/>
      <c r="D750" s="124"/>
      <c r="E750" s="124">
        <v>0.9</v>
      </c>
      <c r="F750" s="254"/>
      <c r="G750" s="124">
        <v>1</v>
      </c>
      <c r="H750" s="254"/>
      <c r="I750" s="124">
        <v>1</v>
      </c>
      <c r="J750" s="254"/>
      <c r="K750" s="124">
        <f t="shared" si="26"/>
        <v>0.9</v>
      </c>
      <c r="L750" s="124"/>
      <c r="M750" s="125"/>
      <c r="N750" s="131"/>
    </row>
    <row r="751" spans="1:14" ht="12" customHeight="1" x14ac:dyDescent="0.2">
      <c r="A751" s="154"/>
      <c r="B751" s="155"/>
      <c r="C751" s="131"/>
      <c r="D751" s="124"/>
      <c r="E751" s="124">
        <v>0.9</v>
      </c>
      <c r="F751" s="254"/>
      <c r="G751" s="124">
        <v>1</v>
      </c>
      <c r="H751" s="254"/>
      <c r="I751" s="124">
        <v>1</v>
      </c>
      <c r="J751" s="254"/>
      <c r="K751" s="124">
        <f t="shared" si="26"/>
        <v>0.9</v>
      </c>
      <c r="L751" s="124"/>
      <c r="M751" s="125"/>
      <c r="N751" s="131"/>
    </row>
    <row r="752" spans="1:14" ht="12" customHeight="1" x14ac:dyDescent="0.2">
      <c r="A752" s="154"/>
      <c r="B752" s="155" t="s">
        <v>795</v>
      </c>
      <c r="C752" s="131"/>
      <c r="D752" s="124">
        <v>7</v>
      </c>
      <c r="E752" s="124"/>
      <c r="F752" s="254"/>
      <c r="G752" s="124"/>
      <c r="H752" s="254"/>
      <c r="I752" s="124"/>
      <c r="J752" s="254"/>
      <c r="K752" s="124"/>
      <c r="L752" s="124">
        <f>SUM(K753:K759)</f>
        <v>18.899999999999999</v>
      </c>
      <c r="M752" s="125"/>
      <c r="N752" s="131"/>
    </row>
    <row r="753" spans="1:16" ht="12" customHeight="1" x14ac:dyDescent="0.2">
      <c r="A753" s="154"/>
      <c r="B753" s="155"/>
      <c r="C753" s="131"/>
      <c r="D753" s="124"/>
      <c r="E753" s="124">
        <v>1</v>
      </c>
      <c r="F753" s="254"/>
      <c r="G753" s="124">
        <v>2.7</v>
      </c>
      <c r="H753" s="254"/>
      <c r="I753" s="124">
        <v>1</v>
      </c>
      <c r="J753" s="254"/>
      <c r="K753" s="124">
        <f t="shared" si="26"/>
        <v>2.7</v>
      </c>
      <c r="L753" s="124"/>
      <c r="M753" s="125"/>
      <c r="N753" s="131"/>
    </row>
    <row r="754" spans="1:16" ht="12" customHeight="1" x14ac:dyDescent="0.2">
      <c r="A754" s="154"/>
      <c r="B754" s="155"/>
      <c r="C754" s="131"/>
      <c r="D754" s="124"/>
      <c r="E754" s="124">
        <v>1</v>
      </c>
      <c r="F754" s="254"/>
      <c r="G754" s="124">
        <v>2.7</v>
      </c>
      <c r="H754" s="254"/>
      <c r="I754" s="124">
        <v>1</v>
      </c>
      <c r="J754" s="254"/>
      <c r="K754" s="124">
        <f t="shared" si="26"/>
        <v>2.7</v>
      </c>
      <c r="L754" s="124"/>
      <c r="M754" s="125"/>
      <c r="N754" s="131"/>
    </row>
    <row r="755" spans="1:16" ht="12" customHeight="1" x14ac:dyDescent="0.2">
      <c r="A755" s="154"/>
      <c r="B755" s="155"/>
      <c r="C755" s="131"/>
      <c r="D755" s="124"/>
      <c r="E755" s="124">
        <v>1</v>
      </c>
      <c r="F755" s="254"/>
      <c r="G755" s="124">
        <v>2.7</v>
      </c>
      <c r="H755" s="254"/>
      <c r="I755" s="124">
        <v>1</v>
      </c>
      <c r="J755" s="254"/>
      <c r="K755" s="124">
        <f t="shared" si="26"/>
        <v>2.7</v>
      </c>
      <c r="L755" s="124"/>
      <c r="M755" s="125"/>
      <c r="N755" s="131"/>
    </row>
    <row r="756" spans="1:16" ht="12" customHeight="1" x14ac:dyDescent="0.2">
      <c r="A756" s="154"/>
      <c r="B756" s="155"/>
      <c r="C756" s="131"/>
      <c r="D756" s="124"/>
      <c r="E756" s="124">
        <v>1</v>
      </c>
      <c r="F756" s="254"/>
      <c r="G756" s="124">
        <v>2.7</v>
      </c>
      <c r="H756" s="254"/>
      <c r="I756" s="124">
        <v>1</v>
      </c>
      <c r="J756" s="254"/>
      <c r="K756" s="124">
        <f t="shared" si="26"/>
        <v>2.7</v>
      </c>
      <c r="L756" s="124"/>
      <c r="M756" s="125"/>
      <c r="N756" s="131"/>
    </row>
    <row r="757" spans="1:16" ht="12" customHeight="1" x14ac:dyDescent="0.2">
      <c r="A757" s="154"/>
      <c r="B757" s="155"/>
      <c r="C757" s="131"/>
      <c r="D757" s="124"/>
      <c r="E757" s="124">
        <v>1</v>
      </c>
      <c r="F757" s="254"/>
      <c r="G757" s="124">
        <v>2.7</v>
      </c>
      <c r="H757" s="254"/>
      <c r="I757" s="124">
        <v>1</v>
      </c>
      <c r="J757" s="254"/>
      <c r="K757" s="124">
        <f t="shared" si="26"/>
        <v>2.7</v>
      </c>
      <c r="L757" s="124"/>
      <c r="M757" s="125"/>
      <c r="N757" s="131"/>
    </row>
    <row r="758" spans="1:16" ht="12" customHeight="1" x14ac:dyDescent="0.2">
      <c r="A758" s="154"/>
      <c r="B758" s="155"/>
      <c r="C758" s="131"/>
      <c r="D758" s="124"/>
      <c r="E758" s="124">
        <v>1</v>
      </c>
      <c r="F758" s="254"/>
      <c r="G758" s="124">
        <v>2.7</v>
      </c>
      <c r="H758" s="254"/>
      <c r="I758" s="124">
        <v>1</v>
      </c>
      <c r="J758" s="254"/>
      <c r="K758" s="124">
        <f t="shared" si="26"/>
        <v>2.7</v>
      </c>
      <c r="L758" s="124"/>
      <c r="M758" s="125"/>
      <c r="N758" s="131"/>
    </row>
    <row r="759" spans="1:16" ht="12" customHeight="1" x14ac:dyDescent="0.2">
      <c r="A759" s="154"/>
      <c r="B759" s="155"/>
      <c r="C759" s="131"/>
      <c r="D759" s="124"/>
      <c r="E759" s="124">
        <v>1</v>
      </c>
      <c r="F759" s="254"/>
      <c r="G759" s="124">
        <v>2.7</v>
      </c>
      <c r="H759" s="254"/>
      <c r="I759" s="124">
        <v>1</v>
      </c>
      <c r="J759" s="254"/>
      <c r="K759" s="124">
        <f t="shared" si="26"/>
        <v>2.7</v>
      </c>
      <c r="L759" s="124"/>
      <c r="M759" s="125"/>
      <c r="N759" s="131"/>
    </row>
    <row r="760" spans="1:16" ht="12" customHeight="1" x14ac:dyDescent="0.2">
      <c r="A760" s="154"/>
      <c r="B760" s="155" t="s">
        <v>1187</v>
      </c>
      <c r="C760" s="131"/>
      <c r="D760" s="124">
        <v>4</v>
      </c>
      <c r="E760" s="124">
        <f>36-0.15*7</f>
        <v>34.950000000000003</v>
      </c>
      <c r="F760" s="254"/>
      <c r="G760" s="124">
        <v>0.4</v>
      </c>
      <c r="H760" s="254"/>
      <c r="I760" s="124">
        <v>0.4</v>
      </c>
      <c r="J760" s="254"/>
      <c r="K760" s="124">
        <v>8.64</v>
      </c>
      <c r="L760" s="124"/>
      <c r="M760" s="125">
        <f>I760*G760*E760*D760</f>
        <v>22.368000000000006</v>
      </c>
      <c r="N760" s="131"/>
    </row>
    <row r="761" spans="1:16" ht="12" customHeight="1" x14ac:dyDescent="0.2">
      <c r="A761" s="154"/>
      <c r="B761" s="155" t="s">
        <v>1188</v>
      </c>
      <c r="C761" s="131"/>
      <c r="D761" s="124">
        <v>14</v>
      </c>
      <c r="E761" s="124">
        <v>4.5999999999999996</v>
      </c>
      <c r="F761" s="254"/>
      <c r="G761" s="124">
        <v>0.4</v>
      </c>
      <c r="H761" s="254"/>
      <c r="I761" s="124">
        <v>0.4</v>
      </c>
      <c r="J761" s="254"/>
      <c r="K761" s="124">
        <v>1.25</v>
      </c>
      <c r="L761" s="124"/>
      <c r="M761" s="125">
        <f>I761*G761*E761*D761</f>
        <v>10.304000000000002</v>
      </c>
      <c r="N761" s="131"/>
    </row>
    <row r="762" spans="1:16" ht="12" customHeight="1" x14ac:dyDescent="0.2">
      <c r="A762" s="171"/>
      <c r="B762" s="189"/>
      <c r="C762" s="116"/>
      <c r="D762" s="115"/>
      <c r="E762" s="115"/>
      <c r="F762" s="122"/>
      <c r="G762" s="115"/>
      <c r="H762" s="122"/>
      <c r="I762" s="115"/>
      <c r="J762" s="122"/>
      <c r="K762" s="115"/>
      <c r="L762" s="115"/>
      <c r="M762" s="117"/>
      <c r="N762" s="116"/>
    </row>
    <row r="763" spans="1:16" ht="42" customHeight="1" x14ac:dyDescent="0.3">
      <c r="A763" s="133" t="s">
        <v>399</v>
      </c>
      <c r="B763" s="134" t="s">
        <v>68</v>
      </c>
      <c r="C763" s="149" t="s">
        <v>1189</v>
      </c>
      <c r="D763" s="209"/>
      <c r="E763" s="209"/>
      <c r="F763" s="209"/>
      <c r="G763" s="209"/>
      <c r="H763" s="209"/>
      <c r="I763" s="209"/>
      <c r="J763" s="209"/>
      <c r="K763" s="209"/>
      <c r="L763" s="209"/>
      <c r="M763" s="332">
        <f>L765+L766+L764</f>
        <v>102.12</v>
      </c>
      <c r="N763" s="133" t="s">
        <v>63</v>
      </c>
      <c r="P763" s="48" t="s">
        <v>796</v>
      </c>
    </row>
    <row r="764" spans="1:16" ht="42" customHeight="1" x14ac:dyDescent="0.2">
      <c r="A764" s="334"/>
      <c r="B764" s="155" t="s">
        <v>806</v>
      </c>
      <c r="C764" s="343"/>
      <c r="D764" s="258">
        <v>1</v>
      </c>
      <c r="E764" s="124">
        <f>34.95*4+4.6*14</f>
        <v>204.2</v>
      </c>
      <c r="F764" s="254"/>
      <c r="G764" s="124">
        <v>0.4</v>
      </c>
      <c r="H764" s="254"/>
      <c r="I764" s="124"/>
      <c r="J764" s="254"/>
      <c r="K764" s="124">
        <f>E764*G764</f>
        <v>81.680000000000007</v>
      </c>
      <c r="L764" s="124">
        <f>K764</f>
        <v>81.680000000000007</v>
      </c>
      <c r="M764" s="274"/>
      <c r="N764" s="334"/>
    </row>
    <row r="765" spans="1:16" ht="12" customHeight="1" x14ac:dyDescent="0.2">
      <c r="A765" s="154"/>
      <c r="B765" s="155" t="s">
        <v>1190</v>
      </c>
      <c r="C765" s="131"/>
      <c r="D765" s="124">
        <v>14</v>
      </c>
      <c r="E765" s="124">
        <v>0.7</v>
      </c>
      <c r="F765" s="254"/>
      <c r="G765" s="124">
        <v>0.8</v>
      </c>
      <c r="H765" s="254"/>
      <c r="I765" s="254"/>
      <c r="J765" s="254"/>
      <c r="K765" s="124">
        <f>E765*G765</f>
        <v>0.55999999999999994</v>
      </c>
      <c r="L765" s="124">
        <f>K765*D765</f>
        <v>7.839999999999999</v>
      </c>
      <c r="M765" s="125"/>
      <c r="N765" s="131"/>
    </row>
    <row r="766" spans="1:16" ht="12" customHeight="1" x14ac:dyDescent="0.2">
      <c r="A766" s="154"/>
      <c r="B766" s="155" t="s">
        <v>795</v>
      </c>
      <c r="C766" s="131"/>
      <c r="D766" s="124">
        <v>7</v>
      </c>
      <c r="E766" s="124">
        <v>0.75</v>
      </c>
      <c r="F766" s="254"/>
      <c r="G766" s="124">
        <v>2.4</v>
      </c>
      <c r="H766" s="254"/>
      <c r="I766" s="254"/>
      <c r="J766" s="254"/>
      <c r="K766" s="124">
        <f>E766*G766</f>
        <v>1.7999999999999998</v>
      </c>
      <c r="L766" s="124">
        <f>K766*D766</f>
        <v>12.599999999999998</v>
      </c>
      <c r="M766" s="125"/>
      <c r="N766" s="131"/>
    </row>
    <row r="767" spans="1:16" ht="21" x14ac:dyDescent="0.3">
      <c r="A767" s="133" t="s">
        <v>400</v>
      </c>
      <c r="B767" s="134" t="s">
        <v>800</v>
      </c>
      <c r="C767" s="149" t="s">
        <v>1189</v>
      </c>
      <c r="D767" s="117"/>
      <c r="E767" s="117"/>
      <c r="F767" s="117"/>
      <c r="G767" s="117"/>
      <c r="H767" s="117"/>
      <c r="I767" s="117"/>
      <c r="J767" s="117"/>
      <c r="K767" s="117"/>
      <c r="L767" s="117"/>
      <c r="M767" s="195">
        <f>L768+L769</f>
        <v>20.439999999999998</v>
      </c>
      <c r="N767" s="133" t="s">
        <v>63</v>
      </c>
      <c r="P767" s="48" t="s">
        <v>796</v>
      </c>
    </row>
    <row r="768" spans="1:16" ht="12" customHeight="1" x14ac:dyDescent="0.2">
      <c r="A768" s="154"/>
      <c r="B768" s="155" t="s">
        <v>1190</v>
      </c>
      <c r="C768" s="131"/>
      <c r="D768" s="124">
        <v>14</v>
      </c>
      <c r="E768" s="124">
        <v>0.7</v>
      </c>
      <c r="F768" s="254"/>
      <c r="G768" s="124">
        <v>0.8</v>
      </c>
      <c r="H768" s="254"/>
      <c r="I768" s="254"/>
      <c r="J768" s="254"/>
      <c r="K768" s="124">
        <f>E768*G768</f>
        <v>0.55999999999999994</v>
      </c>
      <c r="L768" s="124">
        <f>K768*D768</f>
        <v>7.839999999999999</v>
      </c>
      <c r="M768" s="125"/>
      <c r="N768" s="131"/>
    </row>
    <row r="769" spans="1:14" ht="12" customHeight="1" x14ac:dyDescent="0.2">
      <c r="A769" s="154"/>
      <c r="B769" s="155" t="s">
        <v>795</v>
      </c>
      <c r="C769" s="131"/>
      <c r="D769" s="124">
        <v>7</v>
      </c>
      <c r="E769" s="124">
        <v>0.75</v>
      </c>
      <c r="F769" s="254"/>
      <c r="G769" s="124">
        <v>2.4</v>
      </c>
      <c r="H769" s="254"/>
      <c r="I769" s="254"/>
      <c r="J769" s="254"/>
      <c r="K769" s="124">
        <f>E769*G769</f>
        <v>1.7999999999999998</v>
      </c>
      <c r="L769" s="124">
        <f>K769*D769</f>
        <v>12.599999999999998</v>
      </c>
      <c r="M769" s="125"/>
      <c r="N769" s="131"/>
    </row>
    <row r="770" spans="1:14" ht="42" x14ac:dyDescent="0.3">
      <c r="A770" s="121" t="s">
        <v>401</v>
      </c>
      <c r="B770" s="134" t="s">
        <v>73</v>
      </c>
      <c r="C770" s="149" t="s">
        <v>1189</v>
      </c>
      <c r="D770" s="209"/>
      <c r="E770" s="209"/>
      <c r="F770" s="209"/>
      <c r="G770" s="209"/>
      <c r="H770" s="209"/>
      <c r="I770" s="209"/>
      <c r="J770" s="209"/>
      <c r="K770" s="209"/>
      <c r="L770" s="209"/>
      <c r="M770" s="332">
        <f>K771+K772+K773+K774</f>
        <v>215.82689333333335</v>
      </c>
      <c r="N770" s="133" t="s">
        <v>71</v>
      </c>
    </row>
    <row r="771" spans="1:14" ht="35.5" customHeight="1" x14ac:dyDescent="0.2">
      <c r="A771" s="159"/>
      <c r="B771" s="155" t="s">
        <v>1461</v>
      </c>
      <c r="C771" s="333"/>
      <c r="D771" s="124">
        <v>14</v>
      </c>
      <c r="E771" s="124">
        <v>11.8</v>
      </c>
      <c r="F771" s="254" t="s">
        <v>797</v>
      </c>
      <c r="G771" s="254">
        <f>E771*0.154</f>
        <v>1.8172000000000001</v>
      </c>
      <c r="H771" s="254" t="s">
        <v>798</v>
      </c>
      <c r="I771" s="254"/>
      <c r="J771" s="254"/>
      <c r="K771" s="124">
        <f>D771*G771</f>
        <v>25.440800000000003</v>
      </c>
      <c r="L771" s="124"/>
      <c r="M771" s="125"/>
      <c r="N771" s="131"/>
    </row>
    <row r="772" spans="1:14" ht="13.5" customHeight="1" x14ac:dyDescent="0.2">
      <c r="A772" s="154"/>
      <c r="B772" s="155" t="s">
        <v>1462</v>
      </c>
      <c r="C772" s="343"/>
      <c r="D772" s="124">
        <v>7</v>
      </c>
      <c r="E772" s="124">
        <v>37.9</v>
      </c>
      <c r="F772" s="254" t="s">
        <v>797</v>
      </c>
      <c r="G772" s="254">
        <f>E772*0.154</f>
        <v>5.8365999999999998</v>
      </c>
      <c r="H772" s="254" t="s">
        <v>798</v>
      </c>
      <c r="I772" s="254"/>
      <c r="J772" s="254"/>
      <c r="K772" s="124">
        <f>D772*G772</f>
        <v>40.856200000000001</v>
      </c>
      <c r="L772" s="124"/>
      <c r="M772" s="125"/>
      <c r="N772" s="131"/>
    </row>
    <row r="773" spans="1:14" x14ac:dyDescent="0.2">
      <c r="A773" s="154"/>
      <c r="B773" s="155" t="s">
        <v>1463</v>
      </c>
      <c r="C773" s="343" t="s">
        <v>1482</v>
      </c>
      <c r="D773" s="124">
        <f>28</f>
        <v>28</v>
      </c>
      <c r="E773" s="124">
        <f>(D773/0.15)*0.77*1.6</f>
        <v>229.97333333333336</v>
      </c>
      <c r="F773" s="254" t="s">
        <v>797</v>
      </c>
      <c r="G773" s="254">
        <f>E773*0.154</f>
        <v>35.415893333333337</v>
      </c>
      <c r="H773" s="254" t="s">
        <v>798</v>
      </c>
      <c r="I773" s="254"/>
      <c r="J773" s="254"/>
      <c r="K773" s="124">
        <f>G773</f>
        <v>35.415893333333337</v>
      </c>
      <c r="L773" s="124"/>
      <c r="M773" s="125"/>
      <c r="N773" s="131"/>
    </row>
    <row r="774" spans="1:14" ht="12" customHeight="1" x14ac:dyDescent="0.2">
      <c r="A774" s="154"/>
      <c r="B774" s="155" t="s">
        <v>1464</v>
      </c>
      <c r="C774" s="343"/>
      <c r="D774" s="124">
        <f>D776</f>
        <v>228</v>
      </c>
      <c r="E774" s="124">
        <f>(D774/0.2)*0.65</f>
        <v>741</v>
      </c>
      <c r="F774" s="254" t="s">
        <v>797</v>
      </c>
      <c r="G774" s="254">
        <f>E774*0.154</f>
        <v>114.114</v>
      </c>
      <c r="H774" s="254" t="s">
        <v>798</v>
      </c>
      <c r="I774" s="254"/>
      <c r="J774" s="254"/>
      <c r="K774" s="124">
        <f t="shared" ref="K774" si="27">G774</f>
        <v>114.114</v>
      </c>
      <c r="L774" s="124"/>
      <c r="M774" s="125"/>
      <c r="N774" s="131"/>
    </row>
    <row r="775" spans="1:14" ht="42" x14ac:dyDescent="0.3">
      <c r="A775" s="121" t="s">
        <v>402</v>
      </c>
      <c r="B775" s="134" t="s">
        <v>72</v>
      </c>
      <c r="C775" s="140" t="s">
        <v>1189</v>
      </c>
      <c r="D775" s="209"/>
      <c r="E775" s="209"/>
      <c r="F775" s="209"/>
      <c r="G775" s="209"/>
      <c r="H775" s="209"/>
      <c r="I775" s="209"/>
      <c r="J775" s="209"/>
      <c r="K775" s="115"/>
      <c r="L775" s="209"/>
      <c r="M775" s="332">
        <f>K776</f>
        <v>360.24</v>
      </c>
      <c r="N775" s="121" t="s">
        <v>71</v>
      </c>
    </row>
    <row r="776" spans="1:14" ht="12" customHeight="1" x14ac:dyDescent="0.2">
      <c r="A776" s="154"/>
      <c r="B776" s="155" t="s">
        <v>809</v>
      </c>
      <c r="C776" s="343"/>
      <c r="D776" s="124">
        <f>36*4+12*7</f>
        <v>228</v>
      </c>
      <c r="E776" s="124">
        <f>D776*4</f>
        <v>912</v>
      </c>
      <c r="F776" s="254" t="s">
        <v>797</v>
      </c>
      <c r="G776" s="254">
        <f>E776*0.395</f>
        <v>360.24</v>
      </c>
      <c r="H776" s="254" t="s">
        <v>798</v>
      </c>
      <c r="I776" s="254"/>
      <c r="J776" s="254"/>
      <c r="K776" s="124">
        <f>G776</f>
        <v>360.24</v>
      </c>
      <c r="L776" s="124"/>
      <c r="M776" s="125"/>
      <c r="N776" s="131"/>
    </row>
    <row r="777" spans="1:14" ht="42" x14ac:dyDescent="0.3">
      <c r="A777" s="133" t="s">
        <v>403</v>
      </c>
      <c r="B777" s="134" t="s">
        <v>404</v>
      </c>
      <c r="C777" s="149" t="s">
        <v>1189</v>
      </c>
      <c r="D777" s="209"/>
      <c r="E777" s="209"/>
      <c r="F777" s="209"/>
      <c r="G777" s="209"/>
      <c r="H777" s="209"/>
      <c r="I777" s="209"/>
      <c r="J777" s="209"/>
      <c r="K777" s="209"/>
      <c r="L777" s="209"/>
      <c r="M777" s="195">
        <v>0</v>
      </c>
      <c r="N777" s="133" t="s">
        <v>71</v>
      </c>
    </row>
    <row r="778" spans="1:14" ht="12" customHeight="1" x14ac:dyDescent="0.2">
      <c r="A778" s="168"/>
      <c r="B778" s="210" t="s">
        <v>1166</v>
      </c>
      <c r="C778" s="130" t="s">
        <v>1465</v>
      </c>
      <c r="D778" s="129">
        <v>1</v>
      </c>
      <c r="E778" s="129">
        <v>0</v>
      </c>
      <c r="F778" s="255"/>
      <c r="G778" s="255"/>
      <c r="H778" s="255"/>
      <c r="I778" s="255"/>
      <c r="J778" s="255"/>
      <c r="K778" s="129">
        <v>0</v>
      </c>
      <c r="L778" s="129">
        <v>0</v>
      </c>
      <c r="M778" s="119"/>
      <c r="N778" s="130"/>
    </row>
    <row r="779" spans="1:14" ht="63" x14ac:dyDescent="0.3">
      <c r="A779" s="133" t="s">
        <v>405</v>
      </c>
      <c r="B779" s="132" t="s">
        <v>1191</v>
      </c>
      <c r="C779" s="128"/>
      <c r="D779" s="209"/>
      <c r="E779" s="209"/>
      <c r="F779" s="209"/>
      <c r="G779" s="209"/>
      <c r="H779" s="209"/>
      <c r="I779" s="209"/>
      <c r="J779" s="209"/>
      <c r="K779" s="209"/>
      <c r="L779" s="209"/>
      <c r="M779" s="332">
        <f>SUM(L780:L783)</f>
        <v>14.163200000000002</v>
      </c>
      <c r="N779" s="133" t="s">
        <v>46</v>
      </c>
    </row>
    <row r="780" spans="1:14" x14ac:dyDescent="0.2">
      <c r="A780" s="334"/>
      <c r="B780" s="155" t="s">
        <v>794</v>
      </c>
      <c r="C780" s="343"/>
      <c r="D780" s="124">
        <v>14</v>
      </c>
      <c r="E780" s="124">
        <v>0.122</v>
      </c>
      <c r="F780" s="254"/>
      <c r="G780" s="124"/>
      <c r="H780" s="254"/>
      <c r="I780" s="124"/>
      <c r="J780" s="254"/>
      <c r="K780" s="124">
        <f>E780</f>
        <v>0.122</v>
      </c>
      <c r="L780" s="312">
        <f>K780*D780</f>
        <v>1.708</v>
      </c>
      <c r="M780" s="125"/>
      <c r="N780" s="131"/>
    </row>
    <row r="781" spans="1:14" x14ac:dyDescent="0.2">
      <c r="A781" s="334"/>
      <c r="B781" s="155" t="s">
        <v>793</v>
      </c>
      <c r="C781" s="343"/>
      <c r="D781" s="124">
        <v>7</v>
      </c>
      <c r="E781" s="124">
        <v>0.376</v>
      </c>
      <c r="F781" s="254"/>
      <c r="G781" s="124"/>
      <c r="H781" s="254"/>
      <c r="I781" s="124"/>
      <c r="J781" s="254"/>
      <c r="K781" s="124">
        <f>E781</f>
        <v>0.376</v>
      </c>
      <c r="L781" s="312">
        <f>K781*D781</f>
        <v>2.6320000000000001</v>
      </c>
      <c r="M781" s="125"/>
      <c r="N781" s="131"/>
    </row>
    <row r="782" spans="1:14" x14ac:dyDescent="0.2">
      <c r="A782" s="334"/>
      <c r="B782" s="155" t="s">
        <v>1466</v>
      </c>
      <c r="C782" s="343" t="s">
        <v>1482</v>
      </c>
      <c r="D782" s="124">
        <v>28</v>
      </c>
      <c r="E782" s="335"/>
      <c r="F782" s="124">
        <v>0.15</v>
      </c>
      <c r="G782" s="124"/>
      <c r="H782" s="124">
        <v>0.3</v>
      </c>
      <c r="I782" s="124"/>
      <c r="J782" s="254"/>
      <c r="K782" s="124">
        <f>D782*(1.6-0.3)*0.15*0.3</f>
        <v>1.6379999999999999</v>
      </c>
      <c r="L782" s="312">
        <f>K782</f>
        <v>1.6379999999999999</v>
      </c>
      <c r="M782" s="125"/>
      <c r="N782" s="131"/>
    </row>
    <row r="783" spans="1:14" x14ac:dyDescent="0.2">
      <c r="A783" s="334"/>
      <c r="B783" s="155" t="s">
        <v>1467</v>
      </c>
      <c r="C783" s="333"/>
      <c r="D783" s="124">
        <f>34.95*4+10.8*7</f>
        <v>215.40000000000003</v>
      </c>
      <c r="E783" s="124"/>
      <c r="F783" s="124">
        <v>0.19</v>
      </c>
      <c r="G783" s="124"/>
      <c r="H783" s="124">
        <v>0.2</v>
      </c>
      <c r="I783" s="124"/>
      <c r="J783" s="254"/>
      <c r="K783" s="124">
        <f>D783*F783*H783</f>
        <v>8.1852000000000018</v>
      </c>
      <c r="L783" s="312">
        <f>K783</f>
        <v>8.1852000000000018</v>
      </c>
      <c r="M783" s="125"/>
      <c r="N783" s="131"/>
    </row>
    <row r="784" spans="1:14" ht="52.5" x14ac:dyDescent="0.3">
      <c r="A784" s="234" t="s">
        <v>406</v>
      </c>
      <c r="B784" s="132" t="s">
        <v>1107</v>
      </c>
      <c r="C784" s="128"/>
      <c r="D784" s="209"/>
      <c r="E784" s="209"/>
      <c r="F784" s="209"/>
      <c r="G784" s="209"/>
      <c r="H784" s="209"/>
      <c r="I784" s="209"/>
      <c r="J784" s="209"/>
      <c r="K784" s="209"/>
      <c r="L784" s="209"/>
      <c r="M784" s="332">
        <f>SUM(L785:L788)</f>
        <v>14.163200000000002</v>
      </c>
      <c r="N784" s="121" t="s">
        <v>46</v>
      </c>
    </row>
    <row r="785" spans="1:14" x14ac:dyDescent="0.2">
      <c r="A785" s="334"/>
      <c r="B785" s="155" t="s">
        <v>794</v>
      </c>
      <c r="C785" s="343"/>
      <c r="D785" s="124">
        <v>14</v>
      </c>
      <c r="E785" s="124">
        <v>0.122</v>
      </c>
      <c r="F785" s="254"/>
      <c r="G785" s="124"/>
      <c r="H785" s="254"/>
      <c r="I785" s="124"/>
      <c r="J785" s="254"/>
      <c r="K785" s="124">
        <f>E785</f>
        <v>0.122</v>
      </c>
      <c r="L785" s="312">
        <f>K785*D785</f>
        <v>1.708</v>
      </c>
      <c r="M785" s="125"/>
      <c r="N785" s="131"/>
    </row>
    <row r="786" spans="1:14" x14ac:dyDescent="0.2">
      <c r="A786" s="334"/>
      <c r="B786" s="155" t="s">
        <v>793</v>
      </c>
      <c r="C786" s="343"/>
      <c r="D786" s="124">
        <v>7</v>
      </c>
      <c r="E786" s="124">
        <v>0.376</v>
      </c>
      <c r="F786" s="254"/>
      <c r="G786" s="124"/>
      <c r="H786" s="254"/>
      <c r="I786" s="124"/>
      <c r="J786" s="254"/>
      <c r="K786" s="124">
        <f>E786</f>
        <v>0.376</v>
      </c>
      <c r="L786" s="312">
        <f>K786*D786</f>
        <v>2.6320000000000001</v>
      </c>
      <c r="M786" s="125"/>
      <c r="N786" s="131"/>
    </row>
    <row r="787" spans="1:14" x14ac:dyDescent="0.2">
      <c r="A787" s="334"/>
      <c r="B787" s="155" t="s">
        <v>1466</v>
      </c>
      <c r="C787" s="343" t="s">
        <v>1482</v>
      </c>
      <c r="D787" s="124">
        <v>28</v>
      </c>
      <c r="E787" s="335"/>
      <c r="F787" s="124">
        <v>0.15</v>
      </c>
      <c r="G787" s="124"/>
      <c r="H787" s="124">
        <v>0.3</v>
      </c>
      <c r="I787" s="124"/>
      <c r="J787" s="254"/>
      <c r="K787" s="124">
        <f>D787*(1.6-0.3)*0.15*0.3</f>
        <v>1.6379999999999999</v>
      </c>
      <c r="L787" s="312">
        <f>K787</f>
        <v>1.6379999999999999</v>
      </c>
      <c r="M787" s="125"/>
      <c r="N787" s="131"/>
    </row>
    <row r="788" spans="1:14" x14ac:dyDescent="0.2">
      <c r="A788" s="334"/>
      <c r="B788" s="155" t="s">
        <v>1467</v>
      </c>
      <c r="C788" s="333"/>
      <c r="D788" s="124">
        <f>34.95*4+10.8*7</f>
        <v>215.40000000000003</v>
      </c>
      <c r="E788" s="124"/>
      <c r="F788" s="124">
        <v>0.19</v>
      </c>
      <c r="G788" s="124"/>
      <c r="H788" s="124">
        <v>0.2</v>
      </c>
      <c r="I788" s="124"/>
      <c r="J788" s="254"/>
      <c r="K788" s="124">
        <f>D788*F788*H788</f>
        <v>8.1852000000000018</v>
      </c>
      <c r="L788" s="312">
        <f>K788</f>
        <v>8.1852000000000018</v>
      </c>
      <c r="M788" s="125"/>
      <c r="N788" s="131"/>
    </row>
    <row r="789" spans="1:14" ht="45.75" customHeight="1" x14ac:dyDescent="0.3">
      <c r="A789" s="234" t="s">
        <v>407</v>
      </c>
      <c r="B789" s="134" t="s">
        <v>77</v>
      </c>
      <c r="C789" s="111"/>
      <c r="D789" s="117"/>
      <c r="E789" s="117"/>
      <c r="F789" s="117"/>
      <c r="G789" s="117"/>
      <c r="H789" s="117"/>
      <c r="I789" s="117"/>
      <c r="J789" s="117"/>
      <c r="K789" s="117"/>
      <c r="L789" s="117"/>
      <c r="M789" s="195">
        <f>SUM(L790:L792)</f>
        <v>15.544799999999995</v>
      </c>
      <c r="N789" s="121" t="s">
        <v>46</v>
      </c>
    </row>
    <row r="790" spans="1:14" x14ac:dyDescent="0.2">
      <c r="A790" s="164"/>
      <c r="B790" s="155" t="s">
        <v>888</v>
      </c>
      <c r="C790" s="131"/>
      <c r="D790" s="124">
        <v>1</v>
      </c>
      <c r="E790" s="124">
        <f>M736</f>
        <v>64.172000000000011</v>
      </c>
      <c r="F790" s="254"/>
      <c r="G790" s="254"/>
      <c r="H790" s="254"/>
      <c r="I790" s="254"/>
      <c r="J790" s="254"/>
      <c r="K790" s="124">
        <f>E790</f>
        <v>64.172000000000011</v>
      </c>
      <c r="L790" s="124">
        <f>K790</f>
        <v>64.172000000000011</v>
      </c>
      <c r="M790" s="125"/>
      <c r="N790" s="131"/>
    </row>
    <row r="791" spans="1:14" x14ac:dyDescent="0.2">
      <c r="A791" s="164"/>
      <c r="B791" s="240" t="s">
        <v>1102</v>
      </c>
      <c r="C791" s="131"/>
      <c r="D791" s="124">
        <v>-1</v>
      </c>
      <c r="E791" s="124">
        <f>M779</f>
        <v>14.163200000000002</v>
      </c>
      <c r="F791" s="254"/>
      <c r="G791" s="254"/>
      <c r="H791" s="254"/>
      <c r="I791" s="254"/>
      <c r="J791" s="254"/>
      <c r="K791" s="124">
        <f>E791*D791</f>
        <v>-14.163200000000002</v>
      </c>
      <c r="L791" s="124">
        <f>K791</f>
        <v>-14.163200000000002</v>
      </c>
      <c r="M791" s="125"/>
      <c r="N791" s="131"/>
    </row>
    <row r="792" spans="1:14" x14ac:dyDescent="0.2">
      <c r="A792" s="230"/>
      <c r="B792" s="164" t="s">
        <v>1192</v>
      </c>
      <c r="C792" s="131"/>
      <c r="D792" s="124">
        <v>-1</v>
      </c>
      <c r="E792" s="124">
        <f>M793</f>
        <v>34.464000000000013</v>
      </c>
      <c r="F792" s="254"/>
      <c r="G792" s="254"/>
      <c r="H792" s="254"/>
      <c r="I792" s="254"/>
      <c r="J792" s="254"/>
      <c r="K792" s="124">
        <f>E792*D792</f>
        <v>-34.464000000000013</v>
      </c>
      <c r="L792" s="124">
        <f>K792</f>
        <v>-34.464000000000013</v>
      </c>
      <c r="M792" s="125"/>
      <c r="N792" s="131"/>
    </row>
    <row r="793" spans="1:14" ht="42" x14ac:dyDescent="0.3">
      <c r="A793" s="235" t="s">
        <v>408</v>
      </c>
      <c r="B793" s="134" t="s">
        <v>1536</v>
      </c>
      <c r="C793" s="128"/>
      <c r="D793" s="209"/>
      <c r="E793" s="209"/>
      <c r="F793" s="209"/>
      <c r="G793" s="209"/>
      <c r="H793" s="209"/>
      <c r="I793" s="209"/>
      <c r="J793" s="209"/>
      <c r="K793" s="209"/>
      <c r="L793" s="209"/>
      <c r="M793" s="195">
        <f>SUM(L794:L794)</f>
        <v>34.464000000000013</v>
      </c>
      <c r="N793" s="133" t="s">
        <v>1079</v>
      </c>
    </row>
    <row r="794" spans="1:14" x14ac:dyDescent="0.3">
      <c r="A794" s="336"/>
      <c r="B794" s="337" t="s">
        <v>1534</v>
      </c>
      <c r="C794" s="174"/>
      <c r="D794" s="258">
        <v>1</v>
      </c>
      <c r="E794" s="124">
        <f>34.95*4+10.8*7</f>
        <v>215.40000000000003</v>
      </c>
      <c r="F794" s="258"/>
      <c r="G794" s="125">
        <v>0.4</v>
      </c>
      <c r="H794" s="125"/>
      <c r="I794" s="125">
        <v>0.4</v>
      </c>
      <c r="J794" s="258"/>
      <c r="K794" s="258">
        <f>E794*G794*I794</f>
        <v>34.464000000000013</v>
      </c>
      <c r="L794" s="258">
        <f>K794*D794</f>
        <v>34.464000000000013</v>
      </c>
      <c r="M794" s="274"/>
      <c r="N794" s="334"/>
    </row>
    <row r="795" spans="1:14" ht="52.5" x14ac:dyDescent="0.3">
      <c r="A795" s="235" t="s">
        <v>1459</v>
      </c>
      <c r="B795" s="121" t="s">
        <v>834</v>
      </c>
      <c r="C795" s="111"/>
      <c r="D795" s="112"/>
      <c r="E795" s="112"/>
      <c r="F795" s="117"/>
      <c r="G795" s="117"/>
      <c r="H795" s="117"/>
      <c r="I795" s="117"/>
      <c r="J795" s="117"/>
      <c r="K795" s="112"/>
      <c r="L795" s="112"/>
      <c r="M795" s="121">
        <f>L796</f>
        <v>86.160000000000025</v>
      </c>
      <c r="N795" s="121" t="s">
        <v>63</v>
      </c>
    </row>
    <row r="796" spans="1:14" x14ac:dyDescent="0.2">
      <c r="A796" s="154"/>
      <c r="B796" s="337" t="s">
        <v>1534</v>
      </c>
      <c r="C796" s="173" t="s">
        <v>1520</v>
      </c>
      <c r="D796" s="124">
        <v>1</v>
      </c>
      <c r="E796" s="124">
        <f>34.95*4+10.8*7</f>
        <v>215.40000000000003</v>
      </c>
      <c r="F796" s="254"/>
      <c r="G796" s="124">
        <v>0.4</v>
      </c>
      <c r="H796" s="254"/>
      <c r="I796" s="124"/>
      <c r="J796" s="254"/>
      <c r="K796" s="124">
        <f>E796*G796</f>
        <v>86.160000000000025</v>
      </c>
      <c r="L796" s="124">
        <f>K796*D796</f>
        <v>86.160000000000025</v>
      </c>
      <c r="M796" s="126"/>
      <c r="N796" s="131"/>
    </row>
    <row r="797" spans="1:14" ht="62.5" customHeight="1" x14ac:dyDescent="0.3">
      <c r="A797" s="235" t="s">
        <v>1460</v>
      </c>
      <c r="B797" s="508" t="s">
        <v>90</v>
      </c>
      <c r="C797" s="128"/>
      <c r="D797" s="209"/>
      <c r="E797" s="209"/>
      <c r="F797" s="209"/>
      <c r="G797" s="209"/>
      <c r="H797" s="209"/>
      <c r="I797" s="209"/>
      <c r="J797" s="209"/>
      <c r="K797" s="209"/>
      <c r="L797" s="209"/>
      <c r="M797" s="306">
        <f>SUM(L798:L801)</f>
        <v>115.45500000000001</v>
      </c>
      <c r="N797" s="133" t="s">
        <v>1079</v>
      </c>
    </row>
    <row r="798" spans="1:14" ht="12" customHeight="1" x14ac:dyDescent="0.2">
      <c r="A798" s="154"/>
      <c r="B798" s="155" t="s">
        <v>1472</v>
      </c>
      <c r="C798" s="343" t="s">
        <v>1473</v>
      </c>
      <c r="D798" s="124">
        <v>14</v>
      </c>
      <c r="E798" s="124">
        <f>0.7*2+0.8*2</f>
        <v>3</v>
      </c>
      <c r="F798" s="254"/>
      <c r="G798" s="124">
        <v>0.15</v>
      </c>
      <c r="H798" s="254"/>
      <c r="I798" s="124"/>
      <c r="J798" s="254"/>
      <c r="K798" s="124">
        <f>E798*G798</f>
        <v>0.44999999999999996</v>
      </c>
      <c r="L798" s="124">
        <f>K798*D798</f>
        <v>6.2999999999999989</v>
      </c>
      <c r="M798" s="126"/>
      <c r="N798" s="131"/>
    </row>
    <row r="799" spans="1:14" ht="12" customHeight="1" x14ac:dyDescent="0.2">
      <c r="A799" s="154"/>
      <c r="B799" s="155"/>
      <c r="C799" s="343" t="s">
        <v>1474</v>
      </c>
      <c r="D799" s="124">
        <v>7</v>
      </c>
      <c r="E799" s="124">
        <f>2.4*2+0.75*2</f>
        <v>6.3</v>
      </c>
      <c r="F799" s="254"/>
      <c r="G799" s="124">
        <v>0.15</v>
      </c>
      <c r="H799" s="254"/>
      <c r="I799" s="124"/>
      <c r="J799" s="254"/>
      <c r="K799" s="124">
        <f>E799*G799</f>
        <v>0.94499999999999995</v>
      </c>
      <c r="L799" s="124">
        <f>K799*D799</f>
        <v>6.6149999999999993</v>
      </c>
      <c r="M799" s="126"/>
      <c r="N799" s="131"/>
    </row>
    <row r="800" spans="1:14" ht="12" customHeight="1" x14ac:dyDescent="0.2">
      <c r="A800" s="154"/>
      <c r="B800" s="155" t="s">
        <v>1468</v>
      </c>
      <c r="C800" s="333"/>
      <c r="D800" s="124">
        <v>2</v>
      </c>
      <c r="E800" s="124">
        <f>E796</f>
        <v>215.40000000000003</v>
      </c>
      <c r="F800" s="254"/>
      <c r="G800" s="258">
        <v>0.2</v>
      </c>
      <c r="H800" s="254"/>
      <c r="I800" s="254"/>
      <c r="J800" s="254"/>
      <c r="K800" s="124">
        <f>E800*G800</f>
        <v>43.080000000000013</v>
      </c>
      <c r="L800" s="124">
        <f>K800*D800</f>
        <v>86.160000000000025</v>
      </c>
      <c r="M800" s="126"/>
      <c r="N800" s="131"/>
    </row>
    <row r="801" spans="1:14" ht="12" customHeight="1" x14ac:dyDescent="0.2">
      <c r="A801" s="159"/>
      <c r="B801" s="151" t="s">
        <v>1471</v>
      </c>
      <c r="C801" s="343" t="s">
        <v>1482</v>
      </c>
      <c r="D801" s="124">
        <v>28</v>
      </c>
      <c r="E801" s="124">
        <f>0.15*2+0.3*2</f>
        <v>0.89999999999999991</v>
      </c>
      <c r="F801" s="124"/>
      <c r="G801" s="124">
        <f>1.6-0.3</f>
        <v>1.3</v>
      </c>
      <c r="H801" s="124"/>
      <c r="I801" s="528">
        <v>0.5</v>
      </c>
      <c r="J801" s="254"/>
      <c r="K801" s="124">
        <f>E801*G801*I801</f>
        <v>0.58499999999999996</v>
      </c>
      <c r="L801" s="124">
        <f>K801*D801</f>
        <v>16.38</v>
      </c>
      <c r="M801" s="178"/>
      <c r="N801" s="334"/>
    </row>
    <row r="802" spans="1:14" ht="63" x14ac:dyDescent="0.3">
      <c r="A802" s="235" t="s">
        <v>1469</v>
      </c>
      <c r="B802" s="133" t="s">
        <v>1521</v>
      </c>
      <c r="C802" s="128"/>
      <c r="D802" s="209"/>
      <c r="E802" s="209"/>
      <c r="F802" s="209"/>
      <c r="G802" s="209"/>
      <c r="H802" s="209"/>
      <c r="I802" s="209"/>
      <c r="J802" s="209"/>
      <c r="K802" s="209"/>
      <c r="L802" s="209"/>
      <c r="M802" s="114">
        <f>L803</f>
        <v>124.38720000000001</v>
      </c>
      <c r="N802" s="121" t="s">
        <v>71</v>
      </c>
    </row>
    <row r="803" spans="1:14" ht="12" customHeight="1" x14ac:dyDescent="0.2">
      <c r="A803" s="154"/>
      <c r="B803" s="155" t="s">
        <v>1098</v>
      </c>
      <c r="C803" s="131" t="s">
        <v>1535</v>
      </c>
      <c r="D803" s="124">
        <v>28</v>
      </c>
      <c r="E803" s="124">
        <f>(1.6+0.2)*4</f>
        <v>7.2</v>
      </c>
      <c r="F803" s="254"/>
      <c r="G803" s="125">
        <v>0.61699999999999999</v>
      </c>
      <c r="H803" s="254"/>
      <c r="I803" s="254"/>
      <c r="J803" s="254"/>
      <c r="K803" s="124">
        <f>E803*G803</f>
        <v>4.4424000000000001</v>
      </c>
      <c r="L803" s="124">
        <f>K803*D803</f>
        <v>124.38720000000001</v>
      </c>
      <c r="M803" s="126"/>
      <c r="N803" s="131"/>
    </row>
    <row r="804" spans="1:14" ht="12" customHeight="1" x14ac:dyDescent="0.2">
      <c r="A804" s="236" t="s">
        <v>409</v>
      </c>
      <c r="B804" s="157" t="s">
        <v>902</v>
      </c>
      <c r="C804" s="143"/>
      <c r="D804" s="253"/>
      <c r="E804" s="338"/>
      <c r="F804" s="253"/>
      <c r="G804" s="253"/>
      <c r="H804" s="253"/>
      <c r="I804" s="253"/>
      <c r="J804" s="253"/>
      <c r="K804" s="253"/>
      <c r="L804" s="253"/>
      <c r="M804" s="233"/>
      <c r="N804" s="143"/>
    </row>
    <row r="805" spans="1:14" ht="63" customHeight="1" x14ac:dyDescent="0.3">
      <c r="A805" s="234" t="s">
        <v>410</v>
      </c>
      <c r="B805" s="134" t="s">
        <v>105</v>
      </c>
      <c r="C805" s="128"/>
      <c r="D805" s="209"/>
      <c r="E805" s="209"/>
      <c r="F805" s="209"/>
      <c r="G805" s="209"/>
      <c r="H805" s="209"/>
      <c r="I805" s="209"/>
      <c r="J805" s="209"/>
      <c r="K805" s="209"/>
      <c r="L805" s="209"/>
      <c r="M805" s="195">
        <f>L806+L807+L808</f>
        <v>297.28000000000003</v>
      </c>
      <c r="N805" s="121" t="s">
        <v>63</v>
      </c>
    </row>
    <row r="806" spans="1:14" ht="12" customHeight="1" x14ac:dyDescent="0.2">
      <c r="A806" s="298"/>
      <c r="B806" s="299" t="s">
        <v>1187</v>
      </c>
      <c r="C806" s="175"/>
      <c r="D806" s="297">
        <v>1</v>
      </c>
      <c r="E806" s="297">
        <f>36-0.2*7</f>
        <v>34.6</v>
      </c>
      <c r="F806" s="259"/>
      <c r="G806" s="297">
        <v>1.6</v>
      </c>
      <c r="H806" s="259"/>
      <c r="I806" s="259">
        <v>4</v>
      </c>
      <c r="J806" s="259"/>
      <c r="K806" s="297">
        <f>E806*G806*I806</f>
        <v>221.44000000000003</v>
      </c>
      <c r="L806" s="297">
        <f>K806*D806</f>
        <v>221.44000000000003</v>
      </c>
      <c r="M806" s="146"/>
      <c r="N806" s="175"/>
    </row>
    <row r="807" spans="1:14" ht="12" customHeight="1" x14ac:dyDescent="0.2">
      <c r="A807" s="298"/>
      <c r="B807" s="299" t="s">
        <v>1188</v>
      </c>
      <c r="C807" s="175"/>
      <c r="D807" s="297">
        <v>1</v>
      </c>
      <c r="E807" s="297">
        <v>4.8</v>
      </c>
      <c r="F807" s="259"/>
      <c r="G807" s="297">
        <v>1.6</v>
      </c>
      <c r="H807" s="259"/>
      <c r="I807" s="259">
        <v>14</v>
      </c>
      <c r="J807" s="259"/>
      <c r="K807" s="297">
        <f t="shared" ref="K807:K808" si="28">E807*G807*I807</f>
        <v>107.52</v>
      </c>
      <c r="L807" s="297">
        <f t="shared" ref="L807:L808" si="29">K807*D807</f>
        <v>107.52</v>
      </c>
      <c r="M807" s="146"/>
      <c r="N807" s="175"/>
    </row>
    <row r="808" spans="1:14" ht="12" customHeight="1" x14ac:dyDescent="0.2">
      <c r="A808" s="298"/>
      <c r="B808" s="299" t="s">
        <v>1537</v>
      </c>
      <c r="C808" s="175"/>
      <c r="D808" s="297">
        <v>1</v>
      </c>
      <c r="E808" s="297">
        <v>1.6</v>
      </c>
      <c r="F808" s="259"/>
      <c r="G808" s="297">
        <v>1.65</v>
      </c>
      <c r="H808" s="259"/>
      <c r="I808" s="259">
        <f>-12</f>
        <v>-12</v>
      </c>
      <c r="J808" s="259"/>
      <c r="K808" s="297">
        <f t="shared" si="28"/>
        <v>-31.68</v>
      </c>
      <c r="L808" s="297">
        <f t="shared" si="29"/>
        <v>-31.68</v>
      </c>
      <c r="M808" s="146"/>
      <c r="N808" s="175"/>
    </row>
    <row r="809" spans="1:14" ht="12" customHeight="1" x14ac:dyDescent="0.2">
      <c r="A809" s="236" t="s">
        <v>414</v>
      </c>
      <c r="B809" s="157" t="s">
        <v>41</v>
      </c>
      <c r="C809" s="143"/>
      <c r="D809" s="253"/>
      <c r="E809" s="253"/>
      <c r="F809" s="253"/>
      <c r="G809" s="253"/>
      <c r="H809" s="253"/>
      <c r="I809" s="253"/>
      <c r="J809" s="253"/>
      <c r="K809" s="253"/>
      <c r="L809" s="253"/>
      <c r="M809" s="233"/>
      <c r="N809" s="143"/>
    </row>
    <row r="810" spans="1:14" ht="52.5" customHeight="1" x14ac:dyDescent="0.3">
      <c r="A810" s="234" t="s">
        <v>412</v>
      </c>
      <c r="B810" s="132" t="s">
        <v>936</v>
      </c>
      <c r="C810" s="128"/>
      <c r="D810" s="209"/>
      <c r="E810" s="209"/>
      <c r="F810" s="209"/>
      <c r="G810" s="209"/>
      <c r="H810" s="209"/>
      <c r="J810" s="121" t="s">
        <v>1195</v>
      </c>
      <c r="K810" s="209"/>
      <c r="L810" s="209"/>
      <c r="M810" s="195">
        <f>L811+L812+L813</f>
        <v>594.56000000000006</v>
      </c>
      <c r="N810" s="121" t="s">
        <v>63</v>
      </c>
    </row>
    <row r="811" spans="1:14" ht="12" customHeight="1" x14ac:dyDescent="0.2">
      <c r="A811" s="298"/>
      <c r="B811" s="299" t="s">
        <v>1187</v>
      </c>
      <c r="C811" s="175" t="s">
        <v>1538</v>
      </c>
      <c r="D811" s="297">
        <v>1</v>
      </c>
      <c r="E811" s="297">
        <f>36-0.2*7</f>
        <v>34.6</v>
      </c>
      <c r="F811" s="259"/>
      <c r="G811" s="297">
        <v>1.6</v>
      </c>
      <c r="H811" s="259"/>
      <c r="I811" s="259">
        <v>4</v>
      </c>
      <c r="J811" s="259">
        <v>2</v>
      </c>
      <c r="K811" s="297">
        <f>E811*G811*I811*J811</f>
        <v>442.88000000000005</v>
      </c>
      <c r="L811" s="297">
        <f>K811*D811</f>
        <v>442.88000000000005</v>
      </c>
      <c r="M811" s="146"/>
      <c r="N811" s="175"/>
    </row>
    <row r="812" spans="1:14" ht="12" customHeight="1" x14ac:dyDescent="0.2">
      <c r="A812" s="298"/>
      <c r="B812" s="299" t="s">
        <v>1188</v>
      </c>
      <c r="C812" s="175" t="s">
        <v>1538</v>
      </c>
      <c r="D812" s="297">
        <v>1</v>
      </c>
      <c r="E812" s="297">
        <v>4.8</v>
      </c>
      <c r="F812" s="259"/>
      <c r="G812" s="297">
        <v>1.6</v>
      </c>
      <c r="H812" s="259"/>
      <c r="I812" s="259">
        <v>14</v>
      </c>
      <c r="J812" s="259">
        <v>2</v>
      </c>
      <c r="K812" s="297">
        <f t="shared" ref="K812:K813" si="30">E812*G812*I812*J812</f>
        <v>215.04</v>
      </c>
      <c r="L812" s="297">
        <f t="shared" ref="L812:L813" si="31">K812*D812</f>
        <v>215.04</v>
      </c>
      <c r="M812" s="146"/>
      <c r="N812" s="175"/>
    </row>
    <row r="813" spans="1:14" ht="12" customHeight="1" x14ac:dyDescent="0.2">
      <c r="A813" s="298"/>
      <c r="B813" s="299" t="s">
        <v>1537</v>
      </c>
      <c r="C813" s="175" t="s">
        <v>1538</v>
      </c>
      <c r="D813" s="297">
        <v>1</v>
      </c>
      <c r="E813" s="297">
        <v>1.6</v>
      </c>
      <c r="F813" s="259"/>
      <c r="G813" s="297">
        <v>1.65</v>
      </c>
      <c r="H813" s="259"/>
      <c r="I813" s="259">
        <f>-12</f>
        <v>-12</v>
      </c>
      <c r="J813" s="259">
        <v>2</v>
      </c>
      <c r="K813" s="297">
        <f t="shared" si="30"/>
        <v>-63.36</v>
      </c>
      <c r="L813" s="297">
        <f t="shared" si="31"/>
        <v>-63.36</v>
      </c>
      <c r="M813" s="146"/>
      <c r="N813" s="175"/>
    </row>
    <row r="814" spans="1:14" ht="73.5" customHeight="1" x14ac:dyDescent="0.3">
      <c r="A814" s="121" t="s">
        <v>413</v>
      </c>
      <c r="B814" s="132" t="s">
        <v>941</v>
      </c>
      <c r="C814" s="128"/>
      <c r="D814" s="209"/>
      <c r="E814" s="209"/>
      <c r="F814" s="209"/>
      <c r="G814" s="209"/>
      <c r="H814" s="209"/>
      <c r="J814" s="121" t="s">
        <v>1195</v>
      </c>
      <c r="K814" s="209"/>
      <c r="L814" s="209"/>
      <c r="M814" s="195">
        <f>L815+L816+L817</f>
        <v>594.56000000000006</v>
      </c>
      <c r="N814" s="121" t="s">
        <v>63</v>
      </c>
    </row>
    <row r="815" spans="1:14" ht="12" customHeight="1" x14ac:dyDescent="0.2">
      <c r="A815" s="298"/>
      <c r="B815" s="299" t="s">
        <v>1187</v>
      </c>
      <c r="C815" s="175" t="s">
        <v>1538</v>
      </c>
      <c r="D815" s="297">
        <v>1</v>
      </c>
      <c r="E815" s="297">
        <f>36-0.2*7</f>
        <v>34.6</v>
      </c>
      <c r="F815" s="259"/>
      <c r="G815" s="297">
        <v>1.6</v>
      </c>
      <c r="H815" s="259"/>
      <c r="I815" s="259">
        <v>4</v>
      </c>
      <c r="J815" s="259">
        <v>2</v>
      </c>
      <c r="K815" s="297">
        <f>E815*G815*I815*J815</f>
        <v>442.88000000000005</v>
      </c>
      <c r="L815" s="297">
        <f>K815*D815</f>
        <v>442.88000000000005</v>
      </c>
      <c r="M815" s="146"/>
      <c r="N815" s="175"/>
    </row>
    <row r="816" spans="1:14" ht="12" customHeight="1" x14ac:dyDescent="0.2">
      <c r="A816" s="298"/>
      <c r="B816" s="299" t="s">
        <v>1188</v>
      </c>
      <c r="C816" s="175" t="s">
        <v>1538</v>
      </c>
      <c r="D816" s="297">
        <v>1</v>
      </c>
      <c r="E816" s="297">
        <v>4.8</v>
      </c>
      <c r="F816" s="259"/>
      <c r="G816" s="297">
        <v>1.6</v>
      </c>
      <c r="H816" s="259"/>
      <c r="I816" s="259">
        <v>14</v>
      </c>
      <c r="J816" s="259">
        <v>2</v>
      </c>
      <c r="K816" s="297">
        <f t="shared" ref="K816:K817" si="32">E816*G816*I816*J816</f>
        <v>215.04</v>
      </c>
      <c r="L816" s="297">
        <f t="shared" ref="L816:L817" si="33">K816*D816</f>
        <v>215.04</v>
      </c>
      <c r="M816" s="146"/>
      <c r="N816" s="175"/>
    </row>
    <row r="817" spans="1:16" ht="12" customHeight="1" x14ac:dyDescent="0.2">
      <c r="A817" s="298"/>
      <c r="B817" s="299" t="s">
        <v>1537</v>
      </c>
      <c r="C817" s="175" t="s">
        <v>1538</v>
      </c>
      <c r="D817" s="297">
        <v>1</v>
      </c>
      <c r="E817" s="297">
        <v>1.6</v>
      </c>
      <c r="F817" s="259"/>
      <c r="G817" s="297">
        <v>1.65</v>
      </c>
      <c r="H817" s="259"/>
      <c r="I817" s="259">
        <f>-12</f>
        <v>-12</v>
      </c>
      <c r="J817" s="259">
        <v>2</v>
      </c>
      <c r="K817" s="297">
        <f t="shared" si="32"/>
        <v>-63.36</v>
      </c>
      <c r="L817" s="297">
        <f t="shared" si="33"/>
        <v>-63.36</v>
      </c>
      <c r="M817" s="146"/>
      <c r="N817" s="175"/>
    </row>
    <row r="818" spans="1:16" ht="12" customHeight="1" x14ac:dyDescent="0.2">
      <c r="A818" s="156" t="s">
        <v>415</v>
      </c>
      <c r="B818" s="157" t="s">
        <v>42</v>
      </c>
      <c r="C818" s="143"/>
      <c r="D818" s="253"/>
      <c r="E818" s="253"/>
      <c r="F818" s="253"/>
      <c r="G818" s="253"/>
      <c r="H818" s="253"/>
      <c r="I818" s="253"/>
      <c r="J818" s="253"/>
      <c r="K818" s="253"/>
      <c r="L818" s="253"/>
      <c r="M818" s="233"/>
      <c r="N818" s="143"/>
    </row>
    <row r="819" spans="1:16" ht="31.5" customHeight="1" x14ac:dyDescent="0.3">
      <c r="A819" s="121" t="s">
        <v>416</v>
      </c>
      <c r="B819" s="132" t="s">
        <v>1197</v>
      </c>
      <c r="C819" s="128"/>
      <c r="D819" s="209"/>
      <c r="E819" s="209"/>
      <c r="F819" s="209"/>
      <c r="G819" s="209"/>
      <c r="H819" s="209"/>
      <c r="J819" s="121" t="s">
        <v>1195</v>
      </c>
      <c r="K819" s="209"/>
      <c r="L819" s="209"/>
      <c r="M819" s="195">
        <f>L820+L821+L822</f>
        <v>594.56000000000006</v>
      </c>
      <c r="N819" s="121" t="s">
        <v>63</v>
      </c>
    </row>
    <row r="820" spans="1:16" ht="12" customHeight="1" x14ac:dyDescent="0.2">
      <c r="A820" s="298"/>
      <c r="B820" s="299" t="s">
        <v>1187</v>
      </c>
      <c r="C820" s="175" t="s">
        <v>1538</v>
      </c>
      <c r="D820" s="297">
        <v>1</v>
      </c>
      <c r="E820" s="297">
        <f>36-0.2*7</f>
        <v>34.6</v>
      </c>
      <c r="F820" s="259"/>
      <c r="G820" s="297">
        <v>1.6</v>
      </c>
      <c r="H820" s="259"/>
      <c r="I820" s="259">
        <v>4</v>
      </c>
      <c r="J820" s="259">
        <v>2</v>
      </c>
      <c r="K820" s="297">
        <f>E820*G820*I820*J820</f>
        <v>442.88000000000005</v>
      </c>
      <c r="L820" s="297">
        <f>K820*D820</f>
        <v>442.88000000000005</v>
      </c>
      <c r="M820" s="146"/>
      <c r="N820" s="175"/>
    </row>
    <row r="821" spans="1:16" ht="12" customHeight="1" x14ac:dyDescent="0.2">
      <c r="A821" s="298"/>
      <c r="B821" s="299" t="s">
        <v>1188</v>
      </c>
      <c r="C821" s="175" t="s">
        <v>1538</v>
      </c>
      <c r="D821" s="297">
        <v>1</v>
      </c>
      <c r="E821" s="297">
        <v>4.8</v>
      </c>
      <c r="F821" s="259"/>
      <c r="G821" s="297">
        <v>1.6</v>
      </c>
      <c r="H821" s="259"/>
      <c r="I821" s="259">
        <v>14</v>
      </c>
      <c r="J821" s="259">
        <v>2</v>
      </c>
      <c r="K821" s="297">
        <f t="shared" ref="K821:K822" si="34">E821*G821*I821*J821</f>
        <v>215.04</v>
      </c>
      <c r="L821" s="297">
        <f t="shared" ref="L821:L822" si="35">K821*D821</f>
        <v>215.04</v>
      </c>
      <c r="M821" s="146"/>
      <c r="N821" s="175"/>
    </row>
    <row r="822" spans="1:16" ht="12" customHeight="1" x14ac:dyDescent="0.2">
      <c r="A822" s="298"/>
      <c r="B822" s="299" t="s">
        <v>1537</v>
      </c>
      <c r="C822" s="175" t="s">
        <v>1538</v>
      </c>
      <c r="D822" s="297">
        <v>1</v>
      </c>
      <c r="E822" s="297">
        <v>1.6</v>
      </c>
      <c r="F822" s="259"/>
      <c r="G822" s="297">
        <v>1.65</v>
      </c>
      <c r="H822" s="259"/>
      <c r="I822" s="259">
        <f>-12</f>
        <v>-12</v>
      </c>
      <c r="J822" s="259">
        <v>2</v>
      </c>
      <c r="K822" s="297">
        <f t="shared" si="34"/>
        <v>-63.36</v>
      </c>
      <c r="L822" s="297">
        <f t="shared" si="35"/>
        <v>-63.36</v>
      </c>
      <c r="M822" s="146"/>
      <c r="N822" s="175"/>
    </row>
    <row r="823" spans="1:16" ht="31.75" customHeight="1" x14ac:dyDescent="0.3">
      <c r="A823" s="121" t="s">
        <v>418</v>
      </c>
      <c r="B823" s="132" t="s">
        <v>1017</v>
      </c>
      <c r="C823" s="128"/>
      <c r="D823" s="209"/>
      <c r="E823" s="209"/>
      <c r="F823" s="209"/>
      <c r="G823" s="209"/>
      <c r="H823" s="209"/>
      <c r="J823" s="121" t="s">
        <v>1195</v>
      </c>
      <c r="K823" s="209"/>
      <c r="L823" s="209"/>
      <c r="M823" s="195">
        <f>L824+L825+L826</f>
        <v>594.56000000000006</v>
      </c>
      <c r="N823" s="121" t="s">
        <v>63</v>
      </c>
    </row>
    <row r="824" spans="1:16" ht="12" customHeight="1" x14ac:dyDescent="0.2">
      <c r="A824" s="298"/>
      <c r="B824" s="299" t="s">
        <v>1187</v>
      </c>
      <c r="C824" s="175" t="s">
        <v>1538</v>
      </c>
      <c r="D824" s="297">
        <v>1</v>
      </c>
      <c r="E824" s="297">
        <f>36-0.2*7</f>
        <v>34.6</v>
      </c>
      <c r="F824" s="259"/>
      <c r="G824" s="297">
        <v>1.6</v>
      </c>
      <c r="H824" s="259"/>
      <c r="I824" s="259">
        <v>4</v>
      </c>
      <c r="J824" s="259">
        <v>2</v>
      </c>
      <c r="K824" s="297">
        <f>E824*G824*I824*J824</f>
        <v>442.88000000000005</v>
      </c>
      <c r="L824" s="297">
        <f>K824*D824</f>
        <v>442.88000000000005</v>
      </c>
      <c r="M824" s="146"/>
      <c r="N824" s="175"/>
    </row>
    <row r="825" spans="1:16" ht="12" customHeight="1" x14ac:dyDescent="0.2">
      <c r="A825" s="298"/>
      <c r="B825" s="299" t="s">
        <v>1188</v>
      </c>
      <c r="C825" s="175" t="s">
        <v>1538</v>
      </c>
      <c r="D825" s="297">
        <v>1</v>
      </c>
      <c r="E825" s="297">
        <v>4.8</v>
      </c>
      <c r="F825" s="259"/>
      <c r="G825" s="297">
        <v>1.6</v>
      </c>
      <c r="H825" s="259"/>
      <c r="I825" s="259">
        <v>14</v>
      </c>
      <c r="J825" s="259">
        <v>2</v>
      </c>
      <c r="K825" s="297">
        <f t="shared" ref="K825:K826" si="36">E825*G825*I825*J825</f>
        <v>215.04</v>
      </c>
      <c r="L825" s="297">
        <f t="shared" ref="L825:L826" si="37">K825*D825</f>
        <v>215.04</v>
      </c>
      <c r="M825" s="146"/>
      <c r="N825" s="175"/>
    </row>
    <row r="826" spans="1:16" ht="12" customHeight="1" x14ac:dyDescent="0.2">
      <c r="A826" s="298"/>
      <c r="B826" s="299" t="s">
        <v>1537</v>
      </c>
      <c r="C826" s="175" t="s">
        <v>1538</v>
      </c>
      <c r="D826" s="297">
        <v>1</v>
      </c>
      <c r="E826" s="297">
        <v>1.6</v>
      </c>
      <c r="F826" s="259"/>
      <c r="G826" s="297">
        <v>1.65</v>
      </c>
      <c r="H826" s="259"/>
      <c r="I826" s="259">
        <f>-12</f>
        <v>-12</v>
      </c>
      <c r="J826" s="259">
        <v>2</v>
      </c>
      <c r="K826" s="297">
        <f t="shared" si="36"/>
        <v>-63.36</v>
      </c>
      <c r="L826" s="297">
        <f t="shared" si="37"/>
        <v>-63.36</v>
      </c>
      <c r="M826" s="146"/>
      <c r="N826" s="175"/>
    </row>
    <row r="827" spans="1:16" ht="16.75" customHeight="1" x14ac:dyDescent="0.2">
      <c r="A827" s="156" t="s">
        <v>419</v>
      </c>
      <c r="B827" s="157" t="s">
        <v>420</v>
      </c>
      <c r="C827" s="143"/>
      <c r="D827" s="253"/>
      <c r="E827" s="253"/>
      <c r="F827" s="253"/>
      <c r="G827" s="253"/>
      <c r="H827" s="253"/>
      <c r="I827" s="253"/>
      <c r="J827" s="253"/>
      <c r="K827" s="253"/>
      <c r="L827" s="253"/>
      <c r="M827" s="233"/>
      <c r="N827" s="143"/>
    </row>
    <row r="828" spans="1:16" ht="63" customHeight="1" x14ac:dyDescent="0.3">
      <c r="A828" s="121" t="s">
        <v>421</v>
      </c>
      <c r="B828" s="132" t="s">
        <v>911</v>
      </c>
      <c r="C828" s="128"/>
      <c r="D828" s="209"/>
      <c r="E828" s="209"/>
      <c r="F828" s="209"/>
      <c r="G828" s="209"/>
      <c r="H828" s="209"/>
      <c r="I828" s="209"/>
      <c r="J828" s="209"/>
      <c r="K828" s="209"/>
      <c r="L828" s="209"/>
      <c r="M828" s="195">
        <v>532</v>
      </c>
      <c r="N828" s="121" t="s">
        <v>63</v>
      </c>
    </row>
    <row r="829" spans="1:16" ht="12" customHeight="1" x14ac:dyDescent="0.2">
      <c r="A829" s="161"/>
      <c r="B829" s="299" t="s">
        <v>1198</v>
      </c>
      <c r="C829" s="175"/>
      <c r="D829" s="297">
        <v>1</v>
      </c>
      <c r="E829" s="297">
        <v>14</v>
      </c>
      <c r="F829" s="259"/>
      <c r="G829" s="297">
        <v>38</v>
      </c>
      <c r="H829" s="259"/>
      <c r="I829" s="259"/>
      <c r="J829" s="259"/>
      <c r="K829" s="297">
        <f>E829*G829</f>
        <v>532</v>
      </c>
      <c r="L829" s="297">
        <v>532</v>
      </c>
      <c r="M829" s="146"/>
      <c r="N829" s="175"/>
    </row>
    <row r="830" spans="1:16" ht="42" customHeight="1" x14ac:dyDescent="0.3">
      <c r="A830" s="133" t="s">
        <v>422</v>
      </c>
      <c r="B830" s="132" t="s">
        <v>913</v>
      </c>
      <c r="C830" s="128"/>
      <c r="D830" s="209"/>
      <c r="E830" s="209"/>
      <c r="F830" s="209"/>
      <c r="G830" s="209"/>
      <c r="H830" s="209"/>
      <c r="I830" s="209"/>
      <c r="J830" s="209"/>
      <c r="K830" s="209"/>
      <c r="L830" s="209"/>
      <c r="M830" s="195">
        <v>532</v>
      </c>
      <c r="N830" s="133" t="s">
        <v>63</v>
      </c>
    </row>
    <row r="831" spans="1:16" ht="12" customHeight="1" x14ac:dyDescent="0.2">
      <c r="A831" s="161"/>
      <c r="B831" s="299" t="s">
        <v>1198</v>
      </c>
      <c r="C831" s="175"/>
      <c r="D831" s="297">
        <v>1</v>
      </c>
      <c r="E831" s="297">
        <v>14</v>
      </c>
      <c r="F831" s="259"/>
      <c r="G831" s="297">
        <v>38</v>
      </c>
      <c r="H831" s="259"/>
      <c r="I831" s="259"/>
      <c r="J831" s="259"/>
      <c r="K831" s="297">
        <v>532</v>
      </c>
      <c r="L831" s="297">
        <v>532</v>
      </c>
      <c r="M831" s="146"/>
      <c r="N831" s="175"/>
    </row>
    <row r="832" spans="1:16" ht="63" hidden="1" x14ac:dyDescent="0.3">
      <c r="A832" s="289" t="s">
        <v>1434</v>
      </c>
      <c r="B832" s="290" t="s">
        <v>1435</v>
      </c>
      <c r="C832" s="291"/>
      <c r="D832" s="292"/>
      <c r="E832" s="292"/>
      <c r="F832" s="292"/>
      <c r="G832" s="292"/>
      <c r="H832" s="292"/>
      <c r="I832" s="292"/>
      <c r="J832" s="292"/>
      <c r="K832" s="292"/>
      <c r="L832" s="292"/>
      <c r="M832" s="293">
        <f>L833</f>
        <v>7</v>
      </c>
      <c r="N832" s="289" t="s">
        <v>63</v>
      </c>
      <c r="P832" s="48">
        <v>92554</v>
      </c>
    </row>
    <row r="833" spans="1:16" ht="12" hidden="1" customHeight="1" x14ac:dyDescent="0.2">
      <c r="A833" s="135"/>
      <c r="B833" s="136" t="s">
        <v>1198</v>
      </c>
      <c r="C833" s="137"/>
      <c r="D833" s="138">
        <v>1</v>
      </c>
      <c r="E833" s="138">
        <v>7</v>
      </c>
      <c r="F833" s="139"/>
      <c r="G833" s="138"/>
      <c r="H833" s="139"/>
      <c r="I833" s="139"/>
      <c r="J833" s="139"/>
      <c r="K833" s="138">
        <f>E833</f>
        <v>7</v>
      </c>
      <c r="L833" s="138">
        <f>K833*D833</f>
        <v>7</v>
      </c>
      <c r="M833" s="148"/>
      <c r="N833" s="137"/>
    </row>
    <row r="834" spans="1:16" ht="73.5" hidden="1" x14ac:dyDescent="0.3">
      <c r="A834" s="289" t="s">
        <v>1436</v>
      </c>
      <c r="B834" s="290" t="s">
        <v>1437</v>
      </c>
      <c r="C834" s="291"/>
      <c r="D834" s="292"/>
      <c r="E834" s="292"/>
      <c r="F834" s="292"/>
      <c r="G834" s="292"/>
      <c r="H834" s="292"/>
      <c r="I834" s="292"/>
      <c r="J834" s="292"/>
      <c r="K834" s="292"/>
      <c r="L834" s="292"/>
      <c r="M834" s="293">
        <f>L835</f>
        <v>38</v>
      </c>
      <c r="N834" s="289" t="s">
        <v>63</v>
      </c>
      <c r="P834" s="48">
        <v>94221</v>
      </c>
    </row>
    <row r="835" spans="1:16" ht="12" hidden="1" customHeight="1" x14ac:dyDescent="0.2">
      <c r="A835" s="135"/>
      <c r="B835" s="136" t="s">
        <v>1198</v>
      </c>
      <c r="C835" s="137"/>
      <c r="D835" s="138">
        <v>1</v>
      </c>
      <c r="E835" s="138">
        <v>38</v>
      </c>
      <c r="F835" s="139"/>
      <c r="G835" s="138"/>
      <c r="H835" s="139"/>
      <c r="I835" s="139"/>
      <c r="J835" s="139"/>
      <c r="K835" s="138">
        <f>E835</f>
        <v>38</v>
      </c>
      <c r="L835" s="138">
        <f>K835*D835</f>
        <v>38</v>
      </c>
      <c r="M835" s="148"/>
      <c r="N835" s="137"/>
    </row>
    <row r="836" spans="1:16" ht="63" x14ac:dyDescent="0.3">
      <c r="A836" s="133" t="s">
        <v>1434</v>
      </c>
      <c r="B836" s="226" t="str">
        <f>'BM06'!B285</f>
        <v>FABRICAÇÃO E INSTALAÇÃO DE TESOURA INTEIRA EM MADEIRA NÃO APARELHADAVÃO DE 12 M, PARA TELHA CERÂMICA OU DE CONCRETO, INCLUSO IÇAMENTO. AF_07/2019</v>
      </c>
      <c r="C836" s="128"/>
      <c r="D836" s="209"/>
      <c r="E836" s="209"/>
      <c r="F836" s="209"/>
      <c r="G836" s="209"/>
      <c r="H836" s="209"/>
      <c r="I836" s="209"/>
      <c r="J836" s="209"/>
      <c r="K836" s="209"/>
      <c r="L836" s="209"/>
      <c r="M836" s="195">
        <v>13</v>
      </c>
      <c r="N836" s="133" t="s">
        <v>63</v>
      </c>
    </row>
    <row r="837" spans="1:16" ht="12" customHeight="1" x14ac:dyDescent="0.2">
      <c r="A837" s="161"/>
      <c r="B837" s="299" t="s">
        <v>1509</v>
      </c>
      <c r="C837" s="175"/>
      <c r="D837" s="297">
        <v>1</v>
      </c>
      <c r="E837" s="297">
        <v>13</v>
      </c>
      <c r="F837" s="259"/>
      <c r="G837" s="297"/>
      <c r="H837" s="259"/>
      <c r="I837" s="259"/>
      <c r="J837" s="259"/>
      <c r="K837" s="297">
        <v>13</v>
      </c>
      <c r="L837" s="297">
        <v>13</v>
      </c>
      <c r="M837" s="146"/>
      <c r="N837" s="175"/>
    </row>
    <row r="838" spans="1:16" ht="73.5" x14ac:dyDescent="0.3">
      <c r="A838" s="133" t="s">
        <v>1436</v>
      </c>
      <c r="B838" s="226" t="str">
        <f>'BM06'!B286</f>
        <v>CUMEEIRA PARA TELHA CERÂMICA EMBOÇADA COM ARGAMASSA TRAÇO 1:2:9TO, CAL E AREIA) PARA TELHADOS COM ATÉ 2 ÁGUAS, INCLUSO TRANSPORTE VERTICAL. AF_07/2019</v>
      </c>
      <c r="C838" s="146" t="s">
        <v>1421</v>
      </c>
      <c r="D838" s="209"/>
      <c r="E838" s="209"/>
      <c r="F838" s="209"/>
      <c r="G838" s="209"/>
      <c r="H838" s="209"/>
      <c r="I838" s="209"/>
      <c r="J838" s="209"/>
      <c r="K838" s="209"/>
      <c r="L838" s="209"/>
      <c r="M838" s="114">
        <v>38</v>
      </c>
      <c r="N838" s="121" t="s">
        <v>124</v>
      </c>
    </row>
    <row r="839" spans="1:16" ht="12" customHeight="1" x14ac:dyDescent="0.2">
      <c r="A839" s="161"/>
      <c r="B839" s="296" t="s">
        <v>912</v>
      </c>
      <c r="C839" s="175"/>
      <c r="D839" s="297">
        <v>1</v>
      </c>
      <c r="E839" s="297">
        <v>38</v>
      </c>
      <c r="F839" s="259"/>
      <c r="G839" s="259"/>
      <c r="H839" s="259"/>
      <c r="I839" s="259"/>
      <c r="J839" s="259"/>
      <c r="K839" s="297">
        <v>38</v>
      </c>
      <c r="L839" s="297">
        <v>38</v>
      </c>
      <c r="M839" s="147"/>
      <c r="N839" s="175"/>
    </row>
    <row r="840" spans="1:16" ht="12" customHeight="1" x14ac:dyDescent="0.2">
      <c r="A840" s="156" t="s">
        <v>423</v>
      </c>
      <c r="B840" s="157" t="s">
        <v>424</v>
      </c>
      <c r="C840" s="143"/>
      <c r="D840" s="253"/>
      <c r="E840" s="253"/>
      <c r="F840" s="253"/>
      <c r="G840" s="253"/>
      <c r="H840" s="253"/>
      <c r="I840" s="253"/>
      <c r="J840" s="253"/>
      <c r="K840" s="253"/>
      <c r="L840" s="253"/>
      <c r="M840" s="233"/>
      <c r="N840" s="143"/>
    </row>
    <row r="841" spans="1:16" ht="31.5" x14ac:dyDescent="0.3">
      <c r="A841" s="121" t="s">
        <v>425</v>
      </c>
      <c r="B841" s="134" t="s">
        <v>1199</v>
      </c>
      <c r="C841" s="111" t="s">
        <v>1548</v>
      </c>
      <c r="D841" s="117"/>
      <c r="E841" s="117"/>
      <c r="F841" s="117"/>
      <c r="G841" s="117"/>
      <c r="H841" s="117"/>
      <c r="I841" s="117"/>
      <c r="J841" s="117"/>
      <c r="K841" s="117"/>
      <c r="L841" s="117"/>
      <c r="M841" s="195">
        <f>L842</f>
        <v>91</v>
      </c>
      <c r="N841" s="121" t="s">
        <v>124</v>
      </c>
    </row>
    <row r="842" spans="1:16" ht="12" customHeight="1" x14ac:dyDescent="0.2">
      <c r="A842" s="161"/>
      <c r="B842" s="299" t="s">
        <v>1170</v>
      </c>
      <c r="C842" s="175" t="s">
        <v>1549</v>
      </c>
      <c r="D842" s="297">
        <v>1</v>
      </c>
      <c r="E842" s="297">
        <f>3.5</f>
        <v>3.5</v>
      </c>
      <c r="F842" s="259"/>
      <c r="G842" s="259"/>
      <c r="H842" s="259">
        <f>13*2</f>
        <v>26</v>
      </c>
      <c r="I842" s="259"/>
      <c r="J842" s="259"/>
      <c r="K842" s="297">
        <f>H842*E842</f>
        <v>91</v>
      </c>
      <c r="L842" s="297">
        <f>K842*D842</f>
        <v>91</v>
      </c>
      <c r="M842" s="146"/>
      <c r="N842" s="175"/>
    </row>
    <row r="843" spans="1:16" ht="42" customHeight="1" x14ac:dyDescent="0.3">
      <c r="A843" s="308" t="s">
        <v>427</v>
      </c>
      <c r="B843" s="304" t="s">
        <v>428</v>
      </c>
      <c r="C843" s="305"/>
      <c r="D843" s="300"/>
      <c r="E843" s="300"/>
      <c r="F843" s="300"/>
      <c r="G843" s="300" t="s">
        <v>1200</v>
      </c>
      <c r="H843" s="300"/>
      <c r="I843" s="300"/>
      <c r="J843" s="300"/>
      <c r="K843" s="300"/>
      <c r="L843" s="300"/>
      <c r="M843" s="332">
        <f>L844+L845</f>
        <v>111.2</v>
      </c>
      <c r="N843" s="308" t="s">
        <v>63</v>
      </c>
    </row>
    <row r="844" spans="1:16" ht="12" customHeight="1" x14ac:dyDescent="0.2">
      <c r="A844" s="161"/>
      <c r="B844" s="298" t="s">
        <v>1170</v>
      </c>
      <c r="C844" s="175"/>
      <c r="D844" s="297">
        <v>1</v>
      </c>
      <c r="E844" s="297">
        <f>M841</f>
        <v>91</v>
      </c>
      <c r="F844" s="259"/>
      <c r="G844" s="297">
        <v>0.8</v>
      </c>
      <c r="H844" s="259"/>
      <c r="I844" s="259"/>
      <c r="J844" s="259"/>
      <c r="K844" s="297">
        <f>E844*G844</f>
        <v>72.8</v>
      </c>
      <c r="L844" s="297">
        <f>K844*D844</f>
        <v>72.8</v>
      </c>
      <c r="M844" s="146"/>
      <c r="N844" s="175"/>
    </row>
    <row r="845" spans="1:16" ht="12" customHeight="1" x14ac:dyDescent="0.2">
      <c r="A845" s="161"/>
      <c r="B845" s="161" t="s">
        <v>1551</v>
      </c>
      <c r="C845" s="175"/>
      <c r="D845" s="297">
        <v>1</v>
      </c>
      <c r="E845" s="297">
        <f>1*1.6</f>
        <v>1.6</v>
      </c>
      <c r="F845" s="259"/>
      <c r="G845" s="297">
        <v>2</v>
      </c>
      <c r="H845" s="259"/>
      <c r="I845" s="259">
        <v>12</v>
      </c>
      <c r="J845" s="259"/>
      <c r="K845" s="297">
        <f>E845*G845*I845</f>
        <v>38.400000000000006</v>
      </c>
      <c r="L845" s="297">
        <f>K845*D845</f>
        <v>38.400000000000006</v>
      </c>
      <c r="M845" s="146"/>
      <c r="N845" s="175"/>
    </row>
    <row r="846" spans="1:16" ht="31.5" customHeight="1" x14ac:dyDescent="0.3">
      <c r="A846" s="266" t="s">
        <v>429</v>
      </c>
      <c r="B846" s="307" t="s">
        <v>1201</v>
      </c>
      <c r="C846" s="208" t="s">
        <v>1552</v>
      </c>
      <c r="D846" s="146"/>
      <c r="E846" s="146"/>
      <c r="F846" s="146"/>
      <c r="G846" s="146"/>
      <c r="H846" s="146"/>
      <c r="I846" s="146"/>
      <c r="J846" s="146"/>
      <c r="K846" s="146"/>
      <c r="L846" s="146"/>
      <c r="M846" s="332">
        <v>12</v>
      </c>
      <c r="N846" s="266" t="s">
        <v>431</v>
      </c>
    </row>
    <row r="847" spans="1:16" ht="12" customHeight="1" x14ac:dyDescent="0.2">
      <c r="A847" s="161"/>
      <c r="B847" s="298" t="s">
        <v>1170</v>
      </c>
      <c r="C847" s="175"/>
      <c r="D847" s="297">
        <v>1</v>
      </c>
      <c r="E847" s="297">
        <v>12</v>
      </c>
      <c r="F847" s="259"/>
      <c r="G847" s="259"/>
      <c r="H847" s="259"/>
      <c r="I847" s="259"/>
      <c r="J847" s="259"/>
      <c r="K847" s="297">
        <v>12</v>
      </c>
      <c r="L847" s="297">
        <v>12</v>
      </c>
      <c r="M847" s="146"/>
      <c r="N847" s="175"/>
    </row>
    <row r="848" spans="1:16" ht="12" customHeight="1" x14ac:dyDescent="0.2">
      <c r="A848" s="171"/>
      <c r="B848" s="169"/>
      <c r="C848" s="116"/>
      <c r="D848" s="115"/>
      <c r="E848" s="115"/>
      <c r="F848" s="122"/>
      <c r="G848" s="122"/>
      <c r="H848" s="122"/>
      <c r="I848" s="122"/>
      <c r="J848" s="122"/>
      <c r="K848" s="115"/>
      <c r="L848" s="115"/>
      <c r="M848" s="117"/>
      <c r="N848" s="116"/>
    </row>
    <row r="849" spans="1:16" ht="12" customHeight="1" x14ac:dyDescent="0.2">
      <c r="A849" s="156" t="s">
        <v>32</v>
      </c>
      <c r="B849" s="157" t="s">
        <v>1202</v>
      </c>
      <c r="C849" s="143"/>
      <c r="D849" s="253"/>
      <c r="E849" s="253"/>
      <c r="F849" s="253"/>
      <c r="G849" s="253"/>
      <c r="H849" s="253"/>
      <c r="I849" s="253"/>
      <c r="J849" s="253"/>
      <c r="K849" s="253"/>
      <c r="L849" s="253"/>
      <c r="M849" s="233"/>
      <c r="N849" s="143"/>
    </row>
    <row r="850" spans="1:16" ht="12" customHeight="1" x14ac:dyDescent="0.2">
      <c r="A850" s="156" t="s">
        <v>53</v>
      </c>
      <c r="B850" s="157" t="s">
        <v>838</v>
      </c>
      <c r="C850" s="143"/>
      <c r="D850" s="253"/>
      <c r="E850" s="253"/>
      <c r="F850" s="253"/>
      <c r="G850" s="253"/>
      <c r="H850" s="253"/>
      <c r="I850" s="253"/>
      <c r="J850" s="253"/>
      <c r="K850" s="253"/>
      <c r="L850" s="253"/>
      <c r="M850" s="233"/>
      <c r="N850" s="143"/>
    </row>
    <row r="851" spans="1:16" ht="52.5" x14ac:dyDescent="0.3">
      <c r="A851" s="121" t="s">
        <v>433</v>
      </c>
      <c r="B851" s="134" t="s">
        <v>1438</v>
      </c>
      <c r="C851" s="140"/>
      <c r="D851" s="117"/>
      <c r="E851" s="117"/>
      <c r="F851" s="117"/>
      <c r="G851" s="117"/>
      <c r="H851" s="117"/>
      <c r="I851" s="117"/>
      <c r="J851" s="117"/>
      <c r="K851" s="117"/>
      <c r="L851" s="117"/>
      <c r="M851" s="195">
        <v>1296</v>
      </c>
      <c r="N851" s="121" t="s">
        <v>63</v>
      </c>
    </row>
    <row r="852" spans="1:16" ht="12" customHeight="1" x14ac:dyDescent="0.2">
      <c r="A852" s="154"/>
      <c r="B852" s="155" t="s">
        <v>1186</v>
      </c>
      <c r="C852" s="131"/>
      <c r="D852" s="124">
        <v>3</v>
      </c>
      <c r="E852" s="124">
        <v>12</v>
      </c>
      <c r="F852" s="254"/>
      <c r="G852" s="124">
        <v>36</v>
      </c>
      <c r="H852" s="254"/>
      <c r="I852" s="254"/>
      <c r="J852" s="254"/>
      <c r="K852" s="124">
        <v>432</v>
      </c>
      <c r="L852" s="124">
        <v>1296</v>
      </c>
      <c r="M852" s="125"/>
      <c r="N852" s="131"/>
    </row>
    <row r="853" spans="1:16" x14ac:dyDescent="0.2">
      <c r="A853" s="156" t="s">
        <v>54</v>
      </c>
      <c r="B853" s="157" t="s">
        <v>38</v>
      </c>
      <c r="C853" s="143"/>
      <c r="D853" s="253"/>
      <c r="E853" s="253"/>
      <c r="F853" s="253"/>
      <c r="G853" s="253"/>
      <c r="H853" s="253"/>
      <c r="I853" s="253"/>
      <c r="J853" s="253"/>
      <c r="K853" s="253"/>
      <c r="L853" s="253"/>
      <c r="M853" s="233"/>
      <c r="N853" s="143"/>
      <c r="P853" s="48" t="s">
        <v>796</v>
      </c>
    </row>
    <row r="854" spans="1:16" ht="31.5" x14ac:dyDescent="0.3">
      <c r="A854" s="121" t="s">
        <v>434</v>
      </c>
      <c r="B854" s="134" t="s">
        <v>67</v>
      </c>
      <c r="C854" s="140"/>
      <c r="D854" s="117"/>
      <c r="E854" s="117"/>
      <c r="F854" s="117"/>
      <c r="G854" s="117"/>
      <c r="H854" s="117"/>
      <c r="I854" s="117"/>
      <c r="J854" s="117"/>
      <c r="K854" s="117"/>
      <c r="L854" s="117"/>
      <c r="M854" s="332">
        <f>L855+L870+M878+M879+M880</f>
        <v>220.74000000000007</v>
      </c>
      <c r="N854" s="121" t="s">
        <v>46</v>
      </c>
    </row>
    <row r="855" spans="1:16" ht="15.25" customHeight="1" x14ac:dyDescent="0.2">
      <c r="A855" s="154"/>
      <c r="B855" s="155" t="s">
        <v>794</v>
      </c>
      <c r="C855" s="131" t="s">
        <v>1203</v>
      </c>
      <c r="D855" s="124"/>
      <c r="E855" s="124"/>
      <c r="F855" s="254"/>
      <c r="G855" s="124"/>
      <c r="H855" s="254"/>
      <c r="I855" s="124"/>
      <c r="J855" s="254"/>
      <c r="K855" s="124"/>
      <c r="L855" s="124">
        <f>SUM(K856:K869)</f>
        <v>37.800000000000004</v>
      </c>
      <c r="M855" s="125"/>
      <c r="N855" s="131"/>
    </row>
    <row r="856" spans="1:16" x14ac:dyDescent="0.2">
      <c r="A856" s="154"/>
      <c r="B856" s="155"/>
      <c r="C856" s="131"/>
      <c r="D856" s="124">
        <v>3</v>
      </c>
      <c r="E856" s="124">
        <v>0.9</v>
      </c>
      <c r="F856" s="254"/>
      <c r="G856" s="124">
        <v>1</v>
      </c>
      <c r="H856" s="254"/>
      <c r="I856" s="124">
        <v>1</v>
      </c>
      <c r="J856" s="254"/>
      <c r="K856" s="124">
        <f>E856*G856*I856*D856</f>
        <v>2.7</v>
      </c>
      <c r="L856" s="124"/>
      <c r="M856" s="125"/>
      <c r="N856" s="131"/>
      <c r="P856" s="48" t="s">
        <v>796</v>
      </c>
    </row>
    <row r="857" spans="1:16" ht="15.75" customHeight="1" x14ac:dyDescent="0.2">
      <c r="A857" s="154"/>
      <c r="B857" s="155"/>
      <c r="C857" s="131"/>
      <c r="D857" s="124">
        <v>3</v>
      </c>
      <c r="E857" s="124">
        <v>0.9</v>
      </c>
      <c r="F857" s="254"/>
      <c r="G857" s="124">
        <v>1</v>
      </c>
      <c r="H857" s="254"/>
      <c r="I857" s="124">
        <v>1</v>
      </c>
      <c r="J857" s="254"/>
      <c r="K857" s="124">
        <f t="shared" ref="K857:K869" si="38">E857*G857*I857*D857</f>
        <v>2.7</v>
      </c>
      <c r="L857" s="124"/>
      <c r="M857" s="125"/>
      <c r="N857" s="131"/>
    </row>
    <row r="858" spans="1:16" ht="15.75" customHeight="1" x14ac:dyDescent="0.2">
      <c r="A858" s="154"/>
      <c r="B858" s="155"/>
      <c r="C858" s="131"/>
      <c r="D858" s="124">
        <v>3</v>
      </c>
      <c r="E858" s="124">
        <v>0.9</v>
      </c>
      <c r="F858" s="254"/>
      <c r="G858" s="124">
        <v>1</v>
      </c>
      <c r="H858" s="254"/>
      <c r="I858" s="124">
        <v>1</v>
      </c>
      <c r="J858" s="254"/>
      <c r="K858" s="124">
        <f t="shared" si="38"/>
        <v>2.7</v>
      </c>
      <c r="L858" s="124"/>
      <c r="M858" s="125"/>
      <c r="N858" s="131"/>
    </row>
    <row r="859" spans="1:16" ht="15.75" customHeight="1" x14ac:dyDescent="0.2">
      <c r="A859" s="154"/>
      <c r="B859" s="155"/>
      <c r="C859" s="131"/>
      <c r="D859" s="124">
        <v>3</v>
      </c>
      <c r="E859" s="124">
        <v>0.9</v>
      </c>
      <c r="F859" s="254"/>
      <c r="G859" s="124">
        <v>1</v>
      </c>
      <c r="H859" s="254"/>
      <c r="I859" s="124">
        <v>1</v>
      </c>
      <c r="J859" s="254"/>
      <c r="K859" s="124">
        <f t="shared" si="38"/>
        <v>2.7</v>
      </c>
      <c r="L859" s="124"/>
      <c r="M859" s="125"/>
      <c r="N859" s="131"/>
    </row>
    <row r="860" spans="1:16" ht="15.75" customHeight="1" x14ac:dyDescent="0.2">
      <c r="A860" s="154"/>
      <c r="B860" s="155"/>
      <c r="C860" s="131"/>
      <c r="D860" s="124">
        <v>3</v>
      </c>
      <c r="E860" s="124">
        <v>0.9</v>
      </c>
      <c r="F860" s="254"/>
      <c r="G860" s="124">
        <v>1</v>
      </c>
      <c r="H860" s="254"/>
      <c r="I860" s="124">
        <v>1</v>
      </c>
      <c r="J860" s="254"/>
      <c r="K860" s="124">
        <f t="shared" si="38"/>
        <v>2.7</v>
      </c>
      <c r="L860" s="124"/>
      <c r="M860" s="125"/>
      <c r="N860" s="131"/>
    </row>
    <row r="861" spans="1:16" ht="15.75" customHeight="1" x14ac:dyDescent="0.2">
      <c r="A861" s="154"/>
      <c r="B861" s="155"/>
      <c r="C861" s="131"/>
      <c r="D861" s="124">
        <v>3</v>
      </c>
      <c r="E861" s="124">
        <v>0.9</v>
      </c>
      <c r="F861" s="254"/>
      <c r="G861" s="124">
        <v>1</v>
      </c>
      <c r="H861" s="254"/>
      <c r="I861" s="124">
        <v>1</v>
      </c>
      <c r="J861" s="254"/>
      <c r="K861" s="124">
        <f t="shared" si="38"/>
        <v>2.7</v>
      </c>
      <c r="L861" s="124"/>
      <c r="M861" s="125"/>
      <c r="N861" s="131"/>
    </row>
    <row r="862" spans="1:16" ht="15.75" customHeight="1" x14ac:dyDescent="0.2">
      <c r="A862" s="154"/>
      <c r="B862" s="155"/>
      <c r="C862" s="131"/>
      <c r="D862" s="124">
        <v>3</v>
      </c>
      <c r="E862" s="124">
        <v>0.9</v>
      </c>
      <c r="F862" s="254"/>
      <c r="G862" s="124">
        <v>1</v>
      </c>
      <c r="H862" s="254"/>
      <c r="I862" s="124">
        <v>1</v>
      </c>
      <c r="J862" s="254"/>
      <c r="K862" s="124">
        <f t="shared" si="38"/>
        <v>2.7</v>
      </c>
      <c r="L862" s="124"/>
      <c r="M862" s="125"/>
      <c r="N862" s="131"/>
    </row>
    <row r="863" spans="1:16" ht="15.75" customHeight="1" x14ac:dyDescent="0.2">
      <c r="A863" s="154"/>
      <c r="B863" s="155"/>
      <c r="C863" s="131"/>
      <c r="D863" s="124">
        <v>3</v>
      </c>
      <c r="E863" s="124">
        <v>0.9</v>
      </c>
      <c r="F863" s="254"/>
      <c r="G863" s="124">
        <v>1</v>
      </c>
      <c r="H863" s="254"/>
      <c r="I863" s="124">
        <v>1</v>
      </c>
      <c r="J863" s="254"/>
      <c r="K863" s="124">
        <f t="shared" si="38"/>
        <v>2.7</v>
      </c>
      <c r="L863" s="124"/>
      <c r="M863" s="125"/>
      <c r="N863" s="131"/>
    </row>
    <row r="864" spans="1:16" ht="15.75" customHeight="1" x14ac:dyDescent="0.2">
      <c r="A864" s="154"/>
      <c r="B864" s="155"/>
      <c r="C864" s="131"/>
      <c r="D864" s="124">
        <v>3</v>
      </c>
      <c r="E864" s="124">
        <v>0.9</v>
      </c>
      <c r="F864" s="254"/>
      <c r="G864" s="124">
        <v>1</v>
      </c>
      <c r="H864" s="254"/>
      <c r="I864" s="124">
        <v>1</v>
      </c>
      <c r="J864" s="254"/>
      <c r="K864" s="124">
        <f t="shared" si="38"/>
        <v>2.7</v>
      </c>
      <c r="L864" s="124"/>
      <c r="M864" s="125"/>
      <c r="N864" s="131"/>
    </row>
    <row r="865" spans="1:14" ht="15.75" customHeight="1" x14ac:dyDescent="0.2">
      <c r="A865" s="154"/>
      <c r="B865" s="155"/>
      <c r="C865" s="131"/>
      <c r="D865" s="124">
        <v>3</v>
      </c>
      <c r="E865" s="124">
        <v>0.9</v>
      </c>
      <c r="F865" s="254"/>
      <c r="G865" s="124">
        <v>1</v>
      </c>
      <c r="H865" s="254"/>
      <c r="I865" s="124">
        <v>1</v>
      </c>
      <c r="J865" s="254"/>
      <c r="K865" s="124">
        <f t="shared" si="38"/>
        <v>2.7</v>
      </c>
      <c r="L865" s="124"/>
      <c r="M865" s="125"/>
      <c r="N865" s="131"/>
    </row>
    <row r="866" spans="1:14" ht="15.75" customHeight="1" x14ac:dyDescent="0.2">
      <c r="A866" s="154"/>
      <c r="B866" s="155"/>
      <c r="C866" s="131"/>
      <c r="D866" s="124">
        <v>3</v>
      </c>
      <c r="E866" s="124">
        <v>0.9</v>
      </c>
      <c r="F866" s="254"/>
      <c r="G866" s="124">
        <v>1</v>
      </c>
      <c r="H866" s="254"/>
      <c r="I866" s="124">
        <v>1</v>
      </c>
      <c r="J866" s="254"/>
      <c r="K866" s="124">
        <f t="shared" si="38"/>
        <v>2.7</v>
      </c>
      <c r="L866" s="124"/>
      <c r="M866" s="125"/>
      <c r="N866" s="131"/>
    </row>
    <row r="867" spans="1:14" ht="15.75" customHeight="1" x14ac:dyDescent="0.2">
      <c r="A867" s="154"/>
      <c r="B867" s="155"/>
      <c r="C867" s="131"/>
      <c r="D867" s="124">
        <v>3</v>
      </c>
      <c r="E867" s="124">
        <v>0.9</v>
      </c>
      <c r="F867" s="254"/>
      <c r="G867" s="124">
        <v>1</v>
      </c>
      <c r="H867" s="254"/>
      <c r="I867" s="124">
        <v>1</v>
      </c>
      <c r="J867" s="254"/>
      <c r="K867" s="124">
        <f t="shared" si="38"/>
        <v>2.7</v>
      </c>
      <c r="L867" s="124"/>
      <c r="M867" s="125"/>
      <c r="N867" s="131"/>
    </row>
    <row r="868" spans="1:14" ht="15.75" customHeight="1" x14ac:dyDescent="0.2">
      <c r="A868" s="154"/>
      <c r="B868" s="155"/>
      <c r="C868" s="131"/>
      <c r="D868" s="124">
        <v>3</v>
      </c>
      <c r="E868" s="124">
        <v>0.9</v>
      </c>
      <c r="F868" s="254"/>
      <c r="G868" s="124">
        <v>1</v>
      </c>
      <c r="H868" s="254"/>
      <c r="I868" s="124">
        <v>1</v>
      </c>
      <c r="J868" s="254"/>
      <c r="K868" s="124">
        <f t="shared" si="38"/>
        <v>2.7</v>
      </c>
      <c r="L868" s="124"/>
      <c r="M868" s="125"/>
      <c r="N868" s="131"/>
    </row>
    <row r="869" spans="1:14" ht="15.75" customHeight="1" x14ac:dyDescent="0.2">
      <c r="A869" s="154"/>
      <c r="B869" s="155"/>
      <c r="C869" s="131"/>
      <c r="D869" s="124">
        <v>3</v>
      </c>
      <c r="E869" s="124">
        <v>0.9</v>
      </c>
      <c r="F869" s="254"/>
      <c r="G869" s="124">
        <v>1</v>
      </c>
      <c r="H869" s="254"/>
      <c r="I869" s="124">
        <v>1</v>
      </c>
      <c r="J869" s="254"/>
      <c r="K869" s="124">
        <f t="shared" si="38"/>
        <v>2.7</v>
      </c>
      <c r="L869" s="124"/>
      <c r="M869" s="125"/>
      <c r="N869" s="131"/>
    </row>
    <row r="870" spans="1:14" ht="15.75" customHeight="1" x14ac:dyDescent="0.2">
      <c r="A870" s="154"/>
      <c r="B870" s="155" t="s">
        <v>795</v>
      </c>
      <c r="C870" s="131" t="s">
        <v>1203</v>
      </c>
      <c r="D870" s="124"/>
      <c r="E870" s="124"/>
      <c r="F870" s="254"/>
      <c r="G870" s="124"/>
      <c r="H870" s="254"/>
      <c r="I870" s="124"/>
      <c r="J870" s="254"/>
      <c r="K870" s="124"/>
      <c r="L870" s="124">
        <f>SUM(K871:K877)</f>
        <v>56.70000000000001</v>
      </c>
      <c r="M870" s="125"/>
      <c r="N870" s="131"/>
    </row>
    <row r="871" spans="1:14" ht="15.75" customHeight="1" x14ac:dyDescent="0.2">
      <c r="A871" s="154"/>
      <c r="B871" s="155"/>
      <c r="C871" s="131"/>
      <c r="D871" s="124">
        <v>3</v>
      </c>
      <c r="E871" s="124">
        <v>1</v>
      </c>
      <c r="F871" s="254"/>
      <c r="G871" s="124">
        <v>2.7</v>
      </c>
      <c r="H871" s="254"/>
      <c r="I871" s="124">
        <v>1</v>
      </c>
      <c r="J871" s="254"/>
      <c r="K871" s="124">
        <f>E871*G871*I871*D871</f>
        <v>8.1000000000000014</v>
      </c>
      <c r="L871" s="124"/>
      <c r="M871" s="125"/>
      <c r="N871" s="131"/>
    </row>
    <row r="872" spans="1:14" ht="15.75" customHeight="1" x14ac:dyDescent="0.2">
      <c r="A872" s="154"/>
      <c r="B872" s="155"/>
      <c r="C872" s="131"/>
      <c r="D872" s="124">
        <v>3</v>
      </c>
      <c r="E872" s="124">
        <v>1</v>
      </c>
      <c r="F872" s="254"/>
      <c r="G872" s="124">
        <v>2.7</v>
      </c>
      <c r="H872" s="254"/>
      <c r="I872" s="124">
        <v>1</v>
      </c>
      <c r="J872" s="254"/>
      <c r="K872" s="124">
        <f t="shared" ref="K872:K880" si="39">E872*G872*I872*D872</f>
        <v>8.1000000000000014</v>
      </c>
      <c r="L872" s="124"/>
      <c r="M872" s="125"/>
      <c r="N872" s="131"/>
    </row>
    <row r="873" spans="1:14" ht="15.75" customHeight="1" x14ac:dyDescent="0.2">
      <c r="A873" s="154"/>
      <c r="B873" s="155"/>
      <c r="C873" s="131"/>
      <c r="D873" s="124">
        <v>3</v>
      </c>
      <c r="E873" s="124">
        <v>1</v>
      </c>
      <c r="F873" s="254"/>
      <c r="G873" s="124">
        <v>2.7</v>
      </c>
      <c r="H873" s="254"/>
      <c r="I873" s="124">
        <v>1</v>
      </c>
      <c r="J873" s="254"/>
      <c r="K873" s="124">
        <f t="shared" si="39"/>
        <v>8.1000000000000014</v>
      </c>
      <c r="L873" s="124"/>
      <c r="M873" s="125"/>
      <c r="N873" s="131"/>
    </row>
    <row r="874" spans="1:14" ht="15.75" customHeight="1" x14ac:dyDescent="0.2">
      <c r="A874" s="154"/>
      <c r="B874" s="155"/>
      <c r="C874" s="131"/>
      <c r="D874" s="124">
        <v>3</v>
      </c>
      <c r="E874" s="124">
        <v>1</v>
      </c>
      <c r="F874" s="254"/>
      <c r="G874" s="124">
        <v>2.7</v>
      </c>
      <c r="H874" s="254"/>
      <c r="I874" s="124">
        <v>1</v>
      </c>
      <c r="J874" s="254"/>
      <c r="K874" s="124">
        <f t="shared" si="39"/>
        <v>8.1000000000000014</v>
      </c>
      <c r="L874" s="124"/>
      <c r="M874" s="125"/>
      <c r="N874" s="131"/>
    </row>
    <row r="875" spans="1:14" ht="15.75" customHeight="1" x14ac:dyDescent="0.2">
      <c r="A875" s="154"/>
      <c r="B875" s="155"/>
      <c r="C875" s="131"/>
      <c r="D875" s="124">
        <v>3</v>
      </c>
      <c r="E875" s="124">
        <v>1</v>
      </c>
      <c r="F875" s="254"/>
      <c r="G875" s="124">
        <v>2.7</v>
      </c>
      <c r="H875" s="254"/>
      <c r="I875" s="124">
        <v>1</v>
      </c>
      <c r="J875" s="254"/>
      <c r="K875" s="124">
        <f t="shared" si="39"/>
        <v>8.1000000000000014</v>
      </c>
      <c r="L875" s="124"/>
      <c r="M875" s="125"/>
      <c r="N875" s="131"/>
    </row>
    <row r="876" spans="1:14" ht="15.75" customHeight="1" x14ac:dyDescent="0.2">
      <c r="A876" s="154"/>
      <c r="B876" s="155"/>
      <c r="C876" s="131"/>
      <c r="D876" s="124">
        <v>3</v>
      </c>
      <c r="E876" s="124">
        <v>1</v>
      </c>
      <c r="F876" s="254"/>
      <c r="G876" s="124">
        <v>2.7</v>
      </c>
      <c r="H876" s="254"/>
      <c r="I876" s="124">
        <v>1</v>
      </c>
      <c r="J876" s="254"/>
      <c r="K876" s="124">
        <f t="shared" si="39"/>
        <v>8.1000000000000014</v>
      </c>
      <c r="L876" s="124"/>
      <c r="M876" s="125"/>
      <c r="N876" s="131"/>
    </row>
    <row r="877" spans="1:14" ht="15.75" customHeight="1" x14ac:dyDescent="0.2">
      <c r="A877" s="154"/>
      <c r="B877" s="155"/>
      <c r="C877" s="131"/>
      <c r="D877" s="124">
        <v>3</v>
      </c>
      <c r="E877" s="124">
        <v>1</v>
      </c>
      <c r="F877" s="254"/>
      <c r="G877" s="124">
        <v>2.7</v>
      </c>
      <c r="H877" s="254"/>
      <c r="I877" s="124">
        <v>1</v>
      </c>
      <c r="J877" s="254"/>
      <c r="K877" s="124">
        <f t="shared" si="39"/>
        <v>8.1000000000000014</v>
      </c>
      <c r="L877" s="124"/>
      <c r="M877" s="125"/>
      <c r="N877" s="131"/>
    </row>
    <row r="878" spans="1:14" ht="15.75" customHeight="1" x14ac:dyDescent="0.2">
      <c r="A878" s="154"/>
      <c r="B878" s="155" t="s">
        <v>1187</v>
      </c>
      <c r="C878" s="131" t="s">
        <v>1203</v>
      </c>
      <c r="D878" s="124">
        <f>4*3</f>
        <v>12</v>
      </c>
      <c r="E878" s="124">
        <v>34.950000000000003</v>
      </c>
      <c r="F878" s="254"/>
      <c r="G878" s="124">
        <v>0.4</v>
      </c>
      <c r="H878" s="254"/>
      <c r="I878" s="124">
        <v>0.4</v>
      </c>
      <c r="J878" s="254"/>
      <c r="K878" s="124">
        <f t="shared" si="39"/>
        <v>67.104000000000013</v>
      </c>
      <c r="L878" s="124"/>
      <c r="M878" s="125">
        <f>I878*G878*E878*D878</f>
        <v>67.104000000000013</v>
      </c>
      <c r="N878" s="131"/>
    </row>
    <row r="879" spans="1:14" ht="15.75" customHeight="1" x14ac:dyDescent="0.2">
      <c r="A879" s="154"/>
      <c r="B879" s="155" t="s">
        <v>1188</v>
      </c>
      <c r="C879" s="131" t="s">
        <v>1203</v>
      </c>
      <c r="D879" s="124">
        <v>42</v>
      </c>
      <c r="E879" s="124">
        <v>4.5999999999999996</v>
      </c>
      <c r="F879" s="254"/>
      <c r="G879" s="124">
        <v>0.4</v>
      </c>
      <c r="H879" s="254"/>
      <c r="I879" s="124">
        <v>0.4</v>
      </c>
      <c r="J879" s="254"/>
      <c r="K879" s="124">
        <f t="shared" si="39"/>
        <v>30.911999999999999</v>
      </c>
      <c r="L879" s="124"/>
      <c r="M879" s="125">
        <f>I879*G879*E879*D879</f>
        <v>30.912000000000003</v>
      </c>
      <c r="N879" s="131"/>
    </row>
    <row r="880" spans="1:14" ht="15.75" customHeight="1" x14ac:dyDescent="0.2">
      <c r="A880" s="161"/>
      <c r="B880" s="299" t="s">
        <v>1475</v>
      </c>
      <c r="C880" s="175" t="s">
        <v>1203</v>
      </c>
      <c r="D880" s="297">
        <f>6*2*3</f>
        <v>36</v>
      </c>
      <c r="E880" s="297">
        <v>4.9000000000000004</v>
      </c>
      <c r="F880" s="259"/>
      <c r="G880" s="297">
        <v>0.4</v>
      </c>
      <c r="H880" s="259"/>
      <c r="I880" s="297">
        <v>0.4</v>
      </c>
      <c r="J880" s="259"/>
      <c r="K880" s="297">
        <f t="shared" si="39"/>
        <v>28.224000000000004</v>
      </c>
      <c r="L880" s="297"/>
      <c r="M880" s="146">
        <f>I880*G880*E880*D880</f>
        <v>28.224000000000011</v>
      </c>
      <c r="N880" s="175"/>
    </row>
    <row r="881" spans="1:16" ht="42" x14ac:dyDescent="0.3">
      <c r="A881" s="133" t="s">
        <v>435</v>
      </c>
      <c r="B881" s="134" t="s">
        <v>68</v>
      </c>
      <c r="C881" s="149" t="s">
        <v>1189</v>
      </c>
      <c r="D881" s="209"/>
      <c r="E881" s="209"/>
      <c r="F881" s="209"/>
      <c r="G881" s="209"/>
      <c r="H881" s="209"/>
      <c r="I881" s="209"/>
      <c r="J881" s="209"/>
      <c r="K881" s="209"/>
      <c r="L881" s="209"/>
      <c r="M881" s="195">
        <f>L882+L883+L884</f>
        <v>405.48</v>
      </c>
      <c r="N881" s="133" t="s">
        <v>63</v>
      </c>
    </row>
    <row r="882" spans="1:16" ht="13.4" customHeight="1" x14ac:dyDescent="0.2">
      <c r="A882" s="334"/>
      <c r="B882" s="155" t="s">
        <v>806</v>
      </c>
      <c r="C882" s="343" t="s">
        <v>1203</v>
      </c>
      <c r="D882" s="258">
        <v>3</v>
      </c>
      <c r="E882" s="124">
        <f>36*4+12*7+4.9*12</f>
        <v>286.8</v>
      </c>
      <c r="F882" s="254"/>
      <c r="G882" s="124">
        <v>0.4</v>
      </c>
      <c r="H882" s="254"/>
      <c r="I882" s="124"/>
      <c r="J882" s="254"/>
      <c r="K882" s="124">
        <f>E882*G882</f>
        <v>114.72000000000001</v>
      </c>
      <c r="L882" s="124">
        <f>K882*D882</f>
        <v>344.16</v>
      </c>
      <c r="M882" s="274"/>
      <c r="N882" s="334"/>
    </row>
    <row r="883" spans="1:16" ht="42" customHeight="1" x14ac:dyDescent="0.2">
      <c r="A883" s="154"/>
      <c r="B883" s="155" t="s">
        <v>1190</v>
      </c>
      <c r="C883" s="131" t="s">
        <v>1203</v>
      </c>
      <c r="D883" s="124">
        <f>14*3</f>
        <v>42</v>
      </c>
      <c r="E883" s="124">
        <v>0.7</v>
      </c>
      <c r="F883" s="254"/>
      <c r="G883" s="124">
        <v>0.8</v>
      </c>
      <c r="H883" s="254"/>
      <c r="I883" s="254"/>
      <c r="J883" s="254"/>
      <c r="K883" s="124">
        <f>E883*G883</f>
        <v>0.55999999999999994</v>
      </c>
      <c r="L883" s="124">
        <f>K883*D883</f>
        <v>23.519999999999996</v>
      </c>
      <c r="M883" s="125"/>
      <c r="N883" s="131"/>
      <c r="P883" s="48" t="s">
        <v>796</v>
      </c>
    </row>
    <row r="884" spans="1:16" ht="42" customHeight="1" x14ac:dyDescent="0.2">
      <c r="A884" s="154"/>
      <c r="B884" s="155" t="s">
        <v>795</v>
      </c>
      <c r="C884" s="131" t="s">
        <v>1203</v>
      </c>
      <c r="D884" s="124">
        <f>7*3</f>
        <v>21</v>
      </c>
      <c r="E884" s="124">
        <v>0.75</v>
      </c>
      <c r="F884" s="254"/>
      <c r="G884" s="124">
        <v>2.4</v>
      </c>
      <c r="H884" s="254"/>
      <c r="I884" s="254"/>
      <c r="J884" s="254"/>
      <c r="K884" s="124">
        <f>E884*G884</f>
        <v>1.7999999999999998</v>
      </c>
      <c r="L884" s="124">
        <f>K884*D884</f>
        <v>37.799999999999997</v>
      </c>
      <c r="M884" s="125"/>
      <c r="N884" s="131"/>
    </row>
    <row r="885" spans="1:16" ht="41.5" customHeight="1" x14ac:dyDescent="0.3">
      <c r="A885" s="133" t="s">
        <v>436</v>
      </c>
      <c r="B885" s="132" t="s">
        <v>1094</v>
      </c>
      <c r="C885" s="149" t="s">
        <v>1189</v>
      </c>
      <c r="D885" s="209"/>
      <c r="E885" s="209"/>
      <c r="F885" s="209"/>
      <c r="G885" s="209"/>
      <c r="H885" s="209"/>
      <c r="I885" s="209"/>
      <c r="J885" s="209"/>
      <c r="K885" s="209"/>
      <c r="L885" s="209"/>
      <c r="M885" s="195">
        <f>SUM(L886:L887)</f>
        <v>61.319999999999993</v>
      </c>
      <c r="N885" s="133" t="s">
        <v>63</v>
      </c>
    </row>
    <row r="886" spans="1:16" ht="12" customHeight="1" x14ac:dyDescent="0.2">
      <c r="A886" s="154"/>
      <c r="B886" s="155" t="s">
        <v>1190</v>
      </c>
      <c r="C886" s="131" t="s">
        <v>1203</v>
      </c>
      <c r="D886" s="124">
        <f>14*3</f>
        <v>42</v>
      </c>
      <c r="E886" s="124">
        <v>0.7</v>
      </c>
      <c r="F886" s="254"/>
      <c r="G886" s="124">
        <v>0.8</v>
      </c>
      <c r="H886" s="254"/>
      <c r="I886" s="254"/>
      <c r="J886" s="254"/>
      <c r="K886" s="124">
        <f>E886*G886</f>
        <v>0.55999999999999994</v>
      </c>
      <c r="L886" s="124">
        <f>K886*D886</f>
        <v>23.519999999999996</v>
      </c>
      <c r="M886" s="125"/>
      <c r="N886" s="131"/>
    </row>
    <row r="887" spans="1:16" ht="12" customHeight="1" x14ac:dyDescent="0.2">
      <c r="A887" s="154"/>
      <c r="B887" s="155" t="s">
        <v>795</v>
      </c>
      <c r="C887" s="131" t="s">
        <v>1203</v>
      </c>
      <c r="D887" s="124">
        <f>3*7</f>
        <v>21</v>
      </c>
      <c r="E887" s="124">
        <v>0.75</v>
      </c>
      <c r="F887" s="254"/>
      <c r="G887" s="124">
        <v>2.4</v>
      </c>
      <c r="H887" s="254"/>
      <c r="I887" s="254"/>
      <c r="J887" s="254"/>
      <c r="K887" s="124">
        <f>E887*G887</f>
        <v>1.7999999999999998</v>
      </c>
      <c r="L887" s="124">
        <f>K887*D887</f>
        <v>37.799999999999997</v>
      </c>
      <c r="M887" s="125"/>
      <c r="N887" s="131"/>
    </row>
    <row r="888" spans="1:16" ht="42" x14ac:dyDescent="0.3">
      <c r="A888" s="133" t="s">
        <v>437</v>
      </c>
      <c r="B888" s="134" t="s">
        <v>73</v>
      </c>
      <c r="C888" s="149" t="s">
        <v>1203</v>
      </c>
      <c r="D888" s="209"/>
      <c r="E888" s="209"/>
      <c r="F888" s="209"/>
      <c r="G888" s="209"/>
      <c r="H888" s="209"/>
      <c r="I888" s="209"/>
      <c r="J888" s="209"/>
      <c r="K888" s="209"/>
      <c r="L888" s="209"/>
      <c r="M888" s="195">
        <f>SUM(K889:K892)</f>
        <v>647.48068000000001</v>
      </c>
      <c r="N888" s="133" t="s">
        <v>71</v>
      </c>
    </row>
    <row r="889" spans="1:16" ht="12" customHeight="1" x14ac:dyDescent="0.2">
      <c r="A889" s="159"/>
      <c r="B889" s="155" t="s">
        <v>1461</v>
      </c>
      <c r="C889" s="343"/>
      <c r="D889" s="124">
        <f>14*3</f>
        <v>42</v>
      </c>
      <c r="E889" s="124">
        <v>11.8</v>
      </c>
      <c r="F889" s="254" t="s">
        <v>797</v>
      </c>
      <c r="G889" s="254">
        <f>E889*0.154</f>
        <v>1.8172000000000001</v>
      </c>
      <c r="H889" s="254" t="s">
        <v>798</v>
      </c>
      <c r="I889" s="254"/>
      <c r="J889" s="254"/>
      <c r="K889" s="124">
        <f>D889*G889</f>
        <v>76.322400000000002</v>
      </c>
      <c r="L889" s="124"/>
      <c r="M889" s="125"/>
      <c r="N889" s="131"/>
    </row>
    <row r="890" spans="1:16" ht="12" customHeight="1" x14ac:dyDescent="0.2">
      <c r="A890" s="154"/>
      <c r="B890" s="155" t="s">
        <v>1462</v>
      </c>
      <c r="C890" s="343"/>
      <c r="D890" s="124">
        <f>3*7</f>
        <v>21</v>
      </c>
      <c r="E890" s="124">
        <v>37.9</v>
      </c>
      <c r="F890" s="254" t="s">
        <v>797</v>
      </c>
      <c r="G890" s="254">
        <f>E890*0.154</f>
        <v>5.8365999999999998</v>
      </c>
      <c r="H890" s="254" t="s">
        <v>798</v>
      </c>
      <c r="I890" s="254"/>
      <c r="J890" s="254"/>
      <c r="K890" s="124">
        <f>D890*G890</f>
        <v>122.56859999999999</v>
      </c>
      <c r="L890" s="124"/>
      <c r="M890" s="125"/>
      <c r="N890" s="131"/>
    </row>
    <row r="891" spans="1:16" ht="12" customHeight="1" x14ac:dyDescent="0.2">
      <c r="A891" s="154"/>
      <c r="B891" s="155" t="s">
        <v>1463</v>
      </c>
      <c r="C891" s="343" t="s">
        <v>1482</v>
      </c>
      <c r="D891" s="124">
        <f>28*3</f>
        <v>84</v>
      </c>
      <c r="E891" s="124">
        <f>(D891/0.15)*0.77*1.6</f>
        <v>689.92000000000007</v>
      </c>
      <c r="F891" s="254" t="s">
        <v>797</v>
      </c>
      <c r="G891" s="254">
        <f>E891*0.154</f>
        <v>106.24768000000002</v>
      </c>
      <c r="H891" s="254" t="s">
        <v>798</v>
      </c>
      <c r="I891" s="254"/>
      <c r="J891" s="254"/>
      <c r="K891" s="124">
        <f>G891</f>
        <v>106.24768000000002</v>
      </c>
      <c r="L891" s="124"/>
      <c r="M891" s="125"/>
      <c r="N891" s="131"/>
    </row>
    <row r="892" spans="1:16" ht="12" customHeight="1" x14ac:dyDescent="0.2">
      <c r="A892" s="154"/>
      <c r="B892" s="155" t="s">
        <v>1464</v>
      </c>
      <c r="C892" s="333"/>
      <c r="D892" s="124">
        <f>(4*36+7*12)*3</f>
        <v>684</v>
      </c>
      <c r="E892" s="124">
        <f>(D892/0.2)*0.65</f>
        <v>2223</v>
      </c>
      <c r="F892" s="254" t="s">
        <v>797</v>
      </c>
      <c r="G892" s="254">
        <f>E892*0.154</f>
        <v>342.34199999999998</v>
      </c>
      <c r="H892" s="254" t="s">
        <v>798</v>
      </c>
      <c r="I892" s="254"/>
      <c r="J892" s="254"/>
      <c r="K892" s="124">
        <f t="shared" ref="K892" si="40">G892</f>
        <v>342.34199999999998</v>
      </c>
      <c r="L892" s="124"/>
      <c r="M892" s="125"/>
      <c r="N892" s="131"/>
    </row>
    <row r="893" spans="1:16" ht="42" x14ac:dyDescent="0.3">
      <c r="A893" s="133" t="s">
        <v>438</v>
      </c>
      <c r="B893" s="134" t="s">
        <v>72</v>
      </c>
      <c r="C893" s="149" t="s">
        <v>1189</v>
      </c>
      <c r="D893" s="209"/>
      <c r="E893" s="209"/>
      <c r="F893" s="209"/>
      <c r="G893" s="209"/>
      <c r="H893" s="209"/>
      <c r="I893" s="209"/>
      <c r="J893" s="209"/>
      <c r="K893" s="209"/>
      <c r="L893" s="209"/>
      <c r="M893" s="195">
        <v>0</v>
      </c>
      <c r="N893" s="133" t="s">
        <v>71</v>
      </c>
    </row>
    <row r="894" spans="1:16" x14ac:dyDescent="0.2">
      <c r="A894" s="168"/>
      <c r="B894" s="210" t="s">
        <v>809</v>
      </c>
      <c r="C894" s="345" t="s">
        <v>973</v>
      </c>
      <c r="D894" s="129">
        <f>(4*36+7*12)*3</f>
        <v>684</v>
      </c>
      <c r="E894" s="129">
        <f>D894*4</f>
        <v>2736</v>
      </c>
      <c r="F894" s="255" t="s">
        <v>797</v>
      </c>
      <c r="G894" s="255">
        <f>E894*0.395</f>
        <v>1080.72</v>
      </c>
      <c r="H894" s="255" t="s">
        <v>798</v>
      </c>
      <c r="I894" s="255"/>
      <c r="J894" s="255"/>
      <c r="K894" s="129">
        <f>G894</f>
        <v>1080.72</v>
      </c>
      <c r="L894" s="129"/>
      <c r="M894" s="119"/>
      <c r="N894" s="130"/>
    </row>
    <row r="895" spans="1:16" ht="42" x14ac:dyDescent="0.3">
      <c r="A895" s="133" t="s">
        <v>439</v>
      </c>
      <c r="B895" s="134" t="s">
        <v>72</v>
      </c>
      <c r="C895" s="149" t="s">
        <v>1189</v>
      </c>
      <c r="D895" s="209"/>
      <c r="E895" s="209"/>
      <c r="F895" s="209"/>
      <c r="G895" s="209"/>
      <c r="H895" s="209"/>
      <c r="I895" s="209"/>
      <c r="J895" s="209"/>
      <c r="K895" s="209"/>
      <c r="L895" s="209"/>
      <c r="M895" s="195">
        <f>K896</f>
        <v>1080.72</v>
      </c>
      <c r="N895" s="133" t="s">
        <v>71</v>
      </c>
    </row>
    <row r="896" spans="1:16" ht="12" customHeight="1" x14ac:dyDescent="0.2">
      <c r="A896" s="154"/>
      <c r="B896" s="155" t="s">
        <v>809</v>
      </c>
      <c r="C896" s="343" t="s">
        <v>1203</v>
      </c>
      <c r="D896" s="124">
        <f>(4*36+7*12)*3</f>
        <v>684</v>
      </c>
      <c r="E896" s="124">
        <f>D896*4</f>
        <v>2736</v>
      </c>
      <c r="F896" s="254" t="s">
        <v>797</v>
      </c>
      <c r="G896" s="254">
        <f>E896*0.395</f>
        <v>1080.72</v>
      </c>
      <c r="H896" s="254" t="s">
        <v>798</v>
      </c>
      <c r="I896" s="254"/>
      <c r="J896" s="254"/>
      <c r="K896" s="124">
        <f>G896</f>
        <v>1080.72</v>
      </c>
      <c r="L896" s="124"/>
      <c r="M896" s="125"/>
      <c r="N896" s="131"/>
    </row>
    <row r="897" spans="1:17" ht="53" customHeight="1" x14ac:dyDescent="0.3">
      <c r="A897" s="121" t="s">
        <v>440</v>
      </c>
      <c r="B897" s="134" t="s">
        <v>144</v>
      </c>
      <c r="C897" s="128" t="s">
        <v>1203</v>
      </c>
      <c r="D897" s="209"/>
      <c r="E897" s="209"/>
      <c r="F897" s="209"/>
      <c r="G897" s="209"/>
      <c r="H897" s="209"/>
      <c r="I897" s="209"/>
      <c r="J897" s="209"/>
      <c r="K897" s="209"/>
      <c r="L897" s="209"/>
      <c r="M897" s="195">
        <f>SUM(L898:L901)</f>
        <v>42.489599999999996</v>
      </c>
      <c r="N897" s="121" t="s">
        <v>46</v>
      </c>
    </row>
    <row r="898" spans="1:17" x14ac:dyDescent="0.2">
      <c r="A898" s="334"/>
      <c r="B898" s="155" t="s">
        <v>794</v>
      </c>
      <c r="C898" s="343"/>
      <c r="D898" s="124">
        <f>14*3</f>
        <v>42</v>
      </c>
      <c r="E898" s="124">
        <v>0.122</v>
      </c>
      <c r="F898" s="254"/>
      <c r="G898" s="124"/>
      <c r="H898" s="254"/>
      <c r="I898" s="124"/>
      <c r="J898" s="254"/>
      <c r="K898" s="124">
        <f>E898</f>
        <v>0.122</v>
      </c>
      <c r="L898" s="312">
        <f>K898*D898</f>
        <v>5.1239999999999997</v>
      </c>
      <c r="M898" s="125"/>
      <c r="N898" s="131"/>
    </row>
    <row r="899" spans="1:17" x14ac:dyDescent="0.2">
      <c r="A899" s="334"/>
      <c r="B899" s="155" t="s">
        <v>793</v>
      </c>
      <c r="C899" s="343"/>
      <c r="D899" s="124">
        <f>7*3</f>
        <v>21</v>
      </c>
      <c r="E899" s="124">
        <v>0.376</v>
      </c>
      <c r="F899" s="254"/>
      <c r="G899" s="124"/>
      <c r="H899" s="254"/>
      <c r="I899" s="124"/>
      <c r="J899" s="254"/>
      <c r="K899" s="124">
        <f>E899</f>
        <v>0.376</v>
      </c>
      <c r="L899" s="312">
        <f>K899*D899</f>
        <v>7.8959999999999999</v>
      </c>
      <c r="M899" s="125"/>
      <c r="N899" s="131"/>
    </row>
    <row r="900" spans="1:17" x14ac:dyDescent="0.2">
      <c r="A900" s="334"/>
      <c r="B900" s="155" t="s">
        <v>1466</v>
      </c>
      <c r="C900" s="343" t="s">
        <v>1482</v>
      </c>
      <c r="D900" s="124">
        <f>28*3</f>
        <v>84</v>
      </c>
      <c r="E900" s="335"/>
      <c r="F900" s="124">
        <v>0.15</v>
      </c>
      <c r="G900" s="124"/>
      <c r="H900" s="124">
        <v>0.3</v>
      </c>
      <c r="I900" s="124"/>
      <c r="J900" s="254"/>
      <c r="K900" s="124">
        <f>D900*(1.6-0.3)*0.15*0.3</f>
        <v>4.9139999999999997</v>
      </c>
      <c r="L900" s="312">
        <f>K900</f>
        <v>4.9139999999999997</v>
      </c>
      <c r="M900" s="125"/>
      <c r="N900" s="131"/>
    </row>
    <row r="901" spans="1:17" x14ac:dyDescent="0.2">
      <c r="A901" s="334"/>
      <c r="B901" s="155" t="s">
        <v>1467</v>
      </c>
      <c r="C901" s="333"/>
      <c r="D901" s="124">
        <f>D788*3</f>
        <v>646.20000000000005</v>
      </c>
      <c r="E901" s="124"/>
      <c r="F901" s="124"/>
      <c r="G901" s="124"/>
      <c r="H901" s="124"/>
      <c r="I901" s="124"/>
      <c r="J901" s="254"/>
      <c r="K901" s="124">
        <f>D901*0.19*0.2</f>
        <v>24.555600000000002</v>
      </c>
      <c r="L901" s="312">
        <f>K901</f>
        <v>24.555600000000002</v>
      </c>
      <c r="M901" s="125"/>
      <c r="N901" s="131"/>
    </row>
    <row r="902" spans="1:17" ht="42" x14ac:dyDescent="0.3">
      <c r="A902" s="133" t="s">
        <v>441</v>
      </c>
      <c r="B902" s="134" t="s">
        <v>268</v>
      </c>
      <c r="C902" s="128" t="s">
        <v>1203</v>
      </c>
      <c r="D902" s="209"/>
      <c r="E902" s="209"/>
      <c r="F902" s="209"/>
      <c r="G902" s="209"/>
      <c r="H902" s="209"/>
      <c r="I902" s="209"/>
      <c r="J902" s="209"/>
      <c r="K902" s="209"/>
      <c r="L902" s="209"/>
      <c r="M902" s="195">
        <f>SUM(L903:L906)</f>
        <v>42.489599999999996</v>
      </c>
      <c r="N902" s="133" t="s">
        <v>46</v>
      </c>
    </row>
    <row r="903" spans="1:17" ht="12" customHeight="1" x14ac:dyDescent="0.2">
      <c r="A903" s="334"/>
      <c r="B903" s="155" t="s">
        <v>794</v>
      </c>
      <c r="C903" s="343"/>
      <c r="D903" s="124">
        <f>14*3</f>
        <v>42</v>
      </c>
      <c r="E903" s="124">
        <v>0.122</v>
      </c>
      <c r="F903" s="254"/>
      <c r="G903" s="124"/>
      <c r="H903" s="254"/>
      <c r="I903" s="124"/>
      <c r="J903" s="254"/>
      <c r="K903" s="124">
        <f>E903</f>
        <v>0.122</v>
      </c>
      <c r="L903" s="312">
        <f>K903*D903</f>
        <v>5.1239999999999997</v>
      </c>
      <c r="M903" s="125"/>
      <c r="N903" s="131"/>
    </row>
    <row r="904" spans="1:17" x14ac:dyDescent="0.2">
      <c r="A904" s="334"/>
      <c r="B904" s="155" t="s">
        <v>793</v>
      </c>
      <c r="C904" s="343"/>
      <c r="D904" s="124">
        <f>7*3</f>
        <v>21</v>
      </c>
      <c r="E904" s="124">
        <v>0.376</v>
      </c>
      <c r="F904" s="254"/>
      <c r="G904" s="124"/>
      <c r="H904" s="254"/>
      <c r="I904" s="124"/>
      <c r="J904" s="254"/>
      <c r="K904" s="124">
        <f>E904</f>
        <v>0.376</v>
      </c>
      <c r="L904" s="312">
        <f>K904*D904</f>
        <v>7.8959999999999999</v>
      </c>
      <c r="M904" s="125"/>
      <c r="N904" s="131"/>
      <c r="P904" s="48" t="s">
        <v>796</v>
      </c>
      <c r="Q904" s="288"/>
    </row>
    <row r="905" spans="1:17" ht="12" customHeight="1" x14ac:dyDescent="0.2">
      <c r="A905" s="334"/>
      <c r="B905" s="155" t="s">
        <v>1466</v>
      </c>
      <c r="C905" s="343" t="s">
        <v>1482</v>
      </c>
      <c r="D905" s="124">
        <f>28*3</f>
        <v>84</v>
      </c>
      <c r="E905" s="335"/>
      <c r="F905" s="124">
        <v>0.15</v>
      </c>
      <c r="G905" s="124"/>
      <c r="H905" s="124">
        <v>0.3</v>
      </c>
      <c r="I905" s="124"/>
      <c r="J905" s="254"/>
      <c r="K905" s="124">
        <f>D905*(1.6-0.3)*0.15*0.3</f>
        <v>4.9139999999999997</v>
      </c>
      <c r="L905" s="312">
        <f>K905</f>
        <v>4.9139999999999997</v>
      </c>
      <c r="M905" s="125"/>
      <c r="N905" s="131"/>
      <c r="Q905" s="48">
        <f>L903+L904+L905+L906/2</f>
        <v>30.211799999999997</v>
      </c>
    </row>
    <row r="906" spans="1:17" ht="12" customHeight="1" x14ac:dyDescent="0.2">
      <c r="A906" s="334"/>
      <c r="B906" s="155" t="s">
        <v>1467</v>
      </c>
      <c r="C906" s="333"/>
      <c r="D906" s="124">
        <f>D901</f>
        <v>646.20000000000005</v>
      </c>
      <c r="E906" s="124"/>
      <c r="F906" s="124"/>
      <c r="G906" s="124"/>
      <c r="H906" s="124"/>
      <c r="I906" s="124"/>
      <c r="J906" s="254"/>
      <c r="K906" s="124">
        <f>D906*0.19*0.2</f>
        <v>24.555600000000002</v>
      </c>
      <c r="L906" s="312">
        <f>K906</f>
        <v>24.555600000000002</v>
      </c>
      <c r="M906" s="125"/>
      <c r="N906" s="131"/>
    </row>
    <row r="907" spans="1:17" ht="21" x14ac:dyDescent="0.3">
      <c r="A907" s="133" t="s">
        <v>442</v>
      </c>
      <c r="B907" s="134" t="s">
        <v>77</v>
      </c>
      <c r="C907" s="111"/>
      <c r="D907" s="117"/>
      <c r="E907" s="117"/>
      <c r="F907" s="117"/>
      <c r="G907" s="117"/>
      <c r="H907" s="117"/>
      <c r="I907" s="117"/>
      <c r="J907" s="117"/>
      <c r="K907" s="117"/>
      <c r="L907" s="117"/>
      <c r="M907" s="114">
        <f>SUM(L908:L910)</f>
        <v>46.634400000000028</v>
      </c>
      <c r="N907" s="133" t="s">
        <v>46</v>
      </c>
      <c r="P907" s="48" t="s">
        <v>799</v>
      </c>
    </row>
    <row r="908" spans="1:17" ht="12" customHeight="1" x14ac:dyDescent="0.2">
      <c r="A908" s="154"/>
      <c r="B908" s="155" t="s">
        <v>888</v>
      </c>
      <c r="C908" s="333"/>
      <c r="D908" s="124">
        <v>1</v>
      </c>
      <c r="E908" s="124">
        <f>M854</f>
        <v>220.74000000000007</v>
      </c>
      <c r="F908" s="254"/>
      <c r="G908" s="254"/>
      <c r="H908" s="254"/>
      <c r="I908" s="254"/>
      <c r="J908" s="254"/>
      <c r="K908" s="124">
        <f>E908</f>
        <v>220.74000000000007</v>
      </c>
      <c r="L908" s="124">
        <f>K908</f>
        <v>220.74000000000007</v>
      </c>
      <c r="M908" s="126"/>
      <c r="N908" s="131"/>
    </row>
    <row r="909" spans="1:17" ht="20" x14ac:dyDescent="0.2">
      <c r="A909" s="154"/>
      <c r="B909" s="155" t="s">
        <v>1102</v>
      </c>
      <c r="C909" s="333"/>
      <c r="D909" s="124">
        <f>-1</f>
        <v>-1</v>
      </c>
      <c r="E909" s="124">
        <f>M897</f>
        <v>42.489599999999996</v>
      </c>
      <c r="F909" s="254"/>
      <c r="G909" s="254"/>
      <c r="H909" s="254"/>
      <c r="I909" s="254"/>
      <c r="J909" s="254"/>
      <c r="K909" s="124">
        <f>-E909</f>
        <v>-42.489599999999996</v>
      </c>
      <c r="L909" s="124">
        <f>K909</f>
        <v>-42.489599999999996</v>
      </c>
      <c r="M909" s="126"/>
      <c r="N909" s="131"/>
    </row>
    <row r="910" spans="1:17" ht="12" customHeight="1" x14ac:dyDescent="0.2">
      <c r="A910" s="154"/>
      <c r="B910" s="155" t="s">
        <v>1192</v>
      </c>
      <c r="C910" s="131"/>
      <c r="D910" s="124">
        <f>-1</f>
        <v>-1</v>
      </c>
      <c r="E910" s="124">
        <f>M911</f>
        <v>131.61600000000004</v>
      </c>
      <c r="F910" s="254"/>
      <c r="G910" s="254"/>
      <c r="H910" s="254"/>
      <c r="I910" s="254"/>
      <c r="J910" s="254"/>
      <c r="K910" s="124">
        <f>-E910</f>
        <v>-131.61600000000004</v>
      </c>
      <c r="L910" s="124">
        <f>K910</f>
        <v>-131.61600000000004</v>
      </c>
      <c r="M910" s="126"/>
      <c r="N910" s="131"/>
    </row>
    <row r="911" spans="1:17" ht="42" customHeight="1" x14ac:dyDescent="0.3">
      <c r="A911" s="133" t="s">
        <v>443</v>
      </c>
      <c r="B911" s="132" t="s">
        <v>1193</v>
      </c>
      <c r="C911" s="128"/>
      <c r="D911" s="209"/>
      <c r="E911" s="209"/>
      <c r="F911" s="209"/>
      <c r="G911" s="209"/>
      <c r="H911" s="209"/>
      <c r="I911" s="209"/>
      <c r="J911" s="209"/>
      <c r="K911" s="209"/>
      <c r="L911" s="209"/>
      <c r="M911" s="114">
        <f>SUM(L912:L913)</f>
        <v>131.61600000000004</v>
      </c>
      <c r="N911" s="133" t="s">
        <v>1079</v>
      </c>
    </row>
    <row r="912" spans="1:17" x14ac:dyDescent="0.3">
      <c r="A912" s="336"/>
      <c r="B912" s="337" t="s">
        <v>1534</v>
      </c>
      <c r="C912" s="174" t="s">
        <v>1203</v>
      </c>
      <c r="D912" s="258">
        <v>3</v>
      </c>
      <c r="E912" s="124">
        <f>34.95*4+10.8*7</f>
        <v>215.40000000000003</v>
      </c>
      <c r="F912" s="258"/>
      <c r="G912" s="125">
        <v>0.4</v>
      </c>
      <c r="H912" s="125"/>
      <c r="I912" s="125">
        <v>0.4</v>
      </c>
      <c r="J912" s="258"/>
      <c r="K912" s="258">
        <f>E912*G912*I912</f>
        <v>34.464000000000013</v>
      </c>
      <c r="L912" s="258">
        <f>K912*D912</f>
        <v>103.39200000000004</v>
      </c>
      <c r="M912" s="274"/>
      <c r="N912" s="334"/>
    </row>
    <row r="913" spans="1:16" ht="12" customHeight="1" x14ac:dyDescent="0.2">
      <c r="A913" s="135"/>
      <c r="B913" s="136" t="s">
        <v>1481</v>
      </c>
      <c r="C913" s="342" t="s">
        <v>1203</v>
      </c>
      <c r="D913" s="138">
        <v>3</v>
      </c>
      <c r="E913" s="138">
        <v>4.9000000000000004</v>
      </c>
      <c r="F913" s="139"/>
      <c r="G913" s="138">
        <v>0.4</v>
      </c>
      <c r="H913" s="139"/>
      <c r="I913" s="138">
        <v>0.4</v>
      </c>
      <c r="J913" s="139">
        <f>6*2</f>
        <v>12</v>
      </c>
      <c r="K913" s="138">
        <f t="shared" ref="K913" si="41">E913*G913*I913*J913</f>
        <v>9.4080000000000013</v>
      </c>
      <c r="L913" s="138">
        <f t="shared" ref="L913" si="42">K913*D913</f>
        <v>28.224000000000004</v>
      </c>
      <c r="M913" s="141"/>
      <c r="N913" s="137"/>
    </row>
    <row r="914" spans="1:16" ht="52.5" x14ac:dyDescent="0.3">
      <c r="A914" s="235" t="s">
        <v>1476</v>
      </c>
      <c r="B914" s="121" t="s">
        <v>834</v>
      </c>
      <c r="C914" s="111" t="s">
        <v>1520</v>
      </c>
      <c r="D914" s="112"/>
      <c r="E914" s="112"/>
      <c r="F914" s="117"/>
      <c r="G914" s="117"/>
      <c r="H914" s="117"/>
      <c r="I914" s="117"/>
      <c r="J914" s="117"/>
      <c r="K914" s="112"/>
      <c r="L914" s="112"/>
      <c r="M914" s="121">
        <f>L915+L916+L917</f>
        <v>329.04</v>
      </c>
      <c r="N914" s="121" t="s">
        <v>63</v>
      </c>
    </row>
    <row r="915" spans="1:16" ht="12" customHeight="1" x14ac:dyDescent="0.2">
      <c r="A915" s="154"/>
      <c r="B915" s="155" t="s">
        <v>1479</v>
      </c>
      <c r="C915" s="343" t="s">
        <v>1203</v>
      </c>
      <c r="D915" s="124">
        <v>3</v>
      </c>
      <c r="E915" s="124">
        <v>34.950000000000003</v>
      </c>
      <c r="F915" s="254"/>
      <c r="G915" s="124">
        <v>0.4</v>
      </c>
      <c r="H915" s="254"/>
      <c r="I915" s="124">
        <v>4</v>
      </c>
      <c r="J915" s="254"/>
      <c r="K915" s="124">
        <f>E915*G915*I915</f>
        <v>55.920000000000009</v>
      </c>
      <c r="L915" s="124">
        <f>K915*D915</f>
        <v>167.76000000000002</v>
      </c>
      <c r="M915" s="126"/>
      <c r="N915" s="131"/>
    </row>
    <row r="916" spans="1:16" ht="12" customHeight="1" x14ac:dyDescent="0.2">
      <c r="A916" s="154"/>
      <c r="B916" s="155" t="s">
        <v>1480</v>
      </c>
      <c r="C916" s="343" t="s">
        <v>1203</v>
      </c>
      <c r="D916" s="124">
        <v>3</v>
      </c>
      <c r="E916" s="124">
        <v>10.8</v>
      </c>
      <c r="F916" s="254"/>
      <c r="G916" s="124">
        <v>0.4</v>
      </c>
      <c r="H916" s="254"/>
      <c r="I916" s="124">
        <v>7</v>
      </c>
      <c r="J916" s="254"/>
      <c r="K916" s="124">
        <f t="shared" ref="K916:K917" si="43">E916*G916*I916</f>
        <v>30.240000000000002</v>
      </c>
      <c r="L916" s="124">
        <f t="shared" ref="L916:L917" si="44">K916*D916</f>
        <v>90.72</v>
      </c>
      <c r="M916" s="126"/>
      <c r="N916" s="131"/>
    </row>
    <row r="917" spans="1:16" ht="12" customHeight="1" x14ac:dyDescent="0.2">
      <c r="A917" s="154"/>
      <c r="B917" s="155" t="s">
        <v>1481</v>
      </c>
      <c r="C917" s="343" t="s">
        <v>1203</v>
      </c>
      <c r="D917" s="124">
        <v>3</v>
      </c>
      <c r="E917" s="124">
        <v>4.9000000000000004</v>
      </c>
      <c r="F917" s="254"/>
      <c r="G917" s="124">
        <v>0.4</v>
      </c>
      <c r="H917" s="254"/>
      <c r="I917" s="124">
        <v>12</v>
      </c>
      <c r="J917" s="254"/>
      <c r="K917" s="124">
        <f t="shared" si="43"/>
        <v>23.520000000000003</v>
      </c>
      <c r="L917" s="124">
        <f t="shared" si="44"/>
        <v>70.56</v>
      </c>
      <c r="M917" s="126"/>
      <c r="N917" s="131"/>
    </row>
    <row r="918" spans="1:16" ht="72" customHeight="1" x14ac:dyDescent="0.2">
      <c r="A918" s="235" t="s">
        <v>1477</v>
      </c>
      <c r="B918" s="134" t="s">
        <v>1470</v>
      </c>
      <c r="C918" s="128"/>
      <c r="D918" s="115"/>
      <c r="E918" s="115"/>
      <c r="F918" s="122"/>
      <c r="G918" s="115"/>
      <c r="H918" s="122"/>
      <c r="I918" s="122"/>
      <c r="J918" s="122"/>
      <c r="K918" s="115"/>
      <c r="L918" s="115"/>
      <c r="M918" s="306">
        <f>SUM(L919:L922)</f>
        <v>357.70500000000004</v>
      </c>
      <c r="N918" s="133" t="s">
        <v>63</v>
      </c>
    </row>
    <row r="919" spans="1:16" x14ac:dyDescent="0.2">
      <c r="A919" s="154"/>
      <c r="B919" s="155" t="s">
        <v>1472</v>
      </c>
      <c r="C919" s="343" t="s">
        <v>1473</v>
      </c>
      <c r="D919" s="124">
        <v>3</v>
      </c>
      <c r="E919" s="124">
        <f>0.7*2+0.8*2</f>
        <v>3</v>
      </c>
      <c r="F919" s="254"/>
      <c r="G919" s="124">
        <v>0.15</v>
      </c>
      <c r="H919" s="254"/>
      <c r="I919" s="124">
        <v>14</v>
      </c>
      <c r="J919" s="254"/>
      <c r="K919" s="124">
        <f>E919*G919*I919</f>
        <v>6.2999999999999989</v>
      </c>
      <c r="L919" s="124">
        <f>K919*D919</f>
        <v>18.899999999999999</v>
      </c>
      <c r="M919" s="126"/>
      <c r="N919" s="131"/>
    </row>
    <row r="920" spans="1:16" x14ac:dyDescent="0.2">
      <c r="A920" s="154"/>
      <c r="B920" s="155"/>
      <c r="C920" s="343" t="s">
        <v>1474</v>
      </c>
      <c r="D920" s="124">
        <v>3</v>
      </c>
      <c r="E920" s="124">
        <f>2.4*2+0.75*2</f>
        <v>6.3</v>
      </c>
      <c r="F920" s="254"/>
      <c r="G920" s="124">
        <v>0.15</v>
      </c>
      <c r="H920" s="254"/>
      <c r="I920" s="124">
        <v>7</v>
      </c>
      <c r="J920" s="254"/>
      <c r="K920" s="124">
        <f t="shared" ref="K920:K921" si="45">E920*G920*I920</f>
        <v>6.6149999999999993</v>
      </c>
      <c r="L920" s="124">
        <f>K920*D920</f>
        <v>19.844999999999999</v>
      </c>
      <c r="M920" s="126"/>
      <c r="N920" s="131"/>
      <c r="P920" s="288"/>
    </row>
    <row r="921" spans="1:16" x14ac:dyDescent="0.2">
      <c r="A921" s="154"/>
      <c r="B921" s="155" t="s">
        <v>1468</v>
      </c>
      <c r="C921" s="333"/>
      <c r="D921" s="124">
        <v>3</v>
      </c>
      <c r="E921" s="124">
        <v>228</v>
      </c>
      <c r="F921" s="254"/>
      <c r="G921" s="125">
        <v>0.2</v>
      </c>
      <c r="H921" s="254"/>
      <c r="I921" s="124">
        <v>2</v>
      </c>
      <c r="J921" s="254"/>
      <c r="K921" s="124">
        <f t="shared" si="45"/>
        <v>91.2</v>
      </c>
      <c r="L921" s="124">
        <f>K921*D921</f>
        <v>273.60000000000002</v>
      </c>
      <c r="M921" s="126"/>
      <c r="N921" s="131"/>
    </row>
    <row r="922" spans="1:16" ht="12" customHeight="1" x14ac:dyDescent="0.2">
      <c r="A922" s="340"/>
      <c r="B922" s="341" t="s">
        <v>1471</v>
      </c>
      <c r="C922" s="342" t="s">
        <v>1482</v>
      </c>
      <c r="D922" s="138">
        <v>3</v>
      </c>
      <c r="E922" s="138">
        <f>(0.3*2+0.15*2)*0.5</f>
        <v>0.44999999999999996</v>
      </c>
      <c r="F922" s="138"/>
      <c r="G922" s="138">
        <v>1.2</v>
      </c>
      <c r="H922" s="138"/>
      <c r="I922" s="138">
        <v>28</v>
      </c>
      <c r="J922" s="139"/>
      <c r="K922" s="138">
        <f>E922*I922*G922</f>
        <v>15.119999999999997</v>
      </c>
      <c r="L922" s="138">
        <f>K922*D922</f>
        <v>45.359999999999992</v>
      </c>
      <c r="M922" s="339"/>
      <c r="N922" s="289"/>
    </row>
    <row r="923" spans="1:16" ht="84" x14ac:dyDescent="0.3">
      <c r="A923" s="235" t="s">
        <v>1469</v>
      </c>
      <c r="B923" s="134" t="s">
        <v>1521</v>
      </c>
      <c r="C923" s="128"/>
      <c r="D923" s="209"/>
      <c r="E923" s="209"/>
      <c r="F923" s="209"/>
      <c r="G923" s="209"/>
      <c r="H923" s="209"/>
      <c r="I923" s="209"/>
      <c r="J923" s="209"/>
      <c r="K923" s="209"/>
      <c r="L923" s="209"/>
      <c r="M923" s="114">
        <f>L924</f>
        <v>373.16159999999996</v>
      </c>
      <c r="N923" s="121" t="s">
        <v>71</v>
      </c>
    </row>
    <row r="924" spans="1:16" ht="12" customHeight="1" x14ac:dyDescent="0.2">
      <c r="A924" s="154"/>
      <c r="B924" s="155" t="s">
        <v>1098</v>
      </c>
      <c r="C924" s="131"/>
      <c r="D924" s="124">
        <v>3</v>
      </c>
      <c r="E924" s="124">
        <f>(1.6+0.2)*28*4</f>
        <v>201.6</v>
      </c>
      <c r="F924" s="254"/>
      <c r="G924" s="125">
        <v>0.61699999999999999</v>
      </c>
      <c r="H924" s="254"/>
      <c r="I924" s="254"/>
      <c r="J924" s="254"/>
      <c r="K924" s="124">
        <f>E924*G924</f>
        <v>124.38719999999999</v>
      </c>
      <c r="L924" s="124">
        <f>K924*D924</f>
        <v>373.16159999999996</v>
      </c>
      <c r="M924" s="126"/>
      <c r="N924" s="131"/>
    </row>
    <row r="925" spans="1:16" ht="12" customHeight="1" x14ac:dyDescent="0.2">
      <c r="A925" s="156" t="s">
        <v>55</v>
      </c>
      <c r="B925" s="157" t="s">
        <v>902</v>
      </c>
      <c r="C925" s="143"/>
      <c r="D925" s="253"/>
      <c r="E925" s="253"/>
      <c r="F925" s="253"/>
      <c r="G925" s="253"/>
      <c r="H925" s="253"/>
      <c r="I925" s="253"/>
      <c r="J925" s="253"/>
      <c r="K925" s="253"/>
      <c r="L925" s="253"/>
      <c r="M925" s="144"/>
      <c r="N925" s="143"/>
    </row>
    <row r="926" spans="1:16" ht="63" customHeight="1" x14ac:dyDescent="0.3">
      <c r="A926" s="121" t="s">
        <v>444</v>
      </c>
      <c r="B926" s="134" t="s">
        <v>105</v>
      </c>
      <c r="C926" s="128"/>
      <c r="D926" s="209"/>
      <c r="E926" s="209"/>
      <c r="F926" s="209"/>
      <c r="G926" s="209"/>
      <c r="H926" s="209"/>
      <c r="I926" s="209"/>
      <c r="J926" s="209"/>
      <c r="K926" s="209"/>
      <c r="L926" s="209"/>
      <c r="M926" s="114">
        <f>SUM(L927:L929)</f>
        <v>789.36</v>
      </c>
      <c r="N926" s="121" t="s">
        <v>63</v>
      </c>
    </row>
    <row r="927" spans="1:16" ht="12" customHeight="1" x14ac:dyDescent="0.2">
      <c r="A927" s="161"/>
      <c r="B927" s="529" t="s">
        <v>1187</v>
      </c>
      <c r="C927" s="530" t="s">
        <v>1203</v>
      </c>
      <c r="D927" s="297">
        <v>3</v>
      </c>
      <c r="E927" s="297">
        <v>34.6</v>
      </c>
      <c r="F927" s="259"/>
      <c r="G927" s="297">
        <v>1.1000000000000001</v>
      </c>
      <c r="H927" s="259"/>
      <c r="I927" s="259">
        <v>4</v>
      </c>
      <c r="J927" s="259"/>
      <c r="K927" s="297">
        <f>E927*G927*I927</f>
        <v>152.24</v>
      </c>
      <c r="L927" s="297">
        <f>K927*D927</f>
        <v>456.72</v>
      </c>
      <c r="M927" s="147"/>
      <c r="N927" s="175"/>
    </row>
    <row r="928" spans="1:16" ht="12" customHeight="1" x14ac:dyDescent="0.2">
      <c r="A928" s="161"/>
      <c r="B928" s="531" t="s">
        <v>1188</v>
      </c>
      <c r="C928" s="530" t="s">
        <v>1203</v>
      </c>
      <c r="D928" s="297">
        <f>3</f>
        <v>3</v>
      </c>
      <c r="E928" s="297">
        <v>4.8</v>
      </c>
      <c r="F928" s="259"/>
      <c r="G928" s="297">
        <v>1.1000000000000001</v>
      </c>
      <c r="H928" s="259"/>
      <c r="I928" s="259">
        <f>13*2</f>
        <v>26</v>
      </c>
      <c r="J928" s="259"/>
      <c r="K928" s="297">
        <f>E928*G928*I928</f>
        <v>137.28</v>
      </c>
      <c r="L928" s="297">
        <f t="shared" ref="L928:L929" si="46">K928*D928</f>
        <v>411.84000000000003</v>
      </c>
      <c r="M928" s="147"/>
      <c r="N928" s="175"/>
    </row>
    <row r="929" spans="1:14" ht="12" customHeight="1" x14ac:dyDescent="0.2">
      <c r="A929" s="161"/>
      <c r="B929" s="529" t="s">
        <v>1196</v>
      </c>
      <c r="C929" s="530" t="s">
        <v>1203</v>
      </c>
      <c r="D929" s="297">
        <v>3</v>
      </c>
      <c r="E929" s="297">
        <v>1</v>
      </c>
      <c r="F929" s="259"/>
      <c r="G929" s="297">
        <v>1.1000000000000001</v>
      </c>
      <c r="H929" s="259"/>
      <c r="I929" s="259">
        <f>-24</f>
        <v>-24</v>
      </c>
      <c r="J929" s="259"/>
      <c r="K929" s="297">
        <f>E929*G929*I929</f>
        <v>-26.400000000000002</v>
      </c>
      <c r="L929" s="297">
        <f t="shared" si="46"/>
        <v>-79.2</v>
      </c>
      <c r="M929" s="147"/>
      <c r="N929" s="175"/>
    </row>
    <row r="930" spans="1:14" ht="12" customHeight="1" x14ac:dyDescent="0.2">
      <c r="A930" s="156" t="s">
        <v>445</v>
      </c>
      <c r="B930" s="157" t="s">
        <v>41</v>
      </c>
      <c r="C930" s="143"/>
      <c r="D930" s="253"/>
      <c r="E930" s="253"/>
      <c r="F930" s="253"/>
      <c r="G930" s="253"/>
      <c r="H930" s="253"/>
      <c r="I930" s="253"/>
      <c r="J930" s="253"/>
      <c r="K930" s="253"/>
      <c r="L930" s="253"/>
      <c r="M930" s="144"/>
      <c r="N930" s="143"/>
    </row>
    <row r="931" spans="1:14" ht="64" customHeight="1" x14ac:dyDescent="0.3">
      <c r="A931" s="121" t="s">
        <v>446</v>
      </c>
      <c r="B931" s="134" t="s">
        <v>109</v>
      </c>
      <c r="C931" s="128" t="s">
        <v>1550</v>
      </c>
      <c r="D931" s="121"/>
      <c r="E931" s="209"/>
      <c r="F931" s="209"/>
      <c r="G931" s="209"/>
      <c r="H931" s="209"/>
      <c r="J931" s="121" t="s">
        <v>1195</v>
      </c>
      <c r="K931" s="209"/>
      <c r="L931" s="209"/>
      <c r="M931" s="114">
        <f>SUM(L932:L934)</f>
        <v>1578.72</v>
      </c>
      <c r="N931" s="121" t="s">
        <v>63</v>
      </c>
    </row>
    <row r="932" spans="1:14" ht="12" customHeight="1" x14ac:dyDescent="0.2">
      <c r="A932" s="161"/>
      <c r="B932" s="529" t="s">
        <v>1187</v>
      </c>
      <c r="C932" s="530" t="s">
        <v>1203</v>
      </c>
      <c r="D932" s="297">
        <v>3</v>
      </c>
      <c r="E932" s="297">
        <v>34.6</v>
      </c>
      <c r="F932" s="259"/>
      <c r="G932" s="297">
        <v>1.1000000000000001</v>
      </c>
      <c r="H932" s="259"/>
      <c r="I932" s="259">
        <v>4</v>
      </c>
      <c r="J932" s="259">
        <v>2</v>
      </c>
      <c r="K932" s="297">
        <f>E932*G932*I932*J932</f>
        <v>304.48</v>
      </c>
      <c r="L932" s="297">
        <f>K932*D932</f>
        <v>913.44</v>
      </c>
      <c r="M932" s="147"/>
      <c r="N932" s="175"/>
    </row>
    <row r="933" spans="1:14" ht="12" customHeight="1" x14ac:dyDescent="0.2">
      <c r="A933" s="161"/>
      <c r="B933" s="531" t="s">
        <v>1188</v>
      </c>
      <c r="C933" s="530" t="s">
        <v>1203</v>
      </c>
      <c r="D933" s="297">
        <f>3</f>
        <v>3</v>
      </c>
      <c r="E933" s="297">
        <v>4.8</v>
      </c>
      <c r="F933" s="259"/>
      <c r="G933" s="297">
        <v>1.1000000000000001</v>
      </c>
      <c r="H933" s="259"/>
      <c r="I933" s="259">
        <f>13*2</f>
        <v>26</v>
      </c>
      <c r="J933" s="259">
        <v>2</v>
      </c>
      <c r="K933" s="297">
        <f t="shared" ref="K933:K934" si="47">E933*G933*I933*J933</f>
        <v>274.56</v>
      </c>
      <c r="L933" s="297">
        <f t="shared" ref="L933:L934" si="48">K933*D933</f>
        <v>823.68000000000006</v>
      </c>
      <c r="M933" s="147"/>
      <c r="N933" s="175"/>
    </row>
    <row r="934" spans="1:14" ht="12" customHeight="1" x14ac:dyDescent="0.2">
      <c r="A934" s="161"/>
      <c r="B934" s="299" t="s">
        <v>1194</v>
      </c>
      <c r="C934" s="530" t="s">
        <v>1203</v>
      </c>
      <c r="D934" s="297">
        <v>3</v>
      </c>
      <c r="E934" s="297">
        <v>1</v>
      </c>
      <c r="F934" s="259"/>
      <c r="G934" s="297">
        <v>1.1000000000000001</v>
      </c>
      <c r="H934" s="259"/>
      <c r="I934" s="259">
        <f>-24</f>
        <v>-24</v>
      </c>
      <c r="J934" s="259">
        <v>2</v>
      </c>
      <c r="K934" s="297">
        <f t="shared" si="47"/>
        <v>-52.800000000000004</v>
      </c>
      <c r="L934" s="297">
        <f t="shared" si="48"/>
        <v>-158.4</v>
      </c>
      <c r="M934" s="147"/>
      <c r="N934" s="175"/>
    </row>
    <row r="935" spans="1:14" ht="73.75" customHeight="1" x14ac:dyDescent="0.3">
      <c r="A935" s="121" t="s">
        <v>447</v>
      </c>
      <c r="B935" s="132" t="s">
        <v>941</v>
      </c>
      <c r="C935" s="128" t="s">
        <v>1550</v>
      </c>
      <c r="D935" s="121"/>
      <c r="E935" s="209"/>
      <c r="F935" s="209"/>
      <c r="G935" s="209"/>
      <c r="H935" s="209"/>
      <c r="J935" s="121" t="s">
        <v>1195</v>
      </c>
      <c r="K935" s="209"/>
      <c r="L935" s="209"/>
      <c r="M935" s="114">
        <f>SUM(L936:L938)</f>
        <v>1578.72</v>
      </c>
      <c r="N935" s="121" t="s">
        <v>63</v>
      </c>
    </row>
    <row r="936" spans="1:14" ht="12" customHeight="1" x14ac:dyDescent="0.2">
      <c r="A936" s="161"/>
      <c r="B936" s="529" t="s">
        <v>1187</v>
      </c>
      <c r="C936" s="530" t="s">
        <v>1203</v>
      </c>
      <c r="D936" s="297">
        <v>3</v>
      </c>
      <c r="E936" s="297">
        <v>34.6</v>
      </c>
      <c r="F936" s="259"/>
      <c r="G936" s="297">
        <v>1.1000000000000001</v>
      </c>
      <c r="H936" s="259"/>
      <c r="I936" s="259">
        <v>4</v>
      </c>
      <c r="J936" s="259">
        <v>2</v>
      </c>
      <c r="K936" s="297">
        <f>E936*G936*I936*J936</f>
        <v>304.48</v>
      </c>
      <c r="L936" s="297">
        <f>K936*D936</f>
        <v>913.44</v>
      </c>
      <c r="M936" s="147"/>
      <c r="N936" s="175"/>
    </row>
    <row r="937" spans="1:14" ht="12" customHeight="1" x14ac:dyDescent="0.2">
      <c r="A937" s="161"/>
      <c r="B937" s="531" t="s">
        <v>1188</v>
      </c>
      <c r="C937" s="530" t="s">
        <v>1203</v>
      </c>
      <c r="D937" s="297">
        <f>3</f>
        <v>3</v>
      </c>
      <c r="E937" s="297">
        <v>4.8</v>
      </c>
      <c r="F937" s="259"/>
      <c r="G937" s="297">
        <v>1.1000000000000001</v>
      </c>
      <c r="H937" s="259"/>
      <c r="I937" s="259">
        <f>13*2</f>
        <v>26</v>
      </c>
      <c r="J937" s="259">
        <v>2</v>
      </c>
      <c r="K937" s="297">
        <f t="shared" ref="K937:K938" si="49">E937*G937*I937*J937</f>
        <v>274.56</v>
      </c>
      <c r="L937" s="297">
        <f t="shared" ref="L937:L938" si="50">K937*D937</f>
        <v>823.68000000000006</v>
      </c>
      <c r="M937" s="147"/>
      <c r="N937" s="175"/>
    </row>
    <row r="938" spans="1:14" ht="12" customHeight="1" x14ac:dyDescent="0.2">
      <c r="A938" s="532"/>
      <c r="B938" s="299" t="s">
        <v>1194</v>
      </c>
      <c r="C938" s="530" t="s">
        <v>1203</v>
      </c>
      <c r="D938" s="297">
        <v>3</v>
      </c>
      <c r="E938" s="297">
        <v>1</v>
      </c>
      <c r="F938" s="259"/>
      <c r="G938" s="297">
        <v>1.1000000000000001</v>
      </c>
      <c r="H938" s="259"/>
      <c r="I938" s="259">
        <f>-24</f>
        <v>-24</v>
      </c>
      <c r="J938" s="259">
        <v>2</v>
      </c>
      <c r="K938" s="297">
        <f t="shared" si="49"/>
        <v>-52.800000000000004</v>
      </c>
      <c r="L938" s="297">
        <f t="shared" si="50"/>
        <v>-158.4</v>
      </c>
      <c r="M938" s="147"/>
      <c r="N938" s="175"/>
    </row>
    <row r="939" spans="1:14" ht="12" customHeight="1" x14ac:dyDescent="0.2">
      <c r="A939" s="156" t="s">
        <v>448</v>
      </c>
      <c r="B939" s="157" t="s">
        <v>42</v>
      </c>
      <c r="C939" s="143"/>
      <c r="D939" s="253"/>
      <c r="E939" s="253"/>
      <c r="F939" s="253"/>
      <c r="G939" s="253"/>
      <c r="H939" s="253"/>
      <c r="I939" s="253"/>
      <c r="J939" s="253"/>
      <c r="K939" s="253"/>
      <c r="L939" s="253"/>
      <c r="M939" s="144"/>
      <c r="N939" s="143"/>
    </row>
    <row r="940" spans="1:14" ht="31.5" customHeight="1" x14ac:dyDescent="0.3">
      <c r="A940" s="121" t="s">
        <v>449</v>
      </c>
      <c r="B940" s="132" t="s">
        <v>1197</v>
      </c>
      <c r="C940" s="128" t="s">
        <v>1550</v>
      </c>
      <c r="D940" s="121"/>
      <c r="E940" s="209"/>
      <c r="F940" s="209"/>
      <c r="G940" s="209"/>
      <c r="H940" s="209"/>
      <c r="J940" s="121" t="s">
        <v>1195</v>
      </c>
      <c r="K940" s="209"/>
      <c r="L940" s="209"/>
      <c r="M940" s="114">
        <f>SUM(L941:L943)</f>
        <v>1578.72</v>
      </c>
      <c r="N940" s="121" t="s">
        <v>63</v>
      </c>
    </row>
    <row r="941" spans="1:14" ht="12" customHeight="1" x14ac:dyDescent="0.2">
      <c r="A941" s="161"/>
      <c r="B941" s="529" t="s">
        <v>1187</v>
      </c>
      <c r="C941" s="530" t="s">
        <v>1203</v>
      </c>
      <c r="D941" s="297">
        <v>3</v>
      </c>
      <c r="E941" s="297">
        <v>34.6</v>
      </c>
      <c r="F941" s="259"/>
      <c r="G941" s="297">
        <v>1.1000000000000001</v>
      </c>
      <c r="H941" s="259"/>
      <c r="I941" s="259">
        <v>4</v>
      </c>
      <c r="J941" s="259">
        <v>2</v>
      </c>
      <c r="K941" s="297">
        <f>E941*G941*I941*J941</f>
        <v>304.48</v>
      </c>
      <c r="L941" s="297">
        <f>K941*D941</f>
        <v>913.44</v>
      </c>
      <c r="M941" s="147"/>
      <c r="N941" s="175"/>
    </row>
    <row r="942" spans="1:14" ht="12" customHeight="1" x14ac:dyDescent="0.2">
      <c r="A942" s="161"/>
      <c r="B942" s="531" t="s">
        <v>1188</v>
      </c>
      <c r="C942" s="530" t="s">
        <v>1203</v>
      </c>
      <c r="D942" s="297">
        <f>3</f>
        <v>3</v>
      </c>
      <c r="E942" s="297">
        <v>4.8</v>
      </c>
      <c r="F942" s="259"/>
      <c r="G942" s="297">
        <v>1.1000000000000001</v>
      </c>
      <c r="H942" s="259"/>
      <c r="I942" s="259">
        <f>13*2</f>
        <v>26</v>
      </c>
      <c r="J942" s="259">
        <v>2</v>
      </c>
      <c r="K942" s="297">
        <f t="shared" ref="K942:K943" si="51">E942*G942*I942*J942</f>
        <v>274.56</v>
      </c>
      <c r="L942" s="297">
        <f t="shared" ref="L942:L943" si="52">K942*D942</f>
        <v>823.68000000000006</v>
      </c>
      <c r="M942" s="147"/>
      <c r="N942" s="175"/>
    </row>
    <row r="943" spans="1:14" ht="12" customHeight="1" x14ac:dyDescent="0.2">
      <c r="A943" s="161"/>
      <c r="B943" s="299" t="s">
        <v>1194</v>
      </c>
      <c r="C943" s="530" t="s">
        <v>1203</v>
      </c>
      <c r="D943" s="297">
        <v>3</v>
      </c>
      <c r="E943" s="297">
        <v>1</v>
      </c>
      <c r="F943" s="259"/>
      <c r="G943" s="297">
        <v>1.1000000000000001</v>
      </c>
      <c r="H943" s="259"/>
      <c r="I943" s="259">
        <f>-24</f>
        <v>-24</v>
      </c>
      <c r="J943" s="259">
        <v>2</v>
      </c>
      <c r="K943" s="297">
        <f t="shared" si="51"/>
        <v>-52.800000000000004</v>
      </c>
      <c r="L943" s="297">
        <f t="shared" si="52"/>
        <v>-158.4</v>
      </c>
      <c r="M943" s="147"/>
      <c r="N943" s="175"/>
    </row>
    <row r="944" spans="1:14" ht="31.5" customHeight="1" x14ac:dyDescent="0.3">
      <c r="A944" s="121" t="s">
        <v>450</v>
      </c>
      <c r="B944" s="132" t="s">
        <v>1017</v>
      </c>
      <c r="C944" s="128" t="s">
        <v>1550</v>
      </c>
      <c r="D944" s="121"/>
      <c r="E944" s="209"/>
      <c r="F944" s="209"/>
      <c r="G944" s="209"/>
      <c r="H944" s="209"/>
      <c r="J944" s="121" t="s">
        <v>1195</v>
      </c>
      <c r="K944" s="209"/>
      <c r="L944" s="209"/>
      <c r="M944" s="114">
        <f>SUM(L945:L947)</f>
        <v>1578.72</v>
      </c>
      <c r="N944" s="121" t="s">
        <v>63</v>
      </c>
    </row>
    <row r="945" spans="1:14" ht="12" customHeight="1" x14ac:dyDescent="0.2">
      <c r="A945" s="161"/>
      <c r="B945" s="529" t="s">
        <v>1187</v>
      </c>
      <c r="C945" s="530" t="s">
        <v>1203</v>
      </c>
      <c r="D945" s="297">
        <v>3</v>
      </c>
      <c r="E945" s="297">
        <v>34.6</v>
      </c>
      <c r="F945" s="259"/>
      <c r="G945" s="297">
        <v>1.1000000000000001</v>
      </c>
      <c r="H945" s="259"/>
      <c r="I945" s="259">
        <v>4</v>
      </c>
      <c r="J945" s="259">
        <v>2</v>
      </c>
      <c r="K945" s="297">
        <f>E945*G945*I945*J945</f>
        <v>304.48</v>
      </c>
      <c r="L945" s="297">
        <f>K945*D945</f>
        <v>913.44</v>
      </c>
      <c r="M945" s="147"/>
      <c r="N945" s="175"/>
    </row>
    <row r="946" spans="1:14" ht="12" customHeight="1" x14ac:dyDescent="0.2">
      <c r="A946" s="161"/>
      <c r="B946" s="531" t="s">
        <v>1188</v>
      </c>
      <c r="C946" s="530" t="s">
        <v>1203</v>
      </c>
      <c r="D946" s="297">
        <f>3</f>
        <v>3</v>
      </c>
      <c r="E946" s="297">
        <v>4.8</v>
      </c>
      <c r="F946" s="259"/>
      <c r="G946" s="297">
        <v>1.1000000000000001</v>
      </c>
      <c r="H946" s="259"/>
      <c r="I946" s="259">
        <f>13*2</f>
        <v>26</v>
      </c>
      <c r="J946" s="259">
        <v>2</v>
      </c>
      <c r="K946" s="297">
        <f t="shared" ref="K946:K947" si="53">E946*G946*I946*J946</f>
        <v>274.56</v>
      </c>
      <c r="L946" s="297">
        <f t="shared" ref="L946:L947" si="54">K946*D946</f>
        <v>823.68000000000006</v>
      </c>
      <c r="M946" s="147"/>
      <c r="N946" s="175"/>
    </row>
    <row r="947" spans="1:14" ht="12" customHeight="1" x14ac:dyDescent="0.2">
      <c r="A947" s="161"/>
      <c r="B947" s="299" t="s">
        <v>1194</v>
      </c>
      <c r="C947" s="530" t="s">
        <v>1203</v>
      </c>
      <c r="D947" s="297">
        <v>3</v>
      </c>
      <c r="E947" s="297">
        <v>1</v>
      </c>
      <c r="F947" s="259"/>
      <c r="G947" s="297">
        <v>1.1000000000000001</v>
      </c>
      <c r="H947" s="259"/>
      <c r="I947" s="259">
        <f>-24</f>
        <v>-24</v>
      </c>
      <c r="J947" s="259">
        <v>2</v>
      </c>
      <c r="K947" s="297">
        <f t="shared" si="53"/>
        <v>-52.800000000000004</v>
      </c>
      <c r="L947" s="297">
        <f t="shared" si="54"/>
        <v>-158.4</v>
      </c>
      <c r="M947" s="147"/>
      <c r="N947" s="175"/>
    </row>
    <row r="948" spans="1:14" ht="12" customHeight="1" x14ac:dyDescent="0.2">
      <c r="A948" s="156" t="s">
        <v>451</v>
      </c>
      <c r="B948" s="157" t="s">
        <v>420</v>
      </c>
      <c r="C948" s="143"/>
      <c r="D948" s="253"/>
      <c r="E948" s="253"/>
      <c r="F948" s="253"/>
      <c r="G948" s="253"/>
      <c r="H948" s="253"/>
      <c r="I948" s="253"/>
      <c r="J948" s="253"/>
      <c r="K948" s="253"/>
      <c r="L948" s="253"/>
      <c r="M948" s="144"/>
      <c r="N948" s="143"/>
    </row>
    <row r="949" spans="1:14" ht="63" customHeight="1" x14ac:dyDescent="0.3">
      <c r="A949" s="121" t="s">
        <v>452</v>
      </c>
      <c r="B949" s="132" t="s">
        <v>911</v>
      </c>
      <c r="C949" s="128"/>
      <c r="D949" s="209"/>
      <c r="E949" s="209"/>
      <c r="F949" s="209"/>
      <c r="G949" s="209"/>
      <c r="H949" s="209"/>
      <c r="I949" s="209"/>
      <c r="J949" s="209"/>
      <c r="K949" s="209"/>
      <c r="L949" s="209"/>
      <c r="M949" s="114">
        <f>L950</f>
        <v>1596</v>
      </c>
      <c r="N949" s="121" t="s">
        <v>63</v>
      </c>
    </row>
    <row r="950" spans="1:14" ht="12" customHeight="1" x14ac:dyDescent="0.2">
      <c r="A950" s="161"/>
      <c r="B950" s="299" t="s">
        <v>1198</v>
      </c>
      <c r="C950" s="533" t="s">
        <v>1203</v>
      </c>
      <c r="D950" s="297">
        <v>3</v>
      </c>
      <c r="E950" s="297">
        <v>14</v>
      </c>
      <c r="F950" s="259"/>
      <c r="G950" s="297">
        <v>38</v>
      </c>
      <c r="H950" s="259"/>
      <c r="I950" s="259"/>
      <c r="J950" s="259"/>
      <c r="K950" s="297">
        <f>E950*G950</f>
        <v>532</v>
      </c>
      <c r="L950" s="297">
        <f>K950*D950</f>
        <v>1596</v>
      </c>
      <c r="M950" s="147"/>
      <c r="N950" s="175"/>
    </row>
    <row r="951" spans="1:14" ht="42" customHeight="1" x14ac:dyDescent="0.3">
      <c r="A951" s="133" t="s">
        <v>453</v>
      </c>
      <c r="B951" s="132" t="s">
        <v>913</v>
      </c>
      <c r="C951" s="128"/>
      <c r="D951" s="209"/>
      <c r="E951" s="209"/>
      <c r="F951" s="209"/>
      <c r="G951" s="209"/>
      <c r="H951" s="209"/>
      <c r="I951" s="209"/>
      <c r="J951" s="209"/>
      <c r="K951" s="209"/>
      <c r="L951" s="209"/>
      <c r="M951" s="114">
        <f>L952</f>
        <v>1596</v>
      </c>
      <c r="N951" s="133" t="s">
        <v>63</v>
      </c>
    </row>
    <row r="952" spans="1:14" ht="12" customHeight="1" x14ac:dyDescent="0.2">
      <c r="A952" s="161"/>
      <c r="B952" s="299" t="s">
        <v>1198</v>
      </c>
      <c r="C952" s="533" t="s">
        <v>1203</v>
      </c>
      <c r="D952" s="297">
        <v>3</v>
      </c>
      <c r="E952" s="297">
        <v>14</v>
      </c>
      <c r="F952" s="259"/>
      <c r="G952" s="297">
        <v>38</v>
      </c>
      <c r="H952" s="259"/>
      <c r="I952" s="259"/>
      <c r="J952" s="259"/>
      <c r="K952" s="297">
        <f>E952*G952</f>
        <v>532</v>
      </c>
      <c r="L952" s="297">
        <f>K952*D952</f>
        <v>1596</v>
      </c>
      <c r="M952" s="147"/>
      <c r="N952" s="175"/>
    </row>
    <row r="953" spans="1:14" ht="63" hidden="1" x14ac:dyDescent="0.3">
      <c r="A953" s="308" t="s">
        <v>1434</v>
      </c>
      <c r="B953" s="304" t="s">
        <v>1435</v>
      </c>
      <c r="C953" s="530" t="s">
        <v>1203</v>
      </c>
      <c r="D953" s="300"/>
      <c r="E953" s="300"/>
      <c r="F953" s="300"/>
      <c r="G953" s="300"/>
      <c r="H953" s="300"/>
      <c r="I953" s="300"/>
      <c r="J953" s="300"/>
      <c r="K953" s="300"/>
      <c r="L953" s="300"/>
      <c r="M953" s="332">
        <f>L954</f>
        <v>21</v>
      </c>
      <c r="N953" s="308" t="s">
        <v>63</v>
      </c>
    </row>
    <row r="954" spans="1:14" ht="12" hidden="1" customHeight="1" x14ac:dyDescent="0.2">
      <c r="A954" s="161"/>
      <c r="B954" s="299" t="s">
        <v>1198</v>
      </c>
      <c r="C954" s="175"/>
      <c r="D954" s="297">
        <v>3</v>
      </c>
      <c r="E954" s="297">
        <v>7</v>
      </c>
      <c r="F954" s="259"/>
      <c r="G954" s="297"/>
      <c r="H954" s="259"/>
      <c r="I954" s="259"/>
      <c r="J954" s="259"/>
      <c r="K954" s="297">
        <f>E954</f>
        <v>7</v>
      </c>
      <c r="L954" s="297">
        <f>K954*D954</f>
        <v>21</v>
      </c>
      <c r="M954" s="146"/>
      <c r="N954" s="175"/>
    </row>
    <row r="955" spans="1:14" ht="73.5" hidden="1" x14ac:dyDescent="0.3">
      <c r="A955" s="308" t="s">
        <v>1436</v>
      </c>
      <c r="B955" s="304" t="s">
        <v>1437</v>
      </c>
      <c r="C955" s="530" t="s">
        <v>1203</v>
      </c>
      <c r="D955" s="300"/>
      <c r="E955" s="300"/>
      <c r="F955" s="300"/>
      <c r="G955" s="300"/>
      <c r="H955" s="300"/>
      <c r="I955" s="300"/>
      <c r="J955" s="300"/>
      <c r="K955" s="300"/>
      <c r="L955" s="300"/>
      <c r="M955" s="332">
        <f>L956</f>
        <v>114</v>
      </c>
      <c r="N955" s="308" t="s">
        <v>63</v>
      </c>
    </row>
    <row r="956" spans="1:14" ht="12" hidden="1" customHeight="1" x14ac:dyDescent="0.2">
      <c r="A956" s="161"/>
      <c r="B956" s="299" t="s">
        <v>1198</v>
      </c>
      <c r="C956" s="175"/>
      <c r="D956" s="297">
        <v>3</v>
      </c>
      <c r="E956" s="297">
        <v>38</v>
      </c>
      <c r="F956" s="259"/>
      <c r="G956" s="297"/>
      <c r="H956" s="259"/>
      <c r="I956" s="259"/>
      <c r="J956" s="259"/>
      <c r="K956" s="297">
        <f>E956</f>
        <v>38</v>
      </c>
      <c r="L956" s="297">
        <f>K956*D956</f>
        <v>114</v>
      </c>
      <c r="M956" s="146"/>
      <c r="N956" s="175"/>
    </row>
    <row r="957" spans="1:14" ht="63" x14ac:dyDescent="0.3">
      <c r="A957" s="308" t="s">
        <v>1510</v>
      </c>
      <c r="B957" s="534" t="str">
        <f>'BM06'!B319</f>
        <v>FABRICAÇÃO E INSTALAÇÃO DE TESOURA INTEIRA EM MADEIRA NÃO APARELHADAVÃO DE 12 M, PARA TELHA CERÂMICA OU DE CONCRETO, INCLUSO IÇAMENTO. AF_07/2019</v>
      </c>
      <c r="C957" s="305"/>
      <c r="D957" s="300"/>
      <c r="E957" s="300"/>
      <c r="F957" s="300"/>
      <c r="G957" s="300"/>
      <c r="H957" s="300"/>
      <c r="I957" s="300"/>
      <c r="J957" s="300"/>
      <c r="K957" s="300"/>
      <c r="L957" s="300"/>
      <c r="M957" s="332">
        <f>L958</f>
        <v>39</v>
      </c>
      <c r="N957" s="308" t="s">
        <v>63</v>
      </c>
    </row>
    <row r="958" spans="1:14" ht="12" customHeight="1" x14ac:dyDescent="0.2">
      <c r="A958" s="161"/>
      <c r="B958" s="299" t="s">
        <v>1509</v>
      </c>
      <c r="C958" s="533" t="s">
        <v>1203</v>
      </c>
      <c r="D958" s="297">
        <v>3</v>
      </c>
      <c r="E958" s="297">
        <v>13</v>
      </c>
      <c r="F958" s="259"/>
      <c r="G958" s="297"/>
      <c r="H958" s="259"/>
      <c r="I958" s="259"/>
      <c r="J958" s="259"/>
      <c r="K958" s="297">
        <v>13</v>
      </c>
      <c r="L958" s="297">
        <f>K958*D958</f>
        <v>39</v>
      </c>
      <c r="M958" s="146"/>
      <c r="N958" s="175"/>
    </row>
    <row r="959" spans="1:14" ht="73.5" x14ac:dyDescent="0.3">
      <c r="A959" s="308" t="s">
        <v>1517</v>
      </c>
      <c r="B959" s="534" t="str">
        <f>'BM06'!B320</f>
        <v>CUMEEIRA PARA TELHA CERÂMICA EMBOÇADA COM ARGAMASSA TRAÇO 1:2:9TO, CAL E AREIA) PARA TELHADOS COM ATÉ 2 ÁGUAS, INCLUSO TRANSPORTE VERTICAL. AF_07/2019</v>
      </c>
      <c r="C959" s="146" t="s">
        <v>1421</v>
      </c>
      <c r="D959" s="300"/>
      <c r="E959" s="300"/>
      <c r="F959" s="300"/>
      <c r="G959" s="300"/>
      <c r="H959" s="300"/>
      <c r="I959" s="300"/>
      <c r="J959" s="300"/>
      <c r="K959" s="300"/>
      <c r="L959" s="300"/>
      <c r="M959" s="306">
        <f>L960</f>
        <v>114</v>
      </c>
      <c r="N959" s="266" t="s">
        <v>124</v>
      </c>
    </row>
    <row r="960" spans="1:14" ht="12" customHeight="1" x14ac:dyDescent="0.2">
      <c r="A960" s="161"/>
      <c r="B960" s="296" t="s">
        <v>912</v>
      </c>
      <c r="C960" s="175" t="s">
        <v>1203</v>
      </c>
      <c r="D960" s="297">
        <v>3</v>
      </c>
      <c r="E960" s="297">
        <v>38</v>
      </c>
      <c r="F960" s="259"/>
      <c r="G960" s="259"/>
      <c r="H960" s="259"/>
      <c r="I960" s="259"/>
      <c r="J960" s="259"/>
      <c r="K960" s="297">
        <v>38</v>
      </c>
      <c r="L960" s="297">
        <f>K960*D960</f>
        <v>114</v>
      </c>
      <c r="M960" s="147"/>
      <c r="N960" s="175"/>
    </row>
    <row r="961" spans="1:14" ht="12" customHeight="1" x14ac:dyDescent="0.2">
      <c r="A961" s="156" t="s">
        <v>454</v>
      </c>
      <c r="B961" s="157" t="s">
        <v>1204</v>
      </c>
      <c r="C961" s="143"/>
      <c r="D961" s="253"/>
      <c r="E961" s="253"/>
      <c r="F961" s="253"/>
      <c r="G961" s="253"/>
      <c r="H961" s="253"/>
      <c r="I961" s="253"/>
      <c r="J961" s="253"/>
      <c r="K961" s="253"/>
      <c r="L961" s="253"/>
      <c r="M961" s="144"/>
      <c r="N961" s="143"/>
    </row>
    <row r="962" spans="1:14" ht="31.5" x14ac:dyDescent="0.3">
      <c r="A962" s="133" t="s">
        <v>455</v>
      </c>
      <c r="B962" s="132" t="s">
        <v>1205</v>
      </c>
      <c r="C962" s="111" t="s">
        <v>1511</v>
      </c>
      <c r="D962" s="117"/>
      <c r="E962" s="117"/>
      <c r="F962" s="117"/>
      <c r="G962" s="117"/>
      <c r="H962" s="117"/>
      <c r="I962" s="117"/>
      <c r="J962" s="117"/>
      <c r="K962" s="117"/>
      <c r="L962" s="117"/>
      <c r="M962" s="114">
        <f>L963</f>
        <v>273</v>
      </c>
      <c r="N962" s="133" t="s">
        <v>124</v>
      </c>
    </row>
    <row r="963" spans="1:14" ht="12" customHeight="1" x14ac:dyDescent="0.2">
      <c r="A963" s="161"/>
      <c r="B963" s="298" t="s">
        <v>1170</v>
      </c>
      <c r="C963" s="533" t="s">
        <v>1203</v>
      </c>
      <c r="D963" s="297">
        <v>3</v>
      </c>
      <c r="E963" s="297">
        <f>M841</f>
        <v>91</v>
      </c>
      <c r="F963" s="259"/>
      <c r="G963" s="259"/>
      <c r="H963" s="259"/>
      <c r="I963" s="259"/>
      <c r="J963" s="259"/>
      <c r="K963" s="297">
        <f>E963</f>
        <v>91</v>
      </c>
      <c r="L963" s="297">
        <f>K963*D963</f>
        <v>273</v>
      </c>
      <c r="M963" s="146"/>
      <c r="N963" s="175"/>
    </row>
    <row r="964" spans="1:14" ht="42" customHeight="1" x14ac:dyDescent="0.3">
      <c r="A964" s="308" t="s">
        <v>456</v>
      </c>
      <c r="B964" s="304" t="s">
        <v>428</v>
      </c>
      <c r="C964" s="305"/>
      <c r="D964" s="300"/>
      <c r="E964" s="300"/>
      <c r="F964" s="300"/>
      <c r="G964" s="300" t="s">
        <v>1200</v>
      </c>
      <c r="H964" s="300"/>
      <c r="I964" s="300"/>
      <c r="J964" s="300"/>
      <c r="K964" s="300"/>
      <c r="L964" s="300"/>
      <c r="M964" s="306">
        <f>L965+L966</f>
        <v>448.8</v>
      </c>
      <c r="N964" s="308" t="s">
        <v>63</v>
      </c>
    </row>
    <row r="965" spans="1:14" ht="12" customHeight="1" x14ac:dyDescent="0.2">
      <c r="A965" s="161"/>
      <c r="B965" s="298" t="s">
        <v>1170</v>
      </c>
      <c r="C965" s="533" t="s">
        <v>1203</v>
      </c>
      <c r="D965" s="297">
        <v>3</v>
      </c>
      <c r="E965" s="297">
        <f>E963</f>
        <v>91</v>
      </c>
      <c r="F965" s="259"/>
      <c r="G965" s="297">
        <v>0.8</v>
      </c>
      <c r="H965" s="259"/>
      <c r="I965" s="259"/>
      <c r="J965" s="259"/>
      <c r="K965" s="297">
        <f>E965*G965</f>
        <v>72.8</v>
      </c>
      <c r="L965" s="297">
        <f>K965*D965</f>
        <v>218.39999999999998</v>
      </c>
      <c r="M965" s="147"/>
      <c r="N965" s="175"/>
    </row>
    <row r="966" spans="1:14" ht="12" customHeight="1" x14ac:dyDescent="0.2">
      <c r="A966" s="161"/>
      <c r="B966" s="161" t="s">
        <v>1551</v>
      </c>
      <c r="C966" s="175" t="s">
        <v>1203</v>
      </c>
      <c r="D966" s="297">
        <v>3</v>
      </c>
      <c r="E966" s="297">
        <f>1*1.6</f>
        <v>1.6</v>
      </c>
      <c r="F966" s="259"/>
      <c r="G966" s="297">
        <v>2</v>
      </c>
      <c r="H966" s="259"/>
      <c r="I966" s="259">
        <f>E968</f>
        <v>24</v>
      </c>
      <c r="J966" s="259"/>
      <c r="K966" s="297">
        <f>E966*G966*I966</f>
        <v>76.800000000000011</v>
      </c>
      <c r="L966" s="297">
        <f>K966*D966</f>
        <v>230.40000000000003</v>
      </c>
      <c r="M966" s="146"/>
      <c r="N966" s="175"/>
    </row>
    <row r="967" spans="1:14" ht="31.5" customHeight="1" x14ac:dyDescent="0.3">
      <c r="A967" s="266" t="s">
        <v>457</v>
      </c>
      <c r="B967" s="307" t="s">
        <v>1206</v>
      </c>
      <c r="C967" s="208"/>
      <c r="D967" s="146"/>
      <c r="E967" s="146"/>
      <c r="F967" s="146"/>
      <c r="G967" s="146"/>
      <c r="H967" s="146"/>
      <c r="I967" s="146"/>
      <c r="J967" s="146"/>
      <c r="K967" s="146"/>
      <c r="L967" s="146"/>
      <c r="M967" s="306">
        <f>L968</f>
        <v>72</v>
      </c>
      <c r="N967" s="266" t="s">
        <v>431</v>
      </c>
    </row>
    <row r="968" spans="1:14" ht="12" customHeight="1" x14ac:dyDescent="0.2">
      <c r="A968" s="161"/>
      <c r="B968" s="299" t="s">
        <v>1207</v>
      </c>
      <c r="C968" s="533" t="s">
        <v>1203</v>
      </c>
      <c r="D968" s="297">
        <v>3</v>
      </c>
      <c r="E968" s="297">
        <v>24</v>
      </c>
      <c r="F968" s="259"/>
      <c r="G968" s="259"/>
      <c r="H968" s="259"/>
      <c r="I968" s="259"/>
      <c r="J968" s="259"/>
      <c r="K968" s="297">
        <f>E968</f>
        <v>24</v>
      </c>
      <c r="L968" s="297">
        <f>K968*D968</f>
        <v>72</v>
      </c>
      <c r="M968" s="147"/>
      <c r="N968" s="175"/>
    </row>
    <row r="969" spans="1:14" ht="12" customHeight="1" x14ac:dyDescent="0.2">
      <c r="A969" s="216" t="s">
        <v>1020</v>
      </c>
      <c r="B969" s="180" t="s">
        <v>1021</v>
      </c>
      <c r="C969" s="181"/>
      <c r="D969" s="257"/>
      <c r="E969" s="257"/>
      <c r="F969" s="257"/>
      <c r="G969" s="257"/>
      <c r="H969" s="257"/>
      <c r="I969" s="257"/>
      <c r="J969" s="257"/>
      <c r="K969" s="257"/>
      <c r="L969" s="257"/>
      <c r="M969" s="217"/>
      <c r="N969" s="181"/>
    </row>
    <row r="970" spans="1:14" ht="12" customHeight="1" x14ac:dyDescent="0.2">
      <c r="A970" s="156" t="s">
        <v>49</v>
      </c>
      <c r="B970" s="157" t="s">
        <v>838</v>
      </c>
      <c r="C970" s="143"/>
      <c r="D970" s="253"/>
      <c r="E970" s="253"/>
      <c r="F970" s="253"/>
      <c r="G970" s="253"/>
      <c r="H970" s="253"/>
      <c r="I970" s="253"/>
      <c r="J970" s="253"/>
      <c r="K970" s="253"/>
      <c r="L970" s="253"/>
      <c r="M970" s="144"/>
      <c r="N970" s="143"/>
    </row>
    <row r="971" spans="1:14" ht="63" x14ac:dyDescent="0.3">
      <c r="A971" s="133" t="s">
        <v>460</v>
      </c>
      <c r="B971" s="132" t="s">
        <v>988</v>
      </c>
      <c r="C971" s="149" t="s">
        <v>975</v>
      </c>
      <c r="D971" s="209"/>
      <c r="E971" s="209"/>
      <c r="F971" s="209"/>
      <c r="G971" s="209"/>
      <c r="H971" s="209"/>
      <c r="I971" s="209"/>
      <c r="J971" s="209"/>
      <c r="K971" s="209"/>
      <c r="L971" s="209"/>
      <c r="M971" s="114">
        <v>84.4</v>
      </c>
      <c r="N971" s="133" t="s">
        <v>124</v>
      </c>
    </row>
    <row r="972" spans="1:14" x14ac:dyDescent="0.2">
      <c r="A972" s="154"/>
      <c r="B972" s="155" t="s">
        <v>876</v>
      </c>
      <c r="C972" s="131"/>
      <c r="D972" s="124">
        <v>1</v>
      </c>
      <c r="E972" s="124">
        <f>37.55*2+4.65*2</f>
        <v>84.399999999999991</v>
      </c>
      <c r="F972" s="254"/>
      <c r="G972" s="254"/>
      <c r="H972" s="254"/>
      <c r="I972" s="254"/>
      <c r="J972" s="254"/>
      <c r="K972" s="124">
        <v>84.4</v>
      </c>
      <c r="L972" s="124">
        <v>84.4</v>
      </c>
      <c r="M972" s="126"/>
      <c r="N972" s="131"/>
    </row>
    <row r="973" spans="1:14" x14ac:dyDescent="0.2">
      <c r="A973" s="156" t="s">
        <v>50</v>
      </c>
      <c r="B973" s="157" t="s">
        <v>877</v>
      </c>
      <c r="C973" s="143"/>
      <c r="D973" s="253"/>
      <c r="E973" s="253"/>
      <c r="F973" s="253"/>
      <c r="G973" s="253"/>
      <c r="H973" s="253"/>
      <c r="I973" s="253"/>
      <c r="J973" s="253"/>
      <c r="K973" s="253"/>
      <c r="L973" s="253"/>
      <c r="M973" s="144"/>
      <c r="N973" s="143"/>
    </row>
    <row r="974" spans="1:14" ht="42" x14ac:dyDescent="0.3">
      <c r="A974" s="121" t="s">
        <v>462</v>
      </c>
      <c r="B974" s="132" t="s">
        <v>989</v>
      </c>
      <c r="C974" s="111"/>
      <c r="D974" s="117"/>
      <c r="E974" s="117"/>
      <c r="F974" s="117"/>
      <c r="G974" s="117"/>
      <c r="H974" s="117"/>
      <c r="I974" s="117"/>
      <c r="J974" s="117"/>
      <c r="K974" s="117"/>
      <c r="L974" s="117"/>
      <c r="M974" s="114">
        <f>SUM(L975:L976)</f>
        <v>13.43</v>
      </c>
      <c r="N974" s="121" t="s">
        <v>46</v>
      </c>
    </row>
    <row r="975" spans="1:14" x14ac:dyDescent="0.3">
      <c r="A975" s="159"/>
      <c r="B975" s="151" t="s">
        <v>977</v>
      </c>
      <c r="C975" s="173"/>
      <c r="D975" s="123">
        <v>2</v>
      </c>
      <c r="E975" s="123">
        <f>0.6+0.1*2</f>
        <v>0.8</v>
      </c>
      <c r="F975" s="125"/>
      <c r="G975" s="123">
        <f>0.6+2*0.1</f>
        <v>0.8</v>
      </c>
      <c r="H975" s="125"/>
      <c r="I975" s="123">
        <v>1</v>
      </c>
      <c r="J975" s="125"/>
      <c r="K975" s="123">
        <f>E975*G975*I975</f>
        <v>0.64000000000000012</v>
      </c>
      <c r="L975" s="123">
        <f>K975*D975</f>
        <v>1.2800000000000002</v>
      </c>
      <c r="M975" s="178"/>
      <c r="N975" s="159"/>
    </row>
    <row r="976" spans="1:14" ht="30" x14ac:dyDescent="0.3">
      <c r="A976" s="160"/>
      <c r="B976" s="151" t="s">
        <v>976</v>
      </c>
      <c r="C976" s="173" t="s">
        <v>978</v>
      </c>
      <c r="D976" s="123">
        <v>18</v>
      </c>
      <c r="E976" s="123">
        <f>0.7+2*0.1</f>
        <v>0.89999999999999991</v>
      </c>
      <c r="F976" s="258"/>
      <c r="G976" s="123">
        <f>0.55+0.1*2</f>
        <v>0.75</v>
      </c>
      <c r="H976" s="258"/>
      <c r="I976" s="123">
        <v>1</v>
      </c>
      <c r="J976" s="258"/>
      <c r="K976" s="123">
        <f>E976*G976*I976</f>
        <v>0.67499999999999993</v>
      </c>
      <c r="L976" s="123">
        <f>K976*D976</f>
        <v>12.149999999999999</v>
      </c>
      <c r="M976" s="126"/>
      <c r="N976" s="174"/>
    </row>
    <row r="977" spans="1:14" ht="42" x14ac:dyDescent="0.3">
      <c r="A977" s="133" t="s">
        <v>463</v>
      </c>
      <c r="B977" s="134" t="s">
        <v>68</v>
      </c>
      <c r="C977" s="149" t="s">
        <v>881</v>
      </c>
      <c r="D977" s="209"/>
      <c r="E977" s="209"/>
      <c r="F977" s="209"/>
      <c r="G977" s="209"/>
      <c r="H977" s="209"/>
      <c r="I977" s="209"/>
      <c r="J977" s="209"/>
      <c r="K977" s="209"/>
      <c r="L977" s="209"/>
      <c r="M977" s="114">
        <v>7.7</v>
      </c>
      <c r="N977" s="133" t="s">
        <v>63</v>
      </c>
    </row>
    <row r="978" spans="1:14" ht="40" x14ac:dyDescent="0.3">
      <c r="A978" s="160"/>
      <c r="B978" s="176" t="s">
        <v>991</v>
      </c>
      <c r="C978" s="174"/>
      <c r="D978" s="123">
        <v>20</v>
      </c>
      <c r="E978" s="123">
        <v>0.55000000000000004</v>
      </c>
      <c r="F978" s="258"/>
      <c r="G978" s="123">
        <v>0.7</v>
      </c>
      <c r="H978" s="258"/>
      <c r="I978" s="258"/>
      <c r="J978" s="258"/>
      <c r="K978" s="123">
        <v>0.39</v>
      </c>
      <c r="L978" s="123">
        <v>7.7</v>
      </c>
      <c r="M978" s="126"/>
      <c r="N978" s="174"/>
    </row>
    <row r="979" spans="1:14" ht="42" x14ac:dyDescent="0.3">
      <c r="A979" s="133" t="s">
        <v>464</v>
      </c>
      <c r="B979" s="132" t="s">
        <v>882</v>
      </c>
      <c r="C979" s="163" t="s">
        <v>883</v>
      </c>
      <c r="D979" s="209"/>
      <c r="E979" s="209"/>
      <c r="F979" s="209"/>
      <c r="G979" s="209"/>
      <c r="H979" s="209"/>
      <c r="I979" s="209"/>
      <c r="J979" s="209"/>
      <c r="K979" s="209"/>
      <c r="L979" s="209"/>
      <c r="M979" s="114">
        <v>0.39</v>
      </c>
      <c r="N979" s="133" t="s">
        <v>46</v>
      </c>
    </row>
    <row r="980" spans="1:14" ht="40" x14ac:dyDescent="0.3">
      <c r="A980" s="160"/>
      <c r="B980" s="176" t="s">
        <v>991</v>
      </c>
      <c r="C980" s="174"/>
      <c r="D980" s="123">
        <v>20</v>
      </c>
      <c r="E980" s="123">
        <v>0.55000000000000004</v>
      </c>
      <c r="F980" s="258"/>
      <c r="G980" s="123">
        <v>0.7</v>
      </c>
      <c r="H980" s="258"/>
      <c r="I980" s="123">
        <v>0.05</v>
      </c>
      <c r="J980" s="258"/>
      <c r="K980" s="123">
        <v>0.02</v>
      </c>
      <c r="L980" s="123">
        <v>0.39</v>
      </c>
      <c r="M980" s="126"/>
      <c r="N980" s="174"/>
    </row>
    <row r="981" spans="1:14" ht="42" x14ac:dyDescent="0.3">
      <c r="A981" s="133" t="s">
        <v>465</v>
      </c>
      <c r="B981" s="134" t="s">
        <v>70</v>
      </c>
      <c r="C981" s="128"/>
      <c r="D981" s="209"/>
      <c r="E981" s="209"/>
      <c r="F981" s="209"/>
      <c r="G981" s="209"/>
      <c r="H981" s="209"/>
      <c r="I981" s="209"/>
      <c r="J981" s="209"/>
      <c r="K981" s="209"/>
      <c r="L981" s="209"/>
      <c r="M981" s="114">
        <v>74.5</v>
      </c>
      <c r="N981" s="133" t="s">
        <v>71</v>
      </c>
    </row>
    <row r="982" spans="1:14" x14ac:dyDescent="0.2">
      <c r="A982" s="154"/>
      <c r="B982" s="155" t="s">
        <v>884</v>
      </c>
      <c r="C982" s="131"/>
      <c r="D982" s="124">
        <v>1</v>
      </c>
      <c r="E982" s="124">
        <v>74.5</v>
      </c>
      <c r="F982" s="254"/>
      <c r="G982" s="254"/>
      <c r="H982" s="254"/>
      <c r="I982" s="254"/>
      <c r="J982" s="254"/>
      <c r="K982" s="124">
        <v>74.5</v>
      </c>
      <c r="L982" s="124">
        <v>74.5</v>
      </c>
      <c r="M982" s="126"/>
      <c r="N982" s="131"/>
    </row>
    <row r="983" spans="1:14" ht="42" x14ac:dyDescent="0.3">
      <c r="A983" s="133" t="s">
        <v>466</v>
      </c>
      <c r="B983" s="134" t="s">
        <v>72</v>
      </c>
      <c r="C983" s="128"/>
      <c r="D983" s="209"/>
      <c r="E983" s="209"/>
      <c r="F983" s="209"/>
      <c r="G983" s="209"/>
      <c r="H983" s="209"/>
      <c r="I983" s="209"/>
      <c r="J983" s="209"/>
      <c r="K983" s="209"/>
      <c r="L983" s="209"/>
      <c r="M983" s="114">
        <v>177.1</v>
      </c>
      <c r="N983" s="133" t="s">
        <v>71</v>
      </c>
    </row>
    <row r="984" spans="1:14" x14ac:dyDescent="0.2">
      <c r="A984" s="154"/>
      <c r="B984" s="155" t="s">
        <v>884</v>
      </c>
      <c r="C984" s="131"/>
      <c r="D984" s="124">
        <v>1</v>
      </c>
      <c r="E984" s="124">
        <v>177.1</v>
      </c>
      <c r="F984" s="254"/>
      <c r="G984" s="254"/>
      <c r="H984" s="254"/>
      <c r="I984" s="254"/>
      <c r="J984" s="254"/>
      <c r="K984" s="124">
        <v>177.1</v>
      </c>
      <c r="L984" s="124">
        <v>177.1</v>
      </c>
      <c r="M984" s="126"/>
      <c r="N984" s="131"/>
    </row>
    <row r="985" spans="1:14" ht="42" x14ac:dyDescent="0.3">
      <c r="A985" s="133" t="s">
        <v>467</v>
      </c>
      <c r="B985" s="134" t="s">
        <v>45</v>
      </c>
      <c r="C985" s="128"/>
      <c r="D985" s="209"/>
      <c r="E985" s="209"/>
      <c r="F985" s="209"/>
      <c r="G985" s="209"/>
      <c r="H985" s="209"/>
      <c r="I985" s="209"/>
      <c r="J985" s="209"/>
      <c r="K985" s="209"/>
      <c r="L985" s="209"/>
      <c r="M985" s="114">
        <v>71.5</v>
      </c>
      <c r="N985" s="133" t="s">
        <v>71</v>
      </c>
    </row>
    <row r="986" spans="1:14" x14ac:dyDescent="0.2">
      <c r="A986" s="154"/>
      <c r="B986" s="155" t="s">
        <v>884</v>
      </c>
      <c r="C986" s="131"/>
      <c r="D986" s="124">
        <v>1</v>
      </c>
      <c r="E986" s="124">
        <v>71.5</v>
      </c>
      <c r="F986" s="254"/>
      <c r="G986" s="254"/>
      <c r="H986" s="254"/>
      <c r="I986" s="254"/>
      <c r="J986" s="254"/>
      <c r="K986" s="124">
        <v>71.5</v>
      </c>
      <c r="L986" s="124">
        <v>71.5</v>
      </c>
      <c r="M986" s="126"/>
      <c r="N986" s="131"/>
    </row>
    <row r="987" spans="1:14" ht="42" x14ac:dyDescent="0.3">
      <c r="A987" s="133" t="s">
        <v>468</v>
      </c>
      <c r="B987" s="134" t="s">
        <v>73</v>
      </c>
      <c r="C987" s="128"/>
      <c r="D987" s="209"/>
      <c r="E987" s="209"/>
      <c r="F987" s="209"/>
      <c r="G987" s="209"/>
      <c r="H987" s="209"/>
      <c r="I987" s="209"/>
      <c r="J987" s="209"/>
      <c r="K987" s="209"/>
      <c r="L987" s="209"/>
      <c r="M987" s="114">
        <v>112.5</v>
      </c>
      <c r="N987" s="133" t="s">
        <v>71</v>
      </c>
    </row>
    <row r="988" spans="1:14" x14ac:dyDescent="0.2">
      <c r="A988" s="154"/>
      <c r="B988" s="155" t="s">
        <v>884</v>
      </c>
      <c r="C988" s="131"/>
      <c r="D988" s="124">
        <v>1</v>
      </c>
      <c r="E988" s="124">
        <v>112.5</v>
      </c>
      <c r="F988" s="254"/>
      <c r="G988" s="254"/>
      <c r="H988" s="254"/>
      <c r="I988" s="254"/>
      <c r="J988" s="254"/>
      <c r="K988" s="124">
        <v>112.5</v>
      </c>
      <c r="L988" s="124">
        <v>112.5</v>
      </c>
      <c r="M988" s="126"/>
      <c r="N988" s="131"/>
    </row>
    <row r="989" spans="1:14" ht="52.5" x14ac:dyDescent="0.3">
      <c r="A989" s="133" t="s">
        <v>469</v>
      </c>
      <c r="B989" s="132" t="s">
        <v>885</v>
      </c>
      <c r="C989" s="128"/>
      <c r="D989" s="209"/>
      <c r="E989" s="209"/>
      <c r="F989" s="209"/>
      <c r="G989" s="209"/>
      <c r="H989" s="209"/>
      <c r="I989" s="209"/>
      <c r="J989" s="209"/>
      <c r="K989" s="209"/>
      <c r="L989" s="209"/>
      <c r="M989" s="114">
        <v>8.07</v>
      </c>
      <c r="N989" s="133" t="s">
        <v>46</v>
      </c>
    </row>
    <row r="990" spans="1:14" x14ac:dyDescent="0.2">
      <c r="A990" s="164"/>
      <c r="B990" s="165" t="s">
        <v>884</v>
      </c>
      <c r="C990" s="131"/>
      <c r="D990" s="124">
        <v>1</v>
      </c>
      <c r="E990" s="124">
        <v>8.07</v>
      </c>
      <c r="F990" s="254"/>
      <c r="G990" s="254"/>
      <c r="H990" s="254"/>
      <c r="I990" s="254"/>
      <c r="J990" s="254"/>
      <c r="K990" s="124">
        <v>8.07</v>
      </c>
      <c r="L990" s="124">
        <v>8.07</v>
      </c>
      <c r="M990" s="126"/>
      <c r="N990" s="131"/>
    </row>
    <row r="991" spans="1:14" ht="63" x14ac:dyDescent="0.3">
      <c r="A991" s="166" t="s">
        <v>470</v>
      </c>
      <c r="B991" s="132" t="s">
        <v>992</v>
      </c>
      <c r="C991" s="167" t="s">
        <v>993</v>
      </c>
      <c r="D991" s="209"/>
      <c r="E991" s="209"/>
      <c r="F991" s="209"/>
      <c r="G991" s="209"/>
      <c r="H991" s="209"/>
      <c r="I991" s="209"/>
      <c r="J991" s="209"/>
      <c r="K991" s="209"/>
      <c r="L991" s="209"/>
      <c r="M991" s="114">
        <v>118.07</v>
      </c>
      <c r="N991" s="121" t="s">
        <v>63</v>
      </c>
    </row>
    <row r="992" spans="1:14" x14ac:dyDescent="0.2">
      <c r="A992" s="164"/>
      <c r="B992" s="165" t="s">
        <v>884</v>
      </c>
      <c r="C992" s="131"/>
      <c r="D992" s="124">
        <v>1</v>
      </c>
      <c r="E992" s="124">
        <v>118.07</v>
      </c>
      <c r="F992" s="254"/>
      <c r="G992" s="254"/>
      <c r="H992" s="254"/>
      <c r="I992" s="254"/>
      <c r="J992" s="254"/>
      <c r="K992" s="124">
        <v>118.07</v>
      </c>
      <c r="L992" s="124">
        <v>118.07</v>
      </c>
      <c r="M992" s="126"/>
      <c r="N992" s="131"/>
    </row>
    <row r="993" spans="1:14" ht="63" x14ac:dyDescent="0.3">
      <c r="A993" s="166" t="s">
        <v>471</v>
      </c>
      <c r="B993" s="132" t="s">
        <v>994</v>
      </c>
      <c r="C993" s="163" t="s">
        <v>886</v>
      </c>
      <c r="D993" s="209"/>
      <c r="E993" s="209"/>
      <c r="F993" s="209"/>
      <c r="G993" s="209"/>
      <c r="H993" s="209"/>
      <c r="I993" s="209"/>
      <c r="J993" s="209"/>
      <c r="K993" s="209"/>
      <c r="L993" s="209"/>
      <c r="M993" s="114">
        <f>L994+L995</f>
        <v>45.632000000000005</v>
      </c>
      <c r="N993" s="121" t="s">
        <v>63</v>
      </c>
    </row>
    <row r="994" spans="1:14" x14ac:dyDescent="0.2">
      <c r="A994" s="164"/>
      <c r="B994" s="155" t="s">
        <v>827</v>
      </c>
      <c r="C994" s="131" t="s">
        <v>1498</v>
      </c>
      <c r="D994" s="124">
        <v>10</v>
      </c>
      <c r="E994" s="124">
        <v>4</v>
      </c>
      <c r="F994" s="254"/>
      <c r="G994" s="124">
        <v>0.4</v>
      </c>
      <c r="H994" s="254"/>
      <c r="I994" s="254"/>
      <c r="J994" s="254"/>
      <c r="K994" s="124">
        <f>E994*G994</f>
        <v>1.6</v>
      </c>
      <c r="L994" s="124">
        <f>K994*D994</f>
        <v>16</v>
      </c>
      <c r="M994" s="126"/>
      <c r="N994" s="131"/>
    </row>
    <row r="995" spans="1:14" x14ac:dyDescent="0.2">
      <c r="A995" s="164"/>
      <c r="B995" s="155" t="s">
        <v>990</v>
      </c>
      <c r="C995" s="131" t="s">
        <v>1498</v>
      </c>
      <c r="D995" s="124">
        <v>2</v>
      </c>
      <c r="E995" s="124">
        <v>37.04</v>
      </c>
      <c r="F995" s="254"/>
      <c r="G995" s="124">
        <v>0.4</v>
      </c>
      <c r="H995" s="254"/>
      <c r="I995" s="254"/>
      <c r="J995" s="254"/>
      <c r="K995" s="124">
        <f>E995*G995</f>
        <v>14.816000000000001</v>
      </c>
      <c r="L995" s="124">
        <f>K995*D995</f>
        <v>29.632000000000001</v>
      </c>
      <c r="M995" s="126"/>
      <c r="N995" s="131"/>
    </row>
    <row r="996" spans="1:14" ht="31.5" x14ac:dyDescent="0.3">
      <c r="A996" s="166" t="s">
        <v>472</v>
      </c>
      <c r="B996" s="132" t="s">
        <v>887</v>
      </c>
      <c r="C996" s="128" t="s">
        <v>995</v>
      </c>
      <c r="D996" s="117"/>
      <c r="E996" s="117"/>
      <c r="F996" s="117"/>
      <c r="G996" s="117"/>
      <c r="H996" s="117"/>
      <c r="I996" s="117"/>
      <c r="J996" s="117"/>
      <c r="K996" s="117"/>
      <c r="L996" s="117"/>
      <c r="M996" s="114">
        <f>L997+L998</f>
        <v>5.3599999999999994</v>
      </c>
      <c r="N996" s="133" t="s">
        <v>46</v>
      </c>
    </row>
    <row r="997" spans="1:14" x14ac:dyDescent="0.2">
      <c r="A997" s="164"/>
      <c r="B997" s="155" t="s">
        <v>888</v>
      </c>
      <c r="C997" s="131"/>
      <c r="D997" s="124">
        <v>1</v>
      </c>
      <c r="E997" s="124">
        <f>M974</f>
        <v>13.43</v>
      </c>
      <c r="F997" s="254"/>
      <c r="G997" s="254"/>
      <c r="H997" s="254"/>
      <c r="I997" s="254"/>
      <c r="J997" s="254"/>
      <c r="K997" s="124">
        <f>E997</f>
        <v>13.43</v>
      </c>
      <c r="L997" s="124">
        <f>K997</f>
        <v>13.43</v>
      </c>
      <c r="M997" s="126"/>
      <c r="N997" s="131"/>
    </row>
    <row r="998" spans="1:14" x14ac:dyDescent="0.2">
      <c r="A998" s="164"/>
      <c r="B998" s="155" t="s">
        <v>889</v>
      </c>
      <c r="C998" s="131"/>
      <c r="D998" s="124">
        <v>-1</v>
      </c>
      <c r="E998" s="124">
        <v>8.07</v>
      </c>
      <c r="F998" s="254"/>
      <c r="G998" s="254"/>
      <c r="H998" s="254"/>
      <c r="I998" s="254"/>
      <c r="J998" s="254"/>
      <c r="K998" s="124">
        <v>8.07</v>
      </c>
      <c r="L998" s="124">
        <v>-8.07</v>
      </c>
      <c r="M998" s="126"/>
      <c r="N998" s="131"/>
    </row>
    <row r="999" spans="1:14" ht="63" x14ac:dyDescent="0.2">
      <c r="A999" s="166" t="s">
        <v>1457</v>
      </c>
      <c r="B999" s="133" t="s">
        <v>890</v>
      </c>
      <c r="C999" s="111"/>
      <c r="D999" s="112"/>
      <c r="E999" s="115"/>
      <c r="F999" s="122"/>
      <c r="G999" s="122"/>
      <c r="H999" s="122"/>
      <c r="I999" s="122"/>
      <c r="J999" s="122"/>
      <c r="K999" s="115"/>
      <c r="L999" s="115"/>
      <c r="M999" s="121">
        <f>K1000</f>
        <v>29.4298</v>
      </c>
      <c r="N999" s="121" t="s">
        <v>46</v>
      </c>
    </row>
    <row r="1000" spans="1:14" x14ac:dyDescent="0.2">
      <c r="A1000" s="164"/>
      <c r="B1000" s="154"/>
      <c r="C1000" s="173" t="s">
        <v>1458</v>
      </c>
      <c r="D1000" s="123">
        <v>1</v>
      </c>
      <c r="E1000" s="509">
        <v>147.149</v>
      </c>
      <c r="F1000" s="254"/>
      <c r="G1000" s="254">
        <v>0.2</v>
      </c>
      <c r="H1000" s="254"/>
      <c r="I1000" s="254"/>
      <c r="J1000" s="254"/>
      <c r="K1000" s="124">
        <f>E1000*G1000</f>
        <v>29.4298</v>
      </c>
      <c r="L1000" s="124"/>
      <c r="M1000" s="126"/>
      <c r="N1000" s="131"/>
    </row>
    <row r="1001" spans="1:14" x14ac:dyDescent="0.2">
      <c r="A1001" s="156" t="s">
        <v>51</v>
      </c>
      <c r="B1001" s="157" t="s">
        <v>142</v>
      </c>
      <c r="C1001" s="143"/>
      <c r="D1001" s="253"/>
      <c r="E1001" s="253"/>
      <c r="F1001" s="253"/>
      <c r="G1001" s="253"/>
      <c r="H1001" s="253"/>
      <c r="I1001" s="253"/>
      <c r="J1001" s="253"/>
      <c r="K1001" s="253"/>
      <c r="L1001" s="253"/>
      <c r="M1001" s="144"/>
      <c r="N1001" s="143"/>
    </row>
    <row r="1002" spans="1:14" ht="84" x14ac:dyDescent="0.3">
      <c r="A1002" s="166" t="s">
        <v>473</v>
      </c>
      <c r="B1002" s="132" t="s">
        <v>893</v>
      </c>
      <c r="C1002" s="128"/>
      <c r="D1002" s="209"/>
      <c r="E1002" s="209"/>
      <c r="F1002" s="209"/>
      <c r="G1002" s="209"/>
      <c r="H1002" s="209"/>
      <c r="I1002" s="209"/>
      <c r="J1002" s="209"/>
      <c r="K1002" s="209"/>
      <c r="L1002" s="209"/>
      <c r="M1002" s="114">
        <v>134.99</v>
      </c>
      <c r="N1002" s="121" t="s">
        <v>63</v>
      </c>
    </row>
    <row r="1003" spans="1:14" x14ac:dyDescent="0.2">
      <c r="A1003" s="164"/>
      <c r="B1003" s="165" t="s">
        <v>884</v>
      </c>
      <c r="C1003" s="131"/>
      <c r="D1003" s="124">
        <v>1</v>
      </c>
      <c r="E1003" s="124">
        <v>134.99</v>
      </c>
      <c r="F1003" s="254"/>
      <c r="G1003" s="254"/>
      <c r="H1003" s="254"/>
      <c r="I1003" s="254"/>
      <c r="J1003" s="254"/>
      <c r="K1003" s="124">
        <v>134.99</v>
      </c>
      <c r="L1003" s="124">
        <v>134.99</v>
      </c>
      <c r="M1003" s="126"/>
      <c r="N1003" s="131"/>
    </row>
    <row r="1004" spans="1:14" ht="84" x14ac:dyDescent="0.3">
      <c r="A1004" s="166" t="s">
        <v>474</v>
      </c>
      <c r="B1004" s="134" t="s">
        <v>996</v>
      </c>
      <c r="C1004" s="128"/>
      <c r="D1004" s="209"/>
      <c r="E1004" s="209"/>
      <c r="F1004" s="209"/>
      <c r="G1004" s="209"/>
      <c r="H1004" s="209"/>
      <c r="I1004" s="209"/>
      <c r="J1004" s="209"/>
      <c r="K1004" s="209"/>
      <c r="L1004" s="209"/>
      <c r="M1004" s="114">
        <v>147</v>
      </c>
      <c r="N1004" s="121" t="s">
        <v>71</v>
      </c>
    </row>
    <row r="1005" spans="1:14" x14ac:dyDescent="0.2">
      <c r="A1005" s="164"/>
      <c r="B1005" s="165" t="s">
        <v>884</v>
      </c>
      <c r="C1005" s="131"/>
      <c r="D1005" s="124">
        <v>1</v>
      </c>
      <c r="E1005" s="124">
        <v>147</v>
      </c>
      <c r="F1005" s="254"/>
      <c r="G1005" s="254"/>
      <c r="H1005" s="254"/>
      <c r="I1005" s="254"/>
      <c r="J1005" s="254"/>
      <c r="K1005" s="124">
        <v>147</v>
      </c>
      <c r="L1005" s="124">
        <v>147</v>
      </c>
      <c r="M1005" s="126"/>
      <c r="N1005" s="131"/>
    </row>
    <row r="1006" spans="1:14" ht="84" x14ac:dyDescent="0.3">
      <c r="A1006" s="166" t="s">
        <v>475</v>
      </c>
      <c r="B1006" s="134" t="s">
        <v>997</v>
      </c>
      <c r="C1006" s="128"/>
      <c r="D1006" s="209"/>
      <c r="E1006" s="209"/>
      <c r="F1006" s="209"/>
      <c r="G1006" s="209"/>
      <c r="H1006" s="209"/>
      <c r="I1006" s="209"/>
      <c r="J1006" s="209"/>
      <c r="K1006" s="209"/>
      <c r="L1006" s="209"/>
      <c r="M1006" s="114">
        <v>173.3</v>
      </c>
      <c r="N1006" s="121" t="s">
        <v>71</v>
      </c>
    </row>
    <row r="1007" spans="1:14" x14ac:dyDescent="0.2">
      <c r="A1007" s="164"/>
      <c r="B1007" s="165" t="s">
        <v>884</v>
      </c>
      <c r="C1007" s="131"/>
      <c r="D1007" s="124">
        <v>1</v>
      </c>
      <c r="E1007" s="124">
        <v>173.3</v>
      </c>
      <c r="F1007" s="254"/>
      <c r="G1007" s="254"/>
      <c r="H1007" s="254"/>
      <c r="I1007" s="254"/>
      <c r="J1007" s="254"/>
      <c r="K1007" s="124">
        <v>173.3</v>
      </c>
      <c r="L1007" s="124">
        <v>173.3</v>
      </c>
      <c r="M1007" s="126"/>
      <c r="N1007" s="131"/>
    </row>
    <row r="1008" spans="1:14" ht="84" x14ac:dyDescent="0.3">
      <c r="A1008" s="121" t="s">
        <v>476</v>
      </c>
      <c r="B1008" s="132" t="s">
        <v>998</v>
      </c>
      <c r="C1008" s="167" t="s">
        <v>895</v>
      </c>
      <c r="D1008" s="209"/>
      <c r="E1008" s="209"/>
      <c r="F1008" s="209"/>
      <c r="G1008" s="209"/>
      <c r="H1008" s="209"/>
      <c r="I1008" s="209"/>
      <c r="J1008" s="209"/>
      <c r="K1008" s="209"/>
      <c r="L1008" s="209"/>
      <c r="M1008" s="114">
        <v>129.19999999999999</v>
      </c>
      <c r="N1008" s="121" t="s">
        <v>71</v>
      </c>
    </row>
    <row r="1009" spans="1:14" x14ac:dyDescent="0.2">
      <c r="A1009" s="154"/>
      <c r="B1009" s="155" t="s">
        <v>884</v>
      </c>
      <c r="C1009" s="131"/>
      <c r="D1009" s="124">
        <v>1</v>
      </c>
      <c r="E1009" s="124">
        <v>129.19999999999999</v>
      </c>
      <c r="F1009" s="254"/>
      <c r="G1009" s="254"/>
      <c r="H1009" s="254"/>
      <c r="I1009" s="254"/>
      <c r="J1009" s="254"/>
      <c r="K1009" s="124">
        <v>129.19999999999999</v>
      </c>
      <c r="L1009" s="124">
        <v>129.19999999999999</v>
      </c>
      <c r="M1009" s="126"/>
      <c r="N1009" s="131"/>
    </row>
    <row r="1010" spans="1:14" ht="63" x14ac:dyDescent="0.3">
      <c r="A1010" s="121" t="s">
        <v>477</v>
      </c>
      <c r="B1010" s="132" t="s">
        <v>896</v>
      </c>
      <c r="C1010" s="167" t="s">
        <v>895</v>
      </c>
      <c r="D1010" s="209"/>
      <c r="E1010" s="209"/>
      <c r="F1010" s="209"/>
      <c r="G1010" s="209"/>
      <c r="H1010" s="209"/>
      <c r="I1010" s="209"/>
      <c r="J1010" s="209"/>
      <c r="K1010" s="209"/>
      <c r="L1010" s="209"/>
      <c r="M1010" s="114">
        <f>SUM(L1011:L1012)</f>
        <v>7.629999999999999</v>
      </c>
      <c r="N1010" s="121" t="s">
        <v>46</v>
      </c>
    </row>
    <row r="1011" spans="1:14" x14ac:dyDescent="0.2">
      <c r="A1011" s="154"/>
      <c r="B1011" s="155" t="s">
        <v>884</v>
      </c>
      <c r="C1011" s="155" t="s">
        <v>828</v>
      </c>
      <c r="D1011" s="124">
        <v>1</v>
      </c>
      <c r="E1011" s="124">
        <v>2.36</v>
      </c>
      <c r="F1011" s="254"/>
      <c r="G1011" s="254"/>
      <c r="H1011" s="254"/>
      <c r="I1011" s="254"/>
      <c r="J1011" s="254"/>
      <c r="K1011" s="124">
        <v>2.36</v>
      </c>
      <c r="L1011" s="124">
        <v>2.36</v>
      </c>
      <c r="M1011" s="126"/>
      <c r="N1011" s="131"/>
    </row>
    <row r="1012" spans="1:14" x14ac:dyDescent="0.2">
      <c r="A1012" s="154"/>
      <c r="B1012" s="155" t="s">
        <v>884</v>
      </c>
      <c r="C1012" s="155" t="s">
        <v>829</v>
      </c>
      <c r="D1012" s="124">
        <v>1</v>
      </c>
      <c r="E1012" s="124">
        <v>5.27</v>
      </c>
      <c r="F1012" s="254"/>
      <c r="G1012" s="254"/>
      <c r="H1012" s="254"/>
      <c r="I1012" s="254"/>
      <c r="J1012" s="254"/>
      <c r="K1012" s="124">
        <v>5.27</v>
      </c>
      <c r="L1012" s="124">
        <f>K1012</f>
        <v>5.27</v>
      </c>
      <c r="M1012" s="126"/>
      <c r="N1012" s="131"/>
    </row>
    <row r="1013" spans="1:14" ht="42" x14ac:dyDescent="0.3">
      <c r="A1013" s="121" t="s">
        <v>478</v>
      </c>
      <c r="B1013" s="132" t="s">
        <v>897</v>
      </c>
      <c r="C1013" s="111" t="s">
        <v>979</v>
      </c>
      <c r="D1013" s="117"/>
      <c r="E1013" s="117"/>
      <c r="F1013" s="117"/>
      <c r="G1013" s="117"/>
      <c r="H1013" s="117"/>
      <c r="I1013" s="117"/>
      <c r="J1013" s="117"/>
      <c r="K1013" s="117"/>
      <c r="L1013" s="117"/>
      <c r="M1013" s="114">
        <f>SUM(L1014:L1015)</f>
        <v>8.4</v>
      </c>
      <c r="N1013" s="121" t="s">
        <v>124</v>
      </c>
    </row>
    <row r="1014" spans="1:14" x14ac:dyDescent="0.2">
      <c r="A1014" s="154"/>
      <c r="B1014" s="155" t="s">
        <v>999</v>
      </c>
      <c r="C1014" s="131"/>
      <c r="D1014" s="124">
        <v>1</v>
      </c>
      <c r="E1014" s="124">
        <v>1.2</v>
      </c>
      <c r="F1014" s="254"/>
      <c r="G1014" s="254"/>
      <c r="H1014" s="254"/>
      <c r="I1014" s="254"/>
      <c r="J1014" s="254"/>
      <c r="K1014" s="124">
        <v>1.2</v>
      </c>
      <c r="L1014" s="124">
        <v>1.2</v>
      </c>
      <c r="M1014" s="126"/>
      <c r="N1014" s="131"/>
    </row>
    <row r="1015" spans="1:14" x14ac:dyDescent="0.2">
      <c r="A1015" s="154"/>
      <c r="B1015" s="155" t="s">
        <v>1000</v>
      </c>
      <c r="C1015" s="131"/>
      <c r="D1015" s="124">
        <v>2</v>
      </c>
      <c r="E1015" s="124">
        <v>3</v>
      </c>
      <c r="F1015" s="254"/>
      <c r="G1015" s="254"/>
      <c r="H1015" s="254"/>
      <c r="I1015" s="254"/>
      <c r="J1015" s="254"/>
      <c r="K1015" s="124">
        <v>3</v>
      </c>
      <c r="L1015" s="124">
        <v>7.2</v>
      </c>
      <c r="M1015" s="126"/>
      <c r="N1015" s="131"/>
    </row>
    <row r="1016" spans="1:14" x14ac:dyDescent="0.2">
      <c r="A1016" s="168"/>
      <c r="B1016" s="210" t="s">
        <v>900</v>
      </c>
      <c r="C1016" s="130"/>
      <c r="D1016" s="129">
        <v>3</v>
      </c>
      <c r="E1016" s="129">
        <v>3.6</v>
      </c>
      <c r="F1016" s="255"/>
      <c r="G1016" s="255"/>
      <c r="H1016" s="255"/>
      <c r="I1016" s="255"/>
      <c r="J1016" s="255"/>
      <c r="K1016" s="129">
        <v>3.6</v>
      </c>
      <c r="L1016" s="129">
        <f>K1016*D1016</f>
        <v>10.8</v>
      </c>
      <c r="M1016" s="120"/>
      <c r="N1016" s="130"/>
    </row>
    <row r="1017" spans="1:14" ht="42" x14ac:dyDescent="0.3">
      <c r="A1017" s="121" t="s">
        <v>479</v>
      </c>
      <c r="B1017" s="132" t="s">
        <v>1001</v>
      </c>
      <c r="C1017" s="111" t="s">
        <v>979</v>
      </c>
      <c r="D1017" s="117"/>
      <c r="E1017" s="117"/>
      <c r="F1017" s="117"/>
      <c r="G1017" s="117"/>
      <c r="H1017" s="117"/>
      <c r="I1017" s="117"/>
      <c r="J1017" s="117"/>
      <c r="K1017" s="117"/>
      <c r="L1017" s="117"/>
      <c r="M1017" s="114">
        <v>0</v>
      </c>
      <c r="N1017" s="121" t="s">
        <v>124</v>
      </c>
    </row>
    <row r="1018" spans="1:14" x14ac:dyDescent="0.25">
      <c r="A1018" s="168"/>
      <c r="B1018" s="210" t="s">
        <v>900</v>
      </c>
      <c r="C1018" s="152" t="s">
        <v>973</v>
      </c>
      <c r="D1018" s="129">
        <v>3</v>
      </c>
      <c r="E1018" s="129">
        <v>3.6</v>
      </c>
      <c r="F1018" s="255"/>
      <c r="G1018" s="255"/>
      <c r="H1018" s="255"/>
      <c r="I1018" s="255"/>
      <c r="J1018" s="255"/>
      <c r="K1018" s="129">
        <v>3.6</v>
      </c>
      <c r="L1018" s="129">
        <v>10.8</v>
      </c>
      <c r="M1018" s="120"/>
      <c r="N1018" s="130"/>
    </row>
    <row r="1019" spans="1:14" x14ac:dyDescent="0.2">
      <c r="A1019" s="156" t="s">
        <v>480</v>
      </c>
      <c r="B1019" s="157" t="s">
        <v>902</v>
      </c>
      <c r="C1019" s="143"/>
      <c r="D1019" s="253"/>
      <c r="E1019" s="253"/>
      <c r="F1019" s="253"/>
      <c r="G1019" s="253"/>
      <c r="H1019" s="253"/>
      <c r="I1019" s="253"/>
      <c r="J1019" s="253"/>
      <c r="K1019" s="253"/>
      <c r="L1019" s="253"/>
      <c r="M1019" s="144"/>
      <c r="N1019" s="143"/>
    </row>
    <row r="1020" spans="1:14" ht="73.5" x14ac:dyDescent="0.3">
      <c r="A1020" s="121" t="s">
        <v>481</v>
      </c>
      <c r="B1020" s="134" t="s">
        <v>105</v>
      </c>
      <c r="C1020" s="128"/>
      <c r="D1020" s="209"/>
      <c r="E1020" s="209"/>
      <c r="F1020" s="209"/>
      <c r="G1020" s="256" t="s">
        <v>903</v>
      </c>
      <c r="H1020" s="209"/>
      <c r="I1020" s="209"/>
      <c r="J1020" s="209"/>
      <c r="K1020" s="209"/>
      <c r="L1020" s="209"/>
      <c r="M1020" s="114">
        <v>257.14999999999998</v>
      </c>
      <c r="N1020" s="121" t="s">
        <v>63</v>
      </c>
    </row>
    <row r="1021" spans="1:14" x14ac:dyDescent="0.2">
      <c r="A1021" s="154"/>
      <c r="B1021" s="155" t="s">
        <v>1002</v>
      </c>
      <c r="C1021" s="131"/>
      <c r="D1021" s="124">
        <v>1</v>
      </c>
      <c r="E1021" s="124">
        <v>37.049999999999997</v>
      </c>
      <c r="F1021" s="254"/>
      <c r="G1021" s="124">
        <v>4</v>
      </c>
      <c r="H1021" s="254"/>
      <c r="I1021" s="254"/>
      <c r="J1021" s="254"/>
      <c r="K1021" s="124">
        <v>148.19999999999999</v>
      </c>
      <c r="L1021" s="124">
        <v>148.19999999999999</v>
      </c>
      <c r="M1021" s="126"/>
      <c r="N1021" s="131"/>
    </row>
    <row r="1022" spans="1:14" x14ac:dyDescent="0.2">
      <c r="A1022" s="154"/>
      <c r="B1022" s="155" t="s">
        <v>984</v>
      </c>
      <c r="C1022" s="131"/>
      <c r="D1022" s="124">
        <v>1</v>
      </c>
      <c r="E1022" s="124">
        <v>12.8</v>
      </c>
      <c r="F1022" s="254"/>
      <c r="G1022" s="124">
        <v>2.65</v>
      </c>
      <c r="H1022" s="254"/>
      <c r="I1022" s="254"/>
      <c r="J1022" s="254"/>
      <c r="K1022" s="124">
        <v>33.92</v>
      </c>
      <c r="L1022" s="124">
        <v>33.92</v>
      </c>
      <c r="M1022" s="126"/>
      <c r="N1022" s="131"/>
    </row>
    <row r="1023" spans="1:14" x14ac:dyDescent="0.2">
      <c r="A1023" s="154"/>
      <c r="B1023" s="155" t="s">
        <v>1003</v>
      </c>
      <c r="C1023" s="131"/>
      <c r="D1023" s="124">
        <v>1</v>
      </c>
      <c r="E1023" s="124">
        <v>17.22</v>
      </c>
      <c r="F1023" s="254"/>
      <c r="G1023" s="124">
        <v>3.1</v>
      </c>
      <c r="H1023" s="254"/>
      <c r="I1023" s="254"/>
      <c r="J1023" s="254"/>
      <c r="K1023" s="124">
        <v>53.38</v>
      </c>
      <c r="L1023" s="124">
        <v>53.38</v>
      </c>
      <c r="M1023" s="126"/>
      <c r="N1023" s="131"/>
    </row>
    <row r="1024" spans="1:14" x14ac:dyDescent="0.2">
      <c r="A1024" s="154"/>
      <c r="B1024" s="155" t="s">
        <v>1004</v>
      </c>
      <c r="C1024" s="131"/>
      <c r="D1024" s="124">
        <v>1</v>
      </c>
      <c r="E1024" s="124">
        <v>13.11</v>
      </c>
      <c r="F1024" s="254"/>
      <c r="G1024" s="124">
        <v>3.1</v>
      </c>
      <c r="H1024" s="254"/>
      <c r="I1024" s="254"/>
      <c r="J1024" s="254"/>
      <c r="K1024" s="124">
        <v>40.64</v>
      </c>
      <c r="L1024" s="124">
        <v>40.64</v>
      </c>
      <c r="M1024" s="126"/>
      <c r="N1024" s="131"/>
    </row>
    <row r="1025" spans="1:14" x14ac:dyDescent="0.2">
      <c r="A1025" s="154"/>
      <c r="B1025" s="155" t="s">
        <v>908</v>
      </c>
      <c r="C1025" s="131"/>
      <c r="D1025" s="124">
        <v>-1</v>
      </c>
      <c r="E1025" s="124">
        <v>0.9</v>
      </c>
      <c r="F1025" s="254"/>
      <c r="G1025" s="124">
        <v>2.1</v>
      </c>
      <c r="H1025" s="254"/>
      <c r="I1025" s="254"/>
      <c r="J1025" s="254"/>
      <c r="K1025" s="124">
        <v>1.89</v>
      </c>
      <c r="L1025" s="124">
        <v>-1.89</v>
      </c>
      <c r="M1025" s="126"/>
      <c r="N1025" s="131"/>
    </row>
    <row r="1026" spans="1:14" x14ac:dyDescent="0.2">
      <c r="A1026" s="154"/>
      <c r="B1026" s="155" t="s">
        <v>909</v>
      </c>
      <c r="C1026" s="131"/>
      <c r="D1026" s="124">
        <v>-3</v>
      </c>
      <c r="E1026" s="124">
        <v>3</v>
      </c>
      <c r="F1026" s="254"/>
      <c r="G1026" s="124">
        <v>0.5</v>
      </c>
      <c r="H1026" s="254"/>
      <c r="I1026" s="254"/>
      <c r="J1026" s="254"/>
      <c r="K1026" s="124">
        <v>1.5</v>
      </c>
      <c r="L1026" s="124">
        <v>-4.5</v>
      </c>
      <c r="M1026" s="126"/>
      <c r="N1026" s="131"/>
    </row>
    <row r="1027" spans="1:14" x14ac:dyDescent="0.2">
      <c r="A1027" s="154"/>
      <c r="B1027" s="155" t="s">
        <v>908</v>
      </c>
      <c r="C1027" s="131"/>
      <c r="D1027" s="124">
        <v>-2</v>
      </c>
      <c r="E1027" s="124">
        <v>3</v>
      </c>
      <c r="F1027" s="254"/>
      <c r="G1027" s="124">
        <v>2.1</v>
      </c>
      <c r="H1027" s="254"/>
      <c r="I1027" s="254"/>
      <c r="J1027" s="254"/>
      <c r="K1027" s="124">
        <v>6.3</v>
      </c>
      <c r="L1027" s="124">
        <v>-12.6</v>
      </c>
      <c r="M1027" s="126"/>
      <c r="N1027" s="131"/>
    </row>
    <row r="1028" spans="1:14" x14ac:dyDescent="0.2">
      <c r="A1028" s="156" t="s">
        <v>482</v>
      </c>
      <c r="B1028" s="157" t="s">
        <v>910</v>
      </c>
      <c r="C1028" s="143"/>
      <c r="D1028" s="253"/>
      <c r="E1028" s="253"/>
      <c r="F1028" s="253"/>
      <c r="G1028" s="253"/>
      <c r="H1028" s="253"/>
      <c r="I1028" s="253"/>
      <c r="J1028" s="253"/>
      <c r="K1028" s="253"/>
      <c r="L1028" s="253"/>
      <c r="M1028" s="144"/>
      <c r="N1028" s="143"/>
    </row>
    <row r="1029" spans="1:14" ht="84" x14ac:dyDescent="0.3">
      <c r="A1029" s="266" t="s">
        <v>483</v>
      </c>
      <c r="B1029" s="307" t="s">
        <v>911</v>
      </c>
      <c r="C1029" s="305"/>
      <c r="D1029" s="300"/>
      <c r="E1029" s="300"/>
      <c r="F1029" s="300"/>
      <c r="G1029" s="300"/>
      <c r="H1029" s="300"/>
      <c r="I1029" s="300"/>
      <c r="J1029" s="300"/>
      <c r="K1029" s="300"/>
      <c r="L1029" s="300"/>
      <c r="M1029" s="306">
        <f>L1030</f>
        <v>172.2175</v>
      </c>
      <c r="N1029" s="266" t="s">
        <v>63</v>
      </c>
    </row>
    <row r="1030" spans="1:14" x14ac:dyDescent="0.2">
      <c r="A1030" s="154"/>
      <c r="B1030" s="527" t="s">
        <v>912</v>
      </c>
      <c r="C1030" s="131"/>
      <c r="D1030" s="124">
        <v>1</v>
      </c>
      <c r="E1030" s="124">
        <v>37.85</v>
      </c>
      <c r="F1030" s="254"/>
      <c r="G1030" s="124">
        <v>4.55</v>
      </c>
      <c r="H1030" s="254"/>
      <c r="I1030" s="254"/>
      <c r="J1030" s="254"/>
      <c r="K1030" s="124">
        <f>E1030*G1030</f>
        <v>172.2175</v>
      </c>
      <c r="L1030" s="124">
        <f>K1030</f>
        <v>172.2175</v>
      </c>
      <c r="M1030" s="126"/>
      <c r="N1030" s="131"/>
    </row>
    <row r="1031" spans="1:14" ht="52.5" x14ac:dyDescent="0.3">
      <c r="A1031" s="308" t="s">
        <v>484</v>
      </c>
      <c r="B1031" s="307" t="s">
        <v>913</v>
      </c>
      <c r="C1031" s="305"/>
      <c r="D1031" s="300"/>
      <c r="E1031" s="300"/>
      <c r="F1031" s="300"/>
      <c r="G1031" s="300"/>
      <c r="H1031" s="300"/>
      <c r="I1031" s="300"/>
      <c r="J1031" s="300"/>
      <c r="K1031" s="300"/>
      <c r="L1031" s="300"/>
      <c r="M1031" s="306">
        <f>L1032</f>
        <v>172.2175</v>
      </c>
      <c r="N1031" s="308" t="s">
        <v>63</v>
      </c>
    </row>
    <row r="1032" spans="1:14" x14ac:dyDescent="0.2">
      <c r="A1032" s="154"/>
      <c r="B1032" s="527" t="s">
        <v>912</v>
      </c>
      <c r="C1032" s="131"/>
      <c r="D1032" s="124">
        <v>1</v>
      </c>
      <c r="E1032" s="124">
        <v>37.85</v>
      </c>
      <c r="F1032" s="254"/>
      <c r="G1032" s="124">
        <v>4.55</v>
      </c>
      <c r="H1032" s="254"/>
      <c r="I1032" s="254"/>
      <c r="J1032" s="254"/>
      <c r="K1032" s="124">
        <f>E1032*G1032</f>
        <v>172.2175</v>
      </c>
      <c r="L1032" s="124">
        <f>K1032</f>
        <v>172.2175</v>
      </c>
      <c r="M1032" s="126"/>
      <c r="N1032" s="131"/>
    </row>
    <row r="1033" spans="1:14" ht="84" x14ac:dyDescent="0.3">
      <c r="A1033" s="266" t="s">
        <v>485</v>
      </c>
      <c r="B1033" s="307" t="s">
        <v>914</v>
      </c>
      <c r="C1033" s="305"/>
      <c r="D1033" s="300"/>
      <c r="E1033" s="300"/>
      <c r="F1033" s="300"/>
      <c r="G1033" s="300"/>
      <c r="H1033" s="300"/>
      <c r="I1033" s="300"/>
      <c r="J1033" s="300"/>
      <c r="K1033" s="300"/>
      <c r="L1033" s="300"/>
      <c r="M1033" s="306">
        <f>K1034</f>
        <v>37.049999999999997</v>
      </c>
      <c r="N1033" s="266" t="s">
        <v>124</v>
      </c>
    </row>
    <row r="1034" spans="1:14" x14ac:dyDescent="0.2">
      <c r="A1034" s="161"/>
      <c r="B1034" s="296" t="s">
        <v>912</v>
      </c>
      <c r="C1034" s="208" t="s">
        <v>1439</v>
      </c>
      <c r="D1034" s="297">
        <v>1</v>
      </c>
      <c r="E1034" s="297">
        <v>37.049999999999997</v>
      </c>
      <c r="F1034" s="259"/>
      <c r="G1034" s="259"/>
      <c r="H1034" s="259"/>
      <c r="I1034" s="259"/>
      <c r="J1034" s="259"/>
      <c r="K1034" s="297">
        <v>37.049999999999997</v>
      </c>
      <c r="L1034" s="297"/>
      <c r="M1034" s="147"/>
      <c r="N1034" s="175"/>
    </row>
    <row r="1035" spans="1:14" ht="63" x14ac:dyDescent="0.3">
      <c r="A1035" s="266" t="s">
        <v>486</v>
      </c>
      <c r="B1035" s="304" t="s">
        <v>164</v>
      </c>
      <c r="C1035" s="305"/>
      <c r="D1035" s="300"/>
      <c r="E1035" s="300"/>
      <c r="F1035" s="300"/>
      <c r="G1035" s="300"/>
      <c r="H1035" s="300"/>
      <c r="I1035" s="300"/>
      <c r="J1035" s="300"/>
      <c r="K1035" s="300"/>
      <c r="L1035" s="300"/>
      <c r="M1035" s="306">
        <v>4</v>
      </c>
      <c r="N1035" s="266" t="s">
        <v>165</v>
      </c>
    </row>
    <row r="1036" spans="1:14" x14ac:dyDescent="0.2">
      <c r="A1036" s="154"/>
      <c r="B1036" s="527" t="s">
        <v>912</v>
      </c>
      <c r="C1036" s="131"/>
      <c r="D1036" s="124">
        <v>1</v>
      </c>
      <c r="E1036" s="124">
        <v>4</v>
      </c>
      <c r="F1036" s="254"/>
      <c r="G1036" s="254"/>
      <c r="H1036" s="254"/>
      <c r="I1036" s="254"/>
      <c r="J1036" s="254"/>
      <c r="K1036" s="124">
        <v>4</v>
      </c>
      <c r="L1036" s="124">
        <v>4</v>
      </c>
      <c r="M1036" s="126"/>
      <c r="N1036" s="131"/>
    </row>
    <row r="1037" spans="1:14" x14ac:dyDescent="0.2">
      <c r="A1037" s="156" t="s">
        <v>1005</v>
      </c>
      <c r="B1037" s="157" t="s">
        <v>173</v>
      </c>
      <c r="C1037" s="143"/>
      <c r="D1037" s="253"/>
      <c r="E1037" s="253"/>
      <c r="F1037" s="253"/>
      <c r="G1037" s="253"/>
      <c r="H1037" s="253"/>
      <c r="I1037" s="253"/>
      <c r="J1037" s="253"/>
      <c r="K1037" s="253"/>
      <c r="L1037" s="253"/>
      <c r="M1037" s="144"/>
      <c r="N1037" s="143"/>
    </row>
    <row r="1038" spans="1:14" ht="115.5" x14ac:dyDescent="0.3">
      <c r="A1038" s="266" t="s">
        <v>488</v>
      </c>
      <c r="B1038" s="304" t="s">
        <v>489</v>
      </c>
      <c r="C1038" s="305"/>
      <c r="D1038" s="300"/>
      <c r="E1038" s="300"/>
      <c r="F1038" s="300"/>
      <c r="G1038" s="300"/>
      <c r="H1038" s="300"/>
      <c r="I1038" s="300"/>
      <c r="J1038" s="300"/>
      <c r="K1038" s="300"/>
      <c r="L1038" s="300"/>
      <c r="M1038" s="306">
        <v>1</v>
      </c>
      <c r="N1038" s="266" t="s">
        <v>165</v>
      </c>
    </row>
    <row r="1039" spans="1:14" x14ac:dyDescent="0.2">
      <c r="A1039" s="161"/>
      <c r="B1039" s="299" t="s">
        <v>1006</v>
      </c>
      <c r="C1039" s="175"/>
      <c r="D1039" s="297">
        <v>1</v>
      </c>
      <c r="E1039" s="297">
        <v>1</v>
      </c>
      <c r="F1039" s="259"/>
      <c r="G1039" s="259"/>
      <c r="H1039" s="259"/>
      <c r="I1039" s="259"/>
      <c r="J1039" s="259"/>
      <c r="K1039" s="297">
        <v>1</v>
      </c>
      <c r="L1039" s="297">
        <v>1</v>
      </c>
      <c r="M1039" s="147"/>
      <c r="N1039" s="175"/>
    </row>
    <row r="1040" spans="1:14" ht="94.5" x14ac:dyDescent="0.3">
      <c r="A1040" s="121" t="s">
        <v>490</v>
      </c>
      <c r="B1040" s="132" t="s">
        <v>919</v>
      </c>
      <c r="C1040" s="128"/>
      <c r="D1040" s="209"/>
      <c r="E1040" s="209"/>
      <c r="F1040" s="209"/>
      <c r="G1040" s="209"/>
      <c r="H1040" s="209"/>
      <c r="I1040" s="209"/>
      <c r="J1040" s="209"/>
      <c r="K1040" s="209"/>
      <c r="L1040" s="209"/>
      <c r="M1040" s="114">
        <v>4.5</v>
      </c>
      <c r="N1040" s="121" t="s">
        <v>63</v>
      </c>
    </row>
    <row r="1041" spans="1:18" x14ac:dyDescent="0.2">
      <c r="A1041" s="161"/>
      <c r="B1041" s="299" t="s">
        <v>980</v>
      </c>
      <c r="C1041" s="175"/>
      <c r="D1041" s="297">
        <v>3</v>
      </c>
      <c r="E1041" s="297">
        <v>3</v>
      </c>
      <c r="F1041" s="259"/>
      <c r="G1041" s="297">
        <v>0.5</v>
      </c>
      <c r="H1041" s="259"/>
      <c r="I1041" s="259"/>
      <c r="J1041" s="259"/>
      <c r="K1041" s="297">
        <v>1.5</v>
      </c>
      <c r="L1041" s="297">
        <v>4.5</v>
      </c>
      <c r="M1041" s="147"/>
      <c r="N1041" s="175"/>
    </row>
    <row r="1042" spans="1:18" ht="31.5" x14ac:dyDescent="0.3">
      <c r="A1042" s="121" t="s">
        <v>491</v>
      </c>
      <c r="B1042" s="134" t="s">
        <v>1430</v>
      </c>
      <c r="C1042" s="111"/>
      <c r="D1042" s="117"/>
      <c r="E1042" s="117"/>
      <c r="F1042" s="117"/>
      <c r="G1042" s="117"/>
      <c r="H1042" s="117"/>
      <c r="I1042" s="117"/>
      <c r="J1042" s="117"/>
      <c r="K1042" s="117"/>
      <c r="L1042" s="117"/>
      <c r="M1042" s="114">
        <v>12.6</v>
      </c>
      <c r="N1042" s="121" t="s">
        <v>63</v>
      </c>
    </row>
    <row r="1043" spans="1:18" x14ac:dyDescent="0.2">
      <c r="A1043" s="161"/>
      <c r="B1043" s="299" t="s">
        <v>1007</v>
      </c>
      <c r="C1043" s="175"/>
      <c r="D1043" s="297">
        <v>2</v>
      </c>
      <c r="E1043" s="297">
        <v>3</v>
      </c>
      <c r="F1043" s="259"/>
      <c r="G1043" s="297">
        <v>2.1</v>
      </c>
      <c r="H1043" s="259"/>
      <c r="I1043" s="259"/>
      <c r="J1043" s="259"/>
      <c r="K1043" s="297">
        <v>6.3</v>
      </c>
      <c r="L1043" s="297">
        <v>12.6</v>
      </c>
      <c r="M1043" s="147"/>
      <c r="N1043" s="175"/>
    </row>
    <row r="1044" spans="1:18" x14ac:dyDescent="0.2">
      <c r="A1044" s="156" t="s">
        <v>493</v>
      </c>
      <c r="B1044" s="157" t="s">
        <v>924</v>
      </c>
      <c r="C1044" s="143"/>
      <c r="D1044" s="253"/>
      <c r="E1044" s="253"/>
      <c r="F1044" s="253"/>
      <c r="G1044" s="253"/>
      <c r="H1044" s="253"/>
      <c r="I1044" s="253"/>
      <c r="J1044" s="253"/>
      <c r="K1044" s="253"/>
      <c r="L1044" s="253"/>
      <c r="M1044" s="144"/>
      <c r="N1044" s="143"/>
    </row>
    <row r="1045" spans="1:18" ht="52.5" x14ac:dyDescent="0.3">
      <c r="A1045" s="133" t="s">
        <v>494</v>
      </c>
      <c r="B1045" s="132" t="s">
        <v>925</v>
      </c>
      <c r="C1045" s="163" t="s">
        <v>1499</v>
      </c>
      <c r="D1045" s="209"/>
      <c r="E1045" s="209"/>
      <c r="F1045" s="209"/>
      <c r="G1045" s="209"/>
      <c r="H1045" s="209"/>
      <c r="I1045" s="133" t="s">
        <v>926</v>
      </c>
      <c r="J1045" s="209"/>
      <c r="K1045" s="209"/>
      <c r="L1045" s="209"/>
      <c r="M1045" s="114">
        <f>SUM(L1046:L1050)</f>
        <v>8.5161999999999995</v>
      </c>
      <c r="N1045" s="133" t="s">
        <v>46</v>
      </c>
    </row>
    <row r="1046" spans="1:18" x14ac:dyDescent="0.2">
      <c r="A1046" s="154"/>
      <c r="B1046" s="155" t="s">
        <v>981</v>
      </c>
      <c r="C1046" s="131"/>
      <c r="D1046" s="124">
        <v>1</v>
      </c>
      <c r="E1046" s="124">
        <v>9.11</v>
      </c>
      <c r="F1046" s="254"/>
      <c r="G1046" s="124">
        <v>4</v>
      </c>
      <c r="H1046" s="254"/>
      <c r="I1046" s="124">
        <v>0.05</v>
      </c>
      <c r="J1046" s="254"/>
      <c r="K1046" s="124">
        <f>E1046*G1046*I1046</f>
        <v>1.8220000000000001</v>
      </c>
      <c r="L1046" s="124">
        <f>K1046*D1046</f>
        <v>1.8220000000000001</v>
      </c>
      <c r="M1046" s="126"/>
      <c r="N1046" s="131"/>
      <c r="Q1046" s="288">
        <f>E1046*G1046</f>
        <v>36.44</v>
      </c>
      <c r="R1046" s="288">
        <v>147.149</v>
      </c>
    </row>
    <row r="1047" spans="1:18" x14ac:dyDescent="0.2">
      <c r="A1047" s="154"/>
      <c r="B1047" s="155" t="s">
        <v>982</v>
      </c>
      <c r="C1047" s="131"/>
      <c r="D1047" s="124">
        <v>1</v>
      </c>
      <c r="E1047" s="124">
        <v>13.22</v>
      </c>
      <c r="F1047" s="254"/>
      <c r="G1047" s="124">
        <v>4</v>
      </c>
      <c r="H1047" s="254"/>
      <c r="I1047" s="124">
        <v>0.05</v>
      </c>
      <c r="J1047" s="254"/>
      <c r="K1047" s="124">
        <f t="shared" ref="K1047:K1050" si="55">E1047*G1047*I1047</f>
        <v>2.6440000000000001</v>
      </c>
      <c r="L1047" s="124">
        <f t="shared" ref="L1047:L1050" si="56">K1047*D1047</f>
        <v>2.6440000000000001</v>
      </c>
      <c r="M1047" s="126"/>
      <c r="N1047" s="131"/>
      <c r="Q1047" s="288">
        <f t="shared" ref="Q1047:Q1049" si="57">E1047*G1047</f>
        <v>52.88</v>
      </c>
    </row>
    <row r="1048" spans="1:18" x14ac:dyDescent="0.2">
      <c r="A1048" s="154"/>
      <c r="B1048" s="155" t="s">
        <v>984</v>
      </c>
      <c r="C1048" s="131"/>
      <c r="D1048" s="124">
        <v>1</v>
      </c>
      <c r="E1048" s="124">
        <v>4.8499999999999996</v>
      </c>
      <c r="F1048" s="254"/>
      <c r="G1048" s="124">
        <v>4</v>
      </c>
      <c r="H1048" s="254"/>
      <c r="I1048" s="124">
        <v>0.05</v>
      </c>
      <c r="J1048" s="254"/>
      <c r="K1048" s="124">
        <f t="shared" si="55"/>
        <v>0.97</v>
      </c>
      <c r="L1048" s="124">
        <f t="shared" si="56"/>
        <v>0.97</v>
      </c>
      <c r="M1048" s="126"/>
      <c r="N1048" s="131"/>
      <c r="Q1048" s="288">
        <f t="shared" si="57"/>
        <v>19.399999999999999</v>
      </c>
    </row>
    <row r="1049" spans="1:18" x14ac:dyDescent="0.2">
      <c r="A1049" s="154"/>
      <c r="B1049" s="155" t="s">
        <v>982</v>
      </c>
      <c r="C1049" s="131"/>
      <c r="D1049" s="124">
        <v>1</v>
      </c>
      <c r="E1049" s="124">
        <v>9.26</v>
      </c>
      <c r="F1049" s="254"/>
      <c r="G1049" s="124">
        <v>4.1500000000000004</v>
      </c>
      <c r="H1049" s="254"/>
      <c r="I1049" s="124">
        <v>0.05</v>
      </c>
      <c r="J1049" s="254"/>
      <c r="K1049" s="124">
        <f t="shared" si="55"/>
        <v>1.9214500000000001</v>
      </c>
      <c r="L1049" s="124">
        <f t="shared" si="56"/>
        <v>1.9214500000000001</v>
      </c>
      <c r="M1049" s="126"/>
      <c r="N1049" s="131"/>
      <c r="Q1049" s="288">
        <f t="shared" si="57"/>
        <v>38.429000000000002</v>
      </c>
    </row>
    <row r="1050" spans="1:18" x14ac:dyDescent="0.2">
      <c r="A1050" s="161"/>
      <c r="B1050" s="299" t="s">
        <v>983</v>
      </c>
      <c r="C1050" s="175"/>
      <c r="D1050" s="297">
        <v>1</v>
      </c>
      <c r="E1050" s="297">
        <f>37.05+4.65*2</f>
        <v>46.349999999999994</v>
      </c>
      <c r="F1050" s="259"/>
      <c r="G1050" s="297">
        <v>0.5</v>
      </c>
      <c r="H1050" s="259"/>
      <c r="I1050" s="297">
        <v>0.05</v>
      </c>
      <c r="J1050" s="259"/>
      <c r="K1050" s="297">
        <f t="shared" si="55"/>
        <v>1.1587499999999999</v>
      </c>
      <c r="L1050" s="297">
        <f t="shared" si="56"/>
        <v>1.1587499999999999</v>
      </c>
      <c r="M1050" s="147"/>
      <c r="N1050" s="175"/>
    </row>
    <row r="1051" spans="1:18" ht="84" x14ac:dyDescent="0.3">
      <c r="A1051" s="121" t="s">
        <v>495</v>
      </c>
      <c r="B1051" s="134" t="s">
        <v>1500</v>
      </c>
      <c r="C1051" s="167" t="s">
        <v>985</v>
      </c>
      <c r="D1051" s="209"/>
      <c r="E1051" s="121" t="s">
        <v>931</v>
      </c>
      <c r="F1051" s="209"/>
      <c r="G1051" s="209"/>
      <c r="H1051" s="209"/>
      <c r="I1051" s="209"/>
      <c r="J1051" s="209"/>
      <c r="K1051" s="209"/>
      <c r="L1051" s="209"/>
      <c r="M1051" s="114">
        <f>SUM(L1052:L1056)</f>
        <v>170.32400000000001</v>
      </c>
      <c r="N1051" s="121" t="s">
        <v>63</v>
      </c>
    </row>
    <row r="1052" spans="1:18" x14ac:dyDescent="0.2">
      <c r="A1052" s="161"/>
      <c r="B1052" s="299" t="s">
        <v>981</v>
      </c>
      <c r="C1052" s="175"/>
      <c r="D1052" s="297">
        <v>1</v>
      </c>
      <c r="E1052" s="297">
        <v>9.11</v>
      </c>
      <c r="F1052" s="259"/>
      <c r="G1052" s="297">
        <v>4</v>
      </c>
      <c r="H1052" s="259"/>
      <c r="I1052" s="297"/>
      <c r="J1052" s="259"/>
      <c r="K1052" s="297">
        <f>E1052*G1052</f>
        <v>36.44</v>
      </c>
      <c r="L1052" s="297">
        <f>K1052*D1052</f>
        <v>36.44</v>
      </c>
      <c r="M1052" s="147"/>
      <c r="N1052" s="175"/>
    </row>
    <row r="1053" spans="1:18" x14ac:dyDescent="0.2">
      <c r="A1053" s="161"/>
      <c r="B1053" s="299" t="s">
        <v>982</v>
      </c>
      <c r="C1053" s="175"/>
      <c r="D1053" s="297">
        <v>1</v>
      </c>
      <c r="E1053" s="297">
        <v>13.22</v>
      </c>
      <c r="F1053" s="259"/>
      <c r="G1053" s="297">
        <v>4</v>
      </c>
      <c r="H1053" s="259"/>
      <c r="I1053" s="297"/>
      <c r="J1053" s="259"/>
      <c r="K1053" s="297">
        <f t="shared" ref="K1053:K1056" si="58">E1053*G1053</f>
        <v>52.88</v>
      </c>
      <c r="L1053" s="297">
        <f t="shared" ref="L1053:L1056" si="59">K1053*D1053</f>
        <v>52.88</v>
      </c>
      <c r="M1053" s="147"/>
      <c r="N1053" s="175"/>
    </row>
    <row r="1054" spans="1:18" x14ac:dyDescent="0.2">
      <c r="A1054" s="161"/>
      <c r="B1054" s="299" t="s">
        <v>984</v>
      </c>
      <c r="C1054" s="175"/>
      <c r="D1054" s="297">
        <v>1</v>
      </c>
      <c r="E1054" s="297">
        <v>4.8499999999999996</v>
      </c>
      <c r="F1054" s="259"/>
      <c r="G1054" s="297">
        <v>4</v>
      </c>
      <c r="H1054" s="259"/>
      <c r="I1054" s="297"/>
      <c r="J1054" s="259"/>
      <c r="K1054" s="297">
        <f t="shared" si="58"/>
        <v>19.399999999999999</v>
      </c>
      <c r="L1054" s="297">
        <f t="shared" si="59"/>
        <v>19.399999999999999</v>
      </c>
      <c r="M1054" s="147"/>
      <c r="N1054" s="175"/>
    </row>
    <row r="1055" spans="1:18" x14ac:dyDescent="0.2">
      <c r="A1055" s="161"/>
      <c r="B1055" s="299" t="s">
        <v>982</v>
      </c>
      <c r="C1055" s="175"/>
      <c r="D1055" s="297">
        <v>1</v>
      </c>
      <c r="E1055" s="297">
        <v>9.26</v>
      </c>
      <c r="F1055" s="259"/>
      <c r="G1055" s="297">
        <v>4.1500000000000004</v>
      </c>
      <c r="H1055" s="259"/>
      <c r="I1055" s="297"/>
      <c r="J1055" s="259"/>
      <c r="K1055" s="297">
        <f t="shared" si="58"/>
        <v>38.429000000000002</v>
      </c>
      <c r="L1055" s="297">
        <f t="shared" si="59"/>
        <v>38.429000000000002</v>
      </c>
      <c r="M1055" s="147"/>
      <c r="N1055" s="175"/>
    </row>
    <row r="1056" spans="1:18" x14ac:dyDescent="0.2">
      <c r="A1056" s="161"/>
      <c r="B1056" s="299" t="s">
        <v>983</v>
      </c>
      <c r="C1056" s="175"/>
      <c r="D1056" s="297">
        <v>1</v>
      </c>
      <c r="E1056" s="297">
        <f>37.05+4.65*2</f>
        <v>46.349999999999994</v>
      </c>
      <c r="F1056" s="259"/>
      <c r="G1056" s="297">
        <v>0.5</v>
      </c>
      <c r="H1056" s="259"/>
      <c r="I1056" s="297"/>
      <c r="J1056" s="259"/>
      <c r="K1056" s="297">
        <f t="shared" si="58"/>
        <v>23.174999999999997</v>
      </c>
      <c r="L1056" s="297">
        <f t="shared" si="59"/>
        <v>23.174999999999997</v>
      </c>
      <c r="M1056" s="147"/>
      <c r="N1056" s="175"/>
    </row>
    <row r="1057" spans="1:16" ht="63" x14ac:dyDescent="0.3">
      <c r="A1057" s="121" t="s">
        <v>496</v>
      </c>
      <c r="B1057" s="134" t="s">
        <v>184</v>
      </c>
      <c r="C1057" s="128"/>
      <c r="D1057" s="209"/>
      <c r="E1057" s="209"/>
      <c r="F1057" s="209"/>
      <c r="G1057" s="209"/>
      <c r="H1057" s="209"/>
      <c r="I1057" s="209"/>
      <c r="J1057" s="209"/>
      <c r="K1057" s="209"/>
      <c r="L1057" s="209"/>
      <c r="M1057" s="114">
        <f>SUM(L1058:L1061)</f>
        <v>147.149</v>
      </c>
      <c r="N1057" s="121" t="s">
        <v>63</v>
      </c>
      <c r="P1057" s="288"/>
    </row>
    <row r="1058" spans="1:16" x14ac:dyDescent="0.2">
      <c r="A1058" s="161"/>
      <c r="B1058" s="299" t="s">
        <v>981</v>
      </c>
      <c r="C1058" s="175"/>
      <c r="D1058" s="297">
        <v>1</v>
      </c>
      <c r="E1058" s="297">
        <v>9.11</v>
      </c>
      <c r="F1058" s="259"/>
      <c r="G1058" s="297">
        <v>4</v>
      </c>
      <c r="H1058" s="259"/>
      <c r="I1058" s="297"/>
      <c r="J1058" s="259"/>
      <c r="K1058" s="297">
        <f>E1058*G1058</f>
        <v>36.44</v>
      </c>
      <c r="L1058" s="297">
        <f>K1058*D1058</f>
        <v>36.44</v>
      </c>
      <c r="M1058" s="147"/>
      <c r="N1058" s="175"/>
    </row>
    <row r="1059" spans="1:16" x14ac:dyDescent="0.2">
      <c r="A1059" s="161"/>
      <c r="B1059" s="299" t="s">
        <v>982</v>
      </c>
      <c r="C1059" s="175"/>
      <c r="D1059" s="297">
        <v>1</v>
      </c>
      <c r="E1059" s="297">
        <v>13.22</v>
      </c>
      <c r="F1059" s="259"/>
      <c r="G1059" s="297">
        <v>4</v>
      </c>
      <c r="H1059" s="259"/>
      <c r="I1059" s="297"/>
      <c r="J1059" s="259"/>
      <c r="K1059" s="297">
        <f t="shared" ref="K1059:K1061" si="60">E1059*G1059</f>
        <v>52.88</v>
      </c>
      <c r="L1059" s="297">
        <f t="shared" ref="L1059:L1061" si="61">K1059*D1059</f>
        <v>52.88</v>
      </c>
      <c r="M1059" s="147"/>
      <c r="N1059" s="175"/>
    </row>
    <row r="1060" spans="1:16" x14ac:dyDescent="0.2">
      <c r="A1060" s="161"/>
      <c r="B1060" s="299" t="s">
        <v>984</v>
      </c>
      <c r="C1060" s="175"/>
      <c r="D1060" s="297">
        <v>1</v>
      </c>
      <c r="E1060" s="297">
        <v>4.8499999999999996</v>
      </c>
      <c r="F1060" s="259"/>
      <c r="G1060" s="297">
        <v>4</v>
      </c>
      <c r="H1060" s="259"/>
      <c r="I1060" s="297"/>
      <c r="J1060" s="259"/>
      <c r="K1060" s="297">
        <f t="shared" si="60"/>
        <v>19.399999999999999</v>
      </c>
      <c r="L1060" s="297">
        <f t="shared" si="61"/>
        <v>19.399999999999999</v>
      </c>
      <c r="M1060" s="147"/>
      <c r="N1060" s="175"/>
    </row>
    <row r="1061" spans="1:16" x14ac:dyDescent="0.2">
      <c r="A1061" s="161"/>
      <c r="B1061" s="299" t="s">
        <v>982</v>
      </c>
      <c r="C1061" s="175"/>
      <c r="D1061" s="297">
        <v>1</v>
      </c>
      <c r="E1061" s="297">
        <v>9.26</v>
      </c>
      <c r="F1061" s="259"/>
      <c r="G1061" s="297">
        <v>4.1500000000000004</v>
      </c>
      <c r="H1061" s="259"/>
      <c r="I1061" s="297"/>
      <c r="J1061" s="259"/>
      <c r="K1061" s="297">
        <f t="shared" si="60"/>
        <v>38.429000000000002</v>
      </c>
      <c r="L1061" s="297">
        <f t="shared" si="61"/>
        <v>38.429000000000002</v>
      </c>
      <c r="M1061" s="147"/>
      <c r="N1061" s="175"/>
    </row>
    <row r="1062" spans="1:16" ht="52.5" x14ac:dyDescent="0.3">
      <c r="A1062" s="133" t="s">
        <v>497</v>
      </c>
      <c r="B1062" s="134" t="s">
        <v>1019</v>
      </c>
      <c r="C1062" s="128"/>
      <c r="D1062" s="209"/>
      <c r="E1062" s="133" t="s">
        <v>1008</v>
      </c>
      <c r="F1062" s="209"/>
      <c r="G1062" s="209"/>
      <c r="H1062" s="209"/>
      <c r="I1062" s="209"/>
      <c r="J1062" s="209"/>
      <c r="K1062" s="209"/>
      <c r="L1062" s="209"/>
      <c r="M1062" s="114">
        <f>SUM(L1063:L1067)</f>
        <v>83.97</v>
      </c>
      <c r="N1062" s="133" t="s">
        <v>124</v>
      </c>
    </row>
    <row r="1063" spans="1:16" x14ac:dyDescent="0.2">
      <c r="A1063" s="161"/>
      <c r="B1063" s="299" t="s">
        <v>981</v>
      </c>
      <c r="C1063" s="175"/>
      <c r="D1063" s="297">
        <v>1</v>
      </c>
      <c r="E1063" s="297">
        <f>9.11*2+4*2</f>
        <v>26.22</v>
      </c>
      <c r="F1063" s="259"/>
      <c r="G1063" s="259"/>
      <c r="H1063" s="259"/>
      <c r="I1063" s="259"/>
      <c r="J1063" s="259"/>
      <c r="K1063" s="297">
        <f>E1063</f>
        <v>26.22</v>
      </c>
      <c r="L1063" s="297">
        <f>K1063</f>
        <v>26.22</v>
      </c>
      <c r="M1063" s="147"/>
      <c r="N1063" s="175"/>
    </row>
    <row r="1064" spans="1:16" x14ac:dyDescent="0.2">
      <c r="A1064" s="161"/>
      <c r="B1064" s="299" t="s">
        <v>982</v>
      </c>
      <c r="C1064" s="175"/>
      <c r="D1064" s="297">
        <v>1</v>
      </c>
      <c r="E1064" s="297">
        <f>13.22*2+4*2</f>
        <v>34.44</v>
      </c>
      <c r="F1064" s="259"/>
      <c r="G1064" s="259"/>
      <c r="H1064" s="259"/>
      <c r="I1064" s="259"/>
      <c r="J1064" s="259"/>
      <c r="K1064" s="297">
        <f>E1064</f>
        <v>34.44</v>
      </c>
      <c r="L1064" s="297">
        <f>K1064</f>
        <v>34.44</v>
      </c>
      <c r="M1064" s="147"/>
      <c r="N1064" s="175"/>
    </row>
    <row r="1065" spans="1:16" x14ac:dyDescent="0.2">
      <c r="A1065" s="161"/>
      <c r="B1065" s="299" t="s">
        <v>984</v>
      </c>
      <c r="C1065" s="175"/>
      <c r="D1065" s="297">
        <v>1</v>
      </c>
      <c r="E1065" s="297">
        <f>4.85*2+4*2</f>
        <v>17.7</v>
      </c>
      <c r="F1065" s="259"/>
      <c r="G1065" s="259"/>
      <c r="H1065" s="259"/>
      <c r="I1065" s="259"/>
      <c r="J1065" s="259"/>
      <c r="K1065" s="297">
        <f t="shared" ref="K1065:K1066" si="62">E1065</f>
        <v>17.7</v>
      </c>
      <c r="L1065" s="297">
        <f t="shared" ref="L1065:L1067" si="63">K1065</f>
        <v>17.7</v>
      </c>
      <c r="M1065" s="147"/>
      <c r="N1065" s="175"/>
    </row>
    <row r="1066" spans="1:16" x14ac:dyDescent="0.2">
      <c r="A1066" s="161"/>
      <c r="B1066" s="299" t="s">
        <v>982</v>
      </c>
      <c r="C1066" s="175"/>
      <c r="D1066" s="297">
        <v>1</v>
      </c>
      <c r="E1066" s="297">
        <f>9.26+4.15</f>
        <v>13.41</v>
      </c>
      <c r="F1066" s="259"/>
      <c r="G1066" s="259"/>
      <c r="H1066" s="259"/>
      <c r="I1066" s="259"/>
      <c r="J1066" s="259"/>
      <c r="K1066" s="297">
        <f t="shared" si="62"/>
        <v>13.41</v>
      </c>
      <c r="L1066" s="297">
        <f t="shared" si="63"/>
        <v>13.41</v>
      </c>
      <c r="M1066" s="147"/>
      <c r="N1066" s="175"/>
    </row>
    <row r="1067" spans="1:16" x14ac:dyDescent="0.2">
      <c r="A1067" s="161"/>
      <c r="B1067" s="299" t="s">
        <v>986</v>
      </c>
      <c r="C1067" s="259" t="s">
        <v>987</v>
      </c>
      <c r="D1067" s="297">
        <v>1</v>
      </c>
      <c r="E1067" s="297">
        <f>3*2+0.9*2</f>
        <v>7.8</v>
      </c>
      <c r="F1067" s="259"/>
      <c r="G1067" s="259"/>
      <c r="H1067" s="259"/>
      <c r="I1067" s="259"/>
      <c r="J1067" s="259"/>
      <c r="K1067" s="297">
        <f>-E1067</f>
        <v>-7.8</v>
      </c>
      <c r="L1067" s="297">
        <f t="shared" si="63"/>
        <v>-7.8</v>
      </c>
      <c r="M1067" s="147"/>
      <c r="N1067" s="175"/>
    </row>
    <row r="1068" spans="1:16" x14ac:dyDescent="0.2">
      <c r="A1068" s="156" t="s">
        <v>498</v>
      </c>
      <c r="B1068" s="157" t="s">
        <v>41</v>
      </c>
      <c r="C1068" s="143"/>
      <c r="D1068" s="253"/>
      <c r="E1068" s="253"/>
      <c r="F1068" s="253"/>
      <c r="G1068" s="253"/>
      <c r="H1068" s="253"/>
      <c r="I1068" s="253"/>
      <c r="J1068" s="253"/>
      <c r="K1068" s="253"/>
      <c r="L1068" s="253"/>
      <c r="M1068" s="144"/>
      <c r="N1068" s="143"/>
    </row>
    <row r="1069" spans="1:16" ht="73.5" x14ac:dyDescent="0.3">
      <c r="A1069" s="166" t="s">
        <v>499</v>
      </c>
      <c r="B1069" s="132" t="s">
        <v>936</v>
      </c>
      <c r="C1069" s="128"/>
      <c r="D1069" s="209"/>
      <c r="E1069" s="209"/>
      <c r="F1069" s="209"/>
      <c r="G1069" s="256" t="s">
        <v>903</v>
      </c>
      <c r="H1069" s="209"/>
      <c r="I1069" s="209"/>
      <c r="J1069" s="209"/>
      <c r="K1069" s="209"/>
      <c r="L1069" s="209"/>
      <c r="M1069" s="114">
        <v>413.93</v>
      </c>
      <c r="N1069" s="121" t="s">
        <v>63</v>
      </c>
    </row>
    <row r="1070" spans="1:16" x14ac:dyDescent="0.2">
      <c r="A1070" s="169"/>
      <c r="B1070" s="170" t="s">
        <v>937</v>
      </c>
      <c r="C1070" s="116"/>
      <c r="D1070" s="122"/>
      <c r="E1070" s="122"/>
      <c r="F1070" s="122"/>
      <c r="G1070" s="122"/>
      <c r="H1070" s="122"/>
      <c r="I1070" s="122"/>
      <c r="J1070" s="122"/>
      <c r="K1070" s="122"/>
      <c r="L1070" s="122"/>
      <c r="M1070" s="118"/>
      <c r="N1070" s="116"/>
    </row>
    <row r="1071" spans="1:16" x14ac:dyDescent="0.2">
      <c r="A1071" s="164"/>
      <c r="B1071" s="155" t="s">
        <v>984</v>
      </c>
      <c r="C1071" s="131"/>
      <c r="D1071" s="124">
        <v>1</v>
      </c>
      <c r="E1071" s="124">
        <v>17.7</v>
      </c>
      <c r="F1071" s="254"/>
      <c r="G1071" s="124">
        <v>2.65</v>
      </c>
      <c r="H1071" s="254"/>
      <c r="I1071" s="254"/>
      <c r="J1071" s="254"/>
      <c r="K1071" s="124">
        <v>46.91</v>
      </c>
      <c r="L1071" s="124">
        <v>46.91</v>
      </c>
      <c r="M1071" s="126"/>
      <c r="N1071" s="131"/>
    </row>
    <row r="1072" spans="1:16" x14ac:dyDescent="0.2">
      <c r="A1072" s="164"/>
      <c r="B1072" s="155" t="s">
        <v>1003</v>
      </c>
      <c r="C1072" s="131"/>
      <c r="D1072" s="124">
        <v>1</v>
      </c>
      <c r="E1072" s="124">
        <v>9.26</v>
      </c>
      <c r="F1072" s="254"/>
      <c r="G1072" s="124">
        <v>4</v>
      </c>
      <c r="H1072" s="254"/>
      <c r="I1072" s="254"/>
      <c r="J1072" s="254"/>
      <c r="K1072" s="124">
        <v>37.04</v>
      </c>
      <c r="L1072" s="124">
        <v>37.04</v>
      </c>
      <c r="M1072" s="126"/>
      <c r="N1072" s="131"/>
    </row>
    <row r="1073" spans="1:14" x14ac:dyDescent="0.2">
      <c r="A1073" s="164"/>
      <c r="B1073" s="155" t="s">
        <v>1004</v>
      </c>
      <c r="C1073" s="131"/>
      <c r="D1073" s="124">
        <v>1</v>
      </c>
      <c r="E1073" s="124">
        <v>26.22</v>
      </c>
      <c r="F1073" s="254"/>
      <c r="G1073" s="124">
        <v>2.65</v>
      </c>
      <c r="H1073" s="254"/>
      <c r="I1073" s="254"/>
      <c r="J1073" s="254"/>
      <c r="K1073" s="124">
        <v>69.48</v>
      </c>
      <c r="L1073" s="124">
        <v>69.48</v>
      </c>
      <c r="M1073" s="126"/>
      <c r="N1073" s="131"/>
    </row>
    <row r="1074" spans="1:14" x14ac:dyDescent="0.2">
      <c r="A1074" s="164"/>
      <c r="B1074" s="155" t="s">
        <v>1009</v>
      </c>
      <c r="C1074" s="131"/>
      <c r="D1074" s="124">
        <v>1</v>
      </c>
      <c r="E1074" s="124">
        <v>34.44</v>
      </c>
      <c r="F1074" s="254"/>
      <c r="G1074" s="124">
        <v>1</v>
      </c>
      <c r="H1074" s="254"/>
      <c r="I1074" s="254"/>
      <c r="J1074" s="254"/>
      <c r="K1074" s="124">
        <v>34.44</v>
      </c>
      <c r="L1074" s="124">
        <v>34.44</v>
      </c>
      <c r="M1074" s="126"/>
      <c r="N1074" s="131"/>
    </row>
    <row r="1075" spans="1:14" x14ac:dyDescent="0.2">
      <c r="A1075" s="164"/>
      <c r="B1075" s="155" t="s">
        <v>1010</v>
      </c>
      <c r="C1075" s="131"/>
      <c r="D1075" s="124">
        <v>-2</v>
      </c>
      <c r="E1075" s="124">
        <v>3</v>
      </c>
      <c r="F1075" s="254"/>
      <c r="G1075" s="124">
        <v>0.5</v>
      </c>
      <c r="H1075" s="254"/>
      <c r="I1075" s="254"/>
      <c r="J1075" s="254"/>
      <c r="K1075" s="124">
        <v>1.5</v>
      </c>
      <c r="L1075" s="124">
        <v>-3</v>
      </c>
      <c r="M1075" s="126"/>
      <c r="N1075" s="131"/>
    </row>
    <row r="1076" spans="1:14" x14ac:dyDescent="0.2">
      <c r="A1076" s="164"/>
      <c r="B1076" s="155" t="s">
        <v>1011</v>
      </c>
      <c r="C1076" s="131"/>
      <c r="D1076" s="124">
        <v>-1</v>
      </c>
      <c r="E1076" s="124">
        <v>0.9</v>
      </c>
      <c r="F1076" s="254"/>
      <c r="G1076" s="124">
        <v>2.1</v>
      </c>
      <c r="H1076" s="254"/>
      <c r="I1076" s="254"/>
      <c r="J1076" s="254"/>
      <c r="K1076" s="124">
        <v>1.89</v>
      </c>
      <c r="L1076" s="124">
        <v>-1.89</v>
      </c>
      <c r="M1076" s="126"/>
      <c r="N1076" s="131"/>
    </row>
    <row r="1077" spans="1:14" x14ac:dyDescent="0.2">
      <c r="A1077" s="164"/>
      <c r="B1077" s="155" t="s">
        <v>1012</v>
      </c>
      <c r="C1077" s="131"/>
      <c r="D1077" s="124">
        <v>-2</v>
      </c>
      <c r="E1077" s="124">
        <v>3</v>
      </c>
      <c r="F1077" s="254"/>
      <c r="G1077" s="124">
        <v>2.1</v>
      </c>
      <c r="H1077" s="254"/>
      <c r="I1077" s="254"/>
      <c r="J1077" s="254"/>
      <c r="K1077" s="124">
        <v>6.3</v>
      </c>
      <c r="L1077" s="124">
        <v>-12.6</v>
      </c>
      <c r="M1077" s="126"/>
      <c r="N1077" s="131"/>
    </row>
    <row r="1078" spans="1:14" x14ac:dyDescent="0.2">
      <c r="A1078" s="164"/>
      <c r="B1078" s="212" t="s">
        <v>939</v>
      </c>
      <c r="C1078" s="131"/>
      <c r="D1078" s="254"/>
      <c r="E1078" s="254"/>
      <c r="F1078" s="254"/>
      <c r="G1078" s="254"/>
      <c r="H1078" s="254"/>
      <c r="I1078" s="254"/>
      <c r="J1078" s="254"/>
      <c r="K1078" s="254"/>
      <c r="L1078" s="254"/>
      <c r="M1078" s="126"/>
      <c r="N1078" s="131"/>
    </row>
    <row r="1079" spans="1:14" x14ac:dyDescent="0.2">
      <c r="A1079" s="164"/>
      <c r="B1079" s="155" t="s">
        <v>1013</v>
      </c>
      <c r="C1079" s="131"/>
      <c r="D1079" s="124">
        <v>1</v>
      </c>
      <c r="E1079" s="124">
        <v>37.549999999999997</v>
      </c>
      <c r="F1079" s="254"/>
      <c r="G1079" s="124">
        <v>4</v>
      </c>
      <c r="H1079" s="254"/>
      <c r="I1079" s="254"/>
      <c r="J1079" s="254"/>
      <c r="K1079" s="124">
        <v>150.19999999999999</v>
      </c>
      <c r="L1079" s="124">
        <v>150.19999999999999</v>
      </c>
      <c r="M1079" s="126"/>
      <c r="N1079" s="131"/>
    </row>
    <row r="1080" spans="1:14" ht="20" x14ac:dyDescent="0.3">
      <c r="A1080" s="164"/>
      <c r="B1080" s="155" t="s">
        <v>1014</v>
      </c>
      <c r="C1080" s="173"/>
      <c r="D1080" s="124">
        <v>1</v>
      </c>
      <c r="E1080" s="124">
        <v>36.229999999999997</v>
      </c>
      <c r="F1080" s="125"/>
      <c r="G1080" s="124">
        <v>2.65</v>
      </c>
      <c r="H1080" s="125"/>
      <c r="I1080" s="125"/>
      <c r="J1080" s="125"/>
      <c r="K1080" s="124">
        <v>96.01</v>
      </c>
      <c r="L1080" s="124">
        <v>96.01</v>
      </c>
      <c r="M1080" s="126"/>
      <c r="N1080" s="173"/>
    </row>
    <row r="1081" spans="1:14" x14ac:dyDescent="0.2">
      <c r="A1081" s="164"/>
      <c r="B1081" s="155" t="s">
        <v>1012</v>
      </c>
      <c r="C1081" s="131"/>
      <c r="D1081" s="124">
        <v>-2</v>
      </c>
      <c r="E1081" s="124">
        <v>3</v>
      </c>
      <c r="F1081" s="254"/>
      <c r="G1081" s="124">
        <v>2.1</v>
      </c>
      <c r="H1081" s="254"/>
      <c r="I1081" s="254"/>
      <c r="J1081" s="254"/>
      <c r="K1081" s="124">
        <v>6.3</v>
      </c>
      <c r="L1081" s="124">
        <v>-12.6</v>
      </c>
      <c r="M1081" s="126"/>
      <c r="N1081" s="131"/>
    </row>
    <row r="1082" spans="1:14" x14ac:dyDescent="0.2">
      <c r="A1082" s="164"/>
      <c r="B1082" s="155" t="s">
        <v>1010</v>
      </c>
      <c r="C1082" s="131"/>
      <c r="D1082" s="124">
        <v>-1</v>
      </c>
      <c r="E1082" s="124">
        <v>3</v>
      </c>
      <c r="F1082" s="254"/>
      <c r="G1082" s="124">
        <v>0.5</v>
      </c>
      <c r="H1082" s="254"/>
      <c r="I1082" s="254"/>
      <c r="J1082" s="254"/>
      <c r="K1082" s="124">
        <v>1.5</v>
      </c>
      <c r="L1082" s="124">
        <v>-1.5</v>
      </c>
      <c r="M1082" s="126"/>
      <c r="N1082" s="131"/>
    </row>
    <row r="1083" spans="1:14" x14ac:dyDescent="0.2">
      <c r="A1083" s="164"/>
      <c r="B1083" s="155" t="s">
        <v>1011</v>
      </c>
      <c r="C1083" s="131"/>
      <c r="D1083" s="124">
        <v>-1</v>
      </c>
      <c r="E1083" s="124">
        <v>0.9</v>
      </c>
      <c r="F1083" s="254"/>
      <c r="G1083" s="124">
        <v>2.1</v>
      </c>
      <c r="H1083" s="254"/>
      <c r="I1083" s="254"/>
      <c r="J1083" s="254"/>
      <c r="K1083" s="124">
        <v>1.89</v>
      </c>
      <c r="L1083" s="124">
        <v>-1.89</v>
      </c>
      <c r="M1083" s="126"/>
      <c r="N1083" s="131"/>
    </row>
    <row r="1084" spans="1:14" x14ac:dyDescent="0.2">
      <c r="A1084" s="164"/>
      <c r="B1084" s="214" t="s">
        <v>940</v>
      </c>
      <c r="C1084" s="131"/>
      <c r="D1084" s="124">
        <v>1</v>
      </c>
      <c r="E1084" s="124">
        <v>37.549999999999997</v>
      </c>
      <c r="F1084" s="254"/>
      <c r="G1084" s="124">
        <v>0.7</v>
      </c>
      <c r="H1084" s="124">
        <v>0.01</v>
      </c>
      <c r="I1084" s="254"/>
      <c r="J1084" s="254"/>
      <c r="K1084" s="124">
        <v>13.33</v>
      </c>
      <c r="L1084" s="124">
        <v>13.33</v>
      </c>
      <c r="M1084" s="126"/>
      <c r="N1084" s="131"/>
    </row>
    <row r="1085" spans="1:14" ht="94.5" x14ac:dyDescent="0.3">
      <c r="A1085" s="166" t="s">
        <v>500</v>
      </c>
      <c r="B1085" s="132" t="s">
        <v>941</v>
      </c>
      <c r="C1085" s="167" t="s">
        <v>942</v>
      </c>
      <c r="D1085" s="209"/>
      <c r="E1085" s="209"/>
      <c r="F1085" s="209"/>
      <c r="G1085" s="142" t="s">
        <v>903</v>
      </c>
      <c r="H1085" s="209"/>
      <c r="I1085" s="209"/>
      <c r="J1085" s="209"/>
      <c r="K1085" s="209"/>
      <c r="L1085" s="209"/>
      <c r="M1085" s="114">
        <v>170.38</v>
      </c>
      <c r="N1085" s="121" t="s">
        <v>63</v>
      </c>
    </row>
    <row r="1086" spans="1:14" x14ac:dyDescent="0.2">
      <c r="A1086" s="169"/>
      <c r="B1086" s="170" t="s">
        <v>937</v>
      </c>
      <c r="C1086" s="116"/>
      <c r="D1086" s="122"/>
      <c r="E1086" s="122"/>
      <c r="F1086" s="122"/>
      <c r="G1086" s="122"/>
      <c r="H1086" s="122"/>
      <c r="I1086" s="122"/>
      <c r="J1086" s="122"/>
      <c r="K1086" s="122"/>
      <c r="L1086" s="122"/>
      <c r="M1086" s="118"/>
      <c r="N1086" s="116"/>
    </row>
    <row r="1087" spans="1:14" x14ac:dyDescent="0.2">
      <c r="A1087" s="164"/>
      <c r="B1087" s="155" t="s">
        <v>984</v>
      </c>
      <c r="C1087" s="131"/>
      <c r="D1087" s="124">
        <v>1</v>
      </c>
      <c r="E1087" s="124">
        <v>17.7</v>
      </c>
      <c r="F1087" s="254"/>
      <c r="G1087" s="124">
        <v>2.65</v>
      </c>
      <c r="H1087" s="254"/>
      <c r="I1087" s="254"/>
      <c r="J1087" s="254"/>
      <c r="K1087" s="124">
        <v>46.91</v>
      </c>
      <c r="L1087" s="124">
        <v>46.91</v>
      </c>
      <c r="M1087" s="126"/>
      <c r="N1087" s="131"/>
    </row>
    <row r="1088" spans="1:14" x14ac:dyDescent="0.2">
      <c r="A1088" s="164"/>
      <c r="B1088" s="155" t="s">
        <v>1003</v>
      </c>
      <c r="C1088" s="131"/>
      <c r="D1088" s="124">
        <v>1</v>
      </c>
      <c r="E1088" s="124">
        <v>9.26</v>
      </c>
      <c r="F1088" s="254"/>
      <c r="G1088" s="124">
        <v>4</v>
      </c>
      <c r="H1088" s="254"/>
      <c r="I1088" s="254"/>
      <c r="J1088" s="254"/>
      <c r="K1088" s="124">
        <v>37.04</v>
      </c>
      <c r="L1088" s="124">
        <v>37.04</v>
      </c>
      <c r="M1088" s="126"/>
      <c r="N1088" s="131"/>
    </row>
    <row r="1089" spans="1:14" x14ac:dyDescent="0.2">
      <c r="A1089" s="164"/>
      <c r="B1089" s="155" t="s">
        <v>1004</v>
      </c>
      <c r="C1089" s="131"/>
      <c r="D1089" s="124">
        <v>1</v>
      </c>
      <c r="E1089" s="124">
        <v>26.22</v>
      </c>
      <c r="F1089" s="254"/>
      <c r="G1089" s="124">
        <v>2.65</v>
      </c>
      <c r="H1089" s="254"/>
      <c r="I1089" s="254"/>
      <c r="J1089" s="254"/>
      <c r="K1089" s="124">
        <v>69.48</v>
      </c>
      <c r="L1089" s="124">
        <v>69.48</v>
      </c>
      <c r="M1089" s="126"/>
      <c r="N1089" s="131"/>
    </row>
    <row r="1090" spans="1:14" x14ac:dyDescent="0.2">
      <c r="A1090" s="164"/>
      <c r="B1090" s="155" t="s">
        <v>1009</v>
      </c>
      <c r="C1090" s="131"/>
      <c r="D1090" s="124">
        <v>1</v>
      </c>
      <c r="E1090" s="124">
        <v>34.44</v>
      </c>
      <c r="F1090" s="254"/>
      <c r="G1090" s="124">
        <v>1</v>
      </c>
      <c r="H1090" s="254"/>
      <c r="I1090" s="254"/>
      <c r="J1090" s="254"/>
      <c r="K1090" s="124">
        <v>34.44</v>
      </c>
      <c r="L1090" s="124">
        <v>34.44</v>
      </c>
      <c r="M1090" s="126"/>
      <c r="N1090" s="131"/>
    </row>
    <row r="1091" spans="1:14" x14ac:dyDescent="0.2">
      <c r="A1091" s="164"/>
      <c r="B1091" s="155" t="s">
        <v>1010</v>
      </c>
      <c r="C1091" s="131"/>
      <c r="D1091" s="124">
        <v>-2</v>
      </c>
      <c r="E1091" s="124">
        <v>3</v>
      </c>
      <c r="F1091" s="254"/>
      <c r="G1091" s="124">
        <v>0.5</v>
      </c>
      <c r="H1091" s="254"/>
      <c r="I1091" s="254"/>
      <c r="J1091" s="254"/>
      <c r="K1091" s="124">
        <v>1.5</v>
      </c>
      <c r="L1091" s="124">
        <v>-3</v>
      </c>
      <c r="M1091" s="126"/>
      <c r="N1091" s="131"/>
    </row>
    <row r="1092" spans="1:14" x14ac:dyDescent="0.2">
      <c r="A1092" s="164"/>
      <c r="B1092" s="155" t="s">
        <v>1011</v>
      </c>
      <c r="C1092" s="131"/>
      <c r="D1092" s="124">
        <v>-1</v>
      </c>
      <c r="E1092" s="124">
        <v>0.9</v>
      </c>
      <c r="F1092" s="254"/>
      <c r="G1092" s="124">
        <v>2.1</v>
      </c>
      <c r="H1092" s="254"/>
      <c r="I1092" s="254"/>
      <c r="J1092" s="254"/>
      <c r="K1092" s="124">
        <v>1.89</v>
      </c>
      <c r="L1092" s="124">
        <v>-1.89</v>
      </c>
      <c r="M1092" s="126"/>
      <c r="N1092" s="131"/>
    </row>
    <row r="1093" spans="1:14" x14ac:dyDescent="0.2">
      <c r="A1093" s="164"/>
      <c r="B1093" s="155" t="s">
        <v>1012</v>
      </c>
      <c r="C1093" s="131"/>
      <c r="D1093" s="124">
        <v>-2</v>
      </c>
      <c r="E1093" s="124">
        <v>3</v>
      </c>
      <c r="F1093" s="254"/>
      <c r="G1093" s="124">
        <v>2.1</v>
      </c>
      <c r="H1093" s="254"/>
      <c r="I1093" s="254"/>
      <c r="J1093" s="254"/>
      <c r="K1093" s="124">
        <v>6.3</v>
      </c>
      <c r="L1093" s="124">
        <v>-12.6</v>
      </c>
      <c r="M1093" s="126"/>
      <c r="N1093" s="131"/>
    </row>
    <row r="1094" spans="1:14" ht="94.5" x14ac:dyDescent="0.3">
      <c r="A1094" s="166" t="s">
        <v>501</v>
      </c>
      <c r="B1094" s="132" t="s">
        <v>941</v>
      </c>
      <c r="C1094" s="167" t="s">
        <v>944</v>
      </c>
      <c r="D1094" s="209"/>
      <c r="E1094" s="209"/>
      <c r="F1094" s="209"/>
      <c r="G1094" s="142" t="s">
        <v>903</v>
      </c>
      <c r="H1094" s="209"/>
      <c r="I1094" s="209"/>
      <c r="J1094" s="209"/>
      <c r="K1094" s="209"/>
      <c r="L1094" s="209"/>
      <c r="M1094" s="114">
        <v>230.22</v>
      </c>
      <c r="N1094" s="121" t="s">
        <v>63</v>
      </c>
    </row>
    <row r="1095" spans="1:14" x14ac:dyDescent="0.2">
      <c r="A1095" s="171"/>
      <c r="B1095" s="170" t="s">
        <v>939</v>
      </c>
      <c r="C1095" s="116"/>
      <c r="D1095" s="122"/>
      <c r="E1095" s="122"/>
      <c r="F1095" s="122"/>
      <c r="G1095" s="122"/>
      <c r="H1095" s="122"/>
      <c r="I1095" s="122"/>
      <c r="J1095" s="122"/>
      <c r="K1095" s="122"/>
      <c r="L1095" s="122"/>
      <c r="M1095" s="118"/>
      <c r="N1095" s="116"/>
    </row>
    <row r="1096" spans="1:14" x14ac:dyDescent="0.2">
      <c r="A1096" s="161"/>
      <c r="B1096" s="299" t="s">
        <v>1013</v>
      </c>
      <c r="C1096" s="175"/>
      <c r="D1096" s="297">
        <v>1</v>
      </c>
      <c r="E1096" s="297">
        <v>37.549999999999997</v>
      </c>
      <c r="F1096" s="259"/>
      <c r="G1096" s="297">
        <v>4</v>
      </c>
      <c r="H1096" s="259"/>
      <c r="I1096" s="259"/>
      <c r="J1096" s="259"/>
      <c r="K1096" s="297">
        <v>150.19999999999999</v>
      </c>
      <c r="L1096" s="297">
        <v>150.19999999999999</v>
      </c>
      <c r="M1096" s="147"/>
      <c r="N1096" s="175"/>
    </row>
    <row r="1097" spans="1:14" x14ac:dyDescent="0.3">
      <c r="A1097" s="161"/>
      <c r="B1097" s="303" t="s">
        <v>1014</v>
      </c>
      <c r="C1097" s="208"/>
      <c r="D1097" s="297">
        <v>1</v>
      </c>
      <c r="E1097" s="297">
        <v>36.229999999999997</v>
      </c>
      <c r="F1097" s="146"/>
      <c r="G1097" s="297">
        <v>2.65</v>
      </c>
      <c r="H1097" s="146"/>
      <c r="I1097" s="146"/>
      <c r="J1097" s="146"/>
      <c r="K1097" s="297">
        <v>96.01</v>
      </c>
      <c r="L1097" s="297">
        <v>96.01</v>
      </c>
      <c r="M1097" s="147"/>
      <c r="N1097" s="208"/>
    </row>
    <row r="1098" spans="1:14" x14ac:dyDescent="0.2">
      <c r="A1098" s="161"/>
      <c r="B1098" s="299" t="s">
        <v>1012</v>
      </c>
      <c r="C1098" s="175"/>
      <c r="D1098" s="297">
        <v>-2</v>
      </c>
      <c r="E1098" s="297">
        <v>3</v>
      </c>
      <c r="F1098" s="259"/>
      <c r="G1098" s="297">
        <v>2.1</v>
      </c>
      <c r="H1098" s="259"/>
      <c r="I1098" s="259"/>
      <c r="J1098" s="259"/>
      <c r="K1098" s="297">
        <v>6.3</v>
      </c>
      <c r="L1098" s="297">
        <v>-12.6</v>
      </c>
      <c r="M1098" s="147"/>
      <c r="N1098" s="175"/>
    </row>
    <row r="1099" spans="1:14" x14ac:dyDescent="0.2">
      <c r="A1099" s="161"/>
      <c r="B1099" s="299" t="s">
        <v>1010</v>
      </c>
      <c r="C1099" s="175"/>
      <c r="D1099" s="297">
        <v>-1</v>
      </c>
      <c r="E1099" s="297">
        <v>3</v>
      </c>
      <c r="F1099" s="259"/>
      <c r="G1099" s="297">
        <v>0.5</v>
      </c>
      <c r="H1099" s="259"/>
      <c r="I1099" s="259"/>
      <c r="J1099" s="259"/>
      <c r="K1099" s="297">
        <v>1.5</v>
      </c>
      <c r="L1099" s="297">
        <v>-1.5</v>
      </c>
      <c r="M1099" s="147"/>
      <c r="N1099" s="175"/>
    </row>
    <row r="1100" spans="1:14" x14ac:dyDescent="0.2">
      <c r="A1100" s="161"/>
      <c r="B1100" s="299" t="s">
        <v>1011</v>
      </c>
      <c r="C1100" s="175"/>
      <c r="D1100" s="297">
        <v>-1</v>
      </c>
      <c r="E1100" s="297">
        <v>0.9</v>
      </c>
      <c r="F1100" s="259"/>
      <c r="G1100" s="297">
        <v>2.1</v>
      </c>
      <c r="H1100" s="259"/>
      <c r="I1100" s="259"/>
      <c r="J1100" s="259"/>
      <c r="K1100" s="297">
        <v>1.89</v>
      </c>
      <c r="L1100" s="297">
        <v>-1.89</v>
      </c>
      <c r="M1100" s="147"/>
      <c r="N1100" s="175"/>
    </row>
    <row r="1101" spans="1:14" ht="52.5" x14ac:dyDescent="0.3">
      <c r="A1101" s="133" t="s">
        <v>502</v>
      </c>
      <c r="B1101" s="134" t="s">
        <v>1416</v>
      </c>
      <c r="C1101" s="163" t="s">
        <v>944</v>
      </c>
      <c r="D1101" s="209"/>
      <c r="E1101" s="209"/>
      <c r="F1101" s="209"/>
      <c r="G1101" s="256" t="s">
        <v>903</v>
      </c>
      <c r="H1101" s="209"/>
      <c r="I1101" s="209"/>
      <c r="J1101" s="209"/>
      <c r="K1101" s="209"/>
      <c r="L1101" s="209"/>
      <c r="M1101" s="114">
        <v>230.22</v>
      </c>
      <c r="N1101" s="133" t="s">
        <v>63</v>
      </c>
    </row>
    <row r="1102" spans="1:14" x14ac:dyDescent="0.2">
      <c r="A1102" s="161"/>
      <c r="B1102" s="275" t="s">
        <v>939</v>
      </c>
      <c r="C1102" s="175"/>
      <c r="D1102" s="259"/>
      <c r="E1102" s="259"/>
      <c r="F1102" s="259"/>
      <c r="G1102" s="259"/>
      <c r="H1102" s="259"/>
      <c r="I1102" s="259"/>
      <c r="J1102" s="259"/>
      <c r="K1102" s="259"/>
      <c r="L1102" s="259"/>
      <c r="M1102" s="147"/>
      <c r="N1102" s="175"/>
    </row>
    <row r="1103" spans="1:14" x14ac:dyDescent="0.2">
      <c r="A1103" s="161"/>
      <c r="B1103" s="299" t="s">
        <v>1013</v>
      </c>
      <c r="C1103" s="175"/>
      <c r="D1103" s="297">
        <v>1</v>
      </c>
      <c r="E1103" s="297">
        <v>37.549999999999997</v>
      </c>
      <c r="F1103" s="259"/>
      <c r="G1103" s="297">
        <v>4</v>
      </c>
      <c r="H1103" s="259"/>
      <c r="I1103" s="259"/>
      <c r="J1103" s="259"/>
      <c r="K1103" s="297">
        <v>150.19999999999999</v>
      </c>
      <c r="L1103" s="297">
        <v>150.19999999999999</v>
      </c>
      <c r="M1103" s="147"/>
      <c r="N1103" s="175"/>
    </row>
    <row r="1104" spans="1:14" x14ac:dyDescent="0.3">
      <c r="A1104" s="161"/>
      <c r="B1104" s="303" t="s">
        <v>1014</v>
      </c>
      <c r="C1104" s="208"/>
      <c r="D1104" s="297">
        <v>1</v>
      </c>
      <c r="E1104" s="297">
        <v>36.229999999999997</v>
      </c>
      <c r="F1104" s="146"/>
      <c r="G1104" s="297">
        <v>2.65</v>
      </c>
      <c r="H1104" s="146"/>
      <c r="I1104" s="146"/>
      <c r="J1104" s="146"/>
      <c r="K1104" s="297">
        <v>96.01</v>
      </c>
      <c r="L1104" s="297">
        <v>96.01</v>
      </c>
      <c r="M1104" s="147"/>
      <c r="N1104" s="208"/>
    </row>
    <row r="1105" spans="1:14" x14ac:dyDescent="0.2">
      <c r="A1105" s="161"/>
      <c r="B1105" s="299" t="s">
        <v>1012</v>
      </c>
      <c r="C1105" s="175"/>
      <c r="D1105" s="297">
        <v>-2</v>
      </c>
      <c r="E1105" s="297">
        <v>3</v>
      </c>
      <c r="F1105" s="259"/>
      <c r="G1105" s="297">
        <v>2.1</v>
      </c>
      <c r="H1105" s="259"/>
      <c r="I1105" s="259"/>
      <c r="J1105" s="259"/>
      <c r="K1105" s="297">
        <v>6.3</v>
      </c>
      <c r="L1105" s="297">
        <v>-12.6</v>
      </c>
      <c r="M1105" s="147"/>
      <c r="N1105" s="175"/>
    </row>
    <row r="1106" spans="1:14" x14ac:dyDescent="0.2">
      <c r="A1106" s="161"/>
      <c r="B1106" s="299" t="s">
        <v>1010</v>
      </c>
      <c r="C1106" s="175"/>
      <c r="D1106" s="297">
        <v>-1</v>
      </c>
      <c r="E1106" s="297">
        <v>3</v>
      </c>
      <c r="F1106" s="259"/>
      <c r="G1106" s="297">
        <v>0.5</v>
      </c>
      <c r="H1106" s="259"/>
      <c r="I1106" s="259"/>
      <c r="J1106" s="259"/>
      <c r="K1106" s="297">
        <v>1.5</v>
      </c>
      <c r="L1106" s="297">
        <v>-1.5</v>
      </c>
      <c r="M1106" s="147"/>
      <c r="N1106" s="175"/>
    </row>
    <row r="1107" spans="1:14" x14ac:dyDescent="0.2">
      <c r="A1107" s="161"/>
      <c r="B1107" s="299" t="s">
        <v>1011</v>
      </c>
      <c r="C1107" s="175"/>
      <c r="D1107" s="297">
        <v>-1</v>
      </c>
      <c r="E1107" s="297">
        <v>0.9</v>
      </c>
      <c r="F1107" s="259"/>
      <c r="G1107" s="297">
        <v>2.1</v>
      </c>
      <c r="H1107" s="259"/>
      <c r="I1107" s="259"/>
      <c r="J1107" s="259"/>
      <c r="K1107" s="297">
        <v>1.89</v>
      </c>
      <c r="L1107" s="297">
        <v>-1.89</v>
      </c>
      <c r="M1107" s="147"/>
      <c r="N1107" s="175"/>
    </row>
    <row r="1108" spans="1:14" x14ac:dyDescent="0.2">
      <c r="A1108" s="156" t="s">
        <v>503</v>
      </c>
      <c r="B1108" s="157" t="s">
        <v>42</v>
      </c>
      <c r="C1108" s="143"/>
      <c r="D1108" s="253"/>
      <c r="E1108" s="253"/>
      <c r="F1108" s="253"/>
      <c r="G1108" s="253"/>
      <c r="H1108" s="253"/>
      <c r="I1108" s="253"/>
      <c r="J1108" s="253"/>
      <c r="K1108" s="253"/>
      <c r="L1108" s="253"/>
      <c r="M1108" s="144"/>
      <c r="N1108" s="143"/>
    </row>
    <row r="1109" spans="1:14" ht="33.75" customHeight="1" x14ac:dyDescent="0.3">
      <c r="A1109" s="121" t="s">
        <v>504</v>
      </c>
      <c r="B1109" s="134" t="s">
        <v>1022</v>
      </c>
      <c r="C1109" s="111"/>
      <c r="D1109" s="117"/>
      <c r="E1109" s="117"/>
      <c r="F1109" s="117"/>
      <c r="G1109" s="117"/>
      <c r="H1109" s="117"/>
      <c r="I1109" s="117"/>
      <c r="J1109" s="117"/>
      <c r="K1109" s="117"/>
      <c r="L1109" s="117"/>
      <c r="M1109" s="114">
        <v>170.38</v>
      </c>
      <c r="N1109" s="121" t="s">
        <v>63</v>
      </c>
    </row>
    <row r="1110" spans="1:14" x14ac:dyDescent="0.2">
      <c r="A1110" s="171"/>
      <c r="B1110" s="170" t="s">
        <v>937</v>
      </c>
      <c r="C1110" s="116"/>
      <c r="D1110" s="122"/>
      <c r="E1110" s="122"/>
      <c r="F1110" s="122"/>
      <c r="G1110" s="122"/>
      <c r="H1110" s="122"/>
      <c r="I1110" s="122"/>
      <c r="J1110" s="122"/>
      <c r="K1110" s="122"/>
      <c r="L1110" s="122"/>
      <c r="M1110" s="118"/>
      <c r="N1110" s="116"/>
    </row>
    <row r="1111" spans="1:14" x14ac:dyDescent="0.2">
      <c r="A1111" s="161"/>
      <c r="B1111" s="299" t="s">
        <v>984</v>
      </c>
      <c r="C1111" s="175"/>
      <c r="D1111" s="297">
        <v>1</v>
      </c>
      <c r="E1111" s="297">
        <v>17.7</v>
      </c>
      <c r="F1111" s="259"/>
      <c r="G1111" s="297">
        <v>2.65</v>
      </c>
      <c r="H1111" s="259"/>
      <c r="I1111" s="259"/>
      <c r="J1111" s="259"/>
      <c r="K1111" s="297">
        <v>46.91</v>
      </c>
      <c r="L1111" s="297">
        <v>46.91</v>
      </c>
      <c r="M1111" s="147"/>
      <c r="N1111" s="175"/>
    </row>
    <row r="1112" spans="1:14" x14ac:dyDescent="0.2">
      <c r="A1112" s="161"/>
      <c r="B1112" s="299" t="s">
        <v>1003</v>
      </c>
      <c r="C1112" s="175"/>
      <c r="D1112" s="297">
        <v>1</v>
      </c>
      <c r="E1112" s="297">
        <v>9.26</v>
      </c>
      <c r="F1112" s="259"/>
      <c r="G1112" s="297">
        <v>4</v>
      </c>
      <c r="H1112" s="259"/>
      <c r="I1112" s="259"/>
      <c r="J1112" s="259"/>
      <c r="K1112" s="297">
        <v>37.04</v>
      </c>
      <c r="L1112" s="297">
        <v>37.04</v>
      </c>
      <c r="M1112" s="147"/>
      <c r="N1112" s="175"/>
    </row>
    <row r="1113" spans="1:14" x14ac:dyDescent="0.2">
      <c r="A1113" s="161"/>
      <c r="B1113" s="299" t="s">
        <v>1004</v>
      </c>
      <c r="C1113" s="175"/>
      <c r="D1113" s="297">
        <v>1</v>
      </c>
      <c r="E1113" s="297">
        <v>26.22</v>
      </c>
      <c r="F1113" s="259"/>
      <c r="G1113" s="297">
        <v>2.65</v>
      </c>
      <c r="H1113" s="259"/>
      <c r="I1113" s="259"/>
      <c r="J1113" s="259"/>
      <c r="K1113" s="297">
        <v>69.48</v>
      </c>
      <c r="L1113" s="297">
        <v>69.48</v>
      </c>
      <c r="M1113" s="147"/>
      <c r="N1113" s="175"/>
    </row>
    <row r="1114" spans="1:14" x14ac:dyDescent="0.2">
      <c r="A1114" s="161"/>
      <c r="B1114" s="299" t="s">
        <v>1009</v>
      </c>
      <c r="C1114" s="175"/>
      <c r="D1114" s="297">
        <v>1</v>
      </c>
      <c r="E1114" s="297">
        <v>34.44</v>
      </c>
      <c r="F1114" s="259"/>
      <c r="G1114" s="297">
        <v>1</v>
      </c>
      <c r="H1114" s="259"/>
      <c r="I1114" s="259"/>
      <c r="J1114" s="259"/>
      <c r="K1114" s="297">
        <v>34.44</v>
      </c>
      <c r="L1114" s="297">
        <v>34.44</v>
      </c>
      <c r="M1114" s="147"/>
      <c r="N1114" s="175"/>
    </row>
    <row r="1115" spans="1:14" x14ac:dyDescent="0.2">
      <c r="A1115" s="161"/>
      <c r="B1115" s="299" t="s">
        <v>1010</v>
      </c>
      <c r="C1115" s="175"/>
      <c r="D1115" s="297">
        <v>-2</v>
      </c>
      <c r="E1115" s="297">
        <v>3</v>
      </c>
      <c r="F1115" s="259"/>
      <c r="G1115" s="297">
        <v>0.5</v>
      </c>
      <c r="H1115" s="259"/>
      <c r="I1115" s="259"/>
      <c r="J1115" s="259"/>
      <c r="K1115" s="297">
        <v>1.5</v>
      </c>
      <c r="L1115" s="297">
        <v>-3</v>
      </c>
      <c r="M1115" s="147"/>
      <c r="N1115" s="175"/>
    </row>
    <row r="1116" spans="1:14" x14ac:dyDescent="0.2">
      <c r="A1116" s="161"/>
      <c r="B1116" s="299" t="s">
        <v>1011</v>
      </c>
      <c r="C1116" s="175"/>
      <c r="D1116" s="297">
        <v>-1</v>
      </c>
      <c r="E1116" s="297">
        <v>0.9</v>
      </c>
      <c r="F1116" s="259"/>
      <c r="G1116" s="297">
        <v>2.1</v>
      </c>
      <c r="H1116" s="259"/>
      <c r="I1116" s="259"/>
      <c r="J1116" s="259"/>
      <c r="K1116" s="297">
        <v>1.89</v>
      </c>
      <c r="L1116" s="297">
        <v>-1.89</v>
      </c>
      <c r="M1116" s="147"/>
      <c r="N1116" s="175"/>
    </row>
    <row r="1117" spans="1:14" x14ac:dyDescent="0.2">
      <c r="A1117" s="161"/>
      <c r="B1117" s="299" t="s">
        <v>1012</v>
      </c>
      <c r="C1117" s="175"/>
      <c r="D1117" s="297">
        <v>-2</v>
      </c>
      <c r="E1117" s="297">
        <v>3</v>
      </c>
      <c r="F1117" s="259"/>
      <c r="G1117" s="297">
        <v>2.1</v>
      </c>
      <c r="H1117" s="259"/>
      <c r="I1117" s="259"/>
      <c r="J1117" s="259"/>
      <c r="K1117" s="297">
        <v>6.3</v>
      </c>
      <c r="L1117" s="297">
        <v>-12.6</v>
      </c>
      <c r="M1117" s="147"/>
      <c r="N1117" s="175"/>
    </row>
    <row r="1118" spans="1:14" ht="42" x14ac:dyDescent="0.3">
      <c r="A1118" s="121" t="s">
        <v>505</v>
      </c>
      <c r="B1118" s="132" t="s">
        <v>1017</v>
      </c>
      <c r="C1118" s="111"/>
      <c r="D1118" s="117"/>
      <c r="E1118" s="117"/>
      <c r="F1118" s="117"/>
      <c r="G1118" s="117"/>
      <c r="H1118" s="117"/>
      <c r="I1118" s="117"/>
      <c r="J1118" s="117"/>
      <c r="K1118" s="117"/>
      <c r="L1118" s="117"/>
      <c r="M1118" s="114">
        <v>170.38</v>
      </c>
      <c r="N1118" s="121" t="s">
        <v>63</v>
      </c>
    </row>
    <row r="1119" spans="1:14" x14ac:dyDescent="0.2">
      <c r="A1119" s="171"/>
      <c r="B1119" s="170" t="s">
        <v>937</v>
      </c>
      <c r="C1119" s="116"/>
      <c r="D1119" s="122"/>
      <c r="E1119" s="122"/>
      <c r="F1119" s="122"/>
      <c r="G1119" s="122"/>
      <c r="H1119" s="122"/>
      <c r="I1119" s="122"/>
      <c r="J1119" s="122"/>
      <c r="K1119" s="122"/>
      <c r="L1119" s="122"/>
      <c r="M1119" s="118"/>
      <c r="N1119" s="116"/>
    </row>
    <row r="1120" spans="1:14" x14ac:dyDescent="0.2">
      <c r="A1120" s="161"/>
      <c r="B1120" s="299" t="s">
        <v>984</v>
      </c>
      <c r="C1120" s="175"/>
      <c r="D1120" s="297">
        <v>1</v>
      </c>
      <c r="E1120" s="297">
        <v>17.7</v>
      </c>
      <c r="F1120" s="259"/>
      <c r="G1120" s="297">
        <v>2.65</v>
      </c>
      <c r="H1120" s="259"/>
      <c r="I1120" s="259"/>
      <c r="J1120" s="259"/>
      <c r="K1120" s="297">
        <v>46.91</v>
      </c>
      <c r="L1120" s="297">
        <v>46.91</v>
      </c>
      <c r="M1120" s="147"/>
      <c r="N1120" s="175"/>
    </row>
    <row r="1121" spans="1:14" x14ac:dyDescent="0.2">
      <c r="A1121" s="161"/>
      <c r="B1121" s="299" t="s">
        <v>1003</v>
      </c>
      <c r="C1121" s="175"/>
      <c r="D1121" s="297">
        <v>1</v>
      </c>
      <c r="E1121" s="297">
        <v>9.26</v>
      </c>
      <c r="F1121" s="259"/>
      <c r="G1121" s="297">
        <v>4</v>
      </c>
      <c r="H1121" s="259"/>
      <c r="I1121" s="259"/>
      <c r="J1121" s="259"/>
      <c r="K1121" s="297">
        <v>37.04</v>
      </c>
      <c r="L1121" s="297">
        <v>37.04</v>
      </c>
      <c r="M1121" s="147"/>
      <c r="N1121" s="175"/>
    </row>
    <row r="1122" spans="1:14" x14ac:dyDescent="0.2">
      <c r="A1122" s="161"/>
      <c r="B1122" s="299" t="s">
        <v>1004</v>
      </c>
      <c r="C1122" s="175"/>
      <c r="D1122" s="297">
        <v>1</v>
      </c>
      <c r="E1122" s="297">
        <v>26.22</v>
      </c>
      <c r="F1122" s="259"/>
      <c r="G1122" s="297">
        <v>2.65</v>
      </c>
      <c r="H1122" s="259"/>
      <c r="I1122" s="259"/>
      <c r="J1122" s="259"/>
      <c r="K1122" s="297">
        <v>69.48</v>
      </c>
      <c r="L1122" s="297">
        <v>69.48</v>
      </c>
      <c r="M1122" s="147"/>
      <c r="N1122" s="175"/>
    </row>
    <row r="1123" spans="1:14" x14ac:dyDescent="0.2">
      <c r="A1123" s="161"/>
      <c r="B1123" s="299" t="s">
        <v>1009</v>
      </c>
      <c r="C1123" s="175"/>
      <c r="D1123" s="297">
        <v>1</v>
      </c>
      <c r="E1123" s="297">
        <v>34.44</v>
      </c>
      <c r="F1123" s="259"/>
      <c r="G1123" s="297">
        <v>1</v>
      </c>
      <c r="H1123" s="259"/>
      <c r="I1123" s="259"/>
      <c r="J1123" s="259"/>
      <c r="K1123" s="297">
        <v>34.44</v>
      </c>
      <c r="L1123" s="297">
        <v>34.44</v>
      </c>
      <c r="M1123" s="147"/>
      <c r="N1123" s="175"/>
    </row>
    <row r="1124" spans="1:14" x14ac:dyDescent="0.2">
      <c r="A1124" s="161"/>
      <c r="B1124" s="299" t="s">
        <v>1010</v>
      </c>
      <c r="C1124" s="175"/>
      <c r="D1124" s="297">
        <v>-2</v>
      </c>
      <c r="E1124" s="297">
        <v>3</v>
      </c>
      <c r="F1124" s="259"/>
      <c r="G1124" s="297">
        <v>0.5</v>
      </c>
      <c r="H1124" s="259"/>
      <c r="I1124" s="259"/>
      <c r="J1124" s="259"/>
      <c r="K1124" s="297">
        <v>1.5</v>
      </c>
      <c r="L1124" s="297">
        <v>-3</v>
      </c>
      <c r="M1124" s="147"/>
      <c r="N1124" s="175"/>
    </row>
    <row r="1125" spans="1:14" x14ac:dyDescent="0.2">
      <c r="A1125" s="161"/>
      <c r="B1125" s="299" t="s">
        <v>1011</v>
      </c>
      <c r="C1125" s="175"/>
      <c r="D1125" s="297">
        <v>-1</v>
      </c>
      <c r="E1125" s="297">
        <v>0.9</v>
      </c>
      <c r="F1125" s="259"/>
      <c r="G1125" s="297">
        <v>2.1</v>
      </c>
      <c r="H1125" s="259"/>
      <c r="I1125" s="259"/>
      <c r="J1125" s="259"/>
      <c r="K1125" s="297">
        <v>1.89</v>
      </c>
      <c r="L1125" s="297">
        <v>-1.89</v>
      </c>
      <c r="M1125" s="147"/>
      <c r="N1125" s="175"/>
    </row>
    <row r="1126" spans="1:14" x14ac:dyDescent="0.2">
      <c r="A1126" s="161"/>
      <c r="B1126" s="299" t="s">
        <v>1012</v>
      </c>
      <c r="C1126" s="175"/>
      <c r="D1126" s="297">
        <v>-2</v>
      </c>
      <c r="E1126" s="297">
        <v>3</v>
      </c>
      <c r="F1126" s="259"/>
      <c r="G1126" s="297">
        <v>2.1</v>
      </c>
      <c r="H1126" s="259"/>
      <c r="I1126" s="259"/>
      <c r="J1126" s="259"/>
      <c r="K1126" s="297">
        <v>6.3</v>
      </c>
      <c r="L1126" s="297">
        <v>-12.6</v>
      </c>
      <c r="M1126" s="147"/>
      <c r="N1126" s="175"/>
    </row>
    <row r="1127" spans="1:14" ht="52.5" x14ac:dyDescent="0.3">
      <c r="A1127" s="121" t="s">
        <v>506</v>
      </c>
      <c r="B1127" s="134" t="s">
        <v>1018</v>
      </c>
      <c r="C1127" s="111"/>
      <c r="D1127" s="117"/>
      <c r="E1127" s="117"/>
      <c r="F1127" s="117"/>
      <c r="G1127" s="117"/>
      <c r="H1127" s="117"/>
      <c r="I1127" s="117"/>
      <c r="J1127" s="117"/>
      <c r="K1127" s="117"/>
      <c r="L1127" s="117"/>
      <c r="M1127" s="114">
        <v>170.38</v>
      </c>
      <c r="N1127" s="121" t="s">
        <v>63</v>
      </c>
    </row>
    <row r="1128" spans="1:14" x14ac:dyDescent="0.2">
      <c r="A1128" s="161"/>
      <c r="B1128" s="275" t="s">
        <v>937</v>
      </c>
      <c r="C1128" s="175"/>
      <c r="D1128" s="259"/>
      <c r="E1128" s="259"/>
      <c r="F1128" s="259"/>
      <c r="G1128" s="259"/>
      <c r="H1128" s="259"/>
      <c r="I1128" s="259"/>
      <c r="J1128" s="259"/>
      <c r="K1128" s="259"/>
      <c r="L1128" s="259"/>
      <c r="M1128" s="147"/>
      <c r="N1128" s="175"/>
    </row>
    <row r="1129" spans="1:14" x14ac:dyDescent="0.2">
      <c r="A1129" s="161"/>
      <c r="B1129" s="302" t="s">
        <v>984</v>
      </c>
      <c r="C1129" s="175"/>
      <c r="D1129" s="297">
        <v>1</v>
      </c>
      <c r="E1129" s="297">
        <v>17.7</v>
      </c>
      <c r="F1129" s="259"/>
      <c r="G1129" s="297">
        <v>2.65</v>
      </c>
      <c r="H1129" s="259"/>
      <c r="I1129" s="259"/>
      <c r="J1129" s="259"/>
      <c r="K1129" s="297">
        <v>46.91</v>
      </c>
      <c r="L1129" s="297">
        <v>46.91</v>
      </c>
      <c r="M1129" s="147"/>
      <c r="N1129" s="175"/>
    </row>
    <row r="1130" spans="1:14" x14ac:dyDescent="0.2">
      <c r="A1130" s="161"/>
      <c r="B1130" s="299" t="s">
        <v>1003</v>
      </c>
      <c r="C1130" s="175"/>
      <c r="D1130" s="297">
        <v>1</v>
      </c>
      <c r="E1130" s="297">
        <v>9.26</v>
      </c>
      <c r="F1130" s="259"/>
      <c r="G1130" s="297">
        <v>4</v>
      </c>
      <c r="H1130" s="259"/>
      <c r="I1130" s="259"/>
      <c r="J1130" s="259"/>
      <c r="K1130" s="297">
        <v>37.04</v>
      </c>
      <c r="L1130" s="297">
        <v>37.04</v>
      </c>
      <c r="M1130" s="147"/>
      <c r="N1130" s="175"/>
    </row>
    <row r="1131" spans="1:14" x14ac:dyDescent="0.2">
      <c r="A1131" s="161"/>
      <c r="B1131" s="299" t="s">
        <v>1004</v>
      </c>
      <c r="C1131" s="175"/>
      <c r="D1131" s="297">
        <v>1</v>
      </c>
      <c r="E1131" s="297">
        <v>26.22</v>
      </c>
      <c r="F1131" s="259"/>
      <c r="G1131" s="297">
        <v>2.65</v>
      </c>
      <c r="H1131" s="259"/>
      <c r="I1131" s="259"/>
      <c r="J1131" s="259"/>
      <c r="K1131" s="297">
        <v>69.48</v>
      </c>
      <c r="L1131" s="297">
        <v>69.48</v>
      </c>
      <c r="M1131" s="147"/>
      <c r="N1131" s="175"/>
    </row>
    <row r="1132" spans="1:14" x14ac:dyDescent="0.2">
      <c r="A1132" s="161"/>
      <c r="B1132" s="299" t="s">
        <v>1009</v>
      </c>
      <c r="C1132" s="175"/>
      <c r="D1132" s="297">
        <v>1</v>
      </c>
      <c r="E1132" s="297">
        <v>34.44</v>
      </c>
      <c r="F1132" s="259"/>
      <c r="G1132" s="297">
        <v>1</v>
      </c>
      <c r="H1132" s="259"/>
      <c r="I1132" s="259"/>
      <c r="J1132" s="259"/>
      <c r="K1132" s="297">
        <v>34.44</v>
      </c>
      <c r="L1132" s="297">
        <v>34.44</v>
      </c>
      <c r="M1132" s="147"/>
      <c r="N1132" s="175"/>
    </row>
    <row r="1133" spans="1:14" x14ac:dyDescent="0.2">
      <c r="A1133" s="161"/>
      <c r="B1133" s="299" t="s">
        <v>1010</v>
      </c>
      <c r="C1133" s="175"/>
      <c r="D1133" s="297">
        <v>-2</v>
      </c>
      <c r="E1133" s="297">
        <v>3</v>
      </c>
      <c r="F1133" s="259"/>
      <c r="G1133" s="297">
        <v>0.5</v>
      </c>
      <c r="H1133" s="259"/>
      <c r="I1133" s="259"/>
      <c r="J1133" s="259"/>
      <c r="K1133" s="297">
        <v>1.5</v>
      </c>
      <c r="L1133" s="297">
        <v>-3</v>
      </c>
      <c r="M1133" s="147"/>
      <c r="N1133" s="175"/>
    </row>
    <row r="1134" spans="1:14" x14ac:dyDescent="0.2">
      <c r="A1134" s="161"/>
      <c r="B1134" s="299" t="s">
        <v>1011</v>
      </c>
      <c r="C1134" s="175"/>
      <c r="D1134" s="297">
        <v>-1</v>
      </c>
      <c r="E1134" s="297">
        <v>0.9</v>
      </c>
      <c r="F1134" s="259"/>
      <c r="G1134" s="297">
        <v>2.1</v>
      </c>
      <c r="H1134" s="259"/>
      <c r="I1134" s="259"/>
      <c r="J1134" s="259"/>
      <c r="K1134" s="297">
        <v>1.89</v>
      </c>
      <c r="L1134" s="297">
        <v>-1.89</v>
      </c>
      <c r="M1134" s="147"/>
      <c r="N1134" s="175"/>
    </row>
    <row r="1135" spans="1:14" x14ac:dyDescent="0.2">
      <c r="A1135" s="161"/>
      <c r="B1135" s="299" t="s">
        <v>1012</v>
      </c>
      <c r="C1135" s="175"/>
      <c r="D1135" s="297">
        <v>-2</v>
      </c>
      <c r="E1135" s="297">
        <v>3</v>
      </c>
      <c r="F1135" s="259"/>
      <c r="G1135" s="297">
        <v>2.1</v>
      </c>
      <c r="H1135" s="259"/>
      <c r="I1135" s="259"/>
      <c r="J1135" s="259"/>
      <c r="K1135" s="297">
        <v>6.3</v>
      </c>
      <c r="L1135" s="297">
        <v>-12.6</v>
      </c>
      <c r="M1135" s="147"/>
      <c r="N1135" s="175"/>
    </row>
    <row r="1136" spans="1:14" ht="12" customHeight="1" x14ac:dyDescent="0.2">
      <c r="A1136" s="216" t="s">
        <v>1208</v>
      </c>
      <c r="B1136" s="180" t="s">
        <v>1209</v>
      </c>
      <c r="C1136" s="181"/>
      <c r="D1136" s="257"/>
      <c r="E1136" s="257"/>
      <c r="F1136" s="257"/>
      <c r="G1136" s="257"/>
      <c r="H1136" s="257"/>
      <c r="I1136" s="257"/>
      <c r="J1136" s="257"/>
      <c r="K1136" s="257"/>
      <c r="L1136" s="257"/>
      <c r="M1136" s="217"/>
      <c r="N1136" s="181"/>
    </row>
    <row r="1137" spans="1:14" ht="12" customHeight="1" x14ac:dyDescent="0.2">
      <c r="A1137" s="156" t="s">
        <v>508</v>
      </c>
      <c r="B1137" s="157" t="s">
        <v>838</v>
      </c>
      <c r="C1137" s="143"/>
      <c r="D1137" s="253"/>
      <c r="E1137" s="253"/>
      <c r="F1137" s="253"/>
      <c r="G1137" s="253"/>
      <c r="H1137" s="253"/>
      <c r="I1137" s="253"/>
      <c r="J1137" s="253"/>
      <c r="K1137" s="253"/>
      <c r="L1137" s="253"/>
      <c r="M1137" s="144"/>
      <c r="N1137" s="143"/>
    </row>
    <row r="1138" spans="1:14" ht="42" customHeight="1" x14ac:dyDescent="0.3">
      <c r="A1138" s="133"/>
      <c r="B1138" s="132" t="s">
        <v>988</v>
      </c>
      <c r="C1138" s="149" t="s">
        <v>1210</v>
      </c>
      <c r="D1138" s="209"/>
      <c r="E1138" s="209"/>
      <c r="F1138" s="209"/>
      <c r="G1138" s="209"/>
      <c r="H1138" s="209"/>
      <c r="I1138" s="209"/>
      <c r="J1138" s="209"/>
      <c r="K1138" s="209"/>
      <c r="L1138" s="209"/>
      <c r="M1138" s="114">
        <v>37.82</v>
      </c>
      <c r="N1138" s="133" t="s">
        <v>124</v>
      </c>
    </row>
    <row r="1139" spans="1:14" ht="12" customHeight="1" x14ac:dyDescent="0.2">
      <c r="A1139" s="154"/>
      <c r="B1139" s="155" t="s">
        <v>876</v>
      </c>
      <c r="C1139" s="131"/>
      <c r="D1139" s="124">
        <v>1</v>
      </c>
      <c r="E1139" s="124">
        <v>37.82</v>
      </c>
      <c r="F1139" s="254"/>
      <c r="G1139" s="254"/>
      <c r="H1139" s="254"/>
      <c r="I1139" s="254"/>
      <c r="J1139" s="254"/>
      <c r="K1139" s="124">
        <v>37.82</v>
      </c>
      <c r="L1139" s="124">
        <v>37.82</v>
      </c>
      <c r="M1139" s="126"/>
      <c r="N1139" s="131"/>
    </row>
    <row r="1140" spans="1:14" ht="12" customHeight="1" x14ac:dyDescent="0.2">
      <c r="A1140" s="156" t="s">
        <v>510</v>
      </c>
      <c r="B1140" s="157" t="s">
        <v>877</v>
      </c>
      <c r="C1140" s="143"/>
      <c r="D1140" s="253"/>
      <c r="E1140" s="253"/>
      <c r="F1140" s="253"/>
      <c r="G1140" s="253"/>
      <c r="H1140" s="253"/>
      <c r="I1140" s="253"/>
      <c r="J1140" s="253"/>
      <c r="K1140" s="253"/>
      <c r="L1140" s="253"/>
      <c r="M1140" s="144"/>
      <c r="N1140" s="143"/>
    </row>
    <row r="1141" spans="1:14" ht="31.5" customHeight="1" x14ac:dyDescent="0.3">
      <c r="A1141" s="121" t="s">
        <v>511</v>
      </c>
      <c r="B1141" s="132" t="s">
        <v>848</v>
      </c>
      <c r="C1141" s="111" t="s">
        <v>978</v>
      </c>
      <c r="D1141" s="117"/>
      <c r="E1141" s="117"/>
      <c r="F1141" s="117"/>
      <c r="G1141" s="117"/>
      <c r="H1141" s="117"/>
      <c r="I1141" s="117"/>
      <c r="J1141" s="117"/>
      <c r="K1141" s="117"/>
      <c r="L1141" s="117"/>
      <c r="M1141" s="114">
        <f>SUM(L1142:L1144)</f>
        <v>12.96</v>
      </c>
      <c r="N1141" s="121" t="s">
        <v>46</v>
      </c>
    </row>
    <row r="1142" spans="1:14" x14ac:dyDescent="0.3">
      <c r="A1142" s="160"/>
      <c r="B1142" s="155" t="s">
        <v>1211</v>
      </c>
      <c r="C1142" s="173"/>
      <c r="D1142" s="123">
        <v>4</v>
      </c>
      <c r="E1142" s="123">
        <f>0.6+0.1*2</f>
        <v>0.8</v>
      </c>
      <c r="F1142" s="125"/>
      <c r="G1142" s="123">
        <f>0.6+0.1*2</f>
        <v>0.8</v>
      </c>
      <c r="H1142" s="125"/>
      <c r="I1142" s="123">
        <v>1.35</v>
      </c>
      <c r="J1142" s="125"/>
      <c r="K1142" s="123">
        <f>E1142*G1142*I1142</f>
        <v>0.86400000000000021</v>
      </c>
      <c r="L1142" s="123">
        <f>K1142*D1142</f>
        <v>3.4560000000000008</v>
      </c>
      <c r="M1142" s="126"/>
      <c r="N1142" s="173"/>
    </row>
    <row r="1143" spans="1:14" x14ac:dyDescent="0.3">
      <c r="A1143" s="154"/>
      <c r="B1143" s="155" t="s">
        <v>1212</v>
      </c>
      <c r="C1143" s="173"/>
      <c r="D1143" s="124">
        <v>6</v>
      </c>
      <c r="E1143" s="123">
        <f>0.7+0.1*2</f>
        <v>0.89999999999999991</v>
      </c>
      <c r="F1143" s="125"/>
      <c r="G1143" s="123">
        <f>0.55+0.1*2</f>
        <v>0.75</v>
      </c>
      <c r="H1143" s="125"/>
      <c r="I1143" s="124">
        <v>1.35</v>
      </c>
      <c r="J1143" s="125"/>
      <c r="K1143" s="123">
        <f t="shared" ref="K1143:K1144" si="64">E1143*G1143*I1143</f>
        <v>0.91125</v>
      </c>
      <c r="L1143" s="123">
        <f t="shared" ref="L1143:L1144" si="65">K1143*D1143</f>
        <v>5.4675000000000002</v>
      </c>
      <c r="M1143" s="126"/>
      <c r="N1143" s="173"/>
    </row>
    <row r="1144" spans="1:14" x14ac:dyDescent="0.3">
      <c r="A1144" s="154"/>
      <c r="B1144" s="155" t="s">
        <v>1213</v>
      </c>
      <c r="C1144" s="173"/>
      <c r="D1144" s="124">
        <v>2</v>
      </c>
      <c r="E1144" s="123">
        <f>1.1+0.1*2</f>
        <v>1.3</v>
      </c>
      <c r="F1144" s="125"/>
      <c r="G1144" s="123">
        <f>0.95+0.1*2</f>
        <v>1.1499999999999999</v>
      </c>
      <c r="H1144" s="125"/>
      <c r="I1144" s="124">
        <v>1.35</v>
      </c>
      <c r="J1144" s="125"/>
      <c r="K1144" s="123">
        <f t="shared" si="64"/>
        <v>2.0182500000000001</v>
      </c>
      <c r="L1144" s="123">
        <f t="shared" si="65"/>
        <v>4.0365000000000002</v>
      </c>
      <c r="M1144" s="126"/>
      <c r="N1144" s="173"/>
    </row>
    <row r="1145" spans="1:14" ht="42" customHeight="1" x14ac:dyDescent="0.3">
      <c r="A1145" s="133" t="s">
        <v>512</v>
      </c>
      <c r="B1145" s="134" t="s">
        <v>68</v>
      </c>
      <c r="C1145" s="149" t="s">
        <v>881</v>
      </c>
      <c r="D1145" s="209"/>
      <c r="E1145" s="209"/>
      <c r="F1145" s="209"/>
      <c r="G1145" s="209"/>
      <c r="H1145" s="209"/>
      <c r="I1145" s="209"/>
      <c r="J1145" s="209"/>
      <c r="K1145" s="209"/>
      <c r="L1145" s="209"/>
      <c r="M1145" s="114">
        <f>L1146+L1147+L1148</f>
        <v>9.6</v>
      </c>
      <c r="N1145" s="133" t="s">
        <v>63</v>
      </c>
    </row>
    <row r="1146" spans="1:14" x14ac:dyDescent="0.3">
      <c r="A1146" s="160"/>
      <c r="B1146" s="155" t="s">
        <v>1211</v>
      </c>
      <c r="C1146" s="173"/>
      <c r="D1146" s="123">
        <v>4</v>
      </c>
      <c r="E1146" s="123">
        <f>0.6+0.1*2</f>
        <v>0.8</v>
      </c>
      <c r="F1146" s="125"/>
      <c r="G1146" s="123">
        <f>0.6+0.1*2</f>
        <v>0.8</v>
      </c>
      <c r="H1146" s="125"/>
      <c r="I1146" s="123"/>
      <c r="J1146" s="125"/>
      <c r="K1146" s="123">
        <f>E1146*G1146</f>
        <v>0.64000000000000012</v>
      </c>
      <c r="L1146" s="123">
        <f>K1146*D1146</f>
        <v>2.5600000000000005</v>
      </c>
      <c r="M1146" s="126"/>
      <c r="N1146" s="173"/>
    </row>
    <row r="1147" spans="1:14" x14ac:dyDescent="0.3">
      <c r="A1147" s="154"/>
      <c r="B1147" s="155" t="s">
        <v>1212</v>
      </c>
      <c r="C1147" s="173"/>
      <c r="D1147" s="124">
        <v>6</v>
      </c>
      <c r="E1147" s="123">
        <f>0.7+0.1*2</f>
        <v>0.89999999999999991</v>
      </c>
      <c r="F1147" s="125"/>
      <c r="G1147" s="123">
        <f>0.55+0.1*2</f>
        <v>0.75</v>
      </c>
      <c r="H1147" s="125"/>
      <c r="I1147" s="124"/>
      <c r="J1147" s="125"/>
      <c r="K1147" s="123">
        <f t="shared" ref="K1147:K1148" si="66">E1147*G1147</f>
        <v>0.67499999999999993</v>
      </c>
      <c r="L1147" s="123">
        <f t="shared" ref="L1147:L1148" si="67">K1147*D1147</f>
        <v>4.05</v>
      </c>
      <c r="M1147" s="126"/>
      <c r="N1147" s="173"/>
    </row>
    <row r="1148" spans="1:14" x14ac:dyDescent="0.3">
      <c r="A1148" s="154"/>
      <c r="B1148" s="155" t="s">
        <v>1213</v>
      </c>
      <c r="C1148" s="173"/>
      <c r="D1148" s="124">
        <v>2</v>
      </c>
      <c r="E1148" s="123">
        <f>1.1+0.1*2</f>
        <v>1.3</v>
      </c>
      <c r="F1148" s="125"/>
      <c r="G1148" s="123">
        <f>0.95+0.1*2</f>
        <v>1.1499999999999999</v>
      </c>
      <c r="H1148" s="125"/>
      <c r="I1148" s="124"/>
      <c r="J1148" s="125"/>
      <c r="K1148" s="123">
        <f t="shared" si="66"/>
        <v>1.4949999999999999</v>
      </c>
      <c r="L1148" s="123">
        <f t="shared" si="67"/>
        <v>2.9899999999999998</v>
      </c>
      <c r="M1148" s="126"/>
      <c r="N1148" s="173"/>
    </row>
    <row r="1149" spans="1:14" ht="42" customHeight="1" x14ac:dyDescent="0.3">
      <c r="A1149" s="133" t="s">
        <v>513</v>
      </c>
      <c r="B1149" s="132" t="s">
        <v>882</v>
      </c>
      <c r="C1149" s="149" t="s">
        <v>1417</v>
      </c>
      <c r="D1149" s="209"/>
      <c r="E1149" s="209"/>
      <c r="F1149" s="209"/>
      <c r="G1149" s="209"/>
      <c r="H1149" s="209"/>
      <c r="I1149" s="209"/>
      <c r="J1149" s="209"/>
      <c r="K1149" s="209"/>
      <c r="L1149" s="209"/>
      <c r="M1149" s="114">
        <f>SUM(L1150:L1152)</f>
        <v>0.48</v>
      </c>
      <c r="N1149" s="133" t="s">
        <v>46</v>
      </c>
    </row>
    <row r="1150" spans="1:14" x14ac:dyDescent="0.3">
      <c r="A1150" s="160"/>
      <c r="B1150" s="155" t="s">
        <v>1211</v>
      </c>
      <c r="C1150" s="173"/>
      <c r="D1150" s="123">
        <v>4</v>
      </c>
      <c r="E1150" s="123">
        <f>0.6+0.1*2</f>
        <v>0.8</v>
      </c>
      <c r="F1150" s="125"/>
      <c r="G1150" s="123">
        <f>0.6+0.1*2</f>
        <v>0.8</v>
      </c>
      <c r="H1150" s="125"/>
      <c r="I1150" s="123">
        <v>0.05</v>
      </c>
      <c r="J1150" s="125"/>
      <c r="K1150" s="123">
        <f>E1150*G1150*I1150</f>
        <v>3.2000000000000008E-2</v>
      </c>
      <c r="L1150" s="123">
        <f>K1150*D1150</f>
        <v>0.12800000000000003</v>
      </c>
      <c r="M1150" s="126"/>
      <c r="N1150" s="173"/>
    </row>
    <row r="1151" spans="1:14" x14ac:dyDescent="0.3">
      <c r="A1151" s="154"/>
      <c r="B1151" s="155" t="s">
        <v>1212</v>
      </c>
      <c r="C1151" s="173"/>
      <c r="D1151" s="124">
        <v>6</v>
      </c>
      <c r="E1151" s="123">
        <f>0.7+0.1*2</f>
        <v>0.89999999999999991</v>
      </c>
      <c r="F1151" s="125"/>
      <c r="G1151" s="123">
        <f>0.55+0.1*2</f>
        <v>0.75</v>
      </c>
      <c r="H1151" s="125"/>
      <c r="I1151" s="123">
        <v>0.05</v>
      </c>
      <c r="J1151" s="125"/>
      <c r="K1151" s="123">
        <f t="shared" ref="K1151:K1152" si="68">E1151*G1151*I1151</f>
        <v>3.3749999999999995E-2</v>
      </c>
      <c r="L1151" s="123">
        <f t="shared" ref="L1151:L1152" si="69">K1151*D1151</f>
        <v>0.20249999999999996</v>
      </c>
      <c r="M1151" s="126"/>
      <c r="N1151" s="173"/>
    </row>
    <row r="1152" spans="1:14" x14ac:dyDescent="0.3">
      <c r="A1152" s="154"/>
      <c r="B1152" s="155" t="s">
        <v>1213</v>
      </c>
      <c r="C1152" s="173"/>
      <c r="D1152" s="124">
        <v>2</v>
      </c>
      <c r="E1152" s="123">
        <f>1.1+0.1*2</f>
        <v>1.3</v>
      </c>
      <c r="F1152" s="125"/>
      <c r="G1152" s="123">
        <f>0.95+0.1*2</f>
        <v>1.1499999999999999</v>
      </c>
      <c r="H1152" s="125"/>
      <c r="I1152" s="123">
        <v>0.05</v>
      </c>
      <c r="J1152" s="125"/>
      <c r="K1152" s="123">
        <f t="shared" si="68"/>
        <v>7.4749999999999997E-2</v>
      </c>
      <c r="L1152" s="123">
        <f t="shared" si="69"/>
        <v>0.14949999999999999</v>
      </c>
      <c r="M1152" s="126"/>
      <c r="N1152" s="173"/>
    </row>
    <row r="1153" spans="1:14" ht="42" customHeight="1" x14ac:dyDescent="0.3">
      <c r="A1153" s="133" t="s">
        <v>514</v>
      </c>
      <c r="B1153" s="134" t="s">
        <v>70</v>
      </c>
      <c r="C1153" s="128"/>
      <c r="D1153" s="209"/>
      <c r="E1153" s="209"/>
      <c r="F1153" s="209"/>
      <c r="G1153" s="209"/>
      <c r="H1153" s="209"/>
      <c r="I1153" s="209"/>
      <c r="J1153" s="209"/>
      <c r="K1153" s="209"/>
      <c r="L1153" s="209"/>
      <c r="M1153" s="114">
        <v>29.5</v>
      </c>
      <c r="N1153" s="133" t="s">
        <v>71</v>
      </c>
    </row>
    <row r="1154" spans="1:14" ht="12" customHeight="1" x14ac:dyDescent="0.2">
      <c r="A1154" s="154"/>
      <c r="B1154" s="155" t="s">
        <v>884</v>
      </c>
      <c r="C1154" s="131"/>
      <c r="D1154" s="124">
        <v>1</v>
      </c>
      <c r="E1154" s="124">
        <v>29.5</v>
      </c>
      <c r="F1154" s="254"/>
      <c r="G1154" s="254"/>
      <c r="H1154" s="254"/>
      <c r="I1154" s="254"/>
      <c r="J1154" s="254"/>
      <c r="K1154" s="124">
        <v>29.5</v>
      </c>
      <c r="L1154" s="124">
        <v>29.5</v>
      </c>
      <c r="M1154" s="126"/>
      <c r="N1154" s="131"/>
    </row>
    <row r="1155" spans="1:14" ht="42" customHeight="1" x14ac:dyDescent="0.3">
      <c r="A1155" s="133" t="s">
        <v>515</v>
      </c>
      <c r="B1155" s="134" t="s">
        <v>72</v>
      </c>
      <c r="C1155" s="128"/>
      <c r="D1155" s="209"/>
      <c r="E1155" s="209"/>
      <c r="F1155" s="209"/>
      <c r="G1155" s="209"/>
      <c r="H1155" s="209"/>
      <c r="I1155" s="209"/>
      <c r="J1155" s="209"/>
      <c r="K1155" s="209"/>
      <c r="L1155" s="209"/>
      <c r="M1155" s="114">
        <f>L1156</f>
        <v>125.1</v>
      </c>
      <c r="N1155" s="133" t="s">
        <v>71</v>
      </c>
    </row>
    <row r="1156" spans="1:14" ht="12" customHeight="1" x14ac:dyDescent="0.2">
      <c r="A1156" s="154"/>
      <c r="B1156" s="155" t="s">
        <v>884</v>
      </c>
      <c r="C1156" s="131"/>
      <c r="D1156" s="124">
        <v>1</v>
      </c>
      <c r="E1156" s="124">
        <v>125.1</v>
      </c>
      <c r="F1156" s="254"/>
      <c r="G1156" s="254"/>
      <c r="H1156" s="254"/>
      <c r="I1156" s="254"/>
      <c r="J1156" s="254"/>
      <c r="K1156" s="124">
        <f>E1156</f>
        <v>125.1</v>
      </c>
      <c r="L1156" s="124">
        <f>K1156*D1156</f>
        <v>125.1</v>
      </c>
      <c r="M1156" s="126"/>
      <c r="N1156" s="131"/>
    </row>
    <row r="1157" spans="1:14" ht="42" customHeight="1" x14ac:dyDescent="0.3">
      <c r="A1157" s="133" t="s">
        <v>516</v>
      </c>
      <c r="B1157" s="134" t="s">
        <v>45</v>
      </c>
      <c r="C1157" s="128"/>
      <c r="D1157" s="209"/>
      <c r="E1157" s="209"/>
      <c r="F1157" s="209"/>
      <c r="G1157" s="209"/>
      <c r="H1157" s="209"/>
      <c r="I1157" s="209"/>
      <c r="J1157" s="209"/>
      <c r="K1157" s="209"/>
      <c r="L1157" s="209"/>
      <c r="M1157" s="114">
        <v>35.799999999999997</v>
      </c>
      <c r="N1157" s="133" t="s">
        <v>71</v>
      </c>
    </row>
    <row r="1158" spans="1:14" ht="12" customHeight="1" x14ac:dyDescent="0.2">
      <c r="A1158" s="154"/>
      <c r="B1158" s="155" t="s">
        <v>884</v>
      </c>
      <c r="C1158" s="131"/>
      <c r="D1158" s="124">
        <v>1</v>
      </c>
      <c r="E1158" s="124">
        <v>35.799999999999997</v>
      </c>
      <c r="F1158" s="254"/>
      <c r="G1158" s="254"/>
      <c r="H1158" s="254"/>
      <c r="I1158" s="254"/>
      <c r="J1158" s="254"/>
      <c r="K1158" s="124">
        <v>35.799999999999997</v>
      </c>
      <c r="L1158" s="124">
        <v>35.799999999999997</v>
      </c>
      <c r="M1158" s="126"/>
      <c r="N1158" s="131"/>
    </row>
    <row r="1159" spans="1:14" ht="42" customHeight="1" x14ac:dyDescent="0.3">
      <c r="A1159" s="133" t="s">
        <v>517</v>
      </c>
      <c r="B1159" s="134" t="s">
        <v>73</v>
      </c>
      <c r="C1159" s="128"/>
      <c r="D1159" s="209"/>
      <c r="E1159" s="209"/>
      <c r="F1159" s="209"/>
      <c r="G1159" s="209"/>
      <c r="H1159" s="209"/>
      <c r="I1159" s="209"/>
      <c r="J1159" s="209"/>
      <c r="K1159" s="209"/>
      <c r="L1159" s="209"/>
      <c r="M1159" s="237">
        <f>L1160</f>
        <v>71.8</v>
      </c>
      <c r="N1159" s="133" t="s">
        <v>71</v>
      </c>
    </row>
    <row r="1160" spans="1:14" ht="12" customHeight="1" x14ac:dyDescent="0.2">
      <c r="A1160" s="154"/>
      <c r="B1160" s="155" t="s">
        <v>884</v>
      </c>
      <c r="C1160" s="131"/>
      <c r="D1160" s="124">
        <v>1</v>
      </c>
      <c r="E1160" s="124">
        <v>71.8</v>
      </c>
      <c r="F1160" s="254"/>
      <c r="G1160" s="254"/>
      <c r="H1160" s="254"/>
      <c r="I1160" s="254"/>
      <c r="J1160" s="254"/>
      <c r="K1160" s="124">
        <f>E1160</f>
        <v>71.8</v>
      </c>
      <c r="L1160" s="124">
        <f>K1160</f>
        <v>71.8</v>
      </c>
      <c r="M1160" s="126"/>
      <c r="N1160" s="131"/>
    </row>
    <row r="1161" spans="1:14" ht="42" customHeight="1" x14ac:dyDescent="0.3">
      <c r="A1161" s="133" t="s">
        <v>518</v>
      </c>
      <c r="B1161" s="132" t="s">
        <v>885</v>
      </c>
      <c r="C1161" s="128"/>
      <c r="D1161" s="209"/>
      <c r="E1161" s="209"/>
      <c r="F1161" s="209"/>
      <c r="G1161" s="209"/>
      <c r="H1161" s="209"/>
      <c r="I1161" s="209"/>
      <c r="J1161" s="209"/>
      <c r="K1161" s="209"/>
      <c r="L1161" s="209"/>
      <c r="M1161" s="114">
        <f>SUM(L1162:L1166)</f>
        <v>3.63</v>
      </c>
      <c r="N1161" s="133" t="s">
        <v>46</v>
      </c>
    </row>
    <row r="1162" spans="1:14" ht="12" customHeight="1" x14ac:dyDescent="0.2">
      <c r="A1162" s="154"/>
      <c r="B1162" s="155" t="s">
        <v>884</v>
      </c>
      <c r="C1162" s="254" t="s">
        <v>1418</v>
      </c>
      <c r="D1162" s="124"/>
      <c r="E1162" s="124">
        <v>1.81</v>
      </c>
      <c r="F1162" s="254"/>
      <c r="G1162" s="254"/>
      <c r="H1162" s="254"/>
      <c r="I1162" s="254"/>
      <c r="J1162" s="254"/>
      <c r="K1162" s="124">
        <v>1.81</v>
      </c>
      <c r="L1162" s="124">
        <f>K1162</f>
        <v>1.81</v>
      </c>
      <c r="M1162" s="126"/>
      <c r="N1162" s="131"/>
    </row>
    <row r="1163" spans="1:14" ht="12" hidden="1" customHeight="1" x14ac:dyDescent="0.2">
      <c r="A1163" s="154"/>
      <c r="B1163" s="155"/>
      <c r="C1163" s="254" t="s">
        <v>1418</v>
      </c>
      <c r="D1163" s="124"/>
      <c r="E1163" s="124"/>
      <c r="F1163" s="254"/>
      <c r="G1163" s="254"/>
      <c r="H1163" s="254"/>
      <c r="I1163" s="254"/>
      <c r="J1163" s="254"/>
      <c r="K1163" s="124"/>
      <c r="L1163" s="124"/>
      <c r="M1163" s="126"/>
      <c r="N1163" s="131"/>
    </row>
    <row r="1164" spans="1:14" ht="12" hidden="1" customHeight="1" x14ac:dyDescent="0.2">
      <c r="A1164" s="154"/>
      <c r="B1164" s="155"/>
      <c r="C1164" s="254" t="s">
        <v>1418</v>
      </c>
      <c r="D1164" s="124"/>
      <c r="E1164" s="124"/>
      <c r="F1164" s="254"/>
      <c r="G1164" s="254"/>
      <c r="H1164" s="254"/>
      <c r="I1164" s="254"/>
      <c r="J1164" s="254"/>
      <c r="K1164" s="124"/>
      <c r="L1164" s="124"/>
      <c r="M1164" s="126"/>
      <c r="N1164" s="131"/>
    </row>
    <row r="1165" spans="1:14" ht="12" hidden="1" customHeight="1" x14ac:dyDescent="0.2">
      <c r="A1165" s="154"/>
      <c r="B1165" s="155"/>
      <c r="C1165" s="254" t="s">
        <v>1418</v>
      </c>
      <c r="D1165" s="124"/>
      <c r="E1165" s="124"/>
      <c r="F1165" s="254"/>
      <c r="G1165" s="254"/>
      <c r="H1165" s="254"/>
      <c r="I1165" s="254"/>
      <c r="J1165" s="254"/>
      <c r="K1165" s="124"/>
      <c r="L1165" s="124"/>
      <c r="M1165" s="126"/>
      <c r="N1165" s="131"/>
    </row>
    <row r="1166" spans="1:14" ht="12" customHeight="1" x14ac:dyDescent="0.2">
      <c r="A1166" s="154"/>
      <c r="B1166" s="155"/>
      <c r="C1166" s="254" t="s">
        <v>1419</v>
      </c>
      <c r="D1166" s="124"/>
      <c r="E1166" s="124">
        <v>1.82</v>
      </c>
      <c r="F1166" s="254"/>
      <c r="G1166" s="254"/>
      <c r="H1166" s="254"/>
      <c r="I1166" s="254"/>
      <c r="J1166" s="254"/>
      <c r="K1166" s="124">
        <v>1.82</v>
      </c>
      <c r="L1166" s="124">
        <f>K1166</f>
        <v>1.82</v>
      </c>
      <c r="M1166" s="126"/>
      <c r="N1166" s="131"/>
    </row>
    <row r="1167" spans="1:14" ht="52.5" customHeight="1" x14ac:dyDescent="0.3">
      <c r="A1167" s="121" t="s">
        <v>519</v>
      </c>
      <c r="B1167" s="132" t="s">
        <v>992</v>
      </c>
      <c r="C1167" s="140" t="s">
        <v>993</v>
      </c>
      <c r="D1167" s="115"/>
      <c r="E1167" s="209"/>
      <c r="F1167" s="209"/>
      <c r="G1167" s="209"/>
      <c r="H1167" s="209"/>
      <c r="I1167" s="209"/>
      <c r="J1167" s="209"/>
      <c r="K1167" s="209"/>
      <c r="L1167" s="209"/>
      <c r="M1167" s="114">
        <f>L1168</f>
        <v>49.39</v>
      </c>
      <c r="N1167" s="133" t="s">
        <v>46</v>
      </c>
    </row>
    <row r="1168" spans="1:14" ht="12" customHeight="1" x14ac:dyDescent="0.2">
      <c r="A1168" s="154"/>
      <c r="B1168" s="155" t="s">
        <v>884</v>
      </c>
      <c r="C1168" s="131"/>
      <c r="D1168" s="124"/>
      <c r="E1168" s="124">
        <v>49.39</v>
      </c>
      <c r="F1168" s="254"/>
      <c r="G1168" s="254"/>
      <c r="H1168" s="254"/>
      <c r="I1168" s="254"/>
      <c r="J1168" s="254"/>
      <c r="K1168" s="124">
        <v>49.39</v>
      </c>
      <c r="L1168" s="124">
        <f>K1168</f>
        <v>49.39</v>
      </c>
      <c r="M1168" s="126"/>
      <c r="N1168" s="131"/>
    </row>
    <row r="1169" spans="1:14" ht="52.75" customHeight="1" x14ac:dyDescent="0.3">
      <c r="A1169" s="121" t="s">
        <v>520</v>
      </c>
      <c r="B1169" s="132" t="s">
        <v>994</v>
      </c>
      <c r="C1169" s="149" t="s">
        <v>886</v>
      </c>
      <c r="D1169" s="209"/>
      <c r="E1169" s="209"/>
      <c r="F1169" s="209"/>
      <c r="G1169" s="209"/>
      <c r="H1169" s="209"/>
      <c r="I1169" s="209"/>
      <c r="J1169" s="209"/>
      <c r="K1169" s="209"/>
      <c r="L1169" s="209"/>
      <c r="M1169" s="114">
        <v>8.81</v>
      </c>
      <c r="N1169" s="121" t="s">
        <v>63</v>
      </c>
    </row>
    <row r="1170" spans="1:14" ht="12" customHeight="1" x14ac:dyDescent="0.2">
      <c r="A1170" s="164"/>
      <c r="B1170" s="154" t="s">
        <v>1214</v>
      </c>
      <c r="C1170" s="131"/>
      <c r="D1170" s="124">
        <v>3</v>
      </c>
      <c r="E1170" s="124">
        <v>12.31</v>
      </c>
      <c r="F1170" s="254"/>
      <c r="G1170" s="124">
        <v>0.15</v>
      </c>
      <c r="H1170" s="254"/>
      <c r="I1170" s="254"/>
      <c r="J1170" s="254"/>
      <c r="K1170" s="124">
        <v>1.85</v>
      </c>
      <c r="L1170" s="124">
        <v>5.54</v>
      </c>
      <c r="M1170" s="126"/>
      <c r="N1170" s="131"/>
    </row>
    <row r="1171" spans="1:14" ht="12" customHeight="1" x14ac:dyDescent="0.2">
      <c r="A1171" s="164"/>
      <c r="B1171" s="154" t="s">
        <v>1215</v>
      </c>
      <c r="C1171" s="131"/>
      <c r="D1171" s="124">
        <v>4</v>
      </c>
      <c r="E1171" s="124">
        <v>4.8</v>
      </c>
      <c r="F1171" s="254"/>
      <c r="G1171" s="124">
        <v>0.15</v>
      </c>
      <c r="H1171" s="254"/>
      <c r="I1171" s="254"/>
      <c r="J1171" s="254"/>
      <c r="K1171" s="124">
        <v>0.72</v>
      </c>
      <c r="L1171" s="124">
        <v>2.88</v>
      </c>
      <c r="M1171" s="126"/>
      <c r="N1171" s="131"/>
    </row>
    <row r="1172" spans="1:14" ht="24" customHeight="1" x14ac:dyDescent="0.3">
      <c r="A1172" s="164"/>
      <c r="B1172" s="258" t="s">
        <v>1216</v>
      </c>
      <c r="C1172" s="173"/>
      <c r="D1172" s="124">
        <v>2</v>
      </c>
      <c r="E1172" s="124">
        <v>1.3</v>
      </c>
      <c r="F1172" s="125"/>
      <c r="G1172" s="124">
        <v>0.15</v>
      </c>
      <c r="H1172" s="125"/>
      <c r="I1172" s="125"/>
      <c r="J1172" s="125"/>
      <c r="K1172" s="124">
        <v>0.2</v>
      </c>
      <c r="L1172" s="124">
        <v>0.39</v>
      </c>
      <c r="M1172" s="126"/>
      <c r="N1172" s="173"/>
    </row>
    <row r="1173" spans="1:14" ht="31.5" x14ac:dyDescent="0.3">
      <c r="A1173" s="121" t="s">
        <v>521</v>
      </c>
      <c r="B1173" s="132" t="s">
        <v>887</v>
      </c>
      <c r="C1173" s="286" t="s">
        <v>995</v>
      </c>
      <c r="D1173" s="117"/>
      <c r="E1173" s="117"/>
      <c r="F1173" s="117"/>
      <c r="G1173" s="117"/>
      <c r="H1173" s="117"/>
      <c r="I1173" s="117"/>
      <c r="J1173" s="117"/>
      <c r="K1173" s="117"/>
      <c r="L1173" s="117"/>
      <c r="M1173" s="114">
        <f>SUM(L1174:L1175)</f>
        <v>9.3300000000000018</v>
      </c>
      <c r="N1173" s="133" t="s">
        <v>46</v>
      </c>
    </row>
    <row r="1174" spans="1:14" ht="12" customHeight="1" x14ac:dyDescent="0.2">
      <c r="A1174" s="164"/>
      <c r="B1174" s="155" t="s">
        <v>888</v>
      </c>
      <c r="C1174" s="131"/>
      <c r="D1174" s="124">
        <v>1</v>
      </c>
      <c r="E1174" s="124">
        <f>M1141</f>
        <v>12.96</v>
      </c>
      <c r="F1174" s="254"/>
      <c r="G1174" s="254"/>
      <c r="H1174" s="254"/>
      <c r="I1174" s="254"/>
      <c r="J1174" s="254"/>
      <c r="K1174" s="124">
        <f>E1174</f>
        <v>12.96</v>
      </c>
      <c r="L1174" s="124">
        <f>K1174</f>
        <v>12.96</v>
      </c>
      <c r="M1174" s="126"/>
      <c r="N1174" s="131"/>
    </row>
    <row r="1175" spans="1:14" ht="12" customHeight="1" x14ac:dyDescent="0.2">
      <c r="A1175" s="164"/>
      <c r="B1175" s="155" t="s">
        <v>889</v>
      </c>
      <c r="C1175" s="131"/>
      <c r="D1175" s="124">
        <v>-1</v>
      </c>
      <c r="E1175" s="124">
        <v>3.63</v>
      </c>
      <c r="F1175" s="254"/>
      <c r="G1175" s="254"/>
      <c r="H1175" s="254"/>
      <c r="I1175" s="254"/>
      <c r="J1175" s="254"/>
      <c r="K1175" s="124">
        <v>3.63</v>
      </c>
      <c r="L1175" s="124">
        <v>-3.63</v>
      </c>
      <c r="M1175" s="126"/>
      <c r="N1175" s="131"/>
    </row>
    <row r="1176" spans="1:14" ht="52.5" x14ac:dyDescent="0.3">
      <c r="A1176" s="121" t="s">
        <v>1446</v>
      </c>
      <c r="B1176" s="121" t="s">
        <v>834</v>
      </c>
      <c r="C1176" s="111"/>
      <c r="D1176" s="112"/>
      <c r="E1176" s="112"/>
      <c r="F1176" s="117"/>
      <c r="G1176" s="117"/>
      <c r="H1176" s="117"/>
      <c r="I1176" s="117"/>
      <c r="J1176" s="117"/>
      <c r="K1176" s="112"/>
      <c r="L1176" s="112"/>
      <c r="M1176" s="121">
        <f>K1177</f>
        <v>58.13</v>
      </c>
      <c r="N1176" s="121" t="s">
        <v>63</v>
      </c>
    </row>
    <row r="1177" spans="1:14" ht="12" customHeight="1" x14ac:dyDescent="0.2">
      <c r="A1177" s="160"/>
      <c r="B1177" s="154"/>
      <c r="C1177" s="173" t="s">
        <v>835</v>
      </c>
      <c r="D1177" s="123">
        <v>1</v>
      </c>
      <c r="E1177" s="123">
        <f>12.31*3+4.8*2+4.5*2+1.3*2</f>
        <v>58.13</v>
      </c>
      <c r="F1177" s="125"/>
      <c r="G1177" s="125">
        <v>1</v>
      </c>
      <c r="H1177" s="125"/>
      <c r="I1177" s="125"/>
      <c r="J1177" s="125"/>
      <c r="K1177" s="123">
        <f>E1177*G1177</f>
        <v>58.13</v>
      </c>
      <c r="L1177" s="123"/>
      <c r="M1177" s="126"/>
      <c r="N1177" s="131"/>
    </row>
    <row r="1178" spans="1:14" ht="63" x14ac:dyDescent="0.2">
      <c r="A1178" s="121" t="s">
        <v>1447</v>
      </c>
      <c r="B1178" s="133" t="s">
        <v>890</v>
      </c>
      <c r="C1178" s="111"/>
      <c r="D1178" s="112"/>
      <c r="E1178" s="115"/>
      <c r="F1178" s="122"/>
      <c r="G1178" s="122"/>
      <c r="H1178" s="122"/>
      <c r="I1178" s="122"/>
      <c r="J1178" s="122"/>
      <c r="K1178" s="115"/>
      <c r="L1178" s="115"/>
      <c r="M1178" s="121">
        <f>K1179</f>
        <v>87.913199999999989</v>
      </c>
      <c r="N1178" s="121" t="s">
        <v>46</v>
      </c>
    </row>
    <row r="1179" spans="1:14" ht="12" customHeight="1" x14ac:dyDescent="0.2">
      <c r="A1179" s="164"/>
      <c r="B1179" s="154"/>
      <c r="C1179" s="173" t="s">
        <v>891</v>
      </c>
      <c r="D1179" s="123">
        <v>1</v>
      </c>
      <c r="E1179" s="124">
        <f>(4.8+1.3)*12.01</f>
        <v>73.260999999999996</v>
      </c>
      <c r="F1179" s="254"/>
      <c r="G1179" s="254">
        <v>1.2</v>
      </c>
      <c r="H1179" s="254"/>
      <c r="I1179" s="254"/>
      <c r="J1179" s="254"/>
      <c r="K1179" s="124">
        <f>E1179*G1179</f>
        <v>87.913199999999989</v>
      </c>
      <c r="L1179" s="124"/>
      <c r="M1179" s="126"/>
      <c r="N1179" s="131"/>
    </row>
    <row r="1180" spans="1:14" ht="12" customHeight="1" x14ac:dyDescent="0.2">
      <c r="A1180" s="156" t="s">
        <v>522</v>
      </c>
      <c r="B1180" s="157" t="s">
        <v>142</v>
      </c>
      <c r="C1180" s="143"/>
      <c r="D1180" s="253"/>
      <c r="E1180" s="253"/>
      <c r="F1180" s="253"/>
      <c r="G1180" s="253"/>
      <c r="H1180" s="253"/>
      <c r="I1180" s="253"/>
      <c r="J1180" s="253"/>
      <c r="K1180" s="253"/>
      <c r="L1180" s="253"/>
      <c r="M1180" s="144"/>
      <c r="N1180" s="143"/>
    </row>
    <row r="1181" spans="1:14" ht="63" customHeight="1" x14ac:dyDescent="0.3">
      <c r="A1181" s="166" t="s">
        <v>523</v>
      </c>
      <c r="B1181" s="132" t="s">
        <v>893</v>
      </c>
      <c r="C1181" s="128"/>
      <c r="D1181" s="209"/>
      <c r="E1181" s="209"/>
      <c r="F1181" s="209"/>
      <c r="G1181" s="209"/>
      <c r="H1181" s="209"/>
      <c r="I1181" s="209"/>
      <c r="J1181" s="209"/>
      <c r="K1181" s="209"/>
      <c r="L1181" s="209"/>
      <c r="M1181" s="114">
        <v>64.599999999999994</v>
      </c>
      <c r="N1181" s="121" t="s">
        <v>63</v>
      </c>
    </row>
    <row r="1182" spans="1:14" ht="14.25" customHeight="1" x14ac:dyDescent="0.2">
      <c r="A1182" s="164"/>
      <c r="B1182" s="155" t="s">
        <v>884</v>
      </c>
      <c r="C1182" s="131"/>
      <c r="D1182" s="124">
        <v>1</v>
      </c>
      <c r="E1182" s="124">
        <v>64.599999999999994</v>
      </c>
      <c r="F1182" s="254"/>
      <c r="G1182" s="254"/>
      <c r="H1182" s="254"/>
      <c r="I1182" s="254"/>
      <c r="J1182" s="254"/>
      <c r="K1182" s="124">
        <v>64.599999999999994</v>
      </c>
      <c r="L1182" s="124">
        <v>64.599999999999994</v>
      </c>
      <c r="M1182" s="126"/>
      <c r="N1182" s="131"/>
    </row>
    <row r="1183" spans="1:14" ht="63" customHeight="1" x14ac:dyDescent="0.3">
      <c r="A1183" s="166" t="s">
        <v>524</v>
      </c>
      <c r="B1183" s="132" t="s">
        <v>1217</v>
      </c>
      <c r="C1183" s="128"/>
      <c r="D1183" s="209"/>
      <c r="E1183" s="209"/>
      <c r="F1183" s="209"/>
      <c r="G1183" s="209"/>
      <c r="H1183" s="209"/>
      <c r="I1183" s="209"/>
      <c r="J1183" s="209"/>
      <c r="K1183" s="209"/>
      <c r="L1183" s="209"/>
      <c r="M1183" s="114">
        <v>95.5</v>
      </c>
      <c r="N1183" s="121" t="s">
        <v>71</v>
      </c>
    </row>
    <row r="1184" spans="1:14" ht="12" customHeight="1" x14ac:dyDescent="0.2">
      <c r="A1184" s="164"/>
      <c r="B1184" s="155" t="s">
        <v>884</v>
      </c>
      <c r="C1184" s="131"/>
      <c r="D1184" s="124">
        <v>1</v>
      </c>
      <c r="E1184" s="124">
        <v>95.5</v>
      </c>
      <c r="F1184" s="254"/>
      <c r="G1184" s="254"/>
      <c r="H1184" s="254"/>
      <c r="I1184" s="254"/>
      <c r="J1184" s="254"/>
      <c r="K1184" s="124">
        <v>95.5</v>
      </c>
      <c r="L1184" s="124">
        <v>95.5</v>
      </c>
      <c r="M1184" s="126"/>
      <c r="N1184" s="131"/>
    </row>
    <row r="1185" spans="1:14" ht="63" hidden="1" customHeight="1" x14ac:dyDescent="0.3">
      <c r="A1185" s="166" t="s">
        <v>525</v>
      </c>
      <c r="B1185" s="132" t="s">
        <v>894</v>
      </c>
      <c r="C1185" s="128"/>
      <c r="D1185" s="209"/>
      <c r="E1185" s="209"/>
      <c r="F1185" s="209"/>
      <c r="G1185" s="209"/>
      <c r="H1185" s="209"/>
      <c r="I1185" s="209"/>
      <c r="J1185" s="209"/>
      <c r="K1185" s="209"/>
      <c r="L1185" s="209"/>
      <c r="M1185" s="114">
        <v>99.2</v>
      </c>
      <c r="N1185" s="121" t="s">
        <v>71</v>
      </c>
    </row>
    <row r="1186" spans="1:14" ht="12" hidden="1" customHeight="1" x14ac:dyDescent="0.2">
      <c r="A1186" s="169" t="s">
        <v>1218</v>
      </c>
      <c r="B1186" s="189" t="s">
        <v>884</v>
      </c>
      <c r="C1186" s="116"/>
      <c r="D1186" s="115">
        <v>1</v>
      </c>
      <c r="E1186" s="115">
        <v>99.2</v>
      </c>
      <c r="F1186" s="122"/>
      <c r="G1186" s="122"/>
      <c r="H1186" s="122"/>
      <c r="I1186" s="122"/>
      <c r="J1186" s="122"/>
      <c r="K1186" s="115">
        <v>99.2</v>
      </c>
      <c r="L1186" s="115">
        <v>99.2</v>
      </c>
      <c r="M1186" s="118"/>
      <c r="N1186" s="116"/>
    </row>
    <row r="1187" spans="1:14" ht="63" customHeight="1" x14ac:dyDescent="0.3">
      <c r="A1187" s="121" t="s">
        <v>526</v>
      </c>
      <c r="B1187" s="132" t="s">
        <v>998</v>
      </c>
      <c r="C1187" s="140" t="s">
        <v>895</v>
      </c>
      <c r="D1187" s="209"/>
      <c r="E1187" s="209"/>
      <c r="F1187" s="209"/>
      <c r="G1187" s="209"/>
      <c r="H1187" s="209"/>
      <c r="I1187" s="209"/>
      <c r="J1187" s="209"/>
      <c r="K1187" s="209"/>
      <c r="L1187" s="209"/>
      <c r="M1187" s="114">
        <v>87.9</v>
      </c>
      <c r="N1187" s="121" t="s">
        <v>71</v>
      </c>
    </row>
    <row r="1188" spans="1:14" ht="12" customHeight="1" x14ac:dyDescent="0.2">
      <c r="A1188" s="154"/>
      <c r="B1188" s="165" t="s">
        <v>884</v>
      </c>
      <c r="C1188" s="131"/>
      <c r="D1188" s="124">
        <v>1</v>
      </c>
      <c r="E1188" s="124">
        <v>87.9</v>
      </c>
      <c r="F1188" s="254"/>
      <c r="G1188" s="254"/>
      <c r="H1188" s="254"/>
      <c r="I1188" s="254"/>
      <c r="J1188" s="254"/>
      <c r="K1188" s="124">
        <v>87.9</v>
      </c>
      <c r="L1188" s="124">
        <v>87.9</v>
      </c>
      <c r="M1188" s="126"/>
      <c r="N1188" s="131"/>
    </row>
    <row r="1189" spans="1:14" ht="52.75" customHeight="1" x14ac:dyDescent="0.3">
      <c r="A1189" s="121" t="s">
        <v>527</v>
      </c>
      <c r="B1189" s="132" t="s">
        <v>896</v>
      </c>
      <c r="C1189" s="140"/>
      <c r="D1189" s="209"/>
      <c r="E1189" s="209"/>
      <c r="F1189" s="209"/>
      <c r="G1189" s="209"/>
      <c r="H1189" s="209"/>
      <c r="I1189" s="209"/>
      <c r="J1189" s="209"/>
      <c r="K1189" s="209"/>
      <c r="L1189" s="209"/>
      <c r="M1189" s="114">
        <f>SUM(L1190:L1191)</f>
        <v>3.38</v>
      </c>
      <c r="N1189" s="121" t="s">
        <v>46</v>
      </c>
    </row>
    <row r="1190" spans="1:14" ht="12" customHeight="1" x14ac:dyDescent="0.2">
      <c r="A1190" s="154"/>
      <c r="B1190" s="165" t="s">
        <v>884</v>
      </c>
      <c r="C1190" s="131" t="s">
        <v>1501</v>
      </c>
      <c r="D1190" s="124">
        <v>1</v>
      </c>
      <c r="E1190" s="124">
        <v>1.82</v>
      </c>
      <c r="F1190" s="254"/>
      <c r="G1190" s="254"/>
      <c r="H1190" s="254"/>
      <c r="I1190" s="254"/>
      <c r="J1190" s="254"/>
      <c r="K1190" s="124">
        <f>E1190</f>
        <v>1.82</v>
      </c>
      <c r="L1190" s="124">
        <f>K1190*D1190</f>
        <v>1.82</v>
      </c>
      <c r="M1190" s="126"/>
      <c r="N1190" s="131"/>
    </row>
    <row r="1191" spans="1:14" ht="12" customHeight="1" x14ac:dyDescent="0.2">
      <c r="A1191" s="154"/>
      <c r="B1191" s="165"/>
      <c r="C1191" s="131" t="s">
        <v>1502</v>
      </c>
      <c r="D1191" s="124">
        <v>1</v>
      </c>
      <c r="E1191" s="124">
        <v>1.56</v>
      </c>
      <c r="F1191" s="254"/>
      <c r="G1191" s="254"/>
      <c r="H1191" s="254"/>
      <c r="I1191" s="254"/>
      <c r="J1191" s="254"/>
      <c r="K1191" s="124">
        <f>E1191</f>
        <v>1.56</v>
      </c>
      <c r="L1191" s="124">
        <f>K1191*D1191</f>
        <v>1.56</v>
      </c>
      <c r="M1191" s="126"/>
      <c r="N1191" s="131"/>
    </row>
    <row r="1192" spans="1:14" ht="31.5" customHeight="1" x14ac:dyDescent="0.3">
      <c r="A1192" s="121" t="s">
        <v>528</v>
      </c>
      <c r="B1192" s="132" t="s">
        <v>897</v>
      </c>
      <c r="C1192" s="111" t="s">
        <v>979</v>
      </c>
      <c r="D1192" s="117"/>
      <c r="E1192" s="117"/>
      <c r="F1192" s="117"/>
      <c r="G1192" s="117"/>
      <c r="H1192" s="117"/>
      <c r="I1192" s="117"/>
      <c r="J1192" s="117"/>
      <c r="K1192" s="117"/>
      <c r="L1192" s="117"/>
      <c r="M1192" s="114">
        <v>10.8</v>
      </c>
      <c r="N1192" s="121" t="s">
        <v>124</v>
      </c>
    </row>
    <row r="1193" spans="1:14" ht="12" customHeight="1" x14ac:dyDescent="0.2">
      <c r="A1193" s="161"/>
      <c r="B1193" s="299" t="s">
        <v>1219</v>
      </c>
      <c r="C1193" s="175"/>
      <c r="D1193" s="297">
        <v>1</v>
      </c>
      <c r="E1193" s="297">
        <v>2</v>
      </c>
      <c r="F1193" s="259"/>
      <c r="G1193" s="259"/>
      <c r="H1193" s="259"/>
      <c r="I1193" s="259"/>
      <c r="J1193" s="259"/>
      <c r="K1193" s="297">
        <v>2</v>
      </c>
      <c r="L1193" s="297">
        <v>2</v>
      </c>
      <c r="M1193" s="147"/>
      <c r="N1193" s="175"/>
    </row>
    <row r="1194" spans="1:14" ht="12" customHeight="1" x14ac:dyDescent="0.2">
      <c r="A1194" s="154"/>
      <c r="B1194" s="155" t="s">
        <v>900</v>
      </c>
      <c r="C1194" s="131"/>
      <c r="D1194" s="124">
        <v>4</v>
      </c>
      <c r="E1194" s="124">
        <v>2.2000000000000002</v>
      </c>
      <c r="F1194" s="254"/>
      <c r="G1194" s="254"/>
      <c r="H1194" s="254"/>
      <c r="I1194" s="254"/>
      <c r="J1194" s="254"/>
      <c r="K1194" s="124">
        <v>2.2000000000000002</v>
      </c>
      <c r="L1194" s="124">
        <v>8.8000000000000007</v>
      </c>
      <c r="M1194" s="126"/>
      <c r="N1194" s="131"/>
    </row>
    <row r="1195" spans="1:14" ht="31.5" customHeight="1" x14ac:dyDescent="0.3">
      <c r="A1195" s="121" t="s">
        <v>529</v>
      </c>
      <c r="B1195" s="132" t="s">
        <v>901</v>
      </c>
      <c r="C1195" s="111"/>
      <c r="D1195" s="117"/>
      <c r="E1195" s="117"/>
      <c r="F1195" s="117"/>
      <c r="G1195" s="117"/>
      <c r="H1195" s="117"/>
      <c r="I1195" s="117"/>
      <c r="J1195" s="117"/>
      <c r="K1195" s="117"/>
      <c r="L1195" s="117"/>
      <c r="M1195" s="114">
        <v>0</v>
      </c>
      <c r="N1195" s="121" t="s">
        <v>124</v>
      </c>
    </row>
    <row r="1196" spans="1:14" ht="14.5" customHeight="1" x14ac:dyDescent="0.2">
      <c r="A1196" s="168"/>
      <c r="B1196" s="210" t="s">
        <v>900</v>
      </c>
      <c r="C1196" s="130"/>
      <c r="D1196" s="129">
        <v>4</v>
      </c>
      <c r="E1196" s="129">
        <v>2.2000000000000002</v>
      </c>
      <c r="F1196" s="255"/>
      <c r="G1196" s="255"/>
      <c r="H1196" s="255"/>
      <c r="I1196" s="255"/>
      <c r="J1196" s="255"/>
      <c r="K1196" s="129">
        <v>2.2000000000000002</v>
      </c>
      <c r="L1196" s="129"/>
      <c r="M1196" s="120"/>
      <c r="N1196" s="130"/>
    </row>
    <row r="1197" spans="1:14" ht="12" customHeight="1" x14ac:dyDescent="0.2">
      <c r="A1197" s="156" t="s">
        <v>530</v>
      </c>
      <c r="B1197" s="157" t="s">
        <v>902</v>
      </c>
      <c r="C1197" s="143"/>
      <c r="D1197" s="253"/>
      <c r="E1197" s="253"/>
      <c r="F1197" s="253"/>
      <c r="G1197" s="253"/>
      <c r="H1197" s="253"/>
      <c r="I1197" s="253"/>
      <c r="J1197" s="253"/>
      <c r="K1197" s="253"/>
      <c r="L1197" s="253"/>
      <c r="M1197" s="144"/>
      <c r="N1197" s="143"/>
    </row>
    <row r="1198" spans="1:14" ht="63" customHeight="1" x14ac:dyDescent="0.3">
      <c r="A1198" s="121" t="s">
        <v>531</v>
      </c>
      <c r="B1198" s="134" t="s">
        <v>105</v>
      </c>
      <c r="C1198" s="128"/>
      <c r="D1198" s="209"/>
      <c r="E1198" s="209"/>
      <c r="F1198" s="209"/>
      <c r="G1198" s="256" t="s">
        <v>903</v>
      </c>
      <c r="H1198" s="209"/>
      <c r="I1198" s="209"/>
      <c r="J1198" s="209"/>
      <c r="K1198" s="209"/>
      <c r="L1198" s="209"/>
      <c r="M1198" s="114">
        <v>113.85</v>
      </c>
      <c r="N1198" s="121" t="s">
        <v>63</v>
      </c>
    </row>
    <row r="1199" spans="1:14" ht="12" customHeight="1" x14ac:dyDescent="0.2">
      <c r="A1199" s="154"/>
      <c r="B1199" s="155" t="s">
        <v>1220</v>
      </c>
      <c r="C1199" s="131"/>
      <c r="D1199" s="124">
        <v>1</v>
      </c>
      <c r="E1199" s="124">
        <v>12</v>
      </c>
      <c r="F1199" s="254"/>
      <c r="G1199" s="124">
        <v>4.5</v>
      </c>
      <c r="H1199" s="254"/>
      <c r="I1199" s="254"/>
      <c r="J1199" s="254"/>
      <c r="K1199" s="124">
        <v>54</v>
      </c>
      <c r="L1199" s="124">
        <v>54</v>
      </c>
      <c r="M1199" s="126"/>
      <c r="N1199" s="131"/>
    </row>
    <row r="1200" spans="1:14" ht="12" customHeight="1" x14ac:dyDescent="0.2">
      <c r="A1200" s="154"/>
      <c r="B1200" s="155" t="s">
        <v>1221</v>
      </c>
      <c r="C1200" s="131"/>
      <c r="D1200" s="124">
        <v>2</v>
      </c>
      <c r="E1200" s="124">
        <v>4.8</v>
      </c>
      <c r="F1200" s="254"/>
      <c r="G1200" s="124">
        <v>3</v>
      </c>
      <c r="H1200" s="254"/>
      <c r="I1200" s="254"/>
      <c r="J1200" s="254"/>
      <c r="K1200" s="124">
        <v>14.4</v>
      </c>
      <c r="L1200" s="124">
        <v>28.8</v>
      </c>
      <c r="M1200" s="126"/>
      <c r="N1200" s="131"/>
    </row>
    <row r="1201" spans="1:14" ht="12" customHeight="1" x14ac:dyDescent="0.2">
      <c r="A1201" s="154"/>
      <c r="B1201" s="155" t="s">
        <v>1222</v>
      </c>
      <c r="C1201" s="131"/>
      <c r="D1201" s="124">
        <v>1</v>
      </c>
      <c r="E1201" s="124">
        <v>12</v>
      </c>
      <c r="F1201" s="254"/>
      <c r="G1201" s="124">
        <v>3</v>
      </c>
      <c r="H1201" s="254"/>
      <c r="I1201" s="254"/>
      <c r="J1201" s="254"/>
      <c r="K1201" s="124">
        <v>36</v>
      </c>
      <c r="L1201" s="124">
        <v>36</v>
      </c>
      <c r="M1201" s="126"/>
      <c r="N1201" s="131"/>
    </row>
    <row r="1202" spans="1:14" ht="12" customHeight="1" x14ac:dyDescent="0.2">
      <c r="A1202" s="154"/>
      <c r="B1202" s="155" t="s">
        <v>1223</v>
      </c>
      <c r="C1202" s="131"/>
      <c r="D1202" s="124">
        <v>-1</v>
      </c>
      <c r="E1202" s="124">
        <v>1.4</v>
      </c>
      <c r="F1202" s="254"/>
      <c r="G1202" s="124">
        <v>2.1</v>
      </c>
      <c r="H1202" s="254"/>
      <c r="I1202" s="254"/>
      <c r="J1202" s="254"/>
      <c r="K1202" s="124">
        <v>2.94</v>
      </c>
      <c r="L1202" s="124">
        <v>-2.94</v>
      </c>
      <c r="M1202" s="126"/>
      <c r="N1202" s="131"/>
    </row>
    <row r="1203" spans="1:14" ht="12" customHeight="1" x14ac:dyDescent="0.2">
      <c r="A1203" s="154"/>
      <c r="B1203" s="155" t="s">
        <v>909</v>
      </c>
      <c r="C1203" s="131"/>
      <c r="D1203" s="124">
        <v>-4</v>
      </c>
      <c r="E1203" s="124">
        <v>1.6</v>
      </c>
      <c r="F1203" s="254"/>
      <c r="G1203" s="124">
        <v>1</v>
      </c>
      <c r="H1203" s="254"/>
      <c r="I1203" s="254"/>
      <c r="J1203" s="254"/>
      <c r="K1203" s="124">
        <v>1.6</v>
      </c>
      <c r="L1203" s="124">
        <v>-6.4</v>
      </c>
      <c r="M1203" s="126"/>
      <c r="N1203" s="131"/>
    </row>
    <row r="1204" spans="1:14" ht="31.75" customHeight="1" x14ac:dyDescent="0.3">
      <c r="A1204" s="160"/>
      <c r="B1204" s="155" t="s">
        <v>1224</v>
      </c>
      <c r="C1204" s="173"/>
      <c r="D1204" s="123">
        <v>2</v>
      </c>
      <c r="E1204" s="123">
        <v>4.3899999999999997</v>
      </c>
      <c r="F1204" s="258" t="s">
        <v>1225</v>
      </c>
      <c r="G1204" s="125"/>
      <c r="H1204" s="125"/>
      <c r="I1204" s="125"/>
      <c r="J1204" s="125"/>
      <c r="K1204" s="123">
        <v>2.2000000000000002</v>
      </c>
      <c r="L1204" s="123">
        <v>4.3899999999999997</v>
      </c>
      <c r="M1204" s="126"/>
      <c r="N1204" s="173"/>
    </row>
    <row r="1205" spans="1:14" ht="12" customHeight="1" x14ac:dyDescent="0.2">
      <c r="A1205" s="156" t="s">
        <v>532</v>
      </c>
      <c r="B1205" s="157" t="s">
        <v>910</v>
      </c>
      <c r="C1205" s="143"/>
      <c r="D1205" s="253"/>
      <c r="E1205" s="253"/>
      <c r="F1205" s="253"/>
      <c r="G1205" s="253"/>
      <c r="H1205" s="253"/>
      <c r="I1205" s="253"/>
      <c r="J1205" s="253"/>
      <c r="K1205" s="253"/>
      <c r="L1205" s="253"/>
      <c r="M1205" s="144"/>
      <c r="N1205" s="143"/>
    </row>
    <row r="1206" spans="1:14" ht="63" customHeight="1" x14ac:dyDescent="0.3">
      <c r="A1206" s="121" t="s">
        <v>533</v>
      </c>
      <c r="B1206" s="132" t="s">
        <v>911</v>
      </c>
      <c r="C1206" s="128"/>
      <c r="D1206" s="209"/>
      <c r="E1206" s="209"/>
      <c r="F1206" s="209"/>
      <c r="G1206" s="209"/>
      <c r="H1206" s="209"/>
      <c r="I1206" s="209"/>
      <c r="J1206" s="209"/>
      <c r="K1206" s="209"/>
      <c r="L1206" s="209"/>
      <c r="M1206" s="114">
        <f>L1207</f>
        <v>91.114499999999992</v>
      </c>
      <c r="N1206" s="121" t="s">
        <v>63</v>
      </c>
    </row>
    <row r="1207" spans="1:14" ht="12" customHeight="1" x14ac:dyDescent="0.2">
      <c r="A1207" s="154"/>
      <c r="B1207" s="527" t="s">
        <v>912</v>
      </c>
      <c r="C1207" s="131"/>
      <c r="D1207" s="124">
        <v>1</v>
      </c>
      <c r="E1207" s="124">
        <v>13.11</v>
      </c>
      <c r="F1207" s="254"/>
      <c r="G1207" s="124">
        <v>6.95</v>
      </c>
      <c r="H1207" s="254"/>
      <c r="I1207" s="254"/>
      <c r="J1207" s="254"/>
      <c r="K1207" s="124">
        <f>E1207*G1207</f>
        <v>91.114499999999992</v>
      </c>
      <c r="L1207" s="124">
        <f>K1207</f>
        <v>91.114499999999992</v>
      </c>
      <c r="M1207" s="126"/>
      <c r="N1207" s="131"/>
    </row>
    <row r="1208" spans="1:14" ht="42" customHeight="1" x14ac:dyDescent="0.3">
      <c r="A1208" s="133" t="s">
        <v>534</v>
      </c>
      <c r="B1208" s="132" t="s">
        <v>913</v>
      </c>
      <c r="C1208" s="128"/>
      <c r="D1208" s="209"/>
      <c r="E1208" s="209"/>
      <c r="F1208" s="209"/>
      <c r="G1208" s="209"/>
      <c r="H1208" s="209"/>
      <c r="I1208" s="209"/>
      <c r="J1208" s="209"/>
      <c r="K1208" s="209"/>
      <c r="L1208" s="209"/>
      <c r="M1208" s="114">
        <f>L1209</f>
        <v>91.114499999999992</v>
      </c>
      <c r="N1208" s="121" t="s">
        <v>63</v>
      </c>
    </row>
    <row r="1209" spans="1:14" ht="12" customHeight="1" x14ac:dyDescent="0.2">
      <c r="A1209" s="154"/>
      <c r="B1209" s="527" t="s">
        <v>912</v>
      </c>
      <c r="C1209" s="131"/>
      <c r="D1209" s="124">
        <v>1</v>
      </c>
      <c r="E1209" s="124">
        <v>13.11</v>
      </c>
      <c r="F1209" s="254"/>
      <c r="G1209" s="124">
        <v>6.95</v>
      </c>
      <c r="H1209" s="254"/>
      <c r="I1209" s="254"/>
      <c r="J1209" s="254"/>
      <c r="K1209" s="124">
        <f>E1209*G1209</f>
        <v>91.114499999999992</v>
      </c>
      <c r="L1209" s="124">
        <f>K1209</f>
        <v>91.114499999999992</v>
      </c>
      <c r="M1209" s="126"/>
      <c r="N1209" s="131"/>
    </row>
    <row r="1210" spans="1:14" ht="63" customHeight="1" x14ac:dyDescent="0.3">
      <c r="A1210" s="121" t="s">
        <v>535</v>
      </c>
      <c r="B1210" s="132" t="s">
        <v>914</v>
      </c>
      <c r="C1210" s="146" t="s">
        <v>1421</v>
      </c>
      <c r="D1210" s="209"/>
      <c r="E1210" s="209"/>
      <c r="F1210" s="209"/>
      <c r="G1210" s="209"/>
      <c r="H1210" s="209"/>
      <c r="I1210" s="209"/>
      <c r="J1210" s="209"/>
      <c r="K1210" s="209"/>
      <c r="L1210" s="209"/>
      <c r="M1210" s="114">
        <v>12.31</v>
      </c>
      <c r="N1210" s="121" t="s">
        <v>124</v>
      </c>
    </row>
    <row r="1211" spans="1:14" ht="12" customHeight="1" x14ac:dyDescent="0.2">
      <c r="A1211" s="161"/>
      <c r="B1211" s="296" t="s">
        <v>912</v>
      </c>
      <c r="C1211" s="175"/>
      <c r="D1211" s="297">
        <v>1</v>
      </c>
      <c r="E1211" s="297">
        <v>12.31</v>
      </c>
      <c r="F1211" s="259"/>
      <c r="G1211" s="259"/>
      <c r="H1211" s="259"/>
      <c r="I1211" s="259"/>
      <c r="J1211" s="259"/>
      <c r="K1211" s="297">
        <v>12.31</v>
      </c>
      <c r="L1211" s="297">
        <v>12.31</v>
      </c>
      <c r="M1211" s="147"/>
      <c r="N1211" s="175"/>
    </row>
    <row r="1212" spans="1:14" ht="63" customHeight="1" x14ac:dyDescent="0.3">
      <c r="A1212" s="121" t="s">
        <v>536</v>
      </c>
      <c r="B1212" s="134" t="s">
        <v>164</v>
      </c>
      <c r="C1212" s="128"/>
      <c r="D1212" s="209"/>
      <c r="E1212" s="209"/>
      <c r="F1212" s="209"/>
      <c r="G1212" s="209"/>
      <c r="H1212" s="209"/>
      <c r="I1212" s="209"/>
      <c r="J1212" s="209"/>
      <c r="K1212" s="209"/>
      <c r="L1212" s="209"/>
      <c r="M1212" s="114">
        <v>2</v>
      </c>
      <c r="N1212" s="121" t="s">
        <v>165</v>
      </c>
    </row>
    <row r="1213" spans="1:14" ht="12" customHeight="1" x14ac:dyDescent="0.2">
      <c r="A1213" s="154"/>
      <c r="B1213" s="527" t="s">
        <v>912</v>
      </c>
      <c r="C1213" s="131"/>
      <c r="D1213" s="124">
        <v>1</v>
      </c>
      <c r="E1213" s="124">
        <v>2</v>
      </c>
      <c r="F1213" s="254"/>
      <c r="G1213" s="254"/>
      <c r="H1213" s="254"/>
      <c r="I1213" s="254"/>
      <c r="J1213" s="254"/>
      <c r="K1213" s="124">
        <v>2</v>
      </c>
      <c r="L1213" s="124">
        <v>2</v>
      </c>
      <c r="M1213" s="126"/>
      <c r="N1213" s="131"/>
    </row>
    <row r="1214" spans="1:14" ht="12" customHeight="1" x14ac:dyDescent="0.2">
      <c r="A1214" s="156" t="s">
        <v>537</v>
      </c>
      <c r="B1214" s="157" t="s">
        <v>173</v>
      </c>
      <c r="C1214" s="143"/>
      <c r="D1214" s="253"/>
      <c r="E1214" s="253"/>
      <c r="F1214" s="253"/>
      <c r="G1214" s="253"/>
      <c r="H1214" s="253"/>
      <c r="I1214" s="253"/>
      <c r="J1214" s="253"/>
      <c r="K1214" s="253"/>
      <c r="L1214" s="253"/>
      <c r="M1214" s="144"/>
      <c r="N1214" s="143"/>
    </row>
    <row r="1215" spans="1:14" ht="52.5" customHeight="1" x14ac:dyDescent="0.3">
      <c r="A1215" s="121" t="s">
        <v>538</v>
      </c>
      <c r="B1215" s="132" t="s">
        <v>1226</v>
      </c>
      <c r="C1215" s="128"/>
      <c r="D1215" s="209"/>
      <c r="E1215" s="209"/>
      <c r="F1215" s="209"/>
      <c r="G1215" s="209"/>
      <c r="H1215" s="209"/>
      <c r="I1215" s="209"/>
      <c r="J1215" s="209"/>
      <c r="K1215" s="209"/>
      <c r="L1215" s="209"/>
      <c r="M1215" s="114">
        <v>1</v>
      </c>
      <c r="N1215" s="121" t="s">
        <v>431</v>
      </c>
    </row>
    <row r="1216" spans="1:14" ht="12" customHeight="1" x14ac:dyDescent="0.2">
      <c r="A1216" s="161"/>
      <c r="B1216" s="299" t="s">
        <v>1006</v>
      </c>
      <c r="C1216" s="175"/>
      <c r="D1216" s="297">
        <v>1</v>
      </c>
      <c r="E1216" s="297">
        <v>1</v>
      </c>
      <c r="F1216" s="259"/>
      <c r="G1216" s="259"/>
      <c r="H1216" s="259"/>
      <c r="I1216" s="259"/>
      <c r="J1216" s="259"/>
      <c r="K1216" s="297">
        <v>1</v>
      </c>
      <c r="L1216" s="297">
        <v>1</v>
      </c>
      <c r="M1216" s="147"/>
      <c r="N1216" s="175"/>
    </row>
    <row r="1217" spans="1:14" ht="84" customHeight="1" x14ac:dyDescent="0.3">
      <c r="A1217" s="121" t="s">
        <v>541</v>
      </c>
      <c r="B1217" s="132" t="s">
        <v>1227</v>
      </c>
      <c r="C1217" s="128"/>
      <c r="D1217" s="209"/>
      <c r="E1217" s="209"/>
      <c r="F1217" s="209"/>
      <c r="G1217" s="209"/>
      <c r="H1217" s="209"/>
      <c r="I1217" s="209"/>
      <c r="J1217" s="209"/>
      <c r="K1217" s="209"/>
      <c r="L1217" s="209"/>
      <c r="M1217" s="114">
        <v>6.4</v>
      </c>
      <c r="N1217" s="121" t="s">
        <v>63</v>
      </c>
    </row>
    <row r="1218" spans="1:14" ht="12" customHeight="1" x14ac:dyDescent="0.2">
      <c r="A1218" s="161"/>
      <c r="B1218" s="296"/>
      <c r="C1218" s="175"/>
      <c r="D1218" s="297">
        <v>4</v>
      </c>
      <c r="E1218" s="297">
        <v>1.6</v>
      </c>
      <c r="F1218" s="259"/>
      <c r="G1218" s="297">
        <v>1</v>
      </c>
      <c r="H1218" s="259"/>
      <c r="I1218" s="259"/>
      <c r="J1218" s="259"/>
      <c r="K1218" s="297">
        <v>1.6</v>
      </c>
      <c r="L1218" s="297">
        <v>6.4</v>
      </c>
      <c r="M1218" s="147"/>
      <c r="N1218" s="175"/>
    </row>
    <row r="1219" spans="1:14" ht="12" customHeight="1" x14ac:dyDescent="0.2">
      <c r="A1219" s="156" t="s">
        <v>543</v>
      </c>
      <c r="B1219" s="157" t="s">
        <v>924</v>
      </c>
      <c r="C1219" s="143"/>
      <c r="D1219" s="253"/>
      <c r="E1219" s="253"/>
      <c r="F1219" s="253"/>
      <c r="G1219" s="253"/>
      <c r="H1219" s="253"/>
      <c r="I1219" s="253"/>
      <c r="J1219" s="253"/>
      <c r="K1219" s="253"/>
      <c r="L1219" s="253"/>
      <c r="M1219" s="144"/>
      <c r="N1219" s="143"/>
    </row>
    <row r="1220" spans="1:14" ht="42" customHeight="1" x14ac:dyDescent="0.3">
      <c r="A1220" s="133" t="s">
        <v>544</v>
      </c>
      <c r="B1220" s="132" t="s">
        <v>925</v>
      </c>
      <c r="C1220" s="149" t="s">
        <v>1499</v>
      </c>
      <c r="D1220" s="209"/>
      <c r="E1220" s="209"/>
      <c r="F1220" s="209"/>
      <c r="G1220" s="209"/>
      <c r="H1220" s="209"/>
      <c r="I1220" s="133" t="s">
        <v>926</v>
      </c>
      <c r="J1220" s="209"/>
      <c r="K1220" s="209"/>
      <c r="L1220" s="209"/>
      <c r="M1220" s="114">
        <f>L1221</f>
        <v>3.6213150000000001</v>
      </c>
      <c r="N1220" s="133" t="s">
        <v>46</v>
      </c>
    </row>
    <row r="1221" spans="1:14" ht="12" customHeight="1" x14ac:dyDescent="0.2">
      <c r="A1221" s="154"/>
      <c r="B1221" s="155" t="s">
        <v>1228</v>
      </c>
      <c r="C1221" s="131"/>
      <c r="D1221" s="124">
        <v>1</v>
      </c>
      <c r="E1221" s="124">
        <f>(4.304*2+3.103)*4.8+12.01*1.35</f>
        <v>72.426299999999998</v>
      </c>
      <c r="F1221" s="254"/>
      <c r="G1221" s="124"/>
      <c r="H1221" s="254"/>
      <c r="I1221" s="124">
        <v>0.05</v>
      </c>
      <c r="J1221" s="254"/>
      <c r="K1221" s="124">
        <f>I1221*E1221</f>
        <v>3.6213150000000001</v>
      </c>
      <c r="L1221" s="124">
        <f>K1221*D1221</f>
        <v>3.6213150000000001</v>
      </c>
      <c r="M1221" s="126"/>
      <c r="N1221" s="131"/>
    </row>
    <row r="1222" spans="1:14" ht="94.75" customHeight="1" x14ac:dyDescent="0.3">
      <c r="A1222" s="121" t="s">
        <v>545</v>
      </c>
      <c r="B1222" s="132" t="s">
        <v>929</v>
      </c>
      <c r="C1222" s="140" t="s">
        <v>985</v>
      </c>
      <c r="D1222" s="209"/>
      <c r="E1222" s="121" t="s">
        <v>931</v>
      </c>
      <c r="F1222" s="209"/>
      <c r="G1222" s="209"/>
      <c r="H1222" s="209"/>
      <c r="I1222" s="209"/>
      <c r="J1222" s="209"/>
      <c r="K1222" s="209"/>
      <c r="L1222" s="209"/>
      <c r="M1222" s="114">
        <v>75</v>
      </c>
      <c r="N1222" s="121" t="s">
        <v>63</v>
      </c>
    </row>
    <row r="1223" spans="1:14" ht="12" customHeight="1" x14ac:dyDescent="0.2">
      <c r="A1223" s="161"/>
      <c r="B1223" s="299" t="s">
        <v>1228</v>
      </c>
      <c r="C1223" s="175"/>
      <c r="D1223" s="297">
        <v>1</v>
      </c>
      <c r="E1223" s="297">
        <f>E1225</f>
        <v>12</v>
      </c>
      <c r="F1223" s="259"/>
      <c r="G1223" s="297">
        <v>6.25</v>
      </c>
      <c r="H1223" s="259"/>
      <c r="I1223" s="259"/>
      <c r="J1223" s="259"/>
      <c r="K1223" s="297">
        <v>75</v>
      </c>
      <c r="L1223" s="297">
        <v>75</v>
      </c>
      <c r="M1223" s="147"/>
      <c r="N1223" s="175"/>
    </row>
    <row r="1224" spans="1:14" ht="52.5" customHeight="1" x14ac:dyDescent="0.3">
      <c r="A1224" s="121" t="s">
        <v>546</v>
      </c>
      <c r="B1224" s="132" t="s">
        <v>932</v>
      </c>
      <c r="C1224" s="128"/>
      <c r="D1224" s="209"/>
      <c r="E1224" s="209"/>
      <c r="F1224" s="209"/>
      <c r="G1224" s="209"/>
      <c r="H1224" s="209"/>
      <c r="I1224" s="209"/>
      <c r="J1224" s="209"/>
      <c r="K1224" s="209"/>
      <c r="L1224" s="209"/>
      <c r="M1224" s="114">
        <v>75</v>
      </c>
      <c r="N1224" s="121" t="s">
        <v>63</v>
      </c>
    </row>
    <row r="1225" spans="1:14" ht="12" customHeight="1" x14ac:dyDescent="0.2">
      <c r="A1225" s="161"/>
      <c r="B1225" s="299" t="s">
        <v>1228</v>
      </c>
      <c r="C1225" s="175"/>
      <c r="D1225" s="297">
        <v>1</v>
      </c>
      <c r="E1225" s="297">
        <v>12</v>
      </c>
      <c r="F1225" s="259"/>
      <c r="G1225" s="297">
        <v>6.25</v>
      </c>
      <c r="H1225" s="259"/>
      <c r="I1225" s="259"/>
      <c r="J1225" s="259"/>
      <c r="K1225" s="297">
        <v>75</v>
      </c>
      <c r="L1225" s="297">
        <v>75</v>
      </c>
      <c r="M1225" s="147"/>
      <c r="N1225" s="175"/>
    </row>
    <row r="1226" spans="1:14" ht="42" customHeight="1" x14ac:dyDescent="0.3">
      <c r="A1226" s="133" t="s">
        <v>547</v>
      </c>
      <c r="B1226" s="132" t="s">
        <v>933</v>
      </c>
      <c r="C1226" s="128"/>
      <c r="D1226" s="209"/>
      <c r="E1226" s="133" t="s">
        <v>1008</v>
      </c>
      <c r="F1226" s="209"/>
      <c r="G1226" s="209"/>
      <c r="H1226" s="209"/>
      <c r="I1226" s="209"/>
      <c r="J1226" s="209"/>
      <c r="K1226" s="209"/>
      <c r="L1226" s="209"/>
      <c r="M1226" s="114">
        <f>L1227</f>
        <v>32.22</v>
      </c>
      <c r="N1226" s="133" t="s">
        <v>124</v>
      </c>
    </row>
    <row r="1227" spans="1:14" ht="12" customHeight="1" x14ac:dyDescent="0.2">
      <c r="A1227" s="161"/>
      <c r="B1227" s="299" t="s">
        <v>1229</v>
      </c>
      <c r="C1227" s="175"/>
      <c r="D1227" s="297">
        <v>1</v>
      </c>
      <c r="E1227" s="297">
        <f>12.01*2+4.8*2-1.4</f>
        <v>32.22</v>
      </c>
      <c r="F1227" s="259"/>
      <c r="G1227" s="259"/>
      <c r="H1227" s="259"/>
      <c r="I1227" s="259"/>
      <c r="J1227" s="259"/>
      <c r="K1227" s="297">
        <f>E1227</f>
        <v>32.22</v>
      </c>
      <c r="L1227" s="297">
        <f>K1227</f>
        <v>32.22</v>
      </c>
      <c r="M1227" s="147"/>
      <c r="N1227" s="175"/>
    </row>
    <row r="1228" spans="1:14" ht="63" customHeight="1" x14ac:dyDescent="0.3">
      <c r="A1228" s="121" t="s">
        <v>548</v>
      </c>
      <c r="B1228" s="132" t="s">
        <v>1230</v>
      </c>
      <c r="C1228" s="140" t="s">
        <v>1503</v>
      </c>
      <c r="D1228" s="209"/>
      <c r="E1228" s="121" t="s">
        <v>1008</v>
      </c>
      <c r="F1228" s="209"/>
      <c r="G1228" s="209"/>
      <c r="H1228" s="209"/>
      <c r="I1228" s="209"/>
      <c r="J1228" s="209"/>
      <c r="K1228" s="209"/>
      <c r="L1228" s="209"/>
      <c r="M1228" s="114">
        <f>L1229</f>
        <v>39.880000000000003</v>
      </c>
      <c r="N1228" s="121" t="s">
        <v>63</v>
      </c>
    </row>
    <row r="1229" spans="1:14" ht="12" customHeight="1" x14ac:dyDescent="0.2">
      <c r="A1229" s="161"/>
      <c r="B1229" s="299" t="s">
        <v>983</v>
      </c>
      <c r="C1229" s="175"/>
      <c r="D1229" s="297">
        <v>1</v>
      </c>
      <c r="E1229" s="297">
        <f>(12.31*2+7.63*2)</f>
        <v>39.880000000000003</v>
      </c>
      <c r="F1229" s="259"/>
      <c r="G1229" s="297">
        <v>1</v>
      </c>
      <c r="H1229" s="259"/>
      <c r="I1229" s="259"/>
      <c r="J1229" s="259"/>
      <c r="K1229" s="297">
        <f>E1229*G1229</f>
        <v>39.880000000000003</v>
      </c>
      <c r="L1229" s="297">
        <f>K1229</f>
        <v>39.880000000000003</v>
      </c>
      <c r="M1229" s="147"/>
      <c r="N1229" s="175"/>
    </row>
    <row r="1230" spans="1:14" ht="12" customHeight="1" x14ac:dyDescent="0.2">
      <c r="A1230" s="156" t="s">
        <v>550</v>
      </c>
      <c r="B1230" s="157" t="s">
        <v>41</v>
      </c>
      <c r="C1230" s="143"/>
      <c r="D1230" s="253"/>
      <c r="E1230" s="253"/>
      <c r="F1230" s="253"/>
      <c r="G1230" s="253"/>
      <c r="H1230" s="253"/>
      <c r="I1230" s="253"/>
      <c r="J1230" s="253"/>
      <c r="K1230" s="253"/>
      <c r="L1230" s="253"/>
      <c r="M1230" s="144"/>
      <c r="N1230" s="143"/>
    </row>
    <row r="1231" spans="1:14" ht="52.75" customHeight="1" x14ac:dyDescent="0.3">
      <c r="A1231" s="121" t="s">
        <v>551</v>
      </c>
      <c r="B1231" s="132" t="s">
        <v>936</v>
      </c>
      <c r="C1231" s="128"/>
      <c r="D1231" s="209"/>
      <c r="E1231" s="209"/>
      <c r="F1231" s="209"/>
      <c r="G1231" s="256" t="s">
        <v>903</v>
      </c>
      <c r="H1231" s="209"/>
      <c r="I1231" s="209"/>
      <c r="J1231" s="209"/>
      <c r="K1231" s="209"/>
      <c r="L1231" s="209"/>
      <c r="M1231" s="114">
        <v>236.18</v>
      </c>
      <c r="N1231" s="121" t="s">
        <v>63</v>
      </c>
    </row>
    <row r="1232" spans="1:14" ht="12" customHeight="1" x14ac:dyDescent="0.2">
      <c r="A1232" s="171"/>
      <c r="B1232" s="170" t="s">
        <v>937</v>
      </c>
      <c r="C1232" s="116"/>
      <c r="D1232" s="122"/>
      <c r="E1232" s="122"/>
      <c r="F1232" s="122"/>
      <c r="G1232" s="122"/>
      <c r="H1232" s="122"/>
      <c r="I1232" s="122"/>
      <c r="J1232" s="122"/>
      <c r="K1232" s="122"/>
      <c r="L1232" s="122"/>
      <c r="M1232" s="118"/>
      <c r="N1232" s="116"/>
    </row>
    <row r="1233" spans="1:14" ht="12" customHeight="1" x14ac:dyDescent="0.2">
      <c r="A1233" s="161"/>
      <c r="B1233" s="299" t="s">
        <v>1220</v>
      </c>
      <c r="C1233" s="175"/>
      <c r="D1233" s="297">
        <v>1</v>
      </c>
      <c r="E1233" s="297">
        <v>12</v>
      </c>
      <c r="F1233" s="259"/>
      <c r="G1233" s="297">
        <v>4.5</v>
      </c>
      <c r="H1233" s="259"/>
      <c r="I1233" s="259"/>
      <c r="J1233" s="259"/>
      <c r="K1233" s="297">
        <v>54</v>
      </c>
      <c r="L1233" s="297">
        <v>54</v>
      </c>
      <c r="M1233" s="147"/>
      <c r="N1233" s="175"/>
    </row>
    <row r="1234" spans="1:14" ht="12" customHeight="1" x14ac:dyDescent="0.2">
      <c r="A1234" s="161"/>
      <c r="B1234" s="299" t="s">
        <v>1221</v>
      </c>
      <c r="C1234" s="175"/>
      <c r="D1234" s="297">
        <v>2</v>
      </c>
      <c r="E1234" s="297">
        <v>4.8</v>
      </c>
      <c r="F1234" s="259"/>
      <c r="G1234" s="297">
        <v>3</v>
      </c>
      <c r="H1234" s="259"/>
      <c r="I1234" s="259"/>
      <c r="J1234" s="259"/>
      <c r="K1234" s="297">
        <v>14.4</v>
      </c>
      <c r="L1234" s="297">
        <v>28.8</v>
      </c>
      <c r="M1234" s="147"/>
      <c r="N1234" s="175"/>
    </row>
    <row r="1235" spans="1:14" ht="12" customHeight="1" x14ac:dyDescent="0.2">
      <c r="A1235" s="161"/>
      <c r="B1235" s="299" t="s">
        <v>1222</v>
      </c>
      <c r="C1235" s="175"/>
      <c r="D1235" s="297">
        <v>1</v>
      </c>
      <c r="E1235" s="297">
        <v>12</v>
      </c>
      <c r="F1235" s="259"/>
      <c r="G1235" s="297">
        <v>3</v>
      </c>
      <c r="H1235" s="259"/>
      <c r="I1235" s="259"/>
      <c r="J1235" s="259"/>
      <c r="K1235" s="297">
        <v>36</v>
      </c>
      <c r="L1235" s="297">
        <v>36</v>
      </c>
      <c r="M1235" s="147"/>
      <c r="N1235" s="175"/>
    </row>
    <row r="1236" spans="1:14" ht="12" customHeight="1" x14ac:dyDescent="0.2">
      <c r="A1236" s="298"/>
      <c r="B1236" s="299" t="s">
        <v>1223</v>
      </c>
      <c r="C1236" s="175"/>
      <c r="D1236" s="297">
        <v>-1</v>
      </c>
      <c r="E1236" s="297">
        <v>1.4</v>
      </c>
      <c r="F1236" s="259"/>
      <c r="G1236" s="297">
        <v>2.1</v>
      </c>
      <c r="H1236" s="259"/>
      <c r="I1236" s="259"/>
      <c r="J1236" s="259"/>
      <c r="K1236" s="297">
        <v>2.94</v>
      </c>
      <c r="L1236" s="297">
        <v>-2.94</v>
      </c>
      <c r="M1236" s="147"/>
      <c r="N1236" s="175"/>
    </row>
    <row r="1237" spans="1:14" ht="12" customHeight="1" x14ac:dyDescent="0.2">
      <c r="A1237" s="298"/>
      <c r="B1237" s="299" t="s">
        <v>909</v>
      </c>
      <c r="C1237" s="175"/>
      <c r="D1237" s="297">
        <v>-4</v>
      </c>
      <c r="E1237" s="297">
        <v>1.6</v>
      </c>
      <c r="F1237" s="259"/>
      <c r="G1237" s="297">
        <v>1</v>
      </c>
      <c r="H1237" s="259"/>
      <c r="I1237" s="259"/>
      <c r="J1237" s="259"/>
      <c r="K1237" s="297">
        <v>1.6</v>
      </c>
      <c r="L1237" s="297">
        <v>-6.4</v>
      </c>
      <c r="M1237" s="147"/>
      <c r="N1237" s="175"/>
    </row>
    <row r="1238" spans="1:14" ht="31.75" customHeight="1" x14ac:dyDescent="0.3">
      <c r="A1238" s="301"/>
      <c r="B1238" s="299" t="s">
        <v>1231</v>
      </c>
      <c r="C1238" s="208"/>
      <c r="D1238" s="145">
        <v>2</v>
      </c>
      <c r="E1238" s="145">
        <v>4.3899999999999997</v>
      </c>
      <c r="F1238" s="300" t="s">
        <v>1225</v>
      </c>
      <c r="G1238" s="146"/>
      <c r="H1238" s="146"/>
      <c r="I1238" s="146"/>
      <c r="J1238" s="146"/>
      <c r="K1238" s="145">
        <v>2.2000000000000002</v>
      </c>
      <c r="L1238" s="145">
        <v>4.3899999999999997</v>
      </c>
      <c r="M1238" s="147"/>
      <c r="N1238" s="208"/>
    </row>
    <row r="1239" spans="1:14" ht="12" customHeight="1" x14ac:dyDescent="0.2">
      <c r="A1239" s="298"/>
      <c r="B1239" s="275" t="s">
        <v>939</v>
      </c>
      <c r="C1239" s="175"/>
      <c r="D1239" s="259"/>
      <c r="E1239" s="259"/>
      <c r="F1239" s="259"/>
      <c r="G1239" s="259"/>
      <c r="H1239" s="259"/>
      <c r="I1239" s="259"/>
      <c r="J1239" s="259"/>
      <c r="K1239" s="259"/>
      <c r="L1239" s="259"/>
      <c r="M1239" s="147"/>
      <c r="N1239" s="175"/>
    </row>
    <row r="1240" spans="1:14" ht="12" customHeight="1" x14ac:dyDescent="0.2">
      <c r="A1240" s="298"/>
      <c r="B1240" s="299" t="s">
        <v>1220</v>
      </c>
      <c r="C1240" s="175"/>
      <c r="D1240" s="297">
        <v>1</v>
      </c>
      <c r="E1240" s="297">
        <v>12</v>
      </c>
      <c r="F1240" s="259"/>
      <c r="G1240" s="297">
        <v>4.5</v>
      </c>
      <c r="H1240" s="259"/>
      <c r="I1240" s="259"/>
      <c r="J1240" s="259"/>
      <c r="K1240" s="297">
        <v>54</v>
      </c>
      <c r="L1240" s="297">
        <v>54</v>
      </c>
      <c r="M1240" s="147"/>
      <c r="N1240" s="175"/>
    </row>
    <row r="1241" spans="1:14" ht="12" customHeight="1" x14ac:dyDescent="0.2">
      <c r="A1241" s="298"/>
      <c r="B1241" s="299" t="s">
        <v>1221</v>
      </c>
      <c r="C1241" s="175"/>
      <c r="D1241" s="297">
        <v>2</v>
      </c>
      <c r="E1241" s="297">
        <v>4.8</v>
      </c>
      <c r="F1241" s="259"/>
      <c r="G1241" s="297">
        <v>3</v>
      </c>
      <c r="H1241" s="259"/>
      <c r="I1241" s="259"/>
      <c r="J1241" s="259"/>
      <c r="K1241" s="297">
        <v>14.4</v>
      </c>
      <c r="L1241" s="297">
        <v>28.8</v>
      </c>
      <c r="M1241" s="147"/>
      <c r="N1241" s="175"/>
    </row>
    <row r="1242" spans="1:14" ht="12" customHeight="1" x14ac:dyDescent="0.2">
      <c r="A1242" s="298"/>
      <c r="B1242" s="299" t="s">
        <v>1222</v>
      </c>
      <c r="C1242" s="175"/>
      <c r="D1242" s="297">
        <v>1</v>
      </c>
      <c r="E1242" s="297">
        <v>12</v>
      </c>
      <c r="F1242" s="259"/>
      <c r="G1242" s="297">
        <v>3</v>
      </c>
      <c r="H1242" s="259"/>
      <c r="I1242" s="259"/>
      <c r="J1242" s="259"/>
      <c r="K1242" s="297">
        <v>36</v>
      </c>
      <c r="L1242" s="297">
        <v>36</v>
      </c>
      <c r="M1242" s="147"/>
      <c r="N1242" s="175"/>
    </row>
    <row r="1243" spans="1:14" ht="12" customHeight="1" x14ac:dyDescent="0.2">
      <c r="A1243" s="298"/>
      <c r="B1243" s="299" t="s">
        <v>1223</v>
      </c>
      <c r="C1243" s="175"/>
      <c r="D1243" s="297">
        <v>-1</v>
      </c>
      <c r="E1243" s="297">
        <v>1.4</v>
      </c>
      <c r="F1243" s="259"/>
      <c r="G1243" s="297">
        <v>2.1</v>
      </c>
      <c r="H1243" s="259"/>
      <c r="I1243" s="259"/>
      <c r="J1243" s="259"/>
      <c r="K1243" s="297">
        <v>2.94</v>
      </c>
      <c r="L1243" s="297">
        <v>-2.94</v>
      </c>
      <c r="M1243" s="147"/>
      <c r="N1243" s="175"/>
    </row>
    <row r="1244" spans="1:14" ht="12" customHeight="1" x14ac:dyDescent="0.2">
      <c r="A1244" s="298"/>
      <c r="B1244" s="299" t="s">
        <v>909</v>
      </c>
      <c r="C1244" s="175"/>
      <c r="D1244" s="297">
        <v>-4</v>
      </c>
      <c r="E1244" s="297">
        <v>1.6</v>
      </c>
      <c r="F1244" s="259"/>
      <c r="G1244" s="297">
        <v>1</v>
      </c>
      <c r="H1244" s="259"/>
      <c r="I1244" s="259"/>
      <c r="J1244" s="259"/>
      <c r="K1244" s="297">
        <v>1.6</v>
      </c>
      <c r="L1244" s="297">
        <v>-6.4</v>
      </c>
      <c r="M1244" s="147"/>
      <c r="N1244" s="175"/>
    </row>
    <row r="1245" spans="1:14" ht="31.5" customHeight="1" x14ac:dyDescent="0.3">
      <c r="A1245" s="301"/>
      <c r="B1245" s="299" t="s">
        <v>1231</v>
      </c>
      <c r="C1245" s="208"/>
      <c r="D1245" s="145">
        <v>2</v>
      </c>
      <c r="E1245" s="145">
        <v>4.3899999999999997</v>
      </c>
      <c r="F1245" s="300" t="s">
        <v>1225</v>
      </c>
      <c r="G1245" s="146"/>
      <c r="H1245" s="146"/>
      <c r="I1245" s="146"/>
      <c r="J1245" s="146"/>
      <c r="K1245" s="145">
        <v>2.2000000000000002</v>
      </c>
      <c r="L1245" s="145">
        <v>4.3899999999999997</v>
      </c>
      <c r="M1245" s="147"/>
      <c r="N1245" s="208"/>
    </row>
    <row r="1246" spans="1:14" ht="12" customHeight="1" x14ac:dyDescent="0.2">
      <c r="A1246" s="298"/>
      <c r="B1246" s="299" t="s">
        <v>1232</v>
      </c>
      <c r="C1246" s="175"/>
      <c r="D1246" s="297">
        <v>4</v>
      </c>
      <c r="E1246" s="297">
        <v>0.8</v>
      </c>
      <c r="F1246" s="259"/>
      <c r="G1246" s="297">
        <v>2.65</v>
      </c>
      <c r="H1246" s="259"/>
      <c r="I1246" s="259"/>
      <c r="J1246" s="259"/>
      <c r="K1246" s="297">
        <v>2.12</v>
      </c>
      <c r="L1246" s="297">
        <v>8.48</v>
      </c>
      <c r="M1246" s="147"/>
      <c r="N1246" s="175"/>
    </row>
    <row r="1247" spans="1:14" ht="73.75" customHeight="1" x14ac:dyDescent="0.3">
      <c r="A1247" s="166" t="s">
        <v>552</v>
      </c>
      <c r="B1247" s="132" t="s">
        <v>941</v>
      </c>
      <c r="C1247" s="167" t="s">
        <v>942</v>
      </c>
      <c r="D1247" s="209"/>
      <c r="E1247" s="209"/>
      <c r="F1247" s="209"/>
      <c r="G1247" s="142" t="s">
        <v>903</v>
      </c>
      <c r="H1247" s="209"/>
      <c r="I1247" s="209"/>
      <c r="J1247" s="209"/>
      <c r="K1247" s="209"/>
      <c r="L1247" s="209"/>
      <c r="M1247" s="114">
        <v>113.85</v>
      </c>
      <c r="N1247" s="121" t="s">
        <v>63</v>
      </c>
    </row>
    <row r="1248" spans="1:14" ht="12" customHeight="1" x14ac:dyDescent="0.2">
      <c r="A1248" s="164"/>
      <c r="B1248" s="212" t="s">
        <v>937</v>
      </c>
      <c r="C1248" s="131"/>
      <c r="D1248" s="254"/>
      <c r="E1248" s="254"/>
      <c r="F1248" s="254"/>
      <c r="G1248" s="254"/>
      <c r="H1248" s="254"/>
      <c r="I1248" s="254"/>
      <c r="J1248" s="254"/>
      <c r="K1248" s="254"/>
      <c r="L1248" s="254"/>
      <c r="M1248" s="126"/>
      <c r="N1248" s="131"/>
    </row>
    <row r="1249" spans="1:14" ht="12" customHeight="1" x14ac:dyDescent="0.2">
      <c r="A1249" s="164"/>
      <c r="B1249" s="155" t="s">
        <v>1220</v>
      </c>
      <c r="C1249" s="131"/>
      <c r="D1249" s="124">
        <v>1</v>
      </c>
      <c r="E1249" s="124">
        <v>12</v>
      </c>
      <c r="F1249" s="254"/>
      <c r="G1249" s="124">
        <v>4.5</v>
      </c>
      <c r="H1249" s="254"/>
      <c r="I1249" s="254"/>
      <c r="J1249" s="254"/>
      <c r="K1249" s="124">
        <v>54</v>
      </c>
      <c r="L1249" s="124">
        <v>54</v>
      </c>
      <c r="M1249" s="126"/>
      <c r="N1249" s="131"/>
    </row>
    <row r="1250" spans="1:14" ht="12" customHeight="1" x14ac:dyDescent="0.2">
      <c r="A1250" s="164"/>
      <c r="B1250" s="155" t="s">
        <v>1221</v>
      </c>
      <c r="C1250" s="131"/>
      <c r="D1250" s="124">
        <v>2</v>
      </c>
      <c r="E1250" s="124">
        <v>4.8</v>
      </c>
      <c r="F1250" s="254"/>
      <c r="G1250" s="124">
        <v>3</v>
      </c>
      <c r="H1250" s="254"/>
      <c r="I1250" s="254"/>
      <c r="J1250" s="254"/>
      <c r="K1250" s="124">
        <v>14.4</v>
      </c>
      <c r="L1250" s="124">
        <v>28.8</v>
      </c>
      <c r="M1250" s="126"/>
      <c r="N1250" s="131"/>
    </row>
    <row r="1251" spans="1:14" ht="12" customHeight="1" x14ac:dyDescent="0.2">
      <c r="A1251" s="164"/>
      <c r="B1251" s="155" t="s">
        <v>1222</v>
      </c>
      <c r="C1251" s="131"/>
      <c r="D1251" s="124">
        <v>1</v>
      </c>
      <c r="E1251" s="124">
        <v>12</v>
      </c>
      <c r="F1251" s="254"/>
      <c r="G1251" s="124">
        <v>3</v>
      </c>
      <c r="H1251" s="254"/>
      <c r="I1251" s="254"/>
      <c r="J1251" s="254"/>
      <c r="K1251" s="124">
        <v>36</v>
      </c>
      <c r="L1251" s="124">
        <v>36</v>
      </c>
      <c r="M1251" s="126"/>
      <c r="N1251" s="131"/>
    </row>
    <row r="1252" spans="1:14" ht="12" customHeight="1" x14ac:dyDescent="0.2">
      <c r="A1252" s="164"/>
      <c r="B1252" s="155" t="s">
        <v>1223</v>
      </c>
      <c r="C1252" s="131"/>
      <c r="D1252" s="124">
        <v>-1</v>
      </c>
      <c r="E1252" s="124">
        <v>1.4</v>
      </c>
      <c r="F1252" s="254"/>
      <c r="G1252" s="124">
        <v>2.1</v>
      </c>
      <c r="H1252" s="254"/>
      <c r="I1252" s="254"/>
      <c r="J1252" s="254"/>
      <c r="K1252" s="124">
        <v>2.94</v>
      </c>
      <c r="L1252" s="124">
        <v>-2.94</v>
      </c>
      <c r="M1252" s="126"/>
      <c r="N1252" s="131"/>
    </row>
    <row r="1253" spans="1:14" ht="12" customHeight="1" x14ac:dyDescent="0.2">
      <c r="A1253" s="164"/>
      <c r="B1253" s="155" t="s">
        <v>909</v>
      </c>
      <c r="C1253" s="131"/>
      <c r="D1253" s="124">
        <v>-4</v>
      </c>
      <c r="E1253" s="124">
        <v>1.6</v>
      </c>
      <c r="F1253" s="254"/>
      <c r="G1253" s="124">
        <v>1</v>
      </c>
      <c r="H1253" s="254"/>
      <c r="I1253" s="254"/>
      <c r="J1253" s="254"/>
      <c r="K1253" s="124">
        <v>1.6</v>
      </c>
      <c r="L1253" s="124">
        <v>-6.4</v>
      </c>
      <c r="M1253" s="126"/>
      <c r="N1253" s="131"/>
    </row>
    <row r="1254" spans="1:14" ht="31.5" customHeight="1" x14ac:dyDescent="0.3">
      <c r="A1254" s="238"/>
      <c r="B1254" s="155" t="s">
        <v>1231</v>
      </c>
      <c r="C1254" s="173"/>
      <c r="D1254" s="123">
        <v>2</v>
      </c>
      <c r="E1254" s="123">
        <v>4.3899999999999997</v>
      </c>
      <c r="F1254" s="258" t="s">
        <v>1225</v>
      </c>
      <c r="G1254" s="125"/>
      <c r="H1254" s="125"/>
      <c r="I1254" s="125"/>
      <c r="J1254" s="125"/>
      <c r="K1254" s="123">
        <v>2.2000000000000002</v>
      </c>
      <c r="L1254" s="123">
        <v>4.3899999999999997</v>
      </c>
      <c r="M1254" s="126"/>
      <c r="N1254" s="173"/>
    </row>
    <row r="1255" spans="1:14" ht="73.75" customHeight="1" x14ac:dyDescent="0.3">
      <c r="A1255" s="166" t="s">
        <v>553</v>
      </c>
      <c r="B1255" s="132" t="s">
        <v>941</v>
      </c>
      <c r="C1255" s="167" t="s">
        <v>944</v>
      </c>
      <c r="D1255" s="209"/>
      <c r="E1255" s="209"/>
      <c r="F1255" s="209"/>
      <c r="G1255" s="142" t="s">
        <v>903</v>
      </c>
      <c r="H1255" s="209"/>
      <c r="I1255" s="209"/>
      <c r="J1255" s="209"/>
      <c r="K1255" s="209"/>
      <c r="L1255" s="209"/>
      <c r="M1255" s="114">
        <v>122.33</v>
      </c>
      <c r="N1255" s="121" t="s">
        <v>63</v>
      </c>
    </row>
    <row r="1256" spans="1:14" ht="12" customHeight="1" x14ac:dyDescent="0.2">
      <c r="A1256" s="164"/>
      <c r="B1256" s="212" t="s">
        <v>939</v>
      </c>
      <c r="C1256" s="131"/>
      <c r="D1256" s="254"/>
      <c r="E1256" s="254"/>
      <c r="F1256" s="254"/>
      <c r="G1256" s="254"/>
      <c r="H1256" s="254"/>
      <c r="I1256" s="254"/>
      <c r="J1256" s="254"/>
      <c r="K1256" s="254"/>
      <c r="L1256" s="254"/>
      <c r="M1256" s="126"/>
      <c r="N1256" s="131"/>
    </row>
    <row r="1257" spans="1:14" ht="12" customHeight="1" x14ac:dyDescent="0.2">
      <c r="A1257" s="164"/>
      <c r="B1257" s="155" t="s">
        <v>1220</v>
      </c>
      <c r="C1257" s="131"/>
      <c r="D1257" s="124">
        <v>1</v>
      </c>
      <c r="E1257" s="124">
        <v>12</v>
      </c>
      <c r="F1257" s="254"/>
      <c r="G1257" s="124">
        <v>4.5</v>
      </c>
      <c r="H1257" s="254"/>
      <c r="I1257" s="254"/>
      <c r="J1257" s="254"/>
      <c r="K1257" s="124">
        <v>54</v>
      </c>
      <c r="L1257" s="124">
        <v>54</v>
      </c>
      <c r="M1257" s="126"/>
      <c r="N1257" s="131"/>
    </row>
    <row r="1258" spans="1:14" ht="12" customHeight="1" x14ac:dyDescent="0.2">
      <c r="A1258" s="164"/>
      <c r="B1258" s="155" t="s">
        <v>1221</v>
      </c>
      <c r="C1258" s="131"/>
      <c r="D1258" s="124">
        <v>2</v>
      </c>
      <c r="E1258" s="124">
        <v>4.8</v>
      </c>
      <c r="F1258" s="254"/>
      <c r="G1258" s="124">
        <v>3</v>
      </c>
      <c r="H1258" s="254"/>
      <c r="I1258" s="254"/>
      <c r="J1258" s="254"/>
      <c r="K1258" s="124">
        <v>14.4</v>
      </c>
      <c r="L1258" s="124">
        <v>28.8</v>
      </c>
      <c r="M1258" s="126"/>
      <c r="N1258" s="131"/>
    </row>
    <row r="1259" spans="1:14" ht="12" customHeight="1" x14ac:dyDescent="0.2">
      <c r="A1259" s="164"/>
      <c r="B1259" s="155" t="s">
        <v>1222</v>
      </c>
      <c r="C1259" s="131"/>
      <c r="D1259" s="124">
        <v>1</v>
      </c>
      <c r="E1259" s="124">
        <v>12</v>
      </c>
      <c r="F1259" s="254"/>
      <c r="G1259" s="124">
        <v>3</v>
      </c>
      <c r="H1259" s="254"/>
      <c r="I1259" s="254"/>
      <c r="J1259" s="254"/>
      <c r="K1259" s="124">
        <v>36</v>
      </c>
      <c r="L1259" s="124">
        <v>36</v>
      </c>
      <c r="M1259" s="126"/>
      <c r="N1259" s="131"/>
    </row>
    <row r="1260" spans="1:14" ht="12" customHeight="1" x14ac:dyDescent="0.2">
      <c r="A1260" s="164"/>
      <c r="B1260" s="155" t="s">
        <v>1223</v>
      </c>
      <c r="C1260" s="131"/>
      <c r="D1260" s="124">
        <v>-1</v>
      </c>
      <c r="E1260" s="124">
        <v>1.4</v>
      </c>
      <c r="F1260" s="254"/>
      <c r="G1260" s="124">
        <v>2.1</v>
      </c>
      <c r="H1260" s="254"/>
      <c r="I1260" s="254"/>
      <c r="J1260" s="254"/>
      <c r="K1260" s="124">
        <v>2.94</v>
      </c>
      <c r="L1260" s="124">
        <v>-2.94</v>
      </c>
      <c r="M1260" s="126"/>
      <c r="N1260" s="131"/>
    </row>
    <row r="1261" spans="1:14" ht="12" customHeight="1" x14ac:dyDescent="0.2">
      <c r="A1261" s="154"/>
      <c r="B1261" s="155" t="s">
        <v>909</v>
      </c>
      <c r="C1261" s="131"/>
      <c r="D1261" s="124">
        <v>-4</v>
      </c>
      <c r="E1261" s="124">
        <v>1.6</v>
      </c>
      <c r="F1261" s="254"/>
      <c r="G1261" s="124">
        <v>1</v>
      </c>
      <c r="H1261" s="254"/>
      <c r="I1261" s="254"/>
      <c r="J1261" s="254"/>
      <c r="K1261" s="124">
        <v>1.6</v>
      </c>
      <c r="L1261" s="124">
        <v>-6.4</v>
      </c>
      <c r="M1261" s="126"/>
      <c r="N1261" s="131"/>
    </row>
    <row r="1262" spans="1:14" ht="31.5" customHeight="1" x14ac:dyDescent="0.3">
      <c r="A1262" s="160"/>
      <c r="B1262" s="155" t="s">
        <v>1231</v>
      </c>
      <c r="C1262" s="173"/>
      <c r="D1262" s="123">
        <v>2</v>
      </c>
      <c r="E1262" s="123">
        <v>4.3899999999999997</v>
      </c>
      <c r="F1262" s="258" t="s">
        <v>1225</v>
      </c>
      <c r="G1262" s="125"/>
      <c r="H1262" s="125"/>
      <c r="I1262" s="125"/>
      <c r="J1262" s="125"/>
      <c r="K1262" s="123">
        <v>2.2000000000000002</v>
      </c>
      <c r="L1262" s="123">
        <v>4.3899999999999997</v>
      </c>
      <c r="M1262" s="126"/>
      <c r="N1262" s="173"/>
    </row>
    <row r="1263" spans="1:14" ht="12" customHeight="1" x14ac:dyDescent="0.2">
      <c r="A1263" s="154"/>
      <c r="B1263" s="155" t="s">
        <v>1232</v>
      </c>
      <c r="C1263" s="131"/>
      <c r="D1263" s="124">
        <v>4</v>
      </c>
      <c r="E1263" s="124">
        <v>0.8</v>
      </c>
      <c r="F1263" s="254"/>
      <c r="G1263" s="124">
        <v>2.65</v>
      </c>
      <c r="H1263" s="254"/>
      <c r="I1263" s="254"/>
      <c r="J1263" s="254"/>
      <c r="K1263" s="124">
        <v>2.12</v>
      </c>
      <c r="L1263" s="124">
        <v>8.48</v>
      </c>
      <c r="M1263" s="126"/>
      <c r="N1263" s="131"/>
    </row>
    <row r="1264" spans="1:14" ht="42" customHeight="1" x14ac:dyDescent="0.3">
      <c r="A1264" s="133" t="s">
        <v>554</v>
      </c>
      <c r="B1264" s="132" t="s">
        <v>1015</v>
      </c>
      <c r="C1264" s="163" t="s">
        <v>944</v>
      </c>
      <c r="D1264" s="209"/>
      <c r="E1264" s="209"/>
      <c r="F1264" s="209"/>
      <c r="G1264" s="256" t="s">
        <v>903</v>
      </c>
      <c r="H1264" s="209"/>
      <c r="I1264" s="209"/>
      <c r="J1264" s="209"/>
      <c r="K1264" s="209"/>
      <c r="L1264" s="209"/>
      <c r="M1264" s="114">
        <v>122.33</v>
      </c>
      <c r="N1264" s="133" t="s">
        <v>63</v>
      </c>
    </row>
    <row r="1265" spans="1:14" ht="12" customHeight="1" x14ac:dyDescent="0.2">
      <c r="A1265" s="171"/>
      <c r="B1265" s="239" t="s">
        <v>939</v>
      </c>
      <c r="C1265" s="116"/>
      <c r="D1265" s="122"/>
      <c r="E1265" s="122"/>
      <c r="F1265" s="122"/>
      <c r="G1265" s="122"/>
      <c r="H1265" s="122"/>
      <c r="I1265" s="122"/>
      <c r="J1265" s="122"/>
      <c r="K1265" s="122"/>
      <c r="L1265" s="122"/>
      <c r="M1265" s="118"/>
      <c r="N1265" s="116"/>
    </row>
    <row r="1266" spans="1:14" ht="12" customHeight="1" x14ac:dyDescent="0.2">
      <c r="A1266" s="161"/>
      <c r="B1266" s="299" t="s">
        <v>1220</v>
      </c>
      <c r="C1266" s="175"/>
      <c r="D1266" s="297">
        <v>1</v>
      </c>
      <c r="E1266" s="297">
        <v>12</v>
      </c>
      <c r="F1266" s="259"/>
      <c r="G1266" s="297">
        <v>4.5</v>
      </c>
      <c r="H1266" s="259"/>
      <c r="I1266" s="259"/>
      <c r="J1266" s="259"/>
      <c r="K1266" s="297">
        <v>54</v>
      </c>
      <c r="L1266" s="297">
        <v>54</v>
      </c>
      <c r="M1266" s="147"/>
      <c r="N1266" s="175"/>
    </row>
    <row r="1267" spans="1:14" ht="12" customHeight="1" x14ac:dyDescent="0.2">
      <c r="A1267" s="161"/>
      <c r="B1267" s="299" t="s">
        <v>1221</v>
      </c>
      <c r="C1267" s="175"/>
      <c r="D1267" s="297">
        <v>2</v>
      </c>
      <c r="E1267" s="297">
        <v>4.8</v>
      </c>
      <c r="F1267" s="259"/>
      <c r="G1267" s="297">
        <v>3</v>
      </c>
      <c r="H1267" s="259"/>
      <c r="I1267" s="259"/>
      <c r="J1267" s="259"/>
      <c r="K1267" s="297">
        <v>14.4</v>
      </c>
      <c r="L1267" s="297">
        <v>28.8</v>
      </c>
      <c r="M1267" s="147"/>
      <c r="N1267" s="175"/>
    </row>
    <row r="1268" spans="1:14" ht="12" customHeight="1" x14ac:dyDescent="0.2">
      <c r="A1268" s="161"/>
      <c r="B1268" s="299" t="s">
        <v>1222</v>
      </c>
      <c r="C1268" s="175"/>
      <c r="D1268" s="297">
        <v>1</v>
      </c>
      <c r="E1268" s="297">
        <v>12</v>
      </c>
      <c r="F1268" s="259"/>
      <c r="G1268" s="297">
        <v>3</v>
      </c>
      <c r="H1268" s="259"/>
      <c r="I1268" s="259"/>
      <c r="J1268" s="259"/>
      <c r="K1268" s="297">
        <v>36</v>
      </c>
      <c r="L1268" s="297">
        <v>36</v>
      </c>
      <c r="M1268" s="147"/>
      <c r="N1268" s="175"/>
    </row>
    <row r="1269" spans="1:14" ht="12" customHeight="1" x14ac:dyDescent="0.2">
      <c r="A1269" s="161"/>
      <c r="B1269" s="299" t="s">
        <v>1223</v>
      </c>
      <c r="C1269" s="175"/>
      <c r="D1269" s="297">
        <v>-1</v>
      </c>
      <c r="E1269" s="297">
        <v>1.4</v>
      </c>
      <c r="F1269" s="259"/>
      <c r="G1269" s="297">
        <v>2.1</v>
      </c>
      <c r="H1269" s="259"/>
      <c r="I1269" s="259"/>
      <c r="J1269" s="259"/>
      <c r="K1269" s="297">
        <v>2.94</v>
      </c>
      <c r="L1269" s="297">
        <v>-2.94</v>
      </c>
      <c r="M1269" s="147"/>
      <c r="N1269" s="175"/>
    </row>
    <row r="1270" spans="1:14" ht="12" customHeight="1" x14ac:dyDescent="0.2">
      <c r="A1270" s="161"/>
      <c r="B1270" s="299" t="s">
        <v>909</v>
      </c>
      <c r="C1270" s="175"/>
      <c r="D1270" s="297">
        <v>-4</v>
      </c>
      <c r="E1270" s="297">
        <v>1.6</v>
      </c>
      <c r="F1270" s="259"/>
      <c r="G1270" s="297">
        <v>1</v>
      </c>
      <c r="H1270" s="259"/>
      <c r="I1270" s="259"/>
      <c r="J1270" s="259"/>
      <c r="K1270" s="297">
        <v>1.6</v>
      </c>
      <c r="L1270" s="297">
        <v>-6.4</v>
      </c>
      <c r="M1270" s="147"/>
      <c r="N1270" s="175"/>
    </row>
    <row r="1271" spans="1:14" ht="31.5" customHeight="1" x14ac:dyDescent="0.3">
      <c r="A1271" s="207"/>
      <c r="B1271" s="299" t="s">
        <v>1231</v>
      </c>
      <c r="C1271" s="208"/>
      <c r="D1271" s="145">
        <v>2</v>
      </c>
      <c r="E1271" s="145">
        <v>4.3899999999999997</v>
      </c>
      <c r="F1271" s="300" t="s">
        <v>1225</v>
      </c>
      <c r="G1271" s="146"/>
      <c r="H1271" s="146"/>
      <c r="I1271" s="146"/>
      <c r="J1271" s="146"/>
      <c r="K1271" s="145">
        <v>2.2000000000000002</v>
      </c>
      <c r="L1271" s="145">
        <v>4.3899999999999997</v>
      </c>
      <c r="M1271" s="147"/>
      <c r="N1271" s="208"/>
    </row>
    <row r="1272" spans="1:14" ht="12" customHeight="1" x14ac:dyDescent="0.2">
      <c r="A1272" s="161"/>
      <c r="B1272" s="299" t="s">
        <v>1232</v>
      </c>
      <c r="C1272" s="175"/>
      <c r="D1272" s="297">
        <v>4</v>
      </c>
      <c r="E1272" s="297">
        <v>0.8</v>
      </c>
      <c r="F1272" s="259"/>
      <c r="G1272" s="297">
        <v>2.65</v>
      </c>
      <c r="H1272" s="259"/>
      <c r="I1272" s="259"/>
      <c r="J1272" s="259"/>
      <c r="K1272" s="297">
        <v>2.12</v>
      </c>
      <c r="L1272" s="297">
        <v>8.48</v>
      </c>
      <c r="M1272" s="147"/>
      <c r="N1272" s="175"/>
    </row>
    <row r="1273" spans="1:14" ht="12" customHeight="1" x14ac:dyDescent="0.2">
      <c r="A1273" s="156" t="s">
        <v>555</v>
      </c>
      <c r="B1273" s="157" t="s">
        <v>42</v>
      </c>
      <c r="C1273" s="143"/>
      <c r="D1273" s="253"/>
      <c r="E1273" s="253"/>
      <c r="F1273" s="253"/>
      <c r="G1273" s="253"/>
      <c r="H1273" s="253"/>
      <c r="I1273" s="253"/>
      <c r="J1273" s="253"/>
      <c r="K1273" s="253"/>
      <c r="L1273" s="253"/>
      <c r="M1273" s="144"/>
      <c r="N1273" s="143"/>
    </row>
    <row r="1274" spans="1:14" ht="31.5" customHeight="1" x14ac:dyDescent="0.3">
      <c r="A1274" s="121" t="s">
        <v>556</v>
      </c>
      <c r="B1274" s="132" t="s">
        <v>1145</v>
      </c>
      <c r="C1274" s="111"/>
      <c r="D1274" s="117"/>
      <c r="E1274" s="117"/>
      <c r="F1274" s="117"/>
      <c r="G1274" s="117"/>
      <c r="H1274" s="117"/>
      <c r="I1274" s="117"/>
      <c r="J1274" s="117"/>
      <c r="K1274" s="117"/>
      <c r="L1274" s="117"/>
      <c r="M1274" s="114">
        <v>113.85</v>
      </c>
      <c r="N1274" s="121" t="s">
        <v>63</v>
      </c>
    </row>
    <row r="1275" spans="1:14" ht="12" customHeight="1" x14ac:dyDescent="0.2">
      <c r="A1275" s="171"/>
      <c r="B1275" s="239" t="s">
        <v>937</v>
      </c>
      <c r="C1275" s="116"/>
      <c r="D1275" s="122"/>
      <c r="E1275" s="122"/>
      <c r="F1275" s="122"/>
      <c r="G1275" s="122"/>
      <c r="H1275" s="122"/>
      <c r="I1275" s="122"/>
      <c r="J1275" s="122"/>
      <c r="K1275" s="122"/>
      <c r="L1275" s="122"/>
      <c r="M1275" s="118"/>
      <c r="N1275" s="116"/>
    </row>
    <row r="1276" spans="1:14" ht="12" customHeight="1" x14ac:dyDescent="0.2">
      <c r="A1276" s="161"/>
      <c r="B1276" s="299" t="s">
        <v>1220</v>
      </c>
      <c r="C1276" s="175"/>
      <c r="D1276" s="297">
        <v>1</v>
      </c>
      <c r="E1276" s="297">
        <v>12</v>
      </c>
      <c r="F1276" s="259"/>
      <c r="G1276" s="297">
        <v>4.5</v>
      </c>
      <c r="H1276" s="259"/>
      <c r="I1276" s="259"/>
      <c r="J1276" s="259"/>
      <c r="K1276" s="297">
        <v>54</v>
      </c>
      <c r="L1276" s="297">
        <v>54</v>
      </c>
      <c r="M1276" s="147"/>
      <c r="N1276" s="175"/>
    </row>
    <row r="1277" spans="1:14" ht="12" customHeight="1" x14ac:dyDescent="0.2">
      <c r="A1277" s="161"/>
      <c r="B1277" s="299" t="s">
        <v>1221</v>
      </c>
      <c r="C1277" s="175"/>
      <c r="D1277" s="297">
        <v>2</v>
      </c>
      <c r="E1277" s="297">
        <v>4.8</v>
      </c>
      <c r="F1277" s="259"/>
      <c r="G1277" s="297">
        <v>3</v>
      </c>
      <c r="H1277" s="259"/>
      <c r="I1277" s="259"/>
      <c r="J1277" s="259"/>
      <c r="K1277" s="297">
        <v>14.4</v>
      </c>
      <c r="L1277" s="297">
        <v>28.8</v>
      </c>
      <c r="M1277" s="147"/>
      <c r="N1277" s="175"/>
    </row>
    <row r="1278" spans="1:14" ht="12" customHeight="1" x14ac:dyDescent="0.2">
      <c r="A1278" s="161"/>
      <c r="B1278" s="299" t="s">
        <v>1222</v>
      </c>
      <c r="C1278" s="175"/>
      <c r="D1278" s="297">
        <v>1</v>
      </c>
      <c r="E1278" s="297">
        <v>12</v>
      </c>
      <c r="F1278" s="259"/>
      <c r="G1278" s="297">
        <v>3</v>
      </c>
      <c r="H1278" s="259"/>
      <c r="I1278" s="259"/>
      <c r="J1278" s="259"/>
      <c r="K1278" s="297">
        <v>36</v>
      </c>
      <c r="L1278" s="297">
        <v>36</v>
      </c>
      <c r="M1278" s="147"/>
      <c r="N1278" s="175"/>
    </row>
    <row r="1279" spans="1:14" ht="12" customHeight="1" x14ac:dyDescent="0.2">
      <c r="A1279" s="161"/>
      <c r="B1279" s="299" t="s">
        <v>1223</v>
      </c>
      <c r="C1279" s="175"/>
      <c r="D1279" s="297">
        <v>-1</v>
      </c>
      <c r="E1279" s="297">
        <v>1.4</v>
      </c>
      <c r="F1279" s="259"/>
      <c r="G1279" s="297">
        <v>2.1</v>
      </c>
      <c r="H1279" s="259"/>
      <c r="I1279" s="259"/>
      <c r="J1279" s="259"/>
      <c r="K1279" s="297">
        <v>2.94</v>
      </c>
      <c r="L1279" s="297">
        <v>-2.94</v>
      </c>
      <c r="M1279" s="147"/>
      <c r="N1279" s="175"/>
    </row>
    <row r="1280" spans="1:14" ht="12" customHeight="1" x14ac:dyDescent="0.2">
      <c r="A1280" s="161"/>
      <c r="B1280" s="299" t="s">
        <v>909</v>
      </c>
      <c r="C1280" s="175"/>
      <c r="D1280" s="297">
        <v>-4</v>
      </c>
      <c r="E1280" s="297">
        <v>1.6</v>
      </c>
      <c r="F1280" s="259"/>
      <c r="G1280" s="297">
        <v>1</v>
      </c>
      <c r="H1280" s="259"/>
      <c r="I1280" s="259"/>
      <c r="J1280" s="259"/>
      <c r="K1280" s="297">
        <v>1.6</v>
      </c>
      <c r="L1280" s="297">
        <v>-6.4</v>
      </c>
      <c r="M1280" s="147"/>
      <c r="N1280" s="175"/>
    </row>
    <row r="1281" spans="1:14" ht="31.5" customHeight="1" x14ac:dyDescent="0.3">
      <c r="A1281" s="207"/>
      <c r="B1281" s="299" t="s">
        <v>1231</v>
      </c>
      <c r="C1281" s="208"/>
      <c r="D1281" s="145">
        <v>2</v>
      </c>
      <c r="E1281" s="145">
        <v>4.3899999999999997</v>
      </c>
      <c r="F1281" s="300" t="s">
        <v>1233</v>
      </c>
      <c r="G1281" s="146"/>
      <c r="H1281" s="146"/>
      <c r="I1281" s="146"/>
      <c r="J1281" s="146"/>
      <c r="K1281" s="145">
        <v>2.2000000000000002</v>
      </c>
      <c r="L1281" s="145">
        <v>4.3899999999999997</v>
      </c>
      <c r="M1281" s="147"/>
      <c r="N1281" s="208"/>
    </row>
    <row r="1282" spans="1:14" ht="31.5" customHeight="1" x14ac:dyDescent="0.3">
      <c r="A1282" s="121" t="s">
        <v>557</v>
      </c>
      <c r="B1282" s="132" t="s">
        <v>1146</v>
      </c>
      <c r="C1282" s="111"/>
      <c r="D1282" s="117"/>
      <c r="E1282" s="117"/>
      <c r="F1282" s="117"/>
      <c r="G1282" s="117"/>
      <c r="H1282" s="117"/>
      <c r="I1282" s="117"/>
      <c r="J1282" s="117"/>
      <c r="K1282" s="117"/>
      <c r="L1282" s="117"/>
      <c r="M1282" s="114">
        <v>113.85</v>
      </c>
      <c r="N1282" s="121" t="s">
        <v>63</v>
      </c>
    </row>
    <row r="1283" spans="1:14" ht="12" customHeight="1" x14ac:dyDescent="0.2">
      <c r="A1283" s="171"/>
      <c r="B1283" s="239" t="s">
        <v>937</v>
      </c>
      <c r="C1283" s="116"/>
      <c r="D1283" s="122"/>
      <c r="E1283" s="122"/>
      <c r="F1283" s="122"/>
      <c r="G1283" s="122"/>
      <c r="H1283" s="122"/>
      <c r="I1283" s="122"/>
      <c r="J1283" s="122"/>
      <c r="K1283" s="122"/>
      <c r="L1283" s="122"/>
      <c r="M1283" s="118"/>
      <c r="N1283" s="116"/>
    </row>
    <row r="1284" spans="1:14" ht="12" customHeight="1" x14ac:dyDescent="0.2">
      <c r="A1284" s="161"/>
      <c r="B1284" s="299" t="s">
        <v>1220</v>
      </c>
      <c r="C1284" s="175"/>
      <c r="D1284" s="297">
        <v>1</v>
      </c>
      <c r="E1284" s="297">
        <v>12</v>
      </c>
      <c r="F1284" s="259"/>
      <c r="G1284" s="297">
        <v>4.5</v>
      </c>
      <c r="H1284" s="259"/>
      <c r="I1284" s="259"/>
      <c r="J1284" s="259"/>
      <c r="K1284" s="297">
        <v>54</v>
      </c>
      <c r="L1284" s="297">
        <v>54</v>
      </c>
      <c r="M1284" s="147"/>
      <c r="N1284" s="175"/>
    </row>
    <row r="1285" spans="1:14" ht="12" customHeight="1" x14ac:dyDescent="0.2">
      <c r="A1285" s="161"/>
      <c r="B1285" s="299" t="s">
        <v>1221</v>
      </c>
      <c r="C1285" s="175"/>
      <c r="D1285" s="297">
        <v>2</v>
      </c>
      <c r="E1285" s="297">
        <v>4.8</v>
      </c>
      <c r="F1285" s="259"/>
      <c r="G1285" s="297">
        <v>3</v>
      </c>
      <c r="H1285" s="259"/>
      <c r="I1285" s="259"/>
      <c r="J1285" s="259"/>
      <c r="K1285" s="297">
        <v>14.4</v>
      </c>
      <c r="L1285" s="297">
        <v>28.8</v>
      </c>
      <c r="M1285" s="147"/>
      <c r="N1285" s="175"/>
    </row>
    <row r="1286" spans="1:14" ht="12" customHeight="1" x14ac:dyDescent="0.2">
      <c r="A1286" s="161"/>
      <c r="B1286" s="299" t="s">
        <v>1222</v>
      </c>
      <c r="C1286" s="175"/>
      <c r="D1286" s="297">
        <v>1</v>
      </c>
      <c r="E1286" s="297">
        <v>12</v>
      </c>
      <c r="F1286" s="259"/>
      <c r="G1286" s="297">
        <v>3</v>
      </c>
      <c r="H1286" s="259"/>
      <c r="I1286" s="259"/>
      <c r="J1286" s="259"/>
      <c r="K1286" s="297">
        <v>36</v>
      </c>
      <c r="L1286" s="297">
        <v>36</v>
      </c>
      <c r="M1286" s="147"/>
      <c r="N1286" s="175"/>
    </row>
    <row r="1287" spans="1:14" ht="12" customHeight="1" x14ac:dyDescent="0.2">
      <c r="A1287" s="161"/>
      <c r="B1287" s="299" t="s">
        <v>1223</v>
      </c>
      <c r="C1287" s="175"/>
      <c r="D1287" s="297">
        <v>-1</v>
      </c>
      <c r="E1287" s="297">
        <v>1.4</v>
      </c>
      <c r="F1287" s="259"/>
      <c r="G1287" s="297">
        <v>2.1</v>
      </c>
      <c r="H1287" s="259"/>
      <c r="I1287" s="259"/>
      <c r="J1287" s="259"/>
      <c r="K1287" s="297">
        <v>2.94</v>
      </c>
      <c r="L1287" s="297">
        <v>-2.94</v>
      </c>
      <c r="M1287" s="147"/>
      <c r="N1287" s="175"/>
    </row>
    <row r="1288" spans="1:14" ht="12" customHeight="1" x14ac:dyDescent="0.2">
      <c r="A1288" s="161"/>
      <c r="B1288" s="299" t="s">
        <v>909</v>
      </c>
      <c r="C1288" s="175"/>
      <c r="D1288" s="297">
        <v>-4</v>
      </c>
      <c r="E1288" s="297">
        <v>1.6</v>
      </c>
      <c r="F1288" s="259"/>
      <c r="G1288" s="297">
        <v>1</v>
      </c>
      <c r="H1288" s="259"/>
      <c r="I1288" s="259"/>
      <c r="J1288" s="259"/>
      <c r="K1288" s="297">
        <v>1.6</v>
      </c>
      <c r="L1288" s="297">
        <v>-6.4</v>
      </c>
      <c r="M1288" s="147"/>
      <c r="N1288" s="175"/>
    </row>
    <row r="1289" spans="1:14" ht="31.5" customHeight="1" x14ac:dyDescent="0.3">
      <c r="A1289" s="207"/>
      <c r="B1289" s="299" t="s">
        <v>1231</v>
      </c>
      <c r="C1289" s="208"/>
      <c r="D1289" s="145">
        <v>2</v>
      </c>
      <c r="E1289" s="145">
        <v>4.3899999999999997</v>
      </c>
      <c r="F1289" s="300" t="s">
        <v>1233</v>
      </c>
      <c r="G1289" s="146"/>
      <c r="H1289" s="146"/>
      <c r="I1289" s="146"/>
      <c r="J1289" s="146"/>
      <c r="K1289" s="145">
        <v>2.2000000000000002</v>
      </c>
      <c r="L1289" s="145">
        <v>4.3899999999999997</v>
      </c>
      <c r="M1289" s="147"/>
      <c r="N1289" s="208"/>
    </row>
    <row r="1290" spans="1:14" ht="31.75" customHeight="1" x14ac:dyDescent="0.3">
      <c r="A1290" s="121" t="s">
        <v>558</v>
      </c>
      <c r="B1290" s="132" t="s">
        <v>945</v>
      </c>
      <c r="C1290" s="111"/>
      <c r="D1290" s="117"/>
      <c r="E1290" s="117"/>
      <c r="F1290" s="117"/>
      <c r="G1290" s="117"/>
      <c r="H1290" s="117"/>
      <c r="I1290" s="117"/>
      <c r="J1290" s="117"/>
      <c r="K1290" s="117"/>
      <c r="L1290" s="117"/>
      <c r="M1290" s="114">
        <v>113.85</v>
      </c>
      <c r="N1290" s="121" t="s">
        <v>63</v>
      </c>
    </row>
    <row r="1291" spans="1:14" ht="12" customHeight="1" x14ac:dyDescent="0.2">
      <c r="A1291" s="171"/>
      <c r="B1291" s="170" t="s">
        <v>937</v>
      </c>
      <c r="C1291" s="116"/>
      <c r="D1291" s="122"/>
      <c r="E1291" s="122"/>
      <c r="F1291" s="122"/>
      <c r="G1291" s="122"/>
      <c r="H1291" s="122"/>
      <c r="I1291" s="122"/>
      <c r="J1291" s="122"/>
      <c r="K1291" s="122"/>
      <c r="L1291" s="122"/>
      <c r="M1291" s="118"/>
      <c r="N1291" s="116"/>
    </row>
    <row r="1292" spans="1:14" ht="12" customHeight="1" x14ac:dyDescent="0.2">
      <c r="A1292" s="161"/>
      <c r="B1292" s="299" t="s">
        <v>1220</v>
      </c>
      <c r="C1292" s="175"/>
      <c r="D1292" s="297">
        <v>1</v>
      </c>
      <c r="E1292" s="297">
        <v>12</v>
      </c>
      <c r="F1292" s="259"/>
      <c r="G1292" s="297">
        <v>4.5</v>
      </c>
      <c r="H1292" s="259"/>
      <c r="I1292" s="259"/>
      <c r="J1292" s="259"/>
      <c r="K1292" s="297">
        <v>54</v>
      </c>
      <c r="L1292" s="297">
        <v>54</v>
      </c>
      <c r="M1292" s="147"/>
      <c r="N1292" s="175"/>
    </row>
    <row r="1293" spans="1:14" ht="12" customHeight="1" x14ac:dyDescent="0.2">
      <c r="A1293" s="161"/>
      <c r="B1293" s="299" t="s">
        <v>1221</v>
      </c>
      <c r="C1293" s="175"/>
      <c r="D1293" s="297">
        <v>2</v>
      </c>
      <c r="E1293" s="297">
        <v>4.8</v>
      </c>
      <c r="F1293" s="259"/>
      <c r="G1293" s="297">
        <v>3</v>
      </c>
      <c r="H1293" s="259"/>
      <c r="I1293" s="259"/>
      <c r="J1293" s="259"/>
      <c r="K1293" s="297">
        <v>14.4</v>
      </c>
      <c r="L1293" s="297">
        <v>28.8</v>
      </c>
      <c r="M1293" s="147"/>
      <c r="N1293" s="175"/>
    </row>
    <row r="1294" spans="1:14" ht="12" customHeight="1" x14ac:dyDescent="0.2">
      <c r="A1294" s="161"/>
      <c r="B1294" s="299" t="s">
        <v>1222</v>
      </c>
      <c r="C1294" s="175"/>
      <c r="D1294" s="297">
        <v>1</v>
      </c>
      <c r="E1294" s="297">
        <v>12</v>
      </c>
      <c r="F1294" s="259"/>
      <c r="G1294" s="297">
        <v>3</v>
      </c>
      <c r="H1294" s="259"/>
      <c r="I1294" s="259"/>
      <c r="J1294" s="259"/>
      <c r="K1294" s="297">
        <v>36</v>
      </c>
      <c r="L1294" s="297">
        <v>36</v>
      </c>
      <c r="M1294" s="147"/>
      <c r="N1294" s="175"/>
    </row>
    <row r="1295" spans="1:14" ht="12" customHeight="1" x14ac:dyDescent="0.2">
      <c r="A1295" s="161"/>
      <c r="B1295" s="299" t="s">
        <v>1223</v>
      </c>
      <c r="C1295" s="175"/>
      <c r="D1295" s="297">
        <v>-1</v>
      </c>
      <c r="E1295" s="297">
        <v>1.4</v>
      </c>
      <c r="F1295" s="259"/>
      <c r="G1295" s="297">
        <v>2.1</v>
      </c>
      <c r="H1295" s="259"/>
      <c r="I1295" s="259"/>
      <c r="J1295" s="259"/>
      <c r="K1295" s="297">
        <v>2.94</v>
      </c>
      <c r="L1295" s="297">
        <v>-2.94</v>
      </c>
      <c r="M1295" s="147"/>
      <c r="N1295" s="175"/>
    </row>
    <row r="1296" spans="1:14" ht="12" customHeight="1" x14ac:dyDescent="0.2">
      <c r="A1296" s="161"/>
      <c r="B1296" s="299" t="s">
        <v>909</v>
      </c>
      <c r="C1296" s="175"/>
      <c r="D1296" s="297">
        <v>-4</v>
      </c>
      <c r="E1296" s="297">
        <v>1.6</v>
      </c>
      <c r="F1296" s="259"/>
      <c r="G1296" s="297">
        <v>1</v>
      </c>
      <c r="H1296" s="259"/>
      <c r="I1296" s="259"/>
      <c r="J1296" s="259"/>
      <c r="K1296" s="297">
        <v>1.6</v>
      </c>
      <c r="L1296" s="297">
        <v>-6.4</v>
      </c>
      <c r="M1296" s="147"/>
      <c r="N1296" s="175"/>
    </row>
    <row r="1297" spans="1:14" ht="31.5" customHeight="1" x14ac:dyDescent="0.3">
      <c r="A1297" s="207"/>
      <c r="B1297" s="299" t="s">
        <v>1231</v>
      </c>
      <c r="C1297" s="208"/>
      <c r="D1297" s="145">
        <v>2</v>
      </c>
      <c r="E1297" s="145">
        <v>4.3899999999999997</v>
      </c>
      <c r="F1297" s="300" t="s">
        <v>1225</v>
      </c>
      <c r="G1297" s="146"/>
      <c r="H1297" s="146"/>
      <c r="I1297" s="146"/>
      <c r="J1297" s="146"/>
      <c r="K1297" s="145">
        <v>2.2000000000000002</v>
      </c>
      <c r="L1297" s="145">
        <v>4.3899999999999997</v>
      </c>
      <c r="M1297" s="147"/>
      <c r="N1297" s="208"/>
    </row>
    <row r="1298" spans="1:14" ht="12" customHeight="1" x14ac:dyDescent="0.2">
      <c r="A1298" s="216" t="s">
        <v>1234</v>
      </c>
      <c r="B1298" s="180" t="s">
        <v>1235</v>
      </c>
      <c r="C1298" s="181"/>
      <c r="D1298" s="257"/>
      <c r="E1298" s="257"/>
      <c r="F1298" s="257"/>
      <c r="G1298" s="257"/>
      <c r="H1298" s="257"/>
      <c r="I1298" s="257"/>
      <c r="J1298" s="257"/>
      <c r="K1298" s="257"/>
      <c r="L1298" s="257"/>
      <c r="M1298" s="217"/>
      <c r="N1298" s="181"/>
    </row>
    <row r="1299" spans="1:14" ht="12" customHeight="1" x14ac:dyDescent="0.2">
      <c r="A1299" s="156" t="s">
        <v>34</v>
      </c>
      <c r="B1299" s="157" t="s">
        <v>838</v>
      </c>
      <c r="C1299" s="143"/>
      <c r="D1299" s="253"/>
      <c r="E1299" s="253"/>
      <c r="F1299" s="253"/>
      <c r="G1299" s="253"/>
      <c r="H1299" s="253"/>
      <c r="I1299" s="253"/>
      <c r="J1299" s="253"/>
      <c r="K1299" s="253"/>
      <c r="L1299" s="253"/>
      <c r="M1299" s="144"/>
      <c r="N1299" s="143"/>
    </row>
    <row r="1300" spans="1:14" ht="42" customHeight="1" x14ac:dyDescent="0.3">
      <c r="A1300" s="133" t="s">
        <v>560</v>
      </c>
      <c r="B1300" s="132" t="s">
        <v>988</v>
      </c>
      <c r="C1300" s="163" t="s">
        <v>1236</v>
      </c>
      <c r="D1300" s="209"/>
      <c r="E1300" s="209"/>
      <c r="F1300" s="209"/>
      <c r="G1300" s="209"/>
      <c r="H1300" s="209"/>
      <c r="I1300" s="209"/>
      <c r="J1300" s="209"/>
      <c r="K1300" s="209"/>
      <c r="L1300" s="209"/>
      <c r="M1300" s="114">
        <v>41.82</v>
      </c>
      <c r="N1300" s="133" t="s">
        <v>124</v>
      </c>
    </row>
    <row r="1301" spans="1:14" ht="12" customHeight="1" x14ac:dyDescent="0.2">
      <c r="A1301" s="154"/>
      <c r="B1301" s="155" t="s">
        <v>876</v>
      </c>
      <c r="C1301" s="131"/>
      <c r="D1301" s="124">
        <v>1</v>
      </c>
      <c r="E1301" s="124">
        <v>41.82</v>
      </c>
      <c r="F1301" s="254"/>
      <c r="G1301" s="254"/>
      <c r="H1301" s="254"/>
      <c r="I1301" s="254"/>
      <c r="J1301" s="254"/>
      <c r="K1301" s="124">
        <v>41.82</v>
      </c>
      <c r="L1301" s="124">
        <v>41.82</v>
      </c>
      <c r="M1301" s="126"/>
      <c r="N1301" s="131"/>
    </row>
    <row r="1302" spans="1:14" ht="12" customHeight="1" x14ac:dyDescent="0.2">
      <c r="A1302" s="156" t="s">
        <v>33</v>
      </c>
      <c r="B1302" s="157" t="s">
        <v>877</v>
      </c>
      <c r="C1302" s="143"/>
      <c r="D1302" s="253"/>
      <c r="E1302" s="253"/>
      <c r="F1302" s="253"/>
      <c r="G1302" s="253"/>
      <c r="H1302" s="253"/>
      <c r="I1302" s="253"/>
      <c r="J1302" s="253"/>
      <c r="K1302" s="253"/>
      <c r="L1302" s="253"/>
      <c r="M1302" s="144"/>
      <c r="N1302" s="143"/>
    </row>
    <row r="1303" spans="1:14" ht="31.75" customHeight="1" x14ac:dyDescent="0.3">
      <c r="A1303" s="121" t="s">
        <v>561</v>
      </c>
      <c r="B1303" s="132" t="s">
        <v>989</v>
      </c>
      <c r="C1303" s="111" t="s">
        <v>978</v>
      </c>
      <c r="D1303" s="117"/>
      <c r="E1303" s="117"/>
      <c r="F1303" s="117"/>
      <c r="G1303" s="117"/>
      <c r="H1303" s="117"/>
      <c r="I1303" s="117"/>
      <c r="J1303" s="117"/>
      <c r="K1303" s="117"/>
      <c r="L1303" s="117"/>
      <c r="M1303" s="114">
        <f>SUM(L1304:L1305)</f>
        <v>7.1010000000000009</v>
      </c>
      <c r="N1303" s="121" t="s">
        <v>46</v>
      </c>
    </row>
    <row r="1304" spans="1:14" x14ac:dyDescent="0.3">
      <c r="A1304" s="160"/>
      <c r="B1304" s="155" t="s">
        <v>1211</v>
      </c>
      <c r="C1304" s="173"/>
      <c r="D1304" s="123">
        <v>4</v>
      </c>
      <c r="E1304" s="123">
        <f>(0.6+0.1*2)</f>
        <v>0.8</v>
      </c>
      <c r="F1304" s="125"/>
      <c r="G1304" s="123">
        <f>(0.6+0.1*2)</f>
        <v>0.8</v>
      </c>
      <c r="H1304" s="125"/>
      <c r="I1304" s="123">
        <v>1.35</v>
      </c>
      <c r="J1304" s="125"/>
      <c r="K1304" s="123">
        <f>E1304*G1304*I1304</f>
        <v>0.86400000000000021</v>
      </c>
      <c r="L1304" s="123">
        <f>K1304*D1304</f>
        <v>3.4560000000000008</v>
      </c>
      <c r="M1304" s="126"/>
      <c r="N1304" s="173"/>
    </row>
    <row r="1305" spans="1:14" x14ac:dyDescent="0.3">
      <c r="A1305" s="160"/>
      <c r="B1305" s="155" t="s">
        <v>1237</v>
      </c>
      <c r="C1305" s="173"/>
      <c r="D1305" s="123">
        <v>4</v>
      </c>
      <c r="E1305" s="123">
        <f>(0.7+0.1*2)</f>
        <v>0.89999999999999991</v>
      </c>
      <c r="F1305" s="125"/>
      <c r="G1305" s="123">
        <f>(0.55+0.1*2)</f>
        <v>0.75</v>
      </c>
      <c r="H1305" s="125"/>
      <c r="I1305" s="123">
        <v>1.35</v>
      </c>
      <c r="J1305" s="125"/>
      <c r="K1305" s="123">
        <f>E1305*G1305*I1305</f>
        <v>0.91125</v>
      </c>
      <c r="L1305" s="123">
        <f>K1305*D1305</f>
        <v>3.645</v>
      </c>
      <c r="M1305" s="126"/>
      <c r="N1305" s="173"/>
    </row>
    <row r="1306" spans="1:14" ht="12" customHeight="1" x14ac:dyDescent="0.2">
      <c r="A1306" s="168"/>
      <c r="B1306" s="210" t="s">
        <v>1238</v>
      </c>
      <c r="C1306" s="130" t="s">
        <v>1422</v>
      </c>
      <c r="D1306" s="129">
        <v>2</v>
      </c>
      <c r="E1306" s="129">
        <v>13.31</v>
      </c>
      <c r="F1306" s="255"/>
      <c r="G1306" s="129">
        <v>0.2</v>
      </c>
      <c r="H1306" s="255"/>
      <c r="I1306" s="129">
        <v>0.3</v>
      </c>
      <c r="J1306" s="255"/>
      <c r="K1306" s="129"/>
      <c r="L1306" s="129"/>
      <c r="M1306" s="120"/>
      <c r="N1306" s="130"/>
    </row>
    <row r="1307" spans="1:14" ht="12" customHeight="1" x14ac:dyDescent="0.2">
      <c r="A1307" s="168"/>
      <c r="B1307" s="210" t="s">
        <v>1239</v>
      </c>
      <c r="C1307" s="130"/>
      <c r="D1307" s="129">
        <v>6</v>
      </c>
      <c r="E1307" s="129">
        <v>5.2</v>
      </c>
      <c r="F1307" s="255"/>
      <c r="G1307" s="129">
        <v>0.2</v>
      </c>
      <c r="H1307" s="255"/>
      <c r="I1307" s="129">
        <v>0.3</v>
      </c>
      <c r="J1307" s="255"/>
      <c r="K1307" s="129"/>
      <c r="L1307" s="129"/>
      <c r="M1307" s="120"/>
      <c r="N1307" s="130"/>
    </row>
    <row r="1308" spans="1:14" ht="42" customHeight="1" x14ac:dyDescent="0.3">
      <c r="A1308" s="133" t="s">
        <v>562</v>
      </c>
      <c r="B1308" s="134" t="s">
        <v>68</v>
      </c>
      <c r="C1308" s="163" t="s">
        <v>881</v>
      </c>
      <c r="D1308" s="209"/>
      <c r="E1308" s="209"/>
      <c r="F1308" s="209"/>
      <c r="G1308" s="209"/>
      <c r="H1308" s="209"/>
      <c r="I1308" s="209"/>
      <c r="J1308" s="209"/>
      <c r="K1308" s="209"/>
      <c r="L1308" s="209"/>
      <c r="M1308" s="114">
        <f>SUM(L1309:L1310)</f>
        <v>5.2600000000000007</v>
      </c>
      <c r="N1308" s="133" t="s">
        <v>63</v>
      </c>
    </row>
    <row r="1309" spans="1:14" x14ac:dyDescent="0.3">
      <c r="A1309" s="160"/>
      <c r="B1309" s="155" t="s">
        <v>1211</v>
      </c>
      <c r="C1309" s="173"/>
      <c r="D1309" s="123">
        <v>4</v>
      </c>
      <c r="E1309" s="123">
        <v>0.8</v>
      </c>
      <c r="F1309" s="125"/>
      <c r="G1309" s="123">
        <v>0.8</v>
      </c>
      <c r="H1309" s="125"/>
      <c r="I1309" s="125"/>
      <c r="J1309" s="125"/>
      <c r="K1309" s="123">
        <f>E1309*G1309</f>
        <v>0.64000000000000012</v>
      </c>
      <c r="L1309" s="123">
        <f>K1309*D1309</f>
        <v>2.5600000000000005</v>
      </c>
      <c r="M1309" s="126"/>
      <c r="N1309" s="173"/>
    </row>
    <row r="1310" spans="1:14" x14ac:dyDescent="0.3">
      <c r="A1310" s="160"/>
      <c r="B1310" s="155" t="s">
        <v>1237</v>
      </c>
      <c r="C1310" s="173"/>
      <c r="D1310" s="123">
        <v>4</v>
      </c>
      <c r="E1310" s="123">
        <v>0.9</v>
      </c>
      <c r="F1310" s="125"/>
      <c r="G1310" s="123">
        <v>0.75</v>
      </c>
      <c r="H1310" s="125"/>
      <c r="I1310" s="125"/>
      <c r="J1310" s="125"/>
      <c r="K1310" s="123">
        <f>E1310*G1310</f>
        <v>0.67500000000000004</v>
      </c>
      <c r="L1310" s="123">
        <f>K1310*D1310</f>
        <v>2.7</v>
      </c>
      <c r="M1310" s="126"/>
      <c r="N1310" s="173"/>
    </row>
    <row r="1311" spans="1:14" ht="12" customHeight="1" x14ac:dyDescent="0.2">
      <c r="A1311" s="168"/>
      <c r="B1311" s="210" t="s">
        <v>1238</v>
      </c>
      <c r="C1311" s="130"/>
      <c r="D1311" s="129">
        <v>2</v>
      </c>
      <c r="E1311" s="129">
        <v>13.31</v>
      </c>
      <c r="F1311" s="255"/>
      <c r="G1311" s="129">
        <v>0.2</v>
      </c>
      <c r="H1311" s="255"/>
      <c r="I1311" s="255"/>
      <c r="J1311" s="255"/>
      <c r="K1311" s="129">
        <v>2.66</v>
      </c>
      <c r="L1311" s="129"/>
      <c r="M1311" s="120"/>
      <c r="N1311" s="130"/>
    </row>
    <row r="1312" spans="1:14" ht="12" customHeight="1" x14ac:dyDescent="0.2">
      <c r="A1312" s="168"/>
      <c r="B1312" s="210" t="s">
        <v>1239</v>
      </c>
      <c r="C1312" s="130" t="s">
        <v>1420</v>
      </c>
      <c r="D1312" s="129">
        <v>6</v>
      </c>
      <c r="E1312" s="129">
        <v>5.2</v>
      </c>
      <c r="F1312" s="255"/>
      <c r="G1312" s="129">
        <v>0.2</v>
      </c>
      <c r="H1312" s="255"/>
      <c r="I1312" s="255"/>
      <c r="J1312" s="255"/>
      <c r="K1312" s="129">
        <v>1.04</v>
      </c>
      <c r="L1312" s="129"/>
      <c r="M1312" s="120"/>
      <c r="N1312" s="130"/>
    </row>
    <row r="1313" spans="1:14" ht="42" customHeight="1" x14ac:dyDescent="0.3">
      <c r="A1313" s="133" t="s">
        <v>563</v>
      </c>
      <c r="B1313" s="132" t="s">
        <v>882</v>
      </c>
      <c r="C1313" s="163" t="s">
        <v>883</v>
      </c>
      <c r="D1313" s="209"/>
      <c r="E1313" s="209"/>
      <c r="F1313" s="209"/>
      <c r="G1313" s="209"/>
      <c r="H1313" s="209"/>
      <c r="I1313" s="209"/>
      <c r="J1313" s="209"/>
      <c r="K1313" s="209"/>
      <c r="L1313" s="209"/>
      <c r="M1313" s="114">
        <f>SUM(L1314:L1315)</f>
        <v>0.16100000000000003</v>
      </c>
      <c r="N1313" s="133" t="s">
        <v>46</v>
      </c>
    </row>
    <row r="1314" spans="1:14" x14ac:dyDescent="0.3">
      <c r="A1314" s="160" t="s">
        <v>1240</v>
      </c>
      <c r="B1314" s="155" t="s">
        <v>1211</v>
      </c>
      <c r="C1314" s="173"/>
      <c r="D1314" s="123">
        <v>4</v>
      </c>
      <c r="E1314" s="123">
        <v>0.6</v>
      </c>
      <c r="F1314" s="125"/>
      <c r="G1314" s="123">
        <v>0.7</v>
      </c>
      <c r="H1314" s="125"/>
      <c r="I1314" s="125">
        <v>0.05</v>
      </c>
      <c r="J1314" s="125"/>
      <c r="K1314" s="123">
        <f>E1314*G1314*I1314</f>
        <v>2.1000000000000001E-2</v>
      </c>
      <c r="L1314" s="123">
        <f>K1314*D1314</f>
        <v>8.4000000000000005E-2</v>
      </c>
      <c r="M1314" s="126"/>
      <c r="N1314" s="173"/>
    </row>
    <row r="1315" spans="1:14" x14ac:dyDescent="0.3">
      <c r="A1315" s="160" t="s">
        <v>1241</v>
      </c>
      <c r="B1315" s="155" t="s">
        <v>1237</v>
      </c>
      <c r="C1315" s="173"/>
      <c r="D1315" s="123">
        <v>4</v>
      </c>
      <c r="E1315" s="123">
        <v>0.7</v>
      </c>
      <c r="F1315" s="125"/>
      <c r="G1315" s="123">
        <v>0.55000000000000004</v>
      </c>
      <c r="H1315" s="125"/>
      <c r="I1315" s="125">
        <v>0.05</v>
      </c>
      <c r="J1315" s="125"/>
      <c r="K1315" s="123">
        <f>E1315*G1315*I1315</f>
        <v>1.9250000000000003E-2</v>
      </c>
      <c r="L1315" s="123">
        <f>K1315*D1315</f>
        <v>7.7000000000000013E-2</v>
      </c>
      <c r="M1315" s="126"/>
      <c r="N1315" s="173"/>
    </row>
    <row r="1316" spans="1:14" ht="12" customHeight="1" x14ac:dyDescent="0.2">
      <c r="A1316" s="168" t="s">
        <v>1242</v>
      </c>
      <c r="B1316" s="210" t="s">
        <v>1238</v>
      </c>
      <c r="C1316" s="130" t="s">
        <v>1422</v>
      </c>
      <c r="D1316" s="129">
        <v>2</v>
      </c>
      <c r="E1316" s="129">
        <v>13.31</v>
      </c>
      <c r="F1316" s="255"/>
      <c r="G1316" s="129">
        <v>0.2</v>
      </c>
      <c r="H1316" s="255"/>
      <c r="I1316" s="129">
        <v>0.08</v>
      </c>
      <c r="J1316" s="255"/>
      <c r="K1316" s="129">
        <v>0.21</v>
      </c>
      <c r="L1316" s="129"/>
      <c r="M1316" s="120"/>
      <c r="N1316" s="130"/>
    </row>
    <row r="1317" spans="1:14" ht="12" customHeight="1" x14ac:dyDescent="0.2">
      <c r="A1317" s="168" t="s">
        <v>1243</v>
      </c>
      <c r="B1317" s="210" t="s">
        <v>1239</v>
      </c>
      <c r="C1317" s="130"/>
      <c r="D1317" s="129">
        <v>6</v>
      </c>
      <c r="E1317" s="129">
        <v>5.2</v>
      </c>
      <c r="F1317" s="255"/>
      <c r="G1317" s="129">
        <v>0.2</v>
      </c>
      <c r="H1317" s="255"/>
      <c r="I1317" s="129">
        <v>0.08</v>
      </c>
      <c r="J1317" s="255"/>
      <c r="K1317" s="129">
        <v>0.08</v>
      </c>
      <c r="L1317" s="129"/>
      <c r="M1317" s="120"/>
      <c r="N1317" s="130"/>
    </row>
    <row r="1318" spans="1:14" ht="42" customHeight="1" x14ac:dyDescent="0.3">
      <c r="A1318" s="133" t="s">
        <v>564</v>
      </c>
      <c r="B1318" s="134" t="s">
        <v>70</v>
      </c>
      <c r="C1318" s="128"/>
      <c r="D1318" s="209"/>
      <c r="E1318" s="209"/>
      <c r="F1318" s="209"/>
      <c r="G1318" s="209"/>
      <c r="H1318" s="209"/>
      <c r="I1318" s="209"/>
      <c r="J1318" s="209"/>
      <c r="K1318" s="209"/>
      <c r="L1318" s="209"/>
      <c r="M1318" s="114">
        <v>28.9</v>
      </c>
      <c r="N1318" s="133" t="s">
        <v>71</v>
      </c>
    </row>
    <row r="1319" spans="1:14" ht="12" customHeight="1" x14ac:dyDescent="0.2">
      <c r="A1319" s="154"/>
      <c r="B1319" s="154" t="s">
        <v>1423</v>
      </c>
      <c r="C1319" s="131"/>
      <c r="D1319" s="124">
        <v>1</v>
      </c>
      <c r="E1319" s="124">
        <v>28.9</v>
      </c>
      <c r="F1319" s="254"/>
      <c r="G1319" s="254"/>
      <c r="H1319" s="254"/>
      <c r="I1319" s="254"/>
      <c r="J1319" s="254"/>
      <c r="K1319" s="124">
        <v>28.9</v>
      </c>
      <c r="L1319" s="124">
        <v>28.9</v>
      </c>
      <c r="M1319" s="126"/>
      <c r="N1319" s="131"/>
    </row>
    <row r="1320" spans="1:14" ht="42" customHeight="1" x14ac:dyDescent="0.3">
      <c r="A1320" s="133" t="s">
        <v>565</v>
      </c>
      <c r="B1320" s="134" t="s">
        <v>72</v>
      </c>
      <c r="C1320" s="128"/>
      <c r="D1320" s="209"/>
      <c r="E1320" s="209"/>
      <c r="F1320" s="209"/>
      <c r="G1320" s="209"/>
      <c r="H1320" s="209"/>
      <c r="I1320" s="209"/>
      <c r="J1320" s="209"/>
      <c r="K1320" s="209"/>
      <c r="L1320" s="209"/>
      <c r="M1320" s="114">
        <v>84.1</v>
      </c>
      <c r="N1320" s="133" t="s">
        <v>71</v>
      </c>
    </row>
    <row r="1321" spans="1:14" ht="12" customHeight="1" x14ac:dyDescent="0.2">
      <c r="A1321" s="154"/>
      <c r="B1321" s="154" t="s">
        <v>1423</v>
      </c>
      <c r="C1321" s="131"/>
      <c r="D1321" s="124">
        <v>1</v>
      </c>
      <c r="E1321" s="124">
        <v>84.1</v>
      </c>
      <c r="F1321" s="254"/>
      <c r="G1321" s="254"/>
      <c r="H1321" s="254"/>
      <c r="I1321" s="254"/>
      <c r="J1321" s="254"/>
      <c r="K1321" s="124">
        <v>84.1</v>
      </c>
      <c r="L1321" s="124">
        <v>84.1</v>
      </c>
      <c r="M1321" s="126"/>
      <c r="N1321" s="131"/>
    </row>
    <row r="1322" spans="1:14" ht="42" customHeight="1" x14ac:dyDescent="0.3">
      <c r="A1322" s="133" t="s">
        <v>566</v>
      </c>
      <c r="B1322" s="134" t="s">
        <v>45</v>
      </c>
      <c r="C1322" s="128"/>
      <c r="D1322" s="209"/>
      <c r="E1322" s="209"/>
      <c r="F1322" s="209"/>
      <c r="G1322" s="209"/>
      <c r="H1322" s="209"/>
      <c r="I1322" s="209"/>
      <c r="J1322" s="209"/>
      <c r="K1322" s="209"/>
      <c r="L1322" s="209"/>
      <c r="M1322" s="114">
        <v>28.6</v>
      </c>
      <c r="N1322" s="133" t="s">
        <v>71</v>
      </c>
    </row>
    <row r="1323" spans="1:14" ht="12" customHeight="1" x14ac:dyDescent="0.2">
      <c r="A1323" s="154"/>
      <c r="B1323" s="154" t="s">
        <v>1423</v>
      </c>
      <c r="C1323" s="131"/>
      <c r="D1323" s="124">
        <v>1</v>
      </c>
      <c r="E1323" s="124">
        <v>28.6</v>
      </c>
      <c r="F1323" s="254"/>
      <c r="G1323" s="254"/>
      <c r="H1323" s="254"/>
      <c r="I1323" s="254"/>
      <c r="J1323" s="254"/>
      <c r="K1323" s="124">
        <v>28.6</v>
      </c>
      <c r="L1323" s="124">
        <v>28.6</v>
      </c>
      <c r="M1323" s="126"/>
      <c r="N1323" s="131"/>
    </row>
    <row r="1324" spans="1:14" ht="42" customHeight="1" x14ac:dyDescent="0.3">
      <c r="A1324" s="133" t="s">
        <v>567</v>
      </c>
      <c r="B1324" s="134" t="s">
        <v>73</v>
      </c>
      <c r="C1324" s="128"/>
      <c r="D1324" s="209"/>
      <c r="E1324" s="209"/>
      <c r="F1324" s="209"/>
      <c r="G1324" s="209"/>
      <c r="H1324" s="209"/>
      <c r="I1324" s="209"/>
      <c r="J1324" s="209"/>
      <c r="K1324" s="209"/>
      <c r="L1324" s="209"/>
      <c r="M1324" s="114">
        <v>53.1</v>
      </c>
      <c r="N1324" s="133" t="s">
        <v>71</v>
      </c>
    </row>
    <row r="1325" spans="1:14" ht="12" customHeight="1" x14ac:dyDescent="0.2">
      <c r="A1325" s="154"/>
      <c r="B1325" s="154" t="s">
        <v>1423</v>
      </c>
      <c r="C1325" s="131"/>
      <c r="D1325" s="124">
        <v>1</v>
      </c>
      <c r="E1325" s="124">
        <v>53.1</v>
      </c>
      <c r="F1325" s="254"/>
      <c r="G1325" s="254"/>
      <c r="H1325" s="254"/>
      <c r="I1325" s="254"/>
      <c r="J1325" s="254"/>
      <c r="K1325" s="124">
        <v>53.1</v>
      </c>
      <c r="L1325" s="124">
        <v>53.1</v>
      </c>
      <c r="M1325" s="126"/>
      <c r="N1325" s="131"/>
    </row>
    <row r="1326" spans="1:14" ht="42" customHeight="1" x14ac:dyDescent="0.3">
      <c r="A1326" s="133" t="s">
        <v>568</v>
      </c>
      <c r="B1326" s="132" t="s">
        <v>885</v>
      </c>
      <c r="C1326" s="128"/>
      <c r="D1326" s="209"/>
      <c r="E1326" s="209"/>
      <c r="F1326" s="209"/>
      <c r="G1326" s="209"/>
      <c r="H1326" s="209"/>
      <c r="I1326" s="209"/>
      <c r="J1326" s="209"/>
      <c r="K1326" s="209"/>
      <c r="L1326" s="209"/>
      <c r="M1326" s="114">
        <f>SUM(L1327:L1328)</f>
        <v>3.91</v>
      </c>
      <c r="N1326" s="133" t="s">
        <v>46</v>
      </c>
    </row>
    <row r="1327" spans="1:14" ht="12" customHeight="1" x14ac:dyDescent="0.2">
      <c r="A1327" s="154"/>
      <c r="B1327" s="154" t="s">
        <v>1423</v>
      </c>
      <c r="C1327" s="131" t="s">
        <v>1424</v>
      </c>
      <c r="D1327" s="124">
        <v>1</v>
      </c>
      <c r="E1327" s="124">
        <v>1.08</v>
      </c>
      <c r="F1327" s="254"/>
      <c r="G1327" s="254"/>
      <c r="H1327" s="254"/>
      <c r="I1327" s="254"/>
      <c r="J1327" s="254"/>
      <c r="K1327" s="124">
        <v>1.08</v>
      </c>
      <c r="L1327" s="124">
        <v>1.08</v>
      </c>
      <c r="M1327" s="126"/>
      <c r="N1327" s="131"/>
    </row>
    <row r="1328" spans="1:14" ht="12" customHeight="1" x14ac:dyDescent="0.2">
      <c r="A1328" s="154"/>
      <c r="B1328" s="155"/>
      <c r="C1328" s="131" t="s">
        <v>1425</v>
      </c>
      <c r="D1328" s="124">
        <v>1</v>
      </c>
      <c r="E1328" s="124">
        <v>2.83</v>
      </c>
      <c r="F1328" s="254"/>
      <c r="G1328" s="254"/>
      <c r="H1328" s="254"/>
      <c r="I1328" s="254"/>
      <c r="J1328" s="254"/>
      <c r="K1328" s="124">
        <v>2.83</v>
      </c>
      <c r="L1328" s="124">
        <v>2.83</v>
      </c>
      <c r="M1328" s="126"/>
      <c r="N1328" s="131"/>
    </row>
    <row r="1329" spans="1:14" ht="52.5" customHeight="1" x14ac:dyDescent="0.3">
      <c r="A1329" s="166" t="s">
        <v>569</v>
      </c>
      <c r="B1329" s="132" t="s">
        <v>992</v>
      </c>
      <c r="C1329" s="167" t="s">
        <v>993</v>
      </c>
      <c r="D1329" s="209"/>
      <c r="E1329" s="209"/>
      <c r="F1329" s="209"/>
      <c r="G1329" s="209"/>
      <c r="H1329" s="209"/>
      <c r="I1329" s="209"/>
      <c r="J1329" s="209"/>
      <c r="K1329" s="209"/>
      <c r="L1329" s="209"/>
      <c r="M1329" s="114">
        <v>53.88</v>
      </c>
      <c r="N1329" s="121" t="s">
        <v>63</v>
      </c>
    </row>
    <row r="1330" spans="1:14" ht="12" customHeight="1" x14ac:dyDescent="0.2">
      <c r="A1330" s="164"/>
      <c r="B1330" s="165" t="s">
        <v>884</v>
      </c>
      <c r="C1330" s="131"/>
      <c r="D1330" s="124">
        <v>1</v>
      </c>
      <c r="E1330" s="124">
        <v>53.88</v>
      </c>
      <c r="F1330" s="254"/>
      <c r="G1330" s="254"/>
      <c r="H1330" s="254"/>
      <c r="I1330" s="254"/>
      <c r="J1330" s="254"/>
      <c r="K1330" s="124">
        <v>53.88</v>
      </c>
      <c r="L1330" s="124">
        <v>53.88</v>
      </c>
      <c r="M1330" s="126"/>
      <c r="N1330" s="131"/>
    </row>
    <row r="1331" spans="1:14" ht="52.75" customHeight="1" x14ac:dyDescent="0.3">
      <c r="A1331" s="166" t="s">
        <v>570</v>
      </c>
      <c r="B1331" s="132" t="s">
        <v>994</v>
      </c>
      <c r="C1331" s="163" t="s">
        <v>1244</v>
      </c>
      <c r="D1331" s="209"/>
      <c r="E1331" s="209"/>
      <c r="F1331" s="209"/>
      <c r="G1331" s="209"/>
      <c r="H1331" s="209"/>
      <c r="I1331" s="209"/>
      <c r="J1331" s="209"/>
      <c r="K1331" s="209"/>
      <c r="L1331" s="209"/>
      <c r="M1331" s="114">
        <v>31.8</v>
      </c>
      <c r="N1331" s="121" t="s">
        <v>63</v>
      </c>
    </row>
    <row r="1332" spans="1:14" ht="12" customHeight="1" x14ac:dyDescent="0.2">
      <c r="A1332" s="164"/>
      <c r="B1332" s="155" t="s">
        <v>1238</v>
      </c>
      <c r="C1332" s="131"/>
      <c r="D1332" s="124">
        <v>2</v>
      </c>
      <c r="E1332" s="124">
        <v>13.31</v>
      </c>
      <c r="F1332" s="254"/>
      <c r="G1332" s="124">
        <v>0.55000000000000004</v>
      </c>
      <c r="H1332" s="254"/>
      <c r="I1332" s="254"/>
      <c r="J1332" s="254"/>
      <c r="K1332" s="124">
        <v>7.32</v>
      </c>
      <c r="L1332" s="124">
        <v>14.64</v>
      </c>
      <c r="M1332" s="126"/>
      <c r="N1332" s="131"/>
    </row>
    <row r="1333" spans="1:14" ht="12" customHeight="1" x14ac:dyDescent="0.2">
      <c r="A1333" s="164"/>
      <c r="B1333" s="155" t="s">
        <v>1239</v>
      </c>
      <c r="C1333" s="131"/>
      <c r="D1333" s="124">
        <v>6</v>
      </c>
      <c r="E1333" s="124">
        <v>5.2</v>
      </c>
      <c r="F1333" s="254"/>
      <c r="G1333" s="124">
        <v>0.55000000000000004</v>
      </c>
      <c r="H1333" s="254"/>
      <c r="I1333" s="254"/>
      <c r="J1333" s="254"/>
      <c r="K1333" s="124">
        <v>2.86</v>
      </c>
      <c r="L1333" s="124">
        <v>17.16</v>
      </c>
      <c r="M1333" s="126"/>
      <c r="N1333" s="131"/>
    </row>
    <row r="1334" spans="1:14" ht="31.5" x14ac:dyDescent="0.3">
      <c r="A1334" s="166" t="s">
        <v>571</v>
      </c>
      <c r="B1334" s="134" t="s">
        <v>1426</v>
      </c>
      <c r="C1334" s="128" t="s">
        <v>995</v>
      </c>
      <c r="D1334" s="117"/>
      <c r="E1334" s="117"/>
      <c r="F1334" s="117"/>
      <c r="G1334" s="117"/>
      <c r="H1334" s="117"/>
      <c r="I1334" s="117"/>
      <c r="J1334" s="117"/>
      <c r="K1334" s="117"/>
      <c r="L1334" s="117"/>
      <c r="M1334" s="114">
        <f>SUM(L1335:L1336)</f>
        <v>3.1910000000000007</v>
      </c>
      <c r="N1334" s="133" t="s">
        <v>46</v>
      </c>
    </row>
    <row r="1335" spans="1:14" ht="12" customHeight="1" x14ac:dyDescent="0.2">
      <c r="A1335" s="164"/>
      <c r="B1335" s="155" t="s">
        <v>888</v>
      </c>
      <c r="C1335" s="131"/>
      <c r="D1335" s="124">
        <v>1</v>
      </c>
      <c r="E1335" s="124">
        <f>M1303</f>
        <v>7.1010000000000009</v>
      </c>
      <c r="F1335" s="254"/>
      <c r="G1335" s="254"/>
      <c r="H1335" s="254"/>
      <c r="I1335" s="254"/>
      <c r="J1335" s="254"/>
      <c r="K1335" s="124">
        <f>E1335</f>
        <v>7.1010000000000009</v>
      </c>
      <c r="L1335" s="124">
        <f>K1335</f>
        <v>7.1010000000000009</v>
      </c>
      <c r="M1335" s="126"/>
      <c r="N1335" s="131"/>
    </row>
    <row r="1336" spans="1:14" ht="12" customHeight="1" x14ac:dyDescent="0.2">
      <c r="A1336" s="164"/>
      <c r="B1336" s="155" t="s">
        <v>889</v>
      </c>
      <c r="C1336" s="131"/>
      <c r="D1336" s="124">
        <v>-1</v>
      </c>
      <c r="E1336" s="124">
        <v>3.91</v>
      </c>
      <c r="F1336" s="254"/>
      <c r="G1336" s="254"/>
      <c r="H1336" s="254"/>
      <c r="I1336" s="254"/>
      <c r="J1336" s="254"/>
      <c r="K1336" s="124">
        <v>3.91</v>
      </c>
      <c r="L1336" s="124">
        <v>-3.91</v>
      </c>
      <c r="M1336" s="126"/>
      <c r="N1336" s="131"/>
    </row>
    <row r="1337" spans="1:14" ht="52.5" x14ac:dyDescent="0.3">
      <c r="A1337" s="166" t="s">
        <v>1442</v>
      </c>
      <c r="B1337" s="121" t="s">
        <v>834</v>
      </c>
      <c r="C1337" s="111"/>
      <c r="D1337" s="112"/>
      <c r="E1337" s="112"/>
      <c r="F1337" s="117"/>
      <c r="G1337" s="117"/>
      <c r="H1337" s="117"/>
      <c r="I1337" s="117"/>
      <c r="J1337" s="117"/>
      <c r="K1337" s="112"/>
      <c r="L1337" s="112"/>
      <c r="M1337" s="121">
        <f>K1338</f>
        <v>47.493000000000002</v>
      </c>
      <c r="N1337" s="121" t="s">
        <v>63</v>
      </c>
    </row>
    <row r="1338" spans="1:14" ht="12" customHeight="1" x14ac:dyDescent="0.2">
      <c r="A1338" s="160"/>
      <c r="B1338" s="154"/>
      <c r="C1338" s="173" t="s">
        <v>1444</v>
      </c>
      <c r="D1338" s="123">
        <v>1</v>
      </c>
      <c r="E1338" s="123">
        <f>13.31*2+5.2*2+5.25*3</f>
        <v>52.77</v>
      </c>
      <c r="F1338" s="125"/>
      <c r="G1338" s="125">
        <v>0.9</v>
      </c>
      <c r="H1338" s="125"/>
      <c r="I1338" s="125"/>
      <c r="J1338" s="125"/>
      <c r="K1338" s="123">
        <f>E1338*G1338</f>
        <v>47.493000000000002</v>
      </c>
      <c r="L1338" s="123"/>
      <c r="M1338" s="126"/>
      <c r="N1338" s="131"/>
    </row>
    <row r="1339" spans="1:14" ht="63" x14ac:dyDescent="0.2">
      <c r="A1339" s="166" t="s">
        <v>1443</v>
      </c>
      <c r="B1339" s="133" t="s">
        <v>890</v>
      </c>
      <c r="C1339" s="111"/>
      <c r="D1339" s="112"/>
      <c r="E1339" s="115"/>
      <c r="F1339" s="122"/>
      <c r="G1339" s="122"/>
      <c r="H1339" s="122"/>
      <c r="I1339" s="122"/>
      <c r="J1339" s="122"/>
      <c r="K1339" s="115"/>
      <c r="L1339" s="115"/>
      <c r="M1339" s="121">
        <f>K1340</f>
        <v>71.529700000000005</v>
      </c>
      <c r="N1339" s="121" t="s">
        <v>46</v>
      </c>
    </row>
    <row r="1340" spans="1:14" ht="12" customHeight="1" x14ac:dyDescent="0.2">
      <c r="A1340" s="164"/>
      <c r="B1340" s="154"/>
      <c r="C1340" s="173" t="s">
        <v>1445</v>
      </c>
      <c r="D1340" s="123">
        <v>1</v>
      </c>
      <c r="E1340" s="254">
        <f>(5.2*3.88*2+2.35*5.25*2)</f>
        <v>65.027000000000001</v>
      </c>
      <c r="F1340" s="254"/>
      <c r="G1340" s="254">
        <v>1.1000000000000001</v>
      </c>
      <c r="H1340" s="254"/>
      <c r="I1340" s="254"/>
      <c r="J1340" s="254"/>
      <c r="K1340" s="124">
        <f>E1340*G1340</f>
        <v>71.529700000000005</v>
      </c>
      <c r="L1340" s="124"/>
      <c r="M1340" s="126"/>
      <c r="N1340" s="131"/>
    </row>
    <row r="1341" spans="1:14" ht="12" customHeight="1" x14ac:dyDescent="0.2">
      <c r="A1341" s="156" t="s">
        <v>35</v>
      </c>
      <c r="B1341" s="157" t="s">
        <v>142</v>
      </c>
      <c r="C1341" s="143"/>
      <c r="D1341" s="253"/>
      <c r="E1341" s="253"/>
      <c r="F1341" s="253"/>
      <c r="G1341" s="253"/>
      <c r="H1341" s="253"/>
      <c r="I1341" s="253"/>
      <c r="J1341" s="253"/>
      <c r="K1341" s="253"/>
      <c r="L1341" s="253"/>
      <c r="M1341" s="144"/>
      <c r="N1341" s="143"/>
    </row>
    <row r="1342" spans="1:14" ht="63" customHeight="1" x14ac:dyDescent="0.3">
      <c r="A1342" s="166" t="s">
        <v>572</v>
      </c>
      <c r="B1342" s="132" t="s">
        <v>893</v>
      </c>
      <c r="C1342" s="128"/>
      <c r="D1342" s="209"/>
      <c r="E1342" s="209"/>
      <c r="F1342" s="209"/>
      <c r="G1342" s="209"/>
      <c r="H1342" s="209"/>
      <c r="I1342" s="209"/>
      <c r="J1342" s="209"/>
      <c r="K1342" s="209"/>
      <c r="L1342" s="209"/>
      <c r="M1342" s="114">
        <v>60.21</v>
      </c>
      <c r="N1342" s="121" t="s">
        <v>63</v>
      </c>
    </row>
    <row r="1343" spans="1:14" ht="12" customHeight="1" x14ac:dyDescent="0.2">
      <c r="A1343" s="164"/>
      <c r="B1343" s="165" t="s">
        <v>1427</v>
      </c>
      <c r="C1343" s="131"/>
      <c r="D1343" s="124">
        <v>1</v>
      </c>
      <c r="E1343" s="124">
        <v>60.21</v>
      </c>
      <c r="F1343" s="254"/>
      <c r="G1343" s="254"/>
      <c r="H1343" s="254"/>
      <c r="I1343" s="254"/>
      <c r="J1343" s="254"/>
      <c r="K1343" s="124">
        <v>60.21</v>
      </c>
      <c r="L1343" s="124">
        <v>60.21</v>
      </c>
      <c r="M1343" s="126"/>
      <c r="N1343" s="131"/>
    </row>
    <row r="1344" spans="1:14" ht="63" customHeight="1" x14ac:dyDescent="0.3">
      <c r="A1344" s="166" t="s">
        <v>573</v>
      </c>
      <c r="B1344" s="132" t="s">
        <v>1217</v>
      </c>
      <c r="C1344" s="128"/>
      <c r="D1344" s="209"/>
      <c r="E1344" s="209"/>
      <c r="F1344" s="209"/>
      <c r="G1344" s="209"/>
      <c r="H1344" s="209"/>
      <c r="I1344" s="209"/>
      <c r="J1344" s="209"/>
      <c r="K1344" s="209"/>
      <c r="L1344" s="209"/>
      <c r="M1344" s="114">
        <v>65.599999999999994</v>
      </c>
      <c r="N1344" s="121" t="s">
        <v>71</v>
      </c>
    </row>
    <row r="1345" spans="1:14" ht="12" customHeight="1" x14ac:dyDescent="0.2">
      <c r="A1345" s="164"/>
      <c r="B1345" s="165" t="s">
        <v>1427</v>
      </c>
      <c r="C1345" s="131"/>
      <c r="D1345" s="124">
        <v>1</v>
      </c>
      <c r="E1345" s="124">
        <v>65.599999999999994</v>
      </c>
      <c r="F1345" s="254"/>
      <c r="G1345" s="254"/>
      <c r="H1345" s="254"/>
      <c r="I1345" s="254"/>
      <c r="J1345" s="254"/>
      <c r="K1345" s="124">
        <v>65.599999999999994</v>
      </c>
      <c r="L1345" s="124">
        <v>65.599999999999994</v>
      </c>
      <c r="M1345" s="126"/>
      <c r="N1345" s="131"/>
    </row>
    <row r="1346" spans="1:14" ht="63" customHeight="1" x14ac:dyDescent="0.3">
      <c r="A1346" s="166" t="s">
        <v>574</v>
      </c>
      <c r="B1346" s="132" t="s">
        <v>894</v>
      </c>
      <c r="C1346" s="128"/>
      <c r="D1346" s="209"/>
      <c r="E1346" s="209"/>
      <c r="F1346" s="209"/>
      <c r="G1346" s="209"/>
      <c r="H1346" s="209"/>
      <c r="I1346" s="209"/>
      <c r="J1346" s="209"/>
      <c r="K1346" s="209"/>
      <c r="L1346" s="209"/>
      <c r="M1346" s="114">
        <v>83.4</v>
      </c>
      <c r="N1346" s="121" t="s">
        <v>71</v>
      </c>
    </row>
    <row r="1347" spans="1:14" ht="12" customHeight="1" x14ac:dyDescent="0.2">
      <c r="A1347" s="164"/>
      <c r="B1347" s="165" t="s">
        <v>1427</v>
      </c>
      <c r="C1347" s="131"/>
      <c r="D1347" s="124">
        <v>1</v>
      </c>
      <c r="E1347" s="124">
        <v>83.4</v>
      </c>
      <c r="F1347" s="254"/>
      <c r="G1347" s="254"/>
      <c r="H1347" s="254"/>
      <c r="I1347" s="254"/>
      <c r="J1347" s="254"/>
      <c r="K1347" s="124">
        <v>83.4</v>
      </c>
      <c r="L1347" s="124">
        <v>83.4</v>
      </c>
      <c r="M1347" s="126"/>
      <c r="N1347" s="131"/>
    </row>
    <row r="1348" spans="1:14" ht="63" customHeight="1" x14ac:dyDescent="0.3">
      <c r="A1348" s="121" t="s">
        <v>575</v>
      </c>
      <c r="B1348" s="132" t="s">
        <v>998</v>
      </c>
      <c r="C1348" s="167" t="s">
        <v>895</v>
      </c>
      <c r="D1348" s="209"/>
      <c r="E1348" s="209"/>
      <c r="F1348" s="209"/>
      <c r="G1348" s="209"/>
      <c r="H1348" s="209"/>
      <c r="I1348" s="209"/>
      <c r="J1348" s="209"/>
      <c r="K1348" s="209"/>
      <c r="L1348" s="209"/>
      <c r="M1348" s="114">
        <v>51.7</v>
      </c>
      <c r="N1348" s="121" t="s">
        <v>71</v>
      </c>
    </row>
    <row r="1349" spans="1:14" ht="12" customHeight="1" x14ac:dyDescent="0.2">
      <c r="A1349" s="154"/>
      <c r="B1349" s="165" t="s">
        <v>1427</v>
      </c>
      <c r="C1349" s="131"/>
      <c r="D1349" s="124">
        <v>1</v>
      </c>
      <c r="E1349" s="124">
        <v>51.7</v>
      </c>
      <c r="F1349" s="254"/>
      <c r="G1349" s="254"/>
      <c r="H1349" s="254"/>
      <c r="I1349" s="254"/>
      <c r="J1349" s="254"/>
      <c r="K1349" s="124">
        <v>51.7</v>
      </c>
      <c r="L1349" s="124">
        <v>51.7</v>
      </c>
      <c r="M1349" s="126"/>
      <c r="N1349" s="131"/>
    </row>
    <row r="1350" spans="1:14" ht="52.75" customHeight="1" x14ac:dyDescent="0.3">
      <c r="A1350" s="121" t="s">
        <v>576</v>
      </c>
      <c r="B1350" s="132" t="s">
        <v>896</v>
      </c>
      <c r="C1350" s="167" t="s">
        <v>895</v>
      </c>
      <c r="D1350" s="209"/>
      <c r="E1350" s="209"/>
      <c r="F1350" s="209"/>
      <c r="G1350" s="209"/>
      <c r="H1350" s="209"/>
      <c r="I1350" s="209"/>
      <c r="J1350" s="209"/>
      <c r="K1350" s="209"/>
      <c r="L1350" s="209"/>
      <c r="M1350" s="114">
        <v>3.73</v>
      </c>
      <c r="N1350" s="121" t="s">
        <v>46</v>
      </c>
    </row>
    <row r="1351" spans="1:14" ht="12" customHeight="1" x14ac:dyDescent="0.2">
      <c r="A1351" s="154"/>
      <c r="B1351" s="165" t="s">
        <v>1427</v>
      </c>
      <c r="C1351" s="131" t="s">
        <v>1428</v>
      </c>
      <c r="D1351" s="124">
        <v>1</v>
      </c>
      <c r="E1351" s="124">
        <v>0.9</v>
      </c>
      <c r="F1351" s="254"/>
      <c r="G1351" s="254"/>
      <c r="H1351" s="254"/>
      <c r="I1351" s="254"/>
      <c r="J1351" s="254"/>
      <c r="K1351" s="124">
        <v>0.9</v>
      </c>
      <c r="L1351" s="124">
        <f>K1351</f>
        <v>0.9</v>
      </c>
      <c r="M1351" s="126"/>
      <c r="N1351" s="131"/>
    </row>
    <row r="1352" spans="1:14" ht="12" customHeight="1" x14ac:dyDescent="0.2">
      <c r="A1352" s="154"/>
      <c r="B1352" s="165"/>
      <c r="C1352" s="131" t="s">
        <v>1429</v>
      </c>
      <c r="D1352" s="124">
        <v>1</v>
      </c>
      <c r="E1352" s="124">
        <v>2.83</v>
      </c>
      <c r="F1352" s="254"/>
      <c r="G1352" s="254"/>
      <c r="H1352" s="254"/>
      <c r="I1352" s="254"/>
      <c r="J1352" s="254"/>
      <c r="K1352" s="124">
        <v>2.83</v>
      </c>
      <c r="L1352" s="124">
        <f>K1352</f>
        <v>2.83</v>
      </c>
      <c r="M1352" s="126"/>
      <c r="N1352" s="131"/>
    </row>
    <row r="1353" spans="1:14" ht="31.5" customHeight="1" x14ac:dyDescent="0.3">
      <c r="A1353" s="121" t="s">
        <v>577</v>
      </c>
      <c r="B1353" s="132" t="s">
        <v>897</v>
      </c>
      <c r="C1353" s="111"/>
      <c r="D1353" s="117"/>
      <c r="E1353" s="117"/>
      <c r="F1353" s="117"/>
      <c r="G1353" s="117"/>
      <c r="H1353" s="117"/>
      <c r="I1353" s="117"/>
      <c r="J1353" s="117"/>
      <c r="K1353" s="117"/>
      <c r="L1353" s="117"/>
      <c r="M1353" s="114">
        <v>10.9</v>
      </c>
      <c r="N1353" s="121" t="s">
        <v>124</v>
      </c>
    </row>
    <row r="1354" spans="1:14" ht="12" customHeight="1" x14ac:dyDescent="0.2">
      <c r="A1354" s="161"/>
      <c r="B1354" s="299" t="s">
        <v>1245</v>
      </c>
      <c r="C1354" s="175"/>
      <c r="D1354" s="297">
        <v>2</v>
      </c>
      <c r="E1354" s="297">
        <v>3.85</v>
      </c>
      <c r="F1354" s="259"/>
      <c r="G1354" s="259"/>
      <c r="H1354" s="259"/>
      <c r="I1354" s="259"/>
      <c r="J1354" s="259"/>
      <c r="K1354" s="297">
        <v>3.85</v>
      </c>
      <c r="L1354" s="297">
        <v>7.7</v>
      </c>
      <c r="M1354" s="147"/>
      <c r="N1354" s="175"/>
    </row>
    <row r="1355" spans="1:14" ht="12" customHeight="1" x14ac:dyDescent="0.2">
      <c r="A1355" s="161"/>
      <c r="B1355" s="299" t="s">
        <v>1246</v>
      </c>
      <c r="C1355" s="175"/>
      <c r="D1355" s="297">
        <v>2</v>
      </c>
      <c r="E1355" s="297">
        <v>1.6</v>
      </c>
      <c r="F1355" s="259"/>
      <c r="G1355" s="259"/>
      <c r="H1355" s="259"/>
      <c r="I1355" s="259"/>
      <c r="J1355" s="259"/>
      <c r="K1355" s="297">
        <v>1.6</v>
      </c>
      <c r="L1355" s="297">
        <v>3.2</v>
      </c>
      <c r="M1355" s="147"/>
      <c r="N1355" s="175"/>
    </row>
    <row r="1356" spans="1:14" ht="31.5" customHeight="1" x14ac:dyDescent="0.3">
      <c r="A1356" s="121" t="s">
        <v>578</v>
      </c>
      <c r="B1356" s="132" t="s">
        <v>901</v>
      </c>
      <c r="C1356" s="111" t="s">
        <v>979</v>
      </c>
      <c r="D1356" s="117"/>
      <c r="E1356" s="117"/>
      <c r="F1356" s="117"/>
      <c r="G1356" s="117"/>
      <c r="H1356" s="117"/>
      <c r="I1356" s="117"/>
      <c r="J1356" s="117"/>
      <c r="K1356" s="117"/>
      <c r="L1356" s="117"/>
      <c r="M1356" s="114">
        <v>0</v>
      </c>
      <c r="N1356" s="121" t="s">
        <v>124</v>
      </c>
    </row>
    <row r="1357" spans="1:14" ht="12" customHeight="1" x14ac:dyDescent="0.2">
      <c r="A1357" s="168"/>
      <c r="B1357" s="210" t="s">
        <v>1246</v>
      </c>
      <c r="C1357" s="130"/>
      <c r="D1357" s="129">
        <v>2</v>
      </c>
      <c r="E1357" s="129">
        <v>1.6</v>
      </c>
      <c r="F1357" s="255"/>
      <c r="G1357" s="255"/>
      <c r="H1357" s="255"/>
      <c r="I1357" s="255"/>
      <c r="J1357" s="255"/>
      <c r="K1357" s="129">
        <v>1.6</v>
      </c>
      <c r="L1357" s="129"/>
      <c r="M1357" s="120"/>
      <c r="N1357" s="130"/>
    </row>
    <row r="1358" spans="1:14" ht="12" customHeight="1" x14ac:dyDescent="0.2">
      <c r="A1358" s="156" t="s">
        <v>579</v>
      </c>
      <c r="B1358" s="157" t="s">
        <v>902</v>
      </c>
      <c r="C1358" s="143"/>
      <c r="D1358" s="253"/>
      <c r="E1358" s="253"/>
      <c r="F1358" s="253"/>
      <c r="G1358" s="253"/>
      <c r="H1358" s="253"/>
      <c r="I1358" s="253"/>
      <c r="J1358" s="253"/>
      <c r="K1358" s="253"/>
      <c r="L1358" s="253"/>
      <c r="M1358" s="144"/>
      <c r="N1358" s="143"/>
    </row>
    <row r="1359" spans="1:14" ht="63" customHeight="1" x14ac:dyDescent="0.3">
      <c r="A1359" s="121" t="s">
        <v>580</v>
      </c>
      <c r="B1359" s="134" t="s">
        <v>105</v>
      </c>
      <c r="C1359" s="128"/>
      <c r="D1359" s="209"/>
      <c r="E1359" s="209"/>
      <c r="F1359" s="209"/>
      <c r="G1359" s="256" t="s">
        <v>903</v>
      </c>
      <c r="H1359" s="209"/>
      <c r="I1359" s="209"/>
      <c r="J1359" s="209"/>
      <c r="K1359" s="209"/>
      <c r="L1359" s="209"/>
      <c r="M1359" s="114">
        <v>87.6</v>
      </c>
      <c r="N1359" s="121" t="s">
        <v>63</v>
      </c>
    </row>
    <row r="1360" spans="1:14" ht="12" customHeight="1" x14ac:dyDescent="0.2">
      <c r="A1360" s="154"/>
      <c r="B1360" s="155" t="s">
        <v>1220</v>
      </c>
      <c r="C1360" s="131"/>
      <c r="D1360" s="124">
        <v>1</v>
      </c>
      <c r="E1360" s="124">
        <v>6.35</v>
      </c>
      <c r="F1360" s="254"/>
      <c r="G1360" s="124">
        <v>4.2</v>
      </c>
      <c r="H1360" s="254"/>
      <c r="I1360" s="254"/>
      <c r="J1360" s="254"/>
      <c r="K1360" s="124">
        <v>26.67</v>
      </c>
      <c r="L1360" s="124">
        <v>26.67</v>
      </c>
      <c r="M1360" s="126"/>
      <c r="N1360" s="131"/>
    </row>
    <row r="1361" spans="1:17" ht="12" customHeight="1" x14ac:dyDescent="0.2">
      <c r="A1361" s="154"/>
      <c r="B1361" s="155" t="s">
        <v>1221</v>
      </c>
      <c r="C1361" s="131"/>
      <c r="D1361" s="124">
        <v>2</v>
      </c>
      <c r="E1361" s="124">
        <v>5.3</v>
      </c>
      <c r="F1361" s="254"/>
      <c r="G1361" s="124">
        <v>3</v>
      </c>
      <c r="H1361" s="254"/>
      <c r="I1361" s="254"/>
      <c r="J1361" s="254"/>
      <c r="K1361" s="124">
        <v>15.9</v>
      </c>
      <c r="L1361" s="124">
        <v>31.8</v>
      </c>
      <c r="M1361" s="126"/>
      <c r="N1361" s="131"/>
    </row>
    <row r="1362" spans="1:17" ht="12" customHeight="1" x14ac:dyDescent="0.2">
      <c r="A1362" s="154"/>
      <c r="B1362" s="155" t="s">
        <v>1222</v>
      </c>
      <c r="C1362" s="131"/>
      <c r="D1362" s="124">
        <v>1</v>
      </c>
      <c r="E1362" s="124">
        <v>5.15</v>
      </c>
      <c r="F1362" s="254"/>
      <c r="G1362" s="124">
        <v>3</v>
      </c>
      <c r="H1362" s="254"/>
      <c r="I1362" s="254"/>
      <c r="J1362" s="254"/>
      <c r="K1362" s="124">
        <v>15.45</v>
      </c>
      <c r="L1362" s="124">
        <v>15.45</v>
      </c>
      <c r="M1362" s="126"/>
      <c r="N1362" s="131"/>
    </row>
    <row r="1363" spans="1:17" ht="12" customHeight="1" x14ac:dyDescent="0.2">
      <c r="A1363" s="154"/>
      <c r="B1363" s="155" t="s">
        <v>1247</v>
      </c>
      <c r="C1363" s="131"/>
      <c r="D1363" s="124">
        <v>-2</v>
      </c>
      <c r="E1363" s="124">
        <v>3.85</v>
      </c>
      <c r="F1363" s="254"/>
      <c r="G1363" s="124">
        <v>1.2</v>
      </c>
      <c r="H1363" s="254"/>
      <c r="I1363" s="254"/>
      <c r="J1363" s="254"/>
      <c r="K1363" s="124">
        <v>4.62</v>
      </c>
      <c r="L1363" s="124">
        <v>-9.24</v>
      </c>
      <c r="M1363" s="126"/>
      <c r="N1363" s="131"/>
    </row>
    <row r="1364" spans="1:17" ht="12" customHeight="1" x14ac:dyDescent="0.2">
      <c r="A1364" s="154"/>
      <c r="B1364" s="155" t="s">
        <v>1248</v>
      </c>
      <c r="C1364" s="131"/>
      <c r="D1364" s="124">
        <v>-2</v>
      </c>
      <c r="E1364" s="124">
        <v>1</v>
      </c>
      <c r="F1364" s="254"/>
      <c r="G1364" s="124">
        <v>0.2</v>
      </c>
      <c r="H1364" s="254"/>
      <c r="I1364" s="254"/>
      <c r="J1364" s="254"/>
      <c r="K1364" s="124">
        <v>0.2</v>
      </c>
      <c r="L1364" s="124">
        <v>-0.4</v>
      </c>
      <c r="M1364" s="126"/>
      <c r="N1364" s="131"/>
    </row>
    <row r="1365" spans="1:17" ht="12" customHeight="1" x14ac:dyDescent="0.2">
      <c r="A1365" s="154"/>
      <c r="B1365" s="155" t="s">
        <v>1249</v>
      </c>
      <c r="C1365" s="131"/>
      <c r="D1365" s="124">
        <v>1</v>
      </c>
      <c r="E1365" s="124">
        <v>5.3</v>
      </c>
      <c r="F1365" s="254"/>
      <c r="G1365" s="124">
        <v>4.4000000000000004</v>
      </c>
      <c r="H1365" s="254"/>
      <c r="I1365" s="254"/>
      <c r="J1365" s="254"/>
      <c r="K1365" s="124">
        <v>23.32</v>
      </c>
      <c r="L1365" s="124">
        <v>23.32</v>
      </c>
      <c r="M1365" s="126"/>
      <c r="N1365" s="131"/>
    </row>
    <row r="1366" spans="1:17" ht="12" customHeight="1" x14ac:dyDescent="0.2">
      <c r="A1366" s="156" t="s">
        <v>581</v>
      </c>
      <c r="B1366" s="157" t="s">
        <v>910</v>
      </c>
      <c r="C1366" s="143"/>
      <c r="D1366" s="253"/>
      <c r="E1366" s="253"/>
      <c r="F1366" s="253"/>
      <c r="G1366" s="253"/>
      <c r="H1366" s="253"/>
      <c r="I1366" s="253"/>
      <c r="J1366" s="253"/>
      <c r="K1366" s="253"/>
      <c r="L1366" s="253"/>
      <c r="M1366" s="144"/>
      <c r="N1366" s="143"/>
    </row>
    <row r="1367" spans="1:17" ht="63" customHeight="1" x14ac:dyDescent="0.3">
      <c r="A1367" s="121" t="s">
        <v>582</v>
      </c>
      <c r="B1367" s="132" t="s">
        <v>911</v>
      </c>
      <c r="C1367" s="128"/>
      <c r="D1367" s="209"/>
      <c r="E1367" s="209"/>
      <c r="F1367" s="209"/>
      <c r="G1367" s="209"/>
      <c r="H1367" s="209"/>
      <c r="I1367" s="209"/>
      <c r="J1367" s="209"/>
      <c r="K1367" s="209"/>
      <c r="L1367" s="209"/>
      <c r="M1367" s="114">
        <f>L1368</f>
        <v>91.584000000000003</v>
      </c>
      <c r="N1367" s="121" t="s">
        <v>63</v>
      </c>
    </row>
    <row r="1368" spans="1:17" ht="12" customHeight="1" x14ac:dyDescent="0.2">
      <c r="A1368" s="154"/>
      <c r="B1368" s="155" t="s">
        <v>912</v>
      </c>
      <c r="C1368" s="131"/>
      <c r="D1368" s="124">
        <v>1</v>
      </c>
      <c r="E1368" s="124">
        <v>14.31</v>
      </c>
      <c r="F1368" s="254"/>
      <c r="G1368" s="124">
        <v>6.4</v>
      </c>
      <c r="H1368" s="254"/>
      <c r="I1368" s="254"/>
      <c r="J1368" s="254"/>
      <c r="K1368" s="124">
        <f>E1368*G1368</f>
        <v>91.584000000000003</v>
      </c>
      <c r="L1368" s="124">
        <f>K1368</f>
        <v>91.584000000000003</v>
      </c>
      <c r="M1368" s="126"/>
      <c r="N1368" s="131"/>
    </row>
    <row r="1369" spans="1:17" ht="42" customHeight="1" x14ac:dyDescent="0.3">
      <c r="A1369" s="133" t="s">
        <v>583</v>
      </c>
      <c r="B1369" s="132" t="s">
        <v>913</v>
      </c>
      <c r="C1369" s="128"/>
      <c r="D1369" s="209"/>
      <c r="E1369" s="209"/>
      <c r="F1369" s="209"/>
      <c r="G1369" s="209"/>
      <c r="H1369" s="209"/>
      <c r="I1369" s="209"/>
      <c r="J1369" s="209"/>
      <c r="K1369" s="209"/>
      <c r="L1369" s="209"/>
      <c r="M1369" s="114">
        <f>L1370</f>
        <v>91.584000000000003</v>
      </c>
      <c r="N1369" s="133" t="s">
        <v>63</v>
      </c>
      <c r="Q1369" s="288"/>
    </row>
    <row r="1370" spans="1:17" ht="12" customHeight="1" x14ac:dyDescent="0.2">
      <c r="A1370" s="154"/>
      <c r="B1370" s="155" t="s">
        <v>912</v>
      </c>
      <c r="C1370" s="131"/>
      <c r="D1370" s="124">
        <v>1</v>
      </c>
      <c r="E1370" s="124">
        <v>14.31</v>
      </c>
      <c r="F1370" s="254"/>
      <c r="G1370" s="124">
        <v>6.4</v>
      </c>
      <c r="H1370" s="254"/>
      <c r="I1370" s="254"/>
      <c r="J1370" s="254"/>
      <c r="K1370" s="124">
        <f>E1370*G1370</f>
        <v>91.584000000000003</v>
      </c>
      <c r="L1370" s="124">
        <f>K1370</f>
        <v>91.584000000000003</v>
      </c>
      <c r="M1370" s="126"/>
      <c r="N1370" s="131"/>
    </row>
    <row r="1371" spans="1:17" ht="63" customHeight="1" x14ac:dyDescent="0.3">
      <c r="A1371" s="121" t="s">
        <v>584</v>
      </c>
      <c r="B1371" s="132" t="s">
        <v>914</v>
      </c>
      <c r="C1371" s="128"/>
      <c r="D1371" s="209"/>
      <c r="E1371" s="209"/>
      <c r="F1371" s="209"/>
      <c r="G1371" s="209"/>
      <c r="H1371" s="209"/>
      <c r="I1371" s="209"/>
      <c r="J1371" s="209"/>
      <c r="K1371" s="209"/>
      <c r="L1371" s="209"/>
      <c r="M1371" s="114">
        <f>L1372</f>
        <v>6.4</v>
      </c>
      <c r="N1371" s="121" t="s">
        <v>124</v>
      </c>
    </row>
    <row r="1372" spans="1:17" ht="12" customHeight="1" x14ac:dyDescent="0.2">
      <c r="A1372" s="154"/>
      <c r="B1372" s="155" t="s">
        <v>912</v>
      </c>
      <c r="C1372" s="131"/>
      <c r="D1372" s="124">
        <v>1</v>
      </c>
      <c r="E1372" s="124">
        <v>6.4</v>
      </c>
      <c r="F1372" s="254"/>
      <c r="G1372" s="254"/>
      <c r="H1372" s="254"/>
      <c r="I1372" s="254"/>
      <c r="J1372" s="254"/>
      <c r="K1372" s="124">
        <v>6.4</v>
      </c>
      <c r="L1372" s="124">
        <f>K1372*D1372</f>
        <v>6.4</v>
      </c>
      <c r="M1372" s="126"/>
      <c r="N1372" s="131"/>
    </row>
    <row r="1373" spans="1:17" ht="12" customHeight="1" x14ac:dyDescent="0.2">
      <c r="A1373" s="156" t="s">
        <v>585</v>
      </c>
      <c r="B1373" s="157" t="s">
        <v>173</v>
      </c>
      <c r="C1373" s="143"/>
      <c r="D1373" s="253"/>
      <c r="E1373" s="253"/>
      <c r="F1373" s="253"/>
      <c r="G1373" s="253"/>
      <c r="H1373" s="253"/>
      <c r="I1373" s="253"/>
      <c r="J1373" s="253"/>
      <c r="K1373" s="253"/>
      <c r="L1373" s="253"/>
      <c r="M1373" s="144"/>
      <c r="N1373" s="143"/>
    </row>
    <row r="1374" spans="1:17" ht="31.5" x14ac:dyDescent="0.3">
      <c r="A1374" s="121" t="s">
        <v>586</v>
      </c>
      <c r="B1374" s="134" t="s">
        <v>1431</v>
      </c>
      <c r="C1374" s="111"/>
      <c r="D1374" s="117"/>
      <c r="E1374" s="117"/>
      <c r="F1374" s="117"/>
      <c r="G1374" s="117"/>
      <c r="H1374" s="117"/>
      <c r="I1374" s="117"/>
      <c r="J1374" s="117"/>
      <c r="K1374" s="117"/>
      <c r="L1374" s="117"/>
      <c r="M1374" s="114">
        <v>9.24</v>
      </c>
      <c r="N1374" s="121" t="s">
        <v>63</v>
      </c>
    </row>
    <row r="1375" spans="1:17" ht="12" customHeight="1" x14ac:dyDescent="0.2">
      <c r="A1375" s="161"/>
      <c r="B1375" s="299" t="s">
        <v>1006</v>
      </c>
      <c r="C1375" s="175"/>
      <c r="D1375" s="297">
        <v>2</v>
      </c>
      <c r="E1375" s="297">
        <v>3.85</v>
      </c>
      <c r="F1375" s="259"/>
      <c r="G1375" s="297">
        <v>1.2</v>
      </c>
      <c r="H1375" s="259"/>
      <c r="I1375" s="259"/>
      <c r="J1375" s="259"/>
      <c r="K1375" s="297">
        <v>4.62</v>
      </c>
      <c r="L1375" s="297">
        <v>9.24</v>
      </c>
      <c r="M1375" s="147"/>
      <c r="N1375" s="175"/>
    </row>
    <row r="1376" spans="1:17" ht="31.75" customHeight="1" x14ac:dyDescent="0.3">
      <c r="A1376" s="121" t="s">
        <v>588</v>
      </c>
      <c r="B1376" s="134" t="s">
        <v>1430</v>
      </c>
      <c r="C1376" s="111"/>
      <c r="D1376" s="117"/>
      <c r="E1376" s="117"/>
      <c r="F1376" s="117"/>
      <c r="G1376" s="117"/>
      <c r="H1376" s="117"/>
      <c r="I1376" s="117"/>
      <c r="J1376" s="117"/>
      <c r="K1376" s="117"/>
      <c r="L1376" s="117"/>
      <c r="M1376" s="114">
        <v>1.34</v>
      </c>
      <c r="N1376" s="121" t="s">
        <v>63</v>
      </c>
    </row>
    <row r="1377" spans="1:17" ht="12" customHeight="1" x14ac:dyDescent="0.2">
      <c r="A1377" s="161"/>
      <c r="B1377" s="299" t="s">
        <v>1250</v>
      </c>
      <c r="C1377" s="175"/>
      <c r="D1377" s="297">
        <v>2</v>
      </c>
      <c r="E1377" s="297">
        <v>0.61</v>
      </c>
      <c r="F1377" s="259"/>
      <c r="G1377" s="297">
        <v>1.1000000000000001</v>
      </c>
      <c r="H1377" s="259"/>
      <c r="I1377" s="259"/>
      <c r="J1377" s="259"/>
      <c r="K1377" s="297">
        <v>0.67</v>
      </c>
      <c r="L1377" s="297">
        <v>1.34</v>
      </c>
      <c r="M1377" s="147"/>
      <c r="N1377" s="175"/>
    </row>
    <row r="1378" spans="1:17" ht="12" customHeight="1" x14ac:dyDescent="0.2">
      <c r="A1378" s="156" t="s">
        <v>589</v>
      </c>
      <c r="B1378" s="157" t="s">
        <v>924</v>
      </c>
      <c r="C1378" s="143"/>
      <c r="D1378" s="253"/>
      <c r="E1378" s="253"/>
      <c r="F1378" s="253"/>
      <c r="G1378" s="253"/>
      <c r="H1378" s="253"/>
      <c r="I1378" s="253"/>
      <c r="J1378" s="253"/>
      <c r="K1378" s="253"/>
      <c r="L1378" s="253"/>
      <c r="M1378" s="144"/>
      <c r="N1378" s="143"/>
    </row>
    <row r="1379" spans="1:17" ht="42" customHeight="1" x14ac:dyDescent="0.3">
      <c r="A1379" s="133" t="s">
        <v>590</v>
      </c>
      <c r="B1379" s="132" t="s">
        <v>925</v>
      </c>
      <c r="C1379" s="163" t="s">
        <v>1504</v>
      </c>
      <c r="D1379" s="209"/>
      <c r="E1379" s="121" t="s">
        <v>931</v>
      </c>
      <c r="F1379" s="209"/>
      <c r="G1379" s="209"/>
      <c r="H1379" s="209"/>
      <c r="I1379" s="133" t="s">
        <v>926</v>
      </c>
      <c r="J1379" s="209"/>
      <c r="K1379" s="209"/>
      <c r="L1379" s="209"/>
      <c r="M1379" s="114">
        <f>SUM(L1380:L1380)</f>
        <v>4.2351000000000001</v>
      </c>
      <c r="N1379" s="133" t="s">
        <v>46</v>
      </c>
    </row>
    <row r="1380" spans="1:17" ht="12" customHeight="1" x14ac:dyDescent="0.2">
      <c r="A1380" s="154"/>
      <c r="B1380" s="155" t="s">
        <v>1228</v>
      </c>
      <c r="C1380" s="173" t="s">
        <v>1433</v>
      </c>
      <c r="D1380" s="124">
        <v>1</v>
      </c>
      <c r="E1380" s="124">
        <f>(3.88*2+2.35*2)*5.2+19.91</f>
        <v>84.701999999999998</v>
      </c>
      <c r="F1380" s="254"/>
      <c r="G1380" s="124"/>
      <c r="H1380" s="254"/>
      <c r="I1380" s="124">
        <v>0.05</v>
      </c>
      <c r="J1380" s="254"/>
      <c r="K1380" s="124">
        <f>E1380*I1380</f>
        <v>4.2351000000000001</v>
      </c>
      <c r="L1380" s="124">
        <f>K1380*D1380</f>
        <v>4.2351000000000001</v>
      </c>
      <c r="M1380" s="126"/>
      <c r="N1380" s="131"/>
      <c r="Q1380" s="48">
        <f>G1380*E1380</f>
        <v>0</v>
      </c>
    </row>
    <row r="1381" spans="1:17" ht="94.5" customHeight="1" x14ac:dyDescent="0.3">
      <c r="A1381" s="121" t="s">
        <v>591</v>
      </c>
      <c r="B1381" s="132" t="s">
        <v>929</v>
      </c>
      <c r="C1381" s="167" t="s">
        <v>1505</v>
      </c>
      <c r="D1381" s="209"/>
      <c r="E1381" s="121" t="s">
        <v>931</v>
      </c>
      <c r="F1381" s="209"/>
      <c r="G1381" s="209"/>
      <c r="H1381" s="209"/>
      <c r="I1381" s="209"/>
      <c r="J1381" s="209"/>
      <c r="K1381" s="209"/>
      <c r="L1381" s="209"/>
      <c r="M1381" s="114">
        <f>L1382</f>
        <v>98.05</v>
      </c>
      <c r="N1381" s="121" t="s">
        <v>63</v>
      </c>
      <c r="P1381" s="287">
        <v>12.395</v>
      </c>
      <c r="Q1381" s="48" t="e">
        <f>Q1380+#REF!</f>
        <v>#REF!</v>
      </c>
    </row>
    <row r="1382" spans="1:17" ht="12" customHeight="1" x14ac:dyDescent="0.2">
      <c r="A1382" s="161"/>
      <c r="B1382" s="299" t="s">
        <v>1228</v>
      </c>
      <c r="C1382" s="208" t="s">
        <v>1433</v>
      </c>
      <c r="D1382" s="297">
        <v>1</v>
      </c>
      <c r="E1382" s="297">
        <f>12.4*2+26.67*2+19.91</f>
        <v>98.05</v>
      </c>
      <c r="F1382" s="259"/>
      <c r="G1382" s="297"/>
      <c r="H1382" s="259"/>
      <c r="I1382" s="297"/>
      <c r="J1382" s="259"/>
      <c r="K1382" s="297">
        <f>E1382</f>
        <v>98.05</v>
      </c>
      <c r="L1382" s="297">
        <f>K1382*D1382</f>
        <v>98.05</v>
      </c>
      <c r="M1382" s="147"/>
      <c r="N1382" s="175"/>
    </row>
    <row r="1383" spans="1:17" ht="52.5" customHeight="1" x14ac:dyDescent="0.3">
      <c r="A1383" s="121" t="s">
        <v>592</v>
      </c>
      <c r="B1383" s="132" t="s">
        <v>932</v>
      </c>
      <c r="C1383" s="128"/>
      <c r="D1383" s="209"/>
      <c r="E1383" s="121" t="s">
        <v>931</v>
      </c>
      <c r="F1383" s="209"/>
      <c r="G1383" s="209"/>
      <c r="H1383" s="209"/>
      <c r="I1383" s="209"/>
      <c r="J1383" s="209"/>
      <c r="K1383" s="209"/>
      <c r="L1383" s="209"/>
      <c r="M1383" s="114">
        <f>L1384</f>
        <v>78.14</v>
      </c>
      <c r="N1383" s="121" t="s">
        <v>63</v>
      </c>
      <c r="P1383" s="287">
        <v>65.264099999999999</v>
      </c>
    </row>
    <row r="1384" spans="1:17" ht="12" customHeight="1" x14ac:dyDescent="0.2">
      <c r="A1384" s="161"/>
      <c r="B1384" s="299" t="s">
        <v>1228</v>
      </c>
      <c r="C1384" s="208" t="s">
        <v>1432</v>
      </c>
      <c r="D1384" s="297">
        <v>1</v>
      </c>
      <c r="E1384" s="297">
        <f>12.4*2+26.67*2</f>
        <v>78.14</v>
      </c>
      <c r="F1384" s="259"/>
      <c r="G1384" s="297"/>
      <c r="H1384" s="259"/>
      <c r="I1384" s="297"/>
      <c r="J1384" s="259"/>
      <c r="K1384" s="297">
        <f>E1384</f>
        <v>78.14</v>
      </c>
      <c r="L1384" s="297">
        <f>K1384*D1384</f>
        <v>78.14</v>
      </c>
      <c r="M1384" s="147"/>
      <c r="N1384" s="175"/>
    </row>
    <row r="1385" spans="1:17" ht="12" customHeight="1" x14ac:dyDescent="0.2">
      <c r="A1385" s="156" t="s">
        <v>593</v>
      </c>
      <c r="B1385" s="157" t="s">
        <v>41</v>
      </c>
      <c r="C1385" s="143"/>
      <c r="D1385" s="253"/>
      <c r="E1385" s="253"/>
      <c r="F1385" s="253"/>
      <c r="G1385" s="253"/>
      <c r="H1385" s="253"/>
      <c r="I1385" s="253"/>
      <c r="J1385" s="253"/>
      <c r="K1385" s="253"/>
      <c r="L1385" s="253"/>
      <c r="M1385" s="144"/>
      <c r="N1385" s="143"/>
    </row>
    <row r="1386" spans="1:17" ht="52.75" customHeight="1" x14ac:dyDescent="0.3">
      <c r="A1386" s="166" t="s">
        <v>594</v>
      </c>
      <c r="B1386" s="132" t="s">
        <v>936</v>
      </c>
      <c r="C1386" s="128"/>
      <c r="D1386" s="209"/>
      <c r="E1386" s="209"/>
      <c r="F1386" s="209"/>
      <c r="G1386" s="256" t="s">
        <v>903</v>
      </c>
      <c r="H1386" s="209"/>
      <c r="I1386" s="209"/>
      <c r="J1386" s="209"/>
      <c r="K1386" s="209"/>
      <c r="L1386" s="209"/>
      <c r="M1386" s="114">
        <v>183.68</v>
      </c>
      <c r="N1386" s="121" t="s">
        <v>63</v>
      </c>
      <c r="P1386" s="288">
        <f>19.907</f>
        <v>19.907</v>
      </c>
    </row>
    <row r="1387" spans="1:17" ht="12" customHeight="1" x14ac:dyDescent="0.2">
      <c r="A1387" s="164"/>
      <c r="B1387" s="212" t="s">
        <v>937</v>
      </c>
      <c r="C1387" s="131"/>
      <c r="D1387" s="254"/>
      <c r="E1387" s="254"/>
      <c r="F1387" s="254"/>
      <c r="G1387" s="254"/>
      <c r="H1387" s="254"/>
      <c r="I1387" s="254"/>
      <c r="J1387" s="254"/>
      <c r="K1387" s="254"/>
      <c r="L1387" s="254"/>
      <c r="M1387" s="126"/>
      <c r="N1387" s="131"/>
    </row>
    <row r="1388" spans="1:17" ht="12" customHeight="1" x14ac:dyDescent="0.2">
      <c r="A1388" s="164"/>
      <c r="B1388" s="155" t="s">
        <v>1220</v>
      </c>
      <c r="C1388" s="131"/>
      <c r="D1388" s="124">
        <v>1</v>
      </c>
      <c r="E1388" s="124">
        <v>6.35</v>
      </c>
      <c r="F1388" s="254"/>
      <c r="G1388" s="124">
        <v>4.2</v>
      </c>
      <c r="H1388" s="254"/>
      <c r="I1388" s="254"/>
      <c r="J1388" s="254"/>
      <c r="K1388" s="124">
        <v>26.67</v>
      </c>
      <c r="L1388" s="124">
        <v>26.67</v>
      </c>
      <c r="M1388" s="126"/>
      <c r="N1388" s="131"/>
    </row>
    <row r="1389" spans="1:17" ht="12" customHeight="1" x14ac:dyDescent="0.2">
      <c r="A1389" s="164"/>
      <c r="B1389" s="155" t="s">
        <v>1221</v>
      </c>
      <c r="C1389" s="131"/>
      <c r="D1389" s="124">
        <v>2</v>
      </c>
      <c r="E1389" s="124">
        <v>5.3</v>
      </c>
      <c r="F1389" s="254"/>
      <c r="G1389" s="124">
        <v>3</v>
      </c>
      <c r="H1389" s="254"/>
      <c r="I1389" s="254"/>
      <c r="J1389" s="254"/>
      <c r="K1389" s="124">
        <v>15.9</v>
      </c>
      <c r="L1389" s="124">
        <v>31.8</v>
      </c>
      <c r="M1389" s="126"/>
      <c r="N1389" s="131"/>
    </row>
    <row r="1390" spans="1:17" ht="12" customHeight="1" x14ac:dyDescent="0.2">
      <c r="A1390" s="164"/>
      <c r="B1390" s="155" t="s">
        <v>1222</v>
      </c>
      <c r="C1390" s="131"/>
      <c r="D1390" s="124">
        <v>1</v>
      </c>
      <c r="E1390" s="124">
        <v>5.15</v>
      </c>
      <c r="F1390" s="254"/>
      <c r="G1390" s="124">
        <v>3</v>
      </c>
      <c r="H1390" s="254"/>
      <c r="I1390" s="254"/>
      <c r="J1390" s="254"/>
      <c r="K1390" s="124">
        <v>15.45</v>
      </c>
      <c r="L1390" s="124">
        <v>15.45</v>
      </c>
      <c r="M1390" s="126"/>
      <c r="N1390" s="131"/>
    </row>
    <row r="1391" spans="1:17" ht="12" customHeight="1" x14ac:dyDescent="0.2">
      <c r="A1391" s="164"/>
      <c r="B1391" s="240" t="s">
        <v>1247</v>
      </c>
      <c r="C1391" s="131"/>
      <c r="D1391" s="124">
        <v>-2</v>
      </c>
      <c r="E1391" s="124">
        <v>3.85</v>
      </c>
      <c r="F1391" s="254"/>
      <c r="G1391" s="124">
        <v>1.2</v>
      </c>
      <c r="H1391" s="254"/>
      <c r="I1391" s="254"/>
      <c r="J1391" s="254"/>
      <c r="K1391" s="124">
        <v>4.62</v>
      </c>
      <c r="L1391" s="124">
        <v>-9.24</v>
      </c>
      <c r="M1391" s="126"/>
      <c r="N1391" s="131"/>
    </row>
    <row r="1392" spans="1:17" ht="12" customHeight="1" x14ac:dyDescent="0.2">
      <c r="A1392" s="164"/>
      <c r="B1392" s="155" t="s">
        <v>1248</v>
      </c>
      <c r="C1392" s="131"/>
      <c r="D1392" s="124">
        <v>-2</v>
      </c>
      <c r="E1392" s="124">
        <v>1</v>
      </c>
      <c r="F1392" s="254"/>
      <c r="G1392" s="124">
        <v>0.2</v>
      </c>
      <c r="H1392" s="254"/>
      <c r="I1392" s="254"/>
      <c r="J1392" s="254"/>
      <c r="K1392" s="124">
        <v>0.2</v>
      </c>
      <c r="L1392" s="124">
        <v>-0.4</v>
      </c>
      <c r="M1392" s="126"/>
      <c r="N1392" s="131"/>
    </row>
    <row r="1393" spans="1:14" ht="12" customHeight="1" x14ac:dyDescent="0.2">
      <c r="A1393" s="164"/>
      <c r="B1393" s="155" t="s">
        <v>1249</v>
      </c>
      <c r="C1393" s="131"/>
      <c r="D1393" s="124">
        <v>2</v>
      </c>
      <c r="E1393" s="124">
        <v>5.3</v>
      </c>
      <c r="F1393" s="254"/>
      <c r="G1393" s="124">
        <v>4.4000000000000004</v>
      </c>
      <c r="H1393" s="254"/>
      <c r="I1393" s="254"/>
      <c r="J1393" s="254"/>
      <c r="K1393" s="124">
        <v>23.32</v>
      </c>
      <c r="L1393" s="124">
        <v>46.64</v>
      </c>
      <c r="M1393" s="126"/>
      <c r="N1393" s="131"/>
    </row>
    <row r="1394" spans="1:14" ht="12" customHeight="1" x14ac:dyDescent="0.2">
      <c r="A1394" s="164"/>
      <c r="B1394" s="212" t="s">
        <v>939</v>
      </c>
      <c r="C1394" s="131"/>
      <c r="D1394" s="254"/>
      <c r="E1394" s="254"/>
      <c r="F1394" s="254"/>
      <c r="G1394" s="254"/>
      <c r="H1394" s="254"/>
      <c r="I1394" s="254"/>
      <c r="J1394" s="254"/>
      <c r="K1394" s="254"/>
      <c r="L1394" s="254"/>
      <c r="M1394" s="126"/>
      <c r="N1394" s="131"/>
    </row>
    <row r="1395" spans="1:14" ht="12" customHeight="1" x14ac:dyDescent="0.2">
      <c r="A1395" s="164"/>
      <c r="B1395" s="155" t="s">
        <v>1220</v>
      </c>
      <c r="C1395" s="131"/>
      <c r="D1395" s="124">
        <v>1</v>
      </c>
      <c r="E1395" s="124">
        <v>6.35</v>
      </c>
      <c r="F1395" s="254"/>
      <c r="G1395" s="124">
        <v>4.2</v>
      </c>
      <c r="H1395" s="254"/>
      <c r="I1395" s="254"/>
      <c r="J1395" s="254"/>
      <c r="K1395" s="124">
        <v>26.67</v>
      </c>
      <c r="L1395" s="124">
        <v>26.67</v>
      </c>
      <c r="M1395" s="126"/>
      <c r="N1395" s="131"/>
    </row>
    <row r="1396" spans="1:14" ht="12" customHeight="1" x14ac:dyDescent="0.2">
      <c r="A1396" s="164"/>
      <c r="B1396" s="155" t="s">
        <v>1221</v>
      </c>
      <c r="C1396" s="131"/>
      <c r="D1396" s="124">
        <v>2</v>
      </c>
      <c r="E1396" s="124">
        <v>5.3</v>
      </c>
      <c r="F1396" s="254"/>
      <c r="G1396" s="124">
        <v>3</v>
      </c>
      <c r="H1396" s="254"/>
      <c r="I1396" s="254"/>
      <c r="J1396" s="254"/>
      <c r="K1396" s="124">
        <v>15.9</v>
      </c>
      <c r="L1396" s="124">
        <v>31.8</v>
      </c>
      <c r="M1396" s="126"/>
      <c r="N1396" s="131"/>
    </row>
    <row r="1397" spans="1:14" ht="12" customHeight="1" x14ac:dyDescent="0.2">
      <c r="A1397" s="164"/>
      <c r="B1397" s="155" t="s">
        <v>1222</v>
      </c>
      <c r="C1397" s="131"/>
      <c r="D1397" s="124">
        <v>1</v>
      </c>
      <c r="E1397" s="124">
        <v>5.15</v>
      </c>
      <c r="F1397" s="254"/>
      <c r="G1397" s="124">
        <v>3</v>
      </c>
      <c r="H1397" s="254"/>
      <c r="I1397" s="254"/>
      <c r="J1397" s="254"/>
      <c r="K1397" s="124">
        <v>15.45</v>
      </c>
      <c r="L1397" s="124">
        <v>15.45</v>
      </c>
      <c r="M1397" s="126"/>
      <c r="N1397" s="131"/>
    </row>
    <row r="1398" spans="1:14" ht="12" customHeight="1" x14ac:dyDescent="0.2">
      <c r="A1398" s="164"/>
      <c r="B1398" s="240" t="s">
        <v>1247</v>
      </c>
      <c r="C1398" s="131"/>
      <c r="D1398" s="124">
        <v>-2</v>
      </c>
      <c r="E1398" s="124">
        <v>3.85</v>
      </c>
      <c r="F1398" s="254"/>
      <c r="G1398" s="124">
        <v>1.2</v>
      </c>
      <c r="H1398" s="254"/>
      <c r="I1398" s="254"/>
      <c r="J1398" s="254"/>
      <c r="K1398" s="124">
        <v>4.62</v>
      </c>
      <c r="L1398" s="124">
        <v>-9.24</v>
      </c>
      <c r="M1398" s="126"/>
      <c r="N1398" s="131"/>
    </row>
    <row r="1399" spans="1:14" ht="12" customHeight="1" x14ac:dyDescent="0.2">
      <c r="A1399" s="164"/>
      <c r="B1399" s="155" t="s">
        <v>1248</v>
      </c>
      <c r="C1399" s="131"/>
      <c r="D1399" s="124">
        <v>-2</v>
      </c>
      <c r="E1399" s="124">
        <v>1</v>
      </c>
      <c r="F1399" s="254"/>
      <c r="G1399" s="124">
        <v>0.2</v>
      </c>
      <c r="H1399" s="254"/>
      <c r="I1399" s="254"/>
      <c r="J1399" s="254"/>
      <c r="K1399" s="124">
        <v>0.2</v>
      </c>
      <c r="L1399" s="124">
        <v>-0.4</v>
      </c>
      <c r="M1399" s="126"/>
      <c r="N1399" s="131"/>
    </row>
    <row r="1400" spans="1:14" ht="12" customHeight="1" x14ac:dyDescent="0.2">
      <c r="A1400" s="164"/>
      <c r="B1400" s="155" t="s">
        <v>1232</v>
      </c>
      <c r="C1400" s="131"/>
      <c r="D1400" s="124">
        <v>4</v>
      </c>
      <c r="E1400" s="124">
        <v>0.8</v>
      </c>
      <c r="F1400" s="254"/>
      <c r="G1400" s="124">
        <v>2.65</v>
      </c>
      <c r="H1400" s="254"/>
      <c r="I1400" s="254"/>
      <c r="J1400" s="254"/>
      <c r="K1400" s="124">
        <v>2.12</v>
      </c>
      <c r="L1400" s="124">
        <v>8.48</v>
      </c>
      <c r="M1400" s="126"/>
      <c r="N1400" s="131"/>
    </row>
    <row r="1401" spans="1:14" ht="73.5" customHeight="1" x14ac:dyDescent="0.3">
      <c r="A1401" s="166" t="s">
        <v>595</v>
      </c>
      <c r="B1401" s="132" t="s">
        <v>941</v>
      </c>
      <c r="C1401" s="167" t="s">
        <v>942</v>
      </c>
      <c r="D1401" s="209"/>
      <c r="E1401" s="209"/>
      <c r="F1401" s="209"/>
      <c r="G1401" s="142" t="s">
        <v>903</v>
      </c>
      <c r="H1401" s="209"/>
      <c r="I1401" s="209"/>
      <c r="J1401" s="209"/>
      <c r="K1401" s="209"/>
      <c r="L1401" s="209"/>
      <c r="M1401" s="114">
        <v>110.92</v>
      </c>
      <c r="N1401" s="121" t="s">
        <v>63</v>
      </c>
    </row>
    <row r="1402" spans="1:14" ht="12" customHeight="1" x14ac:dyDescent="0.2">
      <c r="A1402" s="298"/>
      <c r="B1402" s="275" t="s">
        <v>937</v>
      </c>
      <c r="C1402" s="175"/>
      <c r="D1402" s="259"/>
      <c r="E1402" s="259"/>
      <c r="F1402" s="259"/>
      <c r="G1402" s="259"/>
      <c r="H1402" s="259"/>
      <c r="I1402" s="259"/>
      <c r="J1402" s="259"/>
      <c r="K1402" s="259"/>
      <c r="L1402" s="259"/>
      <c r="M1402" s="147"/>
      <c r="N1402" s="175"/>
    </row>
    <row r="1403" spans="1:14" ht="12" customHeight="1" x14ac:dyDescent="0.2">
      <c r="A1403" s="298"/>
      <c r="B1403" s="299" t="s">
        <v>1220</v>
      </c>
      <c r="C1403" s="175"/>
      <c r="D1403" s="297">
        <v>1</v>
      </c>
      <c r="E1403" s="297">
        <v>6.35</v>
      </c>
      <c r="F1403" s="259"/>
      <c r="G1403" s="297">
        <v>4.2</v>
      </c>
      <c r="H1403" s="259"/>
      <c r="I1403" s="259"/>
      <c r="J1403" s="259"/>
      <c r="K1403" s="297">
        <v>26.67</v>
      </c>
      <c r="L1403" s="297">
        <v>26.67</v>
      </c>
      <c r="M1403" s="147"/>
      <c r="N1403" s="175"/>
    </row>
    <row r="1404" spans="1:14" ht="12" customHeight="1" x14ac:dyDescent="0.2">
      <c r="A1404" s="298"/>
      <c r="B1404" s="299" t="s">
        <v>1221</v>
      </c>
      <c r="C1404" s="175"/>
      <c r="D1404" s="297">
        <v>2</v>
      </c>
      <c r="E1404" s="297">
        <v>5.3</v>
      </c>
      <c r="F1404" s="259"/>
      <c r="G1404" s="297">
        <v>3</v>
      </c>
      <c r="H1404" s="259"/>
      <c r="I1404" s="259"/>
      <c r="J1404" s="259"/>
      <c r="K1404" s="297">
        <v>15.9</v>
      </c>
      <c r="L1404" s="297">
        <v>31.8</v>
      </c>
      <c r="M1404" s="147"/>
      <c r="N1404" s="175"/>
    </row>
    <row r="1405" spans="1:14" ht="12" customHeight="1" x14ac:dyDescent="0.2">
      <c r="A1405" s="298"/>
      <c r="B1405" s="299" t="s">
        <v>1222</v>
      </c>
      <c r="C1405" s="175"/>
      <c r="D1405" s="297">
        <v>1</v>
      </c>
      <c r="E1405" s="297">
        <v>5.15</v>
      </c>
      <c r="F1405" s="259"/>
      <c r="G1405" s="297">
        <v>3</v>
      </c>
      <c r="H1405" s="259"/>
      <c r="I1405" s="259"/>
      <c r="J1405" s="259"/>
      <c r="K1405" s="297">
        <v>15.45</v>
      </c>
      <c r="L1405" s="297">
        <v>15.45</v>
      </c>
      <c r="M1405" s="147"/>
      <c r="N1405" s="175"/>
    </row>
    <row r="1406" spans="1:14" ht="12" customHeight="1" x14ac:dyDescent="0.2">
      <c r="A1406" s="298"/>
      <c r="B1406" s="302" t="s">
        <v>1247</v>
      </c>
      <c r="C1406" s="175"/>
      <c r="D1406" s="297">
        <v>-2</v>
      </c>
      <c r="E1406" s="297">
        <v>3.85</v>
      </c>
      <c r="F1406" s="259"/>
      <c r="G1406" s="297">
        <v>1.2</v>
      </c>
      <c r="H1406" s="259"/>
      <c r="I1406" s="259"/>
      <c r="J1406" s="259"/>
      <c r="K1406" s="297">
        <v>4.62</v>
      </c>
      <c r="L1406" s="297">
        <v>-9.24</v>
      </c>
      <c r="M1406" s="147"/>
      <c r="N1406" s="175"/>
    </row>
    <row r="1407" spans="1:14" ht="12" customHeight="1" x14ac:dyDescent="0.2">
      <c r="A1407" s="298"/>
      <c r="B1407" s="299" t="s">
        <v>1248</v>
      </c>
      <c r="C1407" s="175"/>
      <c r="D1407" s="297">
        <v>-2</v>
      </c>
      <c r="E1407" s="297">
        <v>1</v>
      </c>
      <c r="F1407" s="259"/>
      <c r="G1407" s="297">
        <v>0.2</v>
      </c>
      <c r="H1407" s="259"/>
      <c r="I1407" s="259"/>
      <c r="J1407" s="259"/>
      <c r="K1407" s="297">
        <v>0.2</v>
      </c>
      <c r="L1407" s="297">
        <v>-0.4</v>
      </c>
      <c r="M1407" s="147"/>
      <c r="N1407" s="175"/>
    </row>
    <row r="1408" spans="1:14" ht="12" customHeight="1" x14ac:dyDescent="0.2">
      <c r="A1408" s="298"/>
      <c r="B1408" s="299" t="s">
        <v>1249</v>
      </c>
      <c r="C1408" s="175"/>
      <c r="D1408" s="297">
        <v>2</v>
      </c>
      <c r="E1408" s="297">
        <v>5.3</v>
      </c>
      <c r="F1408" s="259"/>
      <c r="G1408" s="297">
        <v>4.4000000000000004</v>
      </c>
      <c r="H1408" s="259"/>
      <c r="I1408" s="259"/>
      <c r="J1408" s="259"/>
      <c r="K1408" s="297">
        <v>23.32</v>
      </c>
      <c r="L1408" s="297">
        <v>46.64</v>
      </c>
      <c r="M1408" s="147"/>
      <c r="N1408" s="175"/>
    </row>
    <row r="1409" spans="1:14" ht="73.75" customHeight="1" x14ac:dyDescent="0.3">
      <c r="A1409" s="166" t="s">
        <v>596</v>
      </c>
      <c r="B1409" s="132" t="s">
        <v>941</v>
      </c>
      <c r="C1409" s="167" t="s">
        <v>944</v>
      </c>
      <c r="D1409" s="209"/>
      <c r="E1409" s="209"/>
      <c r="F1409" s="209"/>
      <c r="G1409" s="142" t="s">
        <v>903</v>
      </c>
      <c r="H1409" s="209"/>
      <c r="I1409" s="209"/>
      <c r="J1409" s="209"/>
      <c r="K1409" s="209"/>
      <c r="L1409" s="209"/>
      <c r="M1409" s="114">
        <v>72.760000000000005</v>
      </c>
      <c r="N1409" s="121" t="s">
        <v>63</v>
      </c>
    </row>
    <row r="1410" spans="1:14" ht="12" customHeight="1" x14ac:dyDescent="0.2">
      <c r="A1410" s="298"/>
      <c r="B1410" s="275" t="s">
        <v>939</v>
      </c>
      <c r="C1410" s="175"/>
      <c r="D1410" s="259"/>
      <c r="E1410" s="259"/>
      <c r="F1410" s="259"/>
      <c r="G1410" s="259"/>
      <c r="H1410" s="259"/>
      <c r="I1410" s="259"/>
      <c r="J1410" s="259"/>
      <c r="K1410" s="259"/>
      <c r="L1410" s="259"/>
      <c r="M1410" s="147"/>
      <c r="N1410" s="175"/>
    </row>
    <row r="1411" spans="1:14" ht="12" customHeight="1" x14ac:dyDescent="0.2">
      <c r="A1411" s="298"/>
      <c r="B1411" s="299" t="s">
        <v>1220</v>
      </c>
      <c r="C1411" s="175"/>
      <c r="D1411" s="297">
        <v>1</v>
      </c>
      <c r="E1411" s="297">
        <v>6.35</v>
      </c>
      <c r="F1411" s="259"/>
      <c r="G1411" s="297">
        <v>4.2</v>
      </c>
      <c r="H1411" s="259"/>
      <c r="I1411" s="259"/>
      <c r="J1411" s="259"/>
      <c r="K1411" s="297">
        <v>26.67</v>
      </c>
      <c r="L1411" s="297">
        <v>26.67</v>
      </c>
      <c r="M1411" s="147"/>
      <c r="N1411" s="175"/>
    </row>
    <row r="1412" spans="1:14" ht="12" customHeight="1" x14ac:dyDescent="0.2">
      <c r="A1412" s="161"/>
      <c r="B1412" s="299" t="s">
        <v>1221</v>
      </c>
      <c r="C1412" s="175"/>
      <c r="D1412" s="297">
        <v>2</v>
      </c>
      <c r="E1412" s="297">
        <v>5.3</v>
      </c>
      <c r="F1412" s="259"/>
      <c r="G1412" s="297">
        <v>3</v>
      </c>
      <c r="H1412" s="259"/>
      <c r="I1412" s="259"/>
      <c r="J1412" s="259"/>
      <c r="K1412" s="297">
        <v>15.9</v>
      </c>
      <c r="L1412" s="297">
        <v>31.8</v>
      </c>
      <c r="M1412" s="147"/>
      <c r="N1412" s="175"/>
    </row>
    <row r="1413" spans="1:14" ht="12" customHeight="1" x14ac:dyDescent="0.2">
      <c r="A1413" s="161"/>
      <c r="B1413" s="299" t="s">
        <v>1222</v>
      </c>
      <c r="C1413" s="175"/>
      <c r="D1413" s="297">
        <v>1</v>
      </c>
      <c r="E1413" s="297">
        <v>5.15</v>
      </c>
      <c r="F1413" s="259"/>
      <c r="G1413" s="297">
        <v>3</v>
      </c>
      <c r="H1413" s="259"/>
      <c r="I1413" s="259"/>
      <c r="J1413" s="259"/>
      <c r="K1413" s="297">
        <v>15.45</v>
      </c>
      <c r="L1413" s="297">
        <v>15.45</v>
      </c>
      <c r="M1413" s="147"/>
      <c r="N1413" s="175"/>
    </row>
    <row r="1414" spans="1:14" ht="12" customHeight="1" x14ac:dyDescent="0.2">
      <c r="A1414" s="161"/>
      <c r="B1414" s="302" t="s">
        <v>1247</v>
      </c>
      <c r="C1414" s="175"/>
      <c r="D1414" s="297">
        <v>-2</v>
      </c>
      <c r="E1414" s="297">
        <v>3.85</v>
      </c>
      <c r="F1414" s="259"/>
      <c r="G1414" s="297">
        <v>1.2</v>
      </c>
      <c r="H1414" s="259"/>
      <c r="I1414" s="259"/>
      <c r="J1414" s="259"/>
      <c r="K1414" s="297">
        <v>4.62</v>
      </c>
      <c r="L1414" s="297">
        <v>-9.24</v>
      </c>
      <c r="M1414" s="147"/>
      <c r="N1414" s="175"/>
    </row>
    <row r="1415" spans="1:14" ht="12" customHeight="1" x14ac:dyDescent="0.2">
      <c r="A1415" s="161"/>
      <c r="B1415" s="299" t="s">
        <v>1248</v>
      </c>
      <c r="C1415" s="175"/>
      <c r="D1415" s="297">
        <v>-2</v>
      </c>
      <c r="E1415" s="297">
        <v>1</v>
      </c>
      <c r="F1415" s="259"/>
      <c r="G1415" s="297">
        <v>0.2</v>
      </c>
      <c r="H1415" s="259"/>
      <c r="I1415" s="259"/>
      <c r="J1415" s="259"/>
      <c r="K1415" s="297">
        <v>0.2</v>
      </c>
      <c r="L1415" s="297">
        <v>-0.4</v>
      </c>
      <c r="M1415" s="147"/>
      <c r="N1415" s="175"/>
    </row>
    <row r="1416" spans="1:14" ht="12" customHeight="1" x14ac:dyDescent="0.2">
      <c r="A1416" s="161"/>
      <c r="B1416" s="299" t="s">
        <v>1232</v>
      </c>
      <c r="C1416" s="175"/>
      <c r="D1416" s="297">
        <v>4</v>
      </c>
      <c r="E1416" s="297">
        <v>0.8</v>
      </c>
      <c r="F1416" s="259"/>
      <c r="G1416" s="297">
        <v>2.65</v>
      </c>
      <c r="H1416" s="259"/>
      <c r="I1416" s="259"/>
      <c r="J1416" s="259"/>
      <c r="K1416" s="297">
        <v>2.12</v>
      </c>
      <c r="L1416" s="297">
        <v>8.48</v>
      </c>
      <c r="M1416" s="147"/>
      <c r="N1416" s="175"/>
    </row>
    <row r="1417" spans="1:14" ht="42" customHeight="1" x14ac:dyDescent="0.3">
      <c r="A1417" s="133" t="s">
        <v>597</v>
      </c>
      <c r="B1417" s="132" t="s">
        <v>1015</v>
      </c>
      <c r="C1417" s="163" t="s">
        <v>944</v>
      </c>
      <c r="D1417" s="209"/>
      <c r="E1417" s="209"/>
      <c r="F1417" s="209"/>
      <c r="G1417" s="256" t="s">
        <v>903</v>
      </c>
      <c r="H1417" s="209"/>
      <c r="I1417" s="209"/>
      <c r="J1417" s="209"/>
      <c r="K1417" s="209"/>
      <c r="L1417" s="209"/>
      <c r="M1417" s="114">
        <v>20.48</v>
      </c>
      <c r="N1417" s="133" t="s">
        <v>63</v>
      </c>
    </row>
    <row r="1418" spans="1:14" ht="12" customHeight="1" x14ac:dyDescent="0.2">
      <c r="A1418" s="171"/>
      <c r="B1418" s="170" t="s">
        <v>939</v>
      </c>
      <c r="C1418" s="116"/>
      <c r="D1418" s="122"/>
      <c r="E1418" s="122"/>
      <c r="F1418" s="122"/>
      <c r="G1418" s="122"/>
      <c r="H1418" s="122"/>
      <c r="I1418" s="122"/>
      <c r="J1418" s="122"/>
      <c r="K1418" s="122"/>
      <c r="L1418" s="122"/>
      <c r="M1418" s="118"/>
      <c r="N1418" s="116"/>
    </row>
    <row r="1419" spans="1:14" ht="12" customHeight="1" x14ac:dyDescent="0.2">
      <c r="A1419" s="161"/>
      <c r="B1419" s="302" t="s">
        <v>1251</v>
      </c>
      <c r="C1419" s="175"/>
      <c r="D1419" s="297">
        <v>2</v>
      </c>
      <c r="E1419" s="297">
        <v>2</v>
      </c>
      <c r="F1419" s="259"/>
      <c r="G1419" s="297">
        <v>3</v>
      </c>
      <c r="H1419" s="259"/>
      <c r="I1419" s="259"/>
      <c r="J1419" s="259"/>
      <c r="K1419" s="297">
        <v>6</v>
      </c>
      <c r="L1419" s="297">
        <v>12</v>
      </c>
      <c r="M1419" s="147"/>
      <c r="N1419" s="175"/>
    </row>
    <row r="1420" spans="1:14" ht="12" customHeight="1" x14ac:dyDescent="0.2">
      <c r="A1420" s="161"/>
      <c r="B1420" s="299" t="s">
        <v>1232</v>
      </c>
      <c r="C1420" s="175"/>
      <c r="D1420" s="297">
        <v>4</v>
      </c>
      <c r="E1420" s="297">
        <v>0.8</v>
      </c>
      <c r="F1420" s="259"/>
      <c r="G1420" s="297">
        <v>2.65</v>
      </c>
      <c r="H1420" s="259"/>
      <c r="I1420" s="259"/>
      <c r="J1420" s="259"/>
      <c r="K1420" s="297">
        <v>2.12</v>
      </c>
      <c r="L1420" s="297">
        <v>8.48</v>
      </c>
      <c r="M1420" s="147"/>
      <c r="N1420" s="175"/>
    </row>
    <row r="1421" spans="1:14" ht="84" customHeight="1" x14ac:dyDescent="0.3">
      <c r="A1421" s="121" t="s">
        <v>598</v>
      </c>
      <c r="B1421" s="134" t="s">
        <v>304</v>
      </c>
      <c r="C1421" s="128"/>
      <c r="D1421" s="209"/>
      <c r="E1421" s="209"/>
      <c r="F1421" s="209"/>
      <c r="G1421" s="142" t="s">
        <v>903</v>
      </c>
      <c r="H1421" s="209"/>
      <c r="I1421" s="209"/>
      <c r="J1421" s="209"/>
      <c r="K1421" s="209"/>
      <c r="L1421" s="209"/>
      <c r="M1421" s="114">
        <v>110.92</v>
      </c>
      <c r="N1421" s="121" t="s">
        <v>63</v>
      </c>
    </row>
    <row r="1422" spans="1:14" ht="12" customHeight="1" x14ac:dyDescent="0.2">
      <c r="A1422" s="161"/>
      <c r="B1422" s="275" t="s">
        <v>937</v>
      </c>
      <c r="C1422" s="175"/>
      <c r="D1422" s="259"/>
      <c r="E1422" s="259"/>
      <c r="F1422" s="259"/>
      <c r="G1422" s="259"/>
      <c r="H1422" s="259"/>
      <c r="I1422" s="259"/>
      <c r="J1422" s="259"/>
      <c r="K1422" s="259"/>
      <c r="L1422" s="259"/>
      <c r="M1422" s="147"/>
      <c r="N1422" s="175"/>
    </row>
    <row r="1423" spans="1:14" ht="12" customHeight="1" x14ac:dyDescent="0.2">
      <c r="A1423" s="161"/>
      <c r="B1423" s="299" t="s">
        <v>1220</v>
      </c>
      <c r="C1423" s="175"/>
      <c r="D1423" s="297">
        <v>1</v>
      </c>
      <c r="E1423" s="297">
        <v>6.35</v>
      </c>
      <c r="F1423" s="259"/>
      <c r="G1423" s="297">
        <v>4.2</v>
      </c>
      <c r="H1423" s="259"/>
      <c r="I1423" s="259"/>
      <c r="J1423" s="259"/>
      <c r="K1423" s="297">
        <v>26.67</v>
      </c>
      <c r="L1423" s="297">
        <v>26.67</v>
      </c>
      <c r="M1423" s="147"/>
      <c r="N1423" s="175"/>
    </row>
    <row r="1424" spans="1:14" ht="12.65" customHeight="1" x14ac:dyDescent="0.2">
      <c r="A1424" s="161"/>
      <c r="B1424" s="299" t="s">
        <v>1221</v>
      </c>
      <c r="C1424" s="175"/>
      <c r="D1424" s="297">
        <v>2</v>
      </c>
      <c r="E1424" s="297">
        <v>5.3</v>
      </c>
      <c r="F1424" s="259"/>
      <c r="G1424" s="297">
        <v>3</v>
      </c>
      <c r="H1424" s="259"/>
      <c r="I1424" s="259"/>
      <c r="J1424" s="259"/>
      <c r="K1424" s="297">
        <v>15.9</v>
      </c>
      <c r="L1424" s="297">
        <v>31.8</v>
      </c>
      <c r="M1424" s="147"/>
      <c r="N1424" s="175"/>
    </row>
    <row r="1425" spans="1:14" ht="12" customHeight="1" x14ac:dyDescent="0.2">
      <c r="A1425" s="161"/>
      <c r="B1425" s="299" t="s">
        <v>1222</v>
      </c>
      <c r="C1425" s="175"/>
      <c r="D1425" s="297">
        <v>1</v>
      </c>
      <c r="E1425" s="297">
        <v>5.15</v>
      </c>
      <c r="F1425" s="259"/>
      <c r="G1425" s="297">
        <v>3</v>
      </c>
      <c r="H1425" s="259"/>
      <c r="I1425" s="259"/>
      <c r="J1425" s="259"/>
      <c r="K1425" s="297">
        <v>15.45</v>
      </c>
      <c r="L1425" s="297">
        <v>15.45</v>
      </c>
      <c r="M1425" s="147"/>
      <c r="N1425" s="175"/>
    </row>
    <row r="1426" spans="1:14" ht="12" customHeight="1" x14ac:dyDescent="0.2">
      <c r="A1426" s="161"/>
      <c r="B1426" s="302" t="s">
        <v>1247</v>
      </c>
      <c r="C1426" s="175"/>
      <c r="D1426" s="297">
        <v>-2</v>
      </c>
      <c r="E1426" s="297">
        <v>3.85</v>
      </c>
      <c r="F1426" s="259"/>
      <c r="G1426" s="297">
        <v>1.2</v>
      </c>
      <c r="H1426" s="259"/>
      <c r="I1426" s="259"/>
      <c r="J1426" s="259"/>
      <c r="K1426" s="297">
        <v>4.62</v>
      </c>
      <c r="L1426" s="297">
        <v>-9.24</v>
      </c>
      <c r="M1426" s="147"/>
      <c r="N1426" s="175"/>
    </row>
    <row r="1427" spans="1:14" ht="12" customHeight="1" x14ac:dyDescent="0.2">
      <c r="A1427" s="161"/>
      <c r="B1427" s="299" t="s">
        <v>1248</v>
      </c>
      <c r="C1427" s="175"/>
      <c r="D1427" s="297">
        <v>-2</v>
      </c>
      <c r="E1427" s="297">
        <v>1</v>
      </c>
      <c r="F1427" s="259"/>
      <c r="G1427" s="297">
        <v>0.2</v>
      </c>
      <c r="H1427" s="259"/>
      <c r="I1427" s="259"/>
      <c r="J1427" s="259"/>
      <c r="K1427" s="297">
        <v>0.2</v>
      </c>
      <c r="L1427" s="297">
        <v>-0.4</v>
      </c>
      <c r="M1427" s="147"/>
      <c r="N1427" s="175"/>
    </row>
    <row r="1428" spans="1:14" ht="12" customHeight="1" x14ac:dyDescent="0.2">
      <c r="A1428" s="161"/>
      <c r="B1428" s="299" t="s">
        <v>1249</v>
      </c>
      <c r="C1428" s="175"/>
      <c r="D1428" s="297">
        <v>2</v>
      </c>
      <c r="E1428" s="297">
        <v>5.3</v>
      </c>
      <c r="F1428" s="259"/>
      <c r="G1428" s="297">
        <v>4.4000000000000004</v>
      </c>
      <c r="H1428" s="259"/>
      <c r="I1428" s="259"/>
      <c r="J1428" s="259"/>
      <c r="K1428" s="297">
        <v>23.32</v>
      </c>
      <c r="L1428" s="297">
        <v>46.64</v>
      </c>
      <c r="M1428" s="147"/>
      <c r="N1428" s="175"/>
    </row>
    <row r="1429" spans="1:14" ht="12" customHeight="1" x14ac:dyDescent="0.2">
      <c r="A1429" s="156" t="s">
        <v>599</v>
      </c>
      <c r="B1429" s="157" t="s">
        <v>42</v>
      </c>
      <c r="C1429" s="143"/>
      <c r="D1429" s="253"/>
      <c r="E1429" s="253"/>
      <c r="F1429" s="253"/>
      <c r="G1429" s="253"/>
      <c r="H1429" s="253"/>
      <c r="I1429" s="253"/>
      <c r="J1429" s="253"/>
      <c r="K1429" s="253"/>
      <c r="L1429" s="253"/>
      <c r="M1429" s="144"/>
      <c r="N1429" s="143"/>
    </row>
    <row r="1430" spans="1:14" ht="31.5" customHeight="1" x14ac:dyDescent="0.3">
      <c r="A1430" s="121" t="s">
        <v>600</v>
      </c>
      <c r="B1430" s="132" t="s">
        <v>1016</v>
      </c>
      <c r="C1430" s="111"/>
      <c r="D1430" s="117"/>
      <c r="E1430" s="117"/>
      <c r="F1430" s="117"/>
      <c r="G1430" s="117"/>
      <c r="H1430" s="117"/>
      <c r="I1430" s="117"/>
      <c r="J1430" s="117"/>
      <c r="K1430" s="117"/>
      <c r="L1430" s="117"/>
      <c r="M1430" s="114">
        <v>52.28</v>
      </c>
      <c r="N1430" s="121" t="s">
        <v>63</v>
      </c>
    </row>
    <row r="1431" spans="1:14" ht="12" customHeight="1" x14ac:dyDescent="0.2">
      <c r="A1431" s="171"/>
      <c r="B1431" s="170" t="s">
        <v>939</v>
      </c>
      <c r="C1431" s="116"/>
      <c r="D1431" s="122"/>
      <c r="E1431" s="122"/>
      <c r="F1431" s="122"/>
      <c r="G1431" s="122"/>
      <c r="H1431" s="122"/>
      <c r="I1431" s="122"/>
      <c r="J1431" s="122"/>
      <c r="K1431" s="122"/>
      <c r="L1431" s="122"/>
      <c r="M1431" s="118"/>
      <c r="N1431" s="116"/>
    </row>
    <row r="1432" spans="1:14" ht="12" customHeight="1" x14ac:dyDescent="0.2">
      <c r="A1432" s="161"/>
      <c r="B1432" s="299" t="s">
        <v>1220</v>
      </c>
      <c r="C1432" s="175"/>
      <c r="D1432" s="297">
        <v>1</v>
      </c>
      <c r="E1432" s="297">
        <v>6.35</v>
      </c>
      <c r="F1432" s="259"/>
      <c r="G1432" s="297">
        <v>4.2</v>
      </c>
      <c r="H1432" s="259"/>
      <c r="I1432" s="259"/>
      <c r="J1432" s="259"/>
      <c r="K1432" s="297">
        <v>26.67</v>
      </c>
      <c r="L1432" s="297">
        <v>26.67</v>
      </c>
      <c r="M1432" s="147"/>
      <c r="N1432" s="175"/>
    </row>
    <row r="1433" spans="1:14" ht="12" customHeight="1" x14ac:dyDescent="0.2">
      <c r="A1433" s="161"/>
      <c r="B1433" s="299" t="s">
        <v>1221</v>
      </c>
      <c r="C1433" s="175"/>
      <c r="D1433" s="297">
        <v>2</v>
      </c>
      <c r="E1433" s="297">
        <v>5.3</v>
      </c>
      <c r="F1433" s="259"/>
      <c r="G1433" s="297">
        <v>3</v>
      </c>
      <c r="H1433" s="259"/>
      <c r="I1433" s="259"/>
      <c r="J1433" s="259"/>
      <c r="K1433" s="297">
        <v>15.9</v>
      </c>
      <c r="L1433" s="297">
        <v>31.8</v>
      </c>
      <c r="M1433" s="147"/>
      <c r="N1433" s="175"/>
    </row>
    <row r="1434" spans="1:14" ht="12" customHeight="1" x14ac:dyDescent="0.2">
      <c r="A1434" s="161"/>
      <c r="B1434" s="299" t="s">
        <v>1222</v>
      </c>
      <c r="C1434" s="175"/>
      <c r="D1434" s="297">
        <v>1</v>
      </c>
      <c r="E1434" s="297">
        <v>3.1</v>
      </c>
      <c r="F1434" s="259"/>
      <c r="G1434" s="297">
        <v>1.1000000000000001</v>
      </c>
      <c r="H1434" s="259"/>
      <c r="I1434" s="259"/>
      <c r="J1434" s="259"/>
      <c r="K1434" s="297">
        <v>3.41</v>
      </c>
      <c r="L1434" s="297">
        <v>3.41</v>
      </c>
      <c r="M1434" s="147"/>
      <c r="N1434" s="175"/>
    </row>
    <row r="1435" spans="1:14" ht="12" customHeight="1" x14ac:dyDescent="0.2">
      <c r="A1435" s="161"/>
      <c r="B1435" s="302" t="s">
        <v>1247</v>
      </c>
      <c r="C1435" s="175"/>
      <c r="D1435" s="297">
        <v>-2</v>
      </c>
      <c r="E1435" s="297">
        <v>3.85</v>
      </c>
      <c r="F1435" s="259"/>
      <c r="G1435" s="297">
        <v>1.2</v>
      </c>
      <c r="H1435" s="259"/>
      <c r="I1435" s="259"/>
      <c r="J1435" s="259"/>
      <c r="K1435" s="297">
        <v>4.62</v>
      </c>
      <c r="L1435" s="297">
        <v>-9.24</v>
      </c>
      <c r="M1435" s="147"/>
      <c r="N1435" s="175"/>
    </row>
    <row r="1436" spans="1:14" ht="12" customHeight="1" x14ac:dyDescent="0.2">
      <c r="A1436" s="161"/>
      <c r="B1436" s="299" t="s">
        <v>1248</v>
      </c>
      <c r="C1436" s="175"/>
      <c r="D1436" s="297">
        <v>-2</v>
      </c>
      <c r="E1436" s="297">
        <v>1</v>
      </c>
      <c r="F1436" s="259"/>
      <c r="G1436" s="297">
        <v>0.2</v>
      </c>
      <c r="H1436" s="259"/>
      <c r="I1436" s="259"/>
      <c r="J1436" s="259"/>
      <c r="K1436" s="297">
        <v>0.2</v>
      </c>
      <c r="L1436" s="297">
        <v>-0.4</v>
      </c>
      <c r="M1436" s="147"/>
      <c r="N1436" s="175"/>
    </row>
    <row r="1437" spans="1:14" ht="31.5" customHeight="1" x14ac:dyDescent="0.3">
      <c r="A1437" s="121" t="s">
        <v>601</v>
      </c>
      <c r="B1437" s="132" t="s">
        <v>1017</v>
      </c>
      <c r="C1437" s="111"/>
      <c r="D1437" s="117"/>
      <c r="E1437" s="117"/>
      <c r="F1437" s="117"/>
      <c r="G1437" s="117"/>
      <c r="H1437" s="117"/>
      <c r="I1437" s="117"/>
      <c r="J1437" s="117"/>
      <c r="K1437" s="117"/>
      <c r="L1437" s="117"/>
      <c r="M1437" s="114">
        <v>52.28</v>
      </c>
      <c r="N1437" s="121" t="s">
        <v>63</v>
      </c>
    </row>
    <row r="1438" spans="1:14" ht="12" customHeight="1" x14ac:dyDescent="0.2">
      <c r="A1438" s="161"/>
      <c r="B1438" s="275" t="s">
        <v>939</v>
      </c>
      <c r="C1438" s="175"/>
      <c r="D1438" s="259"/>
      <c r="E1438" s="259"/>
      <c r="F1438" s="259"/>
      <c r="G1438" s="259"/>
      <c r="H1438" s="259"/>
      <c r="I1438" s="259"/>
      <c r="J1438" s="259"/>
      <c r="K1438" s="259"/>
      <c r="L1438" s="259"/>
      <c r="M1438" s="147"/>
      <c r="N1438" s="175"/>
    </row>
    <row r="1439" spans="1:14" ht="12" customHeight="1" x14ac:dyDescent="0.2">
      <c r="A1439" s="161"/>
      <c r="B1439" s="299" t="s">
        <v>1220</v>
      </c>
      <c r="C1439" s="175"/>
      <c r="D1439" s="297">
        <v>1</v>
      </c>
      <c r="E1439" s="297">
        <v>6.35</v>
      </c>
      <c r="F1439" s="259"/>
      <c r="G1439" s="297">
        <v>4.2</v>
      </c>
      <c r="H1439" s="259"/>
      <c r="I1439" s="259"/>
      <c r="J1439" s="259"/>
      <c r="K1439" s="297">
        <v>26.67</v>
      </c>
      <c r="L1439" s="297">
        <v>26.67</v>
      </c>
      <c r="M1439" s="147"/>
      <c r="N1439" s="175"/>
    </row>
    <row r="1440" spans="1:14" ht="12" customHeight="1" x14ac:dyDescent="0.2">
      <c r="A1440" s="161"/>
      <c r="B1440" s="299" t="s">
        <v>1221</v>
      </c>
      <c r="C1440" s="175"/>
      <c r="D1440" s="297">
        <v>2</v>
      </c>
      <c r="E1440" s="297">
        <v>5.3</v>
      </c>
      <c r="F1440" s="259"/>
      <c r="G1440" s="297">
        <v>3</v>
      </c>
      <c r="H1440" s="259"/>
      <c r="I1440" s="259"/>
      <c r="J1440" s="259"/>
      <c r="K1440" s="297">
        <v>15.9</v>
      </c>
      <c r="L1440" s="297">
        <v>31.8</v>
      </c>
      <c r="M1440" s="147"/>
      <c r="N1440" s="175"/>
    </row>
    <row r="1441" spans="1:14" ht="12" customHeight="1" x14ac:dyDescent="0.2">
      <c r="A1441" s="298"/>
      <c r="B1441" s="299" t="s">
        <v>1222</v>
      </c>
      <c r="C1441" s="175"/>
      <c r="D1441" s="297">
        <v>1</v>
      </c>
      <c r="E1441" s="297">
        <v>3.1</v>
      </c>
      <c r="F1441" s="259"/>
      <c r="G1441" s="297">
        <v>1.1000000000000001</v>
      </c>
      <c r="H1441" s="259"/>
      <c r="I1441" s="259"/>
      <c r="J1441" s="259"/>
      <c r="K1441" s="297">
        <v>3.41</v>
      </c>
      <c r="L1441" s="297">
        <v>3.41</v>
      </c>
      <c r="M1441" s="147"/>
      <c r="N1441" s="175"/>
    </row>
    <row r="1442" spans="1:14" ht="12" customHeight="1" x14ac:dyDescent="0.2">
      <c r="A1442" s="298"/>
      <c r="B1442" s="302" t="s">
        <v>1247</v>
      </c>
      <c r="C1442" s="175"/>
      <c r="D1442" s="297">
        <v>-2</v>
      </c>
      <c r="E1442" s="297">
        <v>3.85</v>
      </c>
      <c r="F1442" s="259"/>
      <c r="G1442" s="297">
        <v>1.2</v>
      </c>
      <c r="H1442" s="259"/>
      <c r="I1442" s="259"/>
      <c r="J1442" s="259"/>
      <c r="K1442" s="297">
        <v>4.62</v>
      </c>
      <c r="L1442" s="297">
        <v>-9.24</v>
      </c>
      <c r="M1442" s="147"/>
      <c r="N1442" s="175"/>
    </row>
    <row r="1443" spans="1:14" ht="12" customHeight="1" x14ac:dyDescent="0.2">
      <c r="A1443" s="298"/>
      <c r="B1443" s="299" t="s">
        <v>1248</v>
      </c>
      <c r="C1443" s="175"/>
      <c r="D1443" s="297">
        <v>-2</v>
      </c>
      <c r="E1443" s="297">
        <v>1</v>
      </c>
      <c r="F1443" s="259"/>
      <c r="G1443" s="297">
        <v>0.2</v>
      </c>
      <c r="H1443" s="259"/>
      <c r="I1443" s="259"/>
      <c r="J1443" s="259"/>
      <c r="K1443" s="297">
        <v>0.2</v>
      </c>
      <c r="L1443" s="297">
        <v>-0.4</v>
      </c>
      <c r="M1443" s="147"/>
      <c r="N1443" s="175"/>
    </row>
    <row r="1444" spans="1:14" ht="31.75" customHeight="1" x14ac:dyDescent="0.3">
      <c r="A1444" s="166" t="s">
        <v>602</v>
      </c>
      <c r="B1444" s="132" t="s">
        <v>945</v>
      </c>
      <c r="C1444" s="111"/>
      <c r="D1444" s="117"/>
      <c r="E1444" s="117"/>
      <c r="F1444" s="117"/>
      <c r="G1444" s="117"/>
      <c r="H1444" s="117"/>
      <c r="I1444" s="117"/>
      <c r="J1444" s="117"/>
      <c r="K1444" s="117"/>
      <c r="L1444" s="117"/>
      <c r="M1444" s="114">
        <v>52.28</v>
      </c>
      <c r="N1444" s="121" t="s">
        <v>63</v>
      </c>
    </row>
    <row r="1445" spans="1:14" ht="12" customHeight="1" x14ac:dyDescent="0.2">
      <c r="A1445" s="298"/>
      <c r="B1445" s="275" t="s">
        <v>939</v>
      </c>
      <c r="C1445" s="175"/>
      <c r="D1445" s="259"/>
      <c r="E1445" s="259"/>
      <c r="F1445" s="259"/>
      <c r="G1445" s="259"/>
      <c r="H1445" s="259"/>
      <c r="I1445" s="259"/>
      <c r="J1445" s="259"/>
      <c r="K1445" s="259"/>
      <c r="L1445" s="259"/>
      <c r="M1445" s="147"/>
      <c r="N1445" s="175"/>
    </row>
    <row r="1446" spans="1:14" ht="12" customHeight="1" x14ac:dyDescent="0.2">
      <c r="A1446" s="298"/>
      <c r="B1446" s="299" t="s">
        <v>1220</v>
      </c>
      <c r="C1446" s="175"/>
      <c r="D1446" s="297">
        <v>1</v>
      </c>
      <c r="E1446" s="297">
        <v>6.35</v>
      </c>
      <c r="F1446" s="259"/>
      <c r="G1446" s="297">
        <v>4.2</v>
      </c>
      <c r="H1446" s="259"/>
      <c r="I1446" s="259"/>
      <c r="J1446" s="259"/>
      <c r="K1446" s="297">
        <v>26.67</v>
      </c>
      <c r="L1446" s="297">
        <v>26.67</v>
      </c>
      <c r="M1446" s="147"/>
      <c r="N1446" s="175"/>
    </row>
    <row r="1447" spans="1:14" ht="12" customHeight="1" x14ac:dyDescent="0.2">
      <c r="A1447" s="298"/>
      <c r="B1447" s="299" t="s">
        <v>1221</v>
      </c>
      <c r="C1447" s="175"/>
      <c r="D1447" s="297">
        <v>2</v>
      </c>
      <c r="E1447" s="297">
        <v>5.3</v>
      </c>
      <c r="F1447" s="259"/>
      <c r="G1447" s="297">
        <v>3</v>
      </c>
      <c r="H1447" s="259"/>
      <c r="I1447" s="259"/>
      <c r="J1447" s="259"/>
      <c r="K1447" s="297">
        <v>15.9</v>
      </c>
      <c r="L1447" s="297">
        <v>31.8</v>
      </c>
      <c r="M1447" s="147"/>
      <c r="N1447" s="175"/>
    </row>
    <row r="1448" spans="1:14" ht="12" customHeight="1" x14ac:dyDescent="0.2">
      <c r="A1448" s="298"/>
      <c r="B1448" s="299" t="s">
        <v>1222</v>
      </c>
      <c r="C1448" s="175"/>
      <c r="D1448" s="297">
        <v>1</v>
      </c>
      <c r="E1448" s="297">
        <v>3.1</v>
      </c>
      <c r="F1448" s="259"/>
      <c r="G1448" s="297">
        <v>1.1000000000000001</v>
      </c>
      <c r="H1448" s="259"/>
      <c r="I1448" s="259"/>
      <c r="J1448" s="259"/>
      <c r="K1448" s="297">
        <v>3.41</v>
      </c>
      <c r="L1448" s="297">
        <v>3.41</v>
      </c>
      <c r="M1448" s="147"/>
      <c r="N1448" s="175"/>
    </row>
    <row r="1449" spans="1:14" ht="12" customHeight="1" x14ac:dyDescent="0.2">
      <c r="A1449" s="298"/>
      <c r="B1449" s="302" t="s">
        <v>1247</v>
      </c>
      <c r="C1449" s="175"/>
      <c r="D1449" s="297">
        <v>-2</v>
      </c>
      <c r="E1449" s="297">
        <v>3.85</v>
      </c>
      <c r="F1449" s="259"/>
      <c r="G1449" s="297">
        <v>1.2</v>
      </c>
      <c r="H1449" s="259"/>
      <c r="I1449" s="259"/>
      <c r="J1449" s="259"/>
      <c r="K1449" s="297">
        <v>4.62</v>
      </c>
      <c r="L1449" s="297">
        <v>-9.24</v>
      </c>
      <c r="M1449" s="147"/>
      <c r="N1449" s="175"/>
    </row>
    <row r="1450" spans="1:14" ht="12" customHeight="1" x14ac:dyDescent="0.2">
      <c r="A1450" s="298"/>
      <c r="B1450" s="299" t="s">
        <v>1248</v>
      </c>
      <c r="C1450" s="175"/>
      <c r="D1450" s="297">
        <v>-2</v>
      </c>
      <c r="E1450" s="297">
        <v>1</v>
      </c>
      <c r="F1450" s="259"/>
      <c r="G1450" s="297">
        <v>0.2</v>
      </c>
      <c r="H1450" s="259"/>
      <c r="I1450" s="259"/>
      <c r="J1450" s="259"/>
      <c r="K1450" s="297">
        <v>0.2</v>
      </c>
      <c r="L1450" s="297">
        <v>-0.4</v>
      </c>
      <c r="M1450" s="147"/>
      <c r="N1450" s="175"/>
    </row>
    <row r="1451" spans="1:14" ht="12" customHeight="1" x14ac:dyDescent="0.2">
      <c r="A1451" s="241" t="s">
        <v>603</v>
      </c>
      <c r="B1451" s="157" t="s">
        <v>44</v>
      </c>
      <c r="C1451" s="143"/>
      <c r="D1451" s="253"/>
      <c r="E1451" s="253"/>
      <c r="F1451" s="253"/>
      <c r="G1451" s="253"/>
      <c r="H1451" s="253"/>
      <c r="I1451" s="253"/>
      <c r="J1451" s="253"/>
      <c r="K1451" s="253"/>
      <c r="L1451" s="253"/>
      <c r="M1451" s="144"/>
      <c r="N1451" s="143"/>
    </row>
    <row r="1452" spans="1:14" ht="42" customHeight="1" x14ac:dyDescent="0.3">
      <c r="A1452" s="235" t="s">
        <v>604</v>
      </c>
      <c r="B1452" s="132" t="s">
        <v>1149</v>
      </c>
      <c r="C1452" s="128"/>
      <c r="D1452" s="209"/>
      <c r="E1452" s="209"/>
      <c r="F1452" s="209"/>
      <c r="G1452" s="209"/>
      <c r="H1452" s="209"/>
      <c r="I1452" s="209"/>
      <c r="J1452" s="209"/>
      <c r="K1452" s="209"/>
      <c r="L1452" s="209"/>
      <c r="M1452" s="114">
        <f>SUM(L1453:L1455)</f>
        <v>7.604000000000001</v>
      </c>
      <c r="N1452" s="133" t="s">
        <v>63</v>
      </c>
    </row>
    <row r="1453" spans="1:14" ht="12" customHeight="1" x14ac:dyDescent="0.2">
      <c r="A1453" s="298"/>
      <c r="B1453" s="299" t="s">
        <v>1252</v>
      </c>
      <c r="C1453" s="175"/>
      <c r="D1453" s="297">
        <v>2</v>
      </c>
      <c r="E1453" s="297">
        <v>1.3</v>
      </c>
      <c r="F1453" s="259"/>
      <c r="G1453" s="297">
        <v>0.4</v>
      </c>
      <c r="H1453" s="259"/>
      <c r="I1453" s="259"/>
      <c r="J1453" s="259"/>
      <c r="K1453" s="297">
        <f>E1453*G1453</f>
        <v>0.52</v>
      </c>
      <c r="L1453" s="297">
        <f>K1453*D1453</f>
        <v>1.04</v>
      </c>
      <c r="M1453" s="147"/>
      <c r="N1453" s="175"/>
    </row>
    <row r="1454" spans="1:14" ht="12" customHeight="1" x14ac:dyDescent="0.2">
      <c r="A1454" s="298"/>
      <c r="B1454" s="299" t="s">
        <v>1253</v>
      </c>
      <c r="C1454" s="175"/>
      <c r="D1454" s="297">
        <v>2</v>
      </c>
      <c r="E1454" s="297">
        <v>2.5</v>
      </c>
      <c r="F1454" s="259"/>
      <c r="G1454" s="297">
        <v>0.6</v>
      </c>
      <c r="H1454" s="259"/>
      <c r="I1454" s="259"/>
      <c r="J1454" s="259"/>
      <c r="K1454" s="297">
        <f t="shared" ref="K1454:K1455" si="70">E1454*G1454</f>
        <v>1.5</v>
      </c>
      <c r="L1454" s="297">
        <f t="shared" ref="L1454:L1455" si="71">K1454*D1454</f>
        <v>3</v>
      </c>
      <c r="M1454" s="147"/>
      <c r="N1454" s="175"/>
    </row>
    <row r="1455" spans="1:14" ht="12" customHeight="1" x14ac:dyDescent="0.2">
      <c r="A1455" s="298"/>
      <c r="B1455" s="299" t="s">
        <v>1254</v>
      </c>
      <c r="C1455" s="175"/>
      <c r="D1455" s="297">
        <v>2</v>
      </c>
      <c r="E1455" s="297">
        <v>3.24</v>
      </c>
      <c r="F1455" s="259"/>
      <c r="G1455" s="297">
        <v>0.55000000000000004</v>
      </c>
      <c r="H1455" s="259"/>
      <c r="I1455" s="259"/>
      <c r="J1455" s="259"/>
      <c r="K1455" s="297">
        <f t="shared" si="70"/>
        <v>1.7820000000000003</v>
      </c>
      <c r="L1455" s="297">
        <f t="shared" si="71"/>
        <v>3.5640000000000005</v>
      </c>
      <c r="M1455" s="147"/>
      <c r="N1455" s="175"/>
    </row>
    <row r="1456" spans="1:14" ht="63" customHeight="1" x14ac:dyDescent="0.3">
      <c r="A1456" s="234" t="s">
        <v>605</v>
      </c>
      <c r="B1456" s="132" t="s">
        <v>1255</v>
      </c>
      <c r="C1456" s="128"/>
      <c r="D1456" s="209"/>
      <c r="E1456" s="209"/>
      <c r="F1456" s="209"/>
      <c r="G1456" s="209"/>
      <c r="H1456" s="209"/>
      <c r="I1456" s="209"/>
      <c r="J1456" s="209"/>
      <c r="K1456" s="209"/>
      <c r="L1456" s="209"/>
      <c r="M1456" s="114">
        <v>2</v>
      </c>
      <c r="N1456" s="121" t="s">
        <v>165</v>
      </c>
    </row>
    <row r="1457" spans="1:14" ht="13.4" customHeight="1" x14ac:dyDescent="0.2">
      <c r="A1457" s="298"/>
      <c r="B1457" s="299" t="s">
        <v>1256</v>
      </c>
      <c r="C1457" s="175"/>
      <c r="D1457" s="297">
        <v>2</v>
      </c>
      <c r="E1457" s="259"/>
      <c r="F1457" s="259"/>
      <c r="G1457" s="259"/>
      <c r="H1457" s="259"/>
      <c r="I1457" s="259"/>
      <c r="J1457" s="259"/>
      <c r="K1457" s="297">
        <v>1</v>
      </c>
      <c r="L1457" s="297">
        <v>2</v>
      </c>
      <c r="M1457" s="147"/>
      <c r="N1457" s="175"/>
    </row>
    <row r="1458" spans="1:14" ht="42" customHeight="1" x14ac:dyDescent="0.3">
      <c r="A1458" s="235" t="s">
        <v>607</v>
      </c>
      <c r="B1458" s="132" t="s">
        <v>1257</v>
      </c>
      <c r="C1458" s="128"/>
      <c r="D1458" s="209"/>
      <c r="E1458" s="209"/>
      <c r="F1458" s="209"/>
      <c r="G1458" s="209"/>
      <c r="H1458" s="209"/>
      <c r="I1458" s="209"/>
      <c r="J1458" s="209"/>
      <c r="K1458" s="209"/>
      <c r="L1458" s="209"/>
      <c r="M1458" s="114">
        <v>2</v>
      </c>
      <c r="N1458" s="133" t="s">
        <v>165</v>
      </c>
    </row>
    <row r="1459" spans="1:14" ht="12" customHeight="1" x14ac:dyDescent="0.2">
      <c r="A1459" s="298"/>
      <c r="B1459" s="299" t="s">
        <v>1256</v>
      </c>
      <c r="C1459" s="175"/>
      <c r="D1459" s="297">
        <v>2</v>
      </c>
      <c r="E1459" s="259"/>
      <c r="F1459" s="259"/>
      <c r="G1459" s="259"/>
      <c r="H1459" s="259"/>
      <c r="I1459" s="259"/>
      <c r="J1459" s="259"/>
      <c r="K1459" s="297">
        <v>1</v>
      </c>
      <c r="L1459" s="297">
        <v>2</v>
      </c>
      <c r="M1459" s="147"/>
      <c r="N1459" s="175"/>
    </row>
    <row r="1460" spans="1:14" ht="12" customHeight="1" x14ac:dyDescent="0.2">
      <c r="A1460" s="242" t="s">
        <v>1258</v>
      </c>
      <c r="B1460" s="180" t="s">
        <v>1259</v>
      </c>
      <c r="C1460" s="181"/>
      <c r="D1460" s="257"/>
      <c r="E1460" s="257"/>
      <c r="F1460" s="257"/>
      <c r="G1460" s="257"/>
      <c r="H1460" s="257"/>
      <c r="I1460" s="257"/>
      <c r="J1460" s="257"/>
      <c r="K1460" s="257"/>
      <c r="L1460" s="257"/>
      <c r="M1460" s="217"/>
      <c r="N1460" s="181"/>
    </row>
    <row r="1461" spans="1:14" ht="12" customHeight="1" x14ac:dyDescent="0.2">
      <c r="A1461" s="241" t="s">
        <v>610</v>
      </c>
      <c r="B1461" s="157" t="s">
        <v>611</v>
      </c>
      <c r="C1461" s="143"/>
      <c r="D1461" s="253"/>
      <c r="E1461" s="253"/>
      <c r="F1461" s="253"/>
      <c r="G1461" s="253"/>
      <c r="H1461" s="253"/>
      <c r="I1461" s="253"/>
      <c r="J1461" s="253"/>
      <c r="K1461" s="253"/>
      <c r="L1461" s="253"/>
      <c r="M1461" s="144"/>
      <c r="N1461" s="143"/>
    </row>
    <row r="1462" spans="1:14" ht="63.65" customHeight="1" x14ac:dyDescent="0.3">
      <c r="A1462" s="188" t="s">
        <v>612</v>
      </c>
      <c r="B1462" s="132" t="s">
        <v>1260</v>
      </c>
      <c r="C1462" s="167" t="s">
        <v>1261</v>
      </c>
      <c r="D1462" s="209"/>
      <c r="E1462" s="209"/>
      <c r="F1462" s="209"/>
      <c r="G1462" s="209"/>
      <c r="H1462" s="209"/>
      <c r="I1462" s="209"/>
      <c r="J1462" s="209"/>
      <c r="K1462" s="209"/>
      <c r="L1462" s="209"/>
      <c r="M1462" s="114">
        <v>0</v>
      </c>
      <c r="N1462" s="121" t="s">
        <v>165</v>
      </c>
    </row>
    <row r="1463" spans="1:14" ht="12" customHeight="1" x14ac:dyDescent="0.2">
      <c r="A1463" s="354"/>
      <c r="B1463" s="355" t="s">
        <v>1202</v>
      </c>
      <c r="C1463" s="130"/>
      <c r="D1463" s="129">
        <v>3</v>
      </c>
      <c r="E1463" s="129">
        <v>80</v>
      </c>
      <c r="F1463" s="255"/>
      <c r="G1463" s="255"/>
      <c r="H1463" s="255"/>
      <c r="I1463" s="255"/>
      <c r="J1463" s="255"/>
      <c r="K1463" s="129">
        <v>80</v>
      </c>
      <c r="L1463" s="129">
        <v>240</v>
      </c>
      <c r="M1463" s="120"/>
      <c r="N1463" s="130"/>
    </row>
    <row r="1464" spans="1:14" ht="12" customHeight="1" x14ac:dyDescent="0.2">
      <c r="A1464" s="354"/>
      <c r="B1464" s="354" t="s">
        <v>1185</v>
      </c>
      <c r="C1464" s="130"/>
      <c r="D1464" s="129">
        <v>1</v>
      </c>
      <c r="E1464" s="129">
        <v>80</v>
      </c>
      <c r="F1464" s="255"/>
      <c r="G1464" s="255"/>
      <c r="H1464" s="255"/>
      <c r="I1464" s="255"/>
      <c r="J1464" s="255"/>
      <c r="K1464" s="129">
        <v>80</v>
      </c>
      <c r="L1464" s="129">
        <v>80</v>
      </c>
      <c r="M1464" s="120"/>
      <c r="N1464" s="130"/>
    </row>
    <row r="1465" spans="1:14" ht="12" customHeight="1" x14ac:dyDescent="0.3">
      <c r="A1465" s="354"/>
      <c r="B1465" s="210" t="s">
        <v>1262</v>
      </c>
      <c r="C1465" s="206"/>
      <c r="D1465" s="129">
        <v>1</v>
      </c>
      <c r="E1465" s="129">
        <v>10</v>
      </c>
      <c r="F1465" s="119"/>
      <c r="G1465" s="119"/>
      <c r="H1465" s="119"/>
      <c r="I1465" s="119"/>
      <c r="J1465" s="119"/>
      <c r="K1465" s="129">
        <v>10</v>
      </c>
      <c r="L1465" s="129">
        <v>10</v>
      </c>
      <c r="M1465" s="120"/>
      <c r="N1465" s="206"/>
    </row>
    <row r="1466" spans="1:14" ht="52.5" customHeight="1" x14ac:dyDescent="0.3">
      <c r="A1466" s="188" t="s">
        <v>614</v>
      </c>
      <c r="B1466" s="132" t="s">
        <v>1263</v>
      </c>
      <c r="C1466" s="128"/>
      <c r="D1466" s="209"/>
      <c r="E1466" s="209"/>
      <c r="F1466" s="209"/>
      <c r="G1466" s="209"/>
      <c r="H1466" s="209"/>
      <c r="I1466" s="209"/>
      <c r="J1466" s="209"/>
      <c r="K1466" s="209"/>
      <c r="L1466" s="209"/>
      <c r="M1466" s="114">
        <v>0</v>
      </c>
      <c r="N1466" s="243" t="s">
        <v>165</v>
      </c>
    </row>
    <row r="1467" spans="1:14" ht="12" customHeight="1" x14ac:dyDescent="0.2">
      <c r="A1467" s="354"/>
      <c r="B1467" s="355" t="s">
        <v>1202</v>
      </c>
      <c r="C1467" s="130"/>
      <c r="D1467" s="129">
        <v>3</v>
      </c>
      <c r="E1467" s="129">
        <v>1</v>
      </c>
      <c r="F1467" s="255"/>
      <c r="G1467" s="255"/>
      <c r="H1467" s="255"/>
      <c r="I1467" s="255"/>
      <c r="J1467" s="255"/>
      <c r="K1467" s="129">
        <v>1</v>
      </c>
      <c r="L1467" s="129">
        <v>3</v>
      </c>
      <c r="M1467" s="120"/>
      <c r="N1467" s="130"/>
    </row>
    <row r="1468" spans="1:14" ht="12" customHeight="1" x14ac:dyDescent="0.2">
      <c r="A1468" s="354"/>
      <c r="B1468" s="354" t="s">
        <v>1185</v>
      </c>
      <c r="C1468" s="130"/>
      <c r="D1468" s="129">
        <v>1</v>
      </c>
      <c r="E1468" s="129">
        <v>1</v>
      </c>
      <c r="F1468" s="255"/>
      <c r="G1468" s="255"/>
      <c r="H1468" s="255"/>
      <c r="I1468" s="255"/>
      <c r="J1468" s="255"/>
      <c r="K1468" s="129">
        <v>1</v>
      </c>
      <c r="L1468" s="129">
        <v>1</v>
      </c>
      <c r="M1468" s="120"/>
      <c r="N1468" s="130"/>
    </row>
    <row r="1469" spans="1:14" ht="12" customHeight="1" x14ac:dyDescent="0.3">
      <c r="A1469" s="354"/>
      <c r="B1469" s="210" t="s">
        <v>1262</v>
      </c>
      <c r="C1469" s="206"/>
      <c r="D1469" s="129">
        <v>1</v>
      </c>
      <c r="E1469" s="129">
        <v>1</v>
      </c>
      <c r="F1469" s="119"/>
      <c r="G1469" s="119"/>
      <c r="H1469" s="119"/>
      <c r="I1469" s="119"/>
      <c r="J1469" s="119"/>
      <c r="K1469" s="129">
        <v>1</v>
      </c>
      <c r="L1469" s="129">
        <v>1</v>
      </c>
      <c r="M1469" s="120"/>
      <c r="N1469" s="206"/>
    </row>
    <row r="1470" spans="1:14" ht="105" x14ac:dyDescent="0.3">
      <c r="A1470" s="188" t="s">
        <v>616</v>
      </c>
      <c r="B1470" s="132" t="s">
        <v>1264</v>
      </c>
      <c r="C1470" s="128"/>
      <c r="D1470" s="209"/>
      <c r="E1470" s="209"/>
      <c r="F1470" s="209"/>
      <c r="G1470" s="209"/>
      <c r="H1470" s="209"/>
      <c r="I1470" s="209"/>
      <c r="J1470" s="209"/>
      <c r="K1470" s="209"/>
      <c r="L1470" s="209"/>
      <c r="M1470" s="114">
        <v>0</v>
      </c>
      <c r="N1470" s="243" t="s">
        <v>124</v>
      </c>
    </row>
    <row r="1471" spans="1:14" ht="12" customHeight="1" x14ac:dyDescent="0.2">
      <c r="A1471" s="354"/>
      <c r="B1471" s="355" t="s">
        <v>1202</v>
      </c>
      <c r="C1471" s="130"/>
      <c r="D1471" s="129">
        <v>3</v>
      </c>
      <c r="E1471" s="129">
        <v>80</v>
      </c>
      <c r="F1471" s="255"/>
      <c r="G1471" s="255"/>
      <c r="H1471" s="255"/>
      <c r="I1471" s="255"/>
      <c r="J1471" s="255"/>
      <c r="K1471" s="129">
        <v>80</v>
      </c>
      <c r="L1471" s="129">
        <v>240</v>
      </c>
      <c r="M1471" s="120"/>
      <c r="N1471" s="130"/>
    </row>
    <row r="1472" spans="1:14" ht="12" customHeight="1" x14ac:dyDescent="0.2">
      <c r="A1472" s="354"/>
      <c r="B1472" s="354" t="s">
        <v>1185</v>
      </c>
      <c r="C1472" s="130"/>
      <c r="D1472" s="129">
        <v>1</v>
      </c>
      <c r="E1472" s="129">
        <v>80</v>
      </c>
      <c r="F1472" s="255"/>
      <c r="G1472" s="255"/>
      <c r="H1472" s="255"/>
      <c r="I1472" s="255"/>
      <c r="J1472" s="255"/>
      <c r="K1472" s="129">
        <v>80</v>
      </c>
      <c r="L1472" s="129">
        <v>80</v>
      </c>
      <c r="M1472" s="120"/>
      <c r="N1472" s="130"/>
    </row>
    <row r="1473" spans="1:14" ht="17.899999999999999" customHeight="1" x14ac:dyDescent="0.3">
      <c r="A1473" s="354"/>
      <c r="B1473" s="210" t="s">
        <v>1262</v>
      </c>
      <c r="C1473" s="206"/>
      <c r="D1473" s="129">
        <v>1</v>
      </c>
      <c r="E1473" s="129">
        <v>10</v>
      </c>
      <c r="F1473" s="119"/>
      <c r="G1473" s="119"/>
      <c r="H1473" s="119"/>
      <c r="I1473" s="119"/>
      <c r="J1473" s="119"/>
      <c r="K1473" s="129">
        <v>10</v>
      </c>
      <c r="L1473" s="129">
        <v>10</v>
      </c>
      <c r="M1473" s="120"/>
      <c r="N1473" s="206"/>
    </row>
    <row r="1474" spans="1:14" ht="81.650000000000006" customHeight="1" x14ac:dyDescent="0.3">
      <c r="A1474" s="188" t="s">
        <v>618</v>
      </c>
      <c r="B1474" s="132" t="s">
        <v>1265</v>
      </c>
      <c r="C1474" s="128"/>
      <c r="D1474" s="209"/>
      <c r="E1474" s="209"/>
      <c r="F1474" s="209"/>
      <c r="G1474" s="209"/>
      <c r="H1474" s="209"/>
      <c r="I1474" s="209"/>
      <c r="J1474" s="209"/>
      <c r="K1474" s="209"/>
      <c r="L1474" s="209"/>
      <c r="M1474" s="114">
        <v>0</v>
      </c>
      <c r="N1474" s="243" t="s">
        <v>124</v>
      </c>
    </row>
    <row r="1475" spans="1:14" ht="14.25" customHeight="1" x14ac:dyDescent="0.2">
      <c r="A1475" s="354"/>
      <c r="B1475" s="355" t="s">
        <v>1202</v>
      </c>
      <c r="C1475" s="130"/>
      <c r="D1475" s="129">
        <v>3</v>
      </c>
      <c r="E1475" s="129">
        <v>57.9</v>
      </c>
      <c r="F1475" s="255"/>
      <c r="G1475" s="255"/>
      <c r="H1475" s="255"/>
      <c r="I1475" s="255"/>
      <c r="J1475" s="255"/>
      <c r="K1475" s="129">
        <v>57.9</v>
      </c>
      <c r="L1475" s="129">
        <v>173.7</v>
      </c>
      <c r="M1475" s="120"/>
      <c r="N1475" s="130"/>
    </row>
    <row r="1476" spans="1:14" ht="13.75" customHeight="1" x14ac:dyDescent="0.2">
      <c r="A1476" s="354"/>
      <c r="B1476" s="354" t="s">
        <v>1185</v>
      </c>
      <c r="C1476" s="130"/>
      <c r="D1476" s="129">
        <v>1</v>
      </c>
      <c r="E1476" s="129">
        <v>57.9</v>
      </c>
      <c r="F1476" s="255"/>
      <c r="G1476" s="255"/>
      <c r="H1476" s="255"/>
      <c r="I1476" s="255"/>
      <c r="J1476" s="255"/>
      <c r="K1476" s="129">
        <v>57.9</v>
      </c>
      <c r="L1476" s="129">
        <v>57.9</v>
      </c>
      <c r="M1476" s="120"/>
      <c r="N1476" s="130"/>
    </row>
    <row r="1477" spans="1:14" ht="13.5" customHeight="1" x14ac:dyDescent="0.2">
      <c r="A1477" s="354"/>
      <c r="B1477" s="210" t="s">
        <v>1266</v>
      </c>
      <c r="C1477" s="130"/>
      <c r="D1477" s="129">
        <v>4</v>
      </c>
      <c r="E1477" s="129">
        <v>12.6</v>
      </c>
      <c r="F1477" s="255"/>
      <c r="G1477" s="255"/>
      <c r="H1477" s="255"/>
      <c r="I1477" s="255"/>
      <c r="J1477" s="255"/>
      <c r="K1477" s="129">
        <v>12.6</v>
      </c>
      <c r="L1477" s="129">
        <v>50.4</v>
      </c>
      <c r="M1477" s="120"/>
      <c r="N1477" s="130"/>
    </row>
    <row r="1478" spans="1:14" ht="12" customHeight="1" x14ac:dyDescent="0.2">
      <c r="A1478" s="354"/>
      <c r="B1478" s="210" t="s">
        <v>1262</v>
      </c>
      <c r="C1478" s="130"/>
      <c r="D1478" s="129">
        <v>1</v>
      </c>
      <c r="E1478" s="129">
        <v>9.9499999999999993</v>
      </c>
      <c r="F1478" s="255"/>
      <c r="G1478" s="255"/>
      <c r="H1478" s="255"/>
      <c r="I1478" s="255"/>
      <c r="J1478" s="255"/>
      <c r="K1478" s="129">
        <v>9.9499999999999993</v>
      </c>
      <c r="L1478" s="129">
        <v>9.9499999999999993</v>
      </c>
      <c r="M1478" s="120"/>
      <c r="N1478" s="130"/>
    </row>
    <row r="1479" spans="1:14" ht="63" customHeight="1" x14ac:dyDescent="0.3">
      <c r="A1479" s="188" t="s">
        <v>620</v>
      </c>
      <c r="B1479" s="134" t="s">
        <v>1507</v>
      </c>
      <c r="C1479" s="128"/>
      <c r="D1479" s="209"/>
      <c r="E1479" s="209"/>
      <c r="F1479" s="209"/>
      <c r="G1479" s="209"/>
      <c r="H1479" s="209"/>
      <c r="I1479" s="209"/>
      <c r="J1479" s="209"/>
      <c r="K1479" s="209"/>
      <c r="L1479" s="209"/>
      <c r="M1479" s="114">
        <v>0</v>
      </c>
      <c r="N1479" s="243" t="s">
        <v>124</v>
      </c>
    </row>
    <row r="1480" spans="1:14" ht="12" customHeight="1" x14ac:dyDescent="0.2">
      <c r="A1480" s="354"/>
      <c r="B1480" s="210" t="s">
        <v>1266</v>
      </c>
      <c r="C1480" s="130"/>
      <c r="D1480" s="129">
        <v>4</v>
      </c>
      <c r="E1480" s="129">
        <v>108</v>
      </c>
      <c r="F1480" s="255"/>
      <c r="G1480" s="255"/>
      <c r="H1480" s="255"/>
      <c r="I1480" s="255"/>
      <c r="J1480" s="255"/>
      <c r="K1480" s="129">
        <v>108</v>
      </c>
      <c r="L1480" s="129">
        <v>432</v>
      </c>
      <c r="M1480" s="120"/>
      <c r="N1480" s="130"/>
    </row>
    <row r="1481" spans="1:14" ht="12" customHeight="1" x14ac:dyDescent="0.2">
      <c r="A1481" s="242" t="s">
        <v>1267</v>
      </c>
      <c r="B1481" s="180" t="s">
        <v>1268</v>
      </c>
      <c r="C1481" s="181"/>
      <c r="D1481" s="257"/>
      <c r="E1481" s="257"/>
      <c r="F1481" s="257"/>
      <c r="G1481" s="257"/>
      <c r="H1481" s="257"/>
      <c r="I1481" s="257"/>
      <c r="J1481" s="257"/>
      <c r="K1481" s="257"/>
      <c r="L1481" s="257"/>
      <c r="M1481" s="217"/>
      <c r="N1481" s="181"/>
    </row>
    <row r="1482" spans="1:14" ht="12" customHeight="1" x14ac:dyDescent="0.2">
      <c r="A1482" s="241" t="s">
        <v>623</v>
      </c>
      <c r="B1482" s="157" t="s">
        <v>611</v>
      </c>
      <c r="C1482" s="143"/>
      <c r="D1482" s="253"/>
      <c r="E1482" s="253"/>
      <c r="F1482" s="253"/>
      <c r="G1482" s="253"/>
      <c r="H1482" s="253"/>
      <c r="I1482" s="253"/>
      <c r="J1482" s="253"/>
      <c r="K1482" s="253"/>
      <c r="L1482" s="253"/>
      <c r="M1482" s="144"/>
      <c r="N1482" s="143"/>
    </row>
    <row r="1483" spans="1:14" ht="31.5" customHeight="1" x14ac:dyDescent="0.3">
      <c r="A1483" s="188">
        <v>40544</v>
      </c>
      <c r="B1483" s="132" t="s">
        <v>1269</v>
      </c>
      <c r="C1483" s="111"/>
      <c r="D1483" s="117"/>
      <c r="E1483" s="117"/>
      <c r="F1483" s="117"/>
      <c r="G1483" s="117"/>
      <c r="H1483" s="117"/>
      <c r="I1483" s="117"/>
      <c r="J1483" s="117"/>
      <c r="K1483" s="117"/>
      <c r="L1483" s="117"/>
      <c r="M1483" s="114">
        <f>SUM(L1484:L1485)</f>
        <v>853.55</v>
      </c>
      <c r="N1483" s="121" t="s">
        <v>63</v>
      </c>
    </row>
    <row r="1484" spans="1:14" ht="12" customHeight="1" x14ac:dyDescent="0.2">
      <c r="A1484" s="169" t="s">
        <v>1270</v>
      </c>
      <c r="B1484" s="189" t="s">
        <v>611</v>
      </c>
      <c r="C1484" s="116"/>
      <c r="D1484" s="115">
        <v>1</v>
      </c>
      <c r="E1484" s="115">
        <v>660</v>
      </c>
      <c r="F1484" s="122"/>
      <c r="G1484" s="122"/>
      <c r="H1484" s="122"/>
      <c r="I1484" s="122"/>
      <c r="J1484" s="122"/>
      <c r="K1484" s="115">
        <f>E1484</f>
        <v>660</v>
      </c>
      <c r="L1484" s="115">
        <f>K1484</f>
        <v>660</v>
      </c>
      <c r="M1484" s="118"/>
      <c r="N1484" s="116"/>
    </row>
    <row r="1485" spans="1:14" ht="12" customHeight="1" x14ac:dyDescent="0.2">
      <c r="A1485" s="169" t="s">
        <v>1271</v>
      </c>
      <c r="B1485" s="189" t="s">
        <v>1272</v>
      </c>
      <c r="C1485" s="116"/>
      <c r="D1485" s="115">
        <v>1</v>
      </c>
      <c r="E1485" s="115">
        <v>193.55</v>
      </c>
      <c r="F1485" s="122"/>
      <c r="G1485" s="122"/>
      <c r="H1485" s="122"/>
      <c r="I1485" s="122"/>
      <c r="J1485" s="122"/>
      <c r="K1485" s="115">
        <v>193.55</v>
      </c>
      <c r="L1485" s="115">
        <v>193.55</v>
      </c>
      <c r="M1485" s="118"/>
      <c r="N1485" s="116"/>
    </row>
    <row r="1486" spans="1:14" ht="42" customHeight="1" x14ac:dyDescent="0.3">
      <c r="A1486" s="192">
        <v>40545</v>
      </c>
      <c r="B1486" s="132" t="s">
        <v>1075</v>
      </c>
      <c r="C1486" s="128"/>
      <c r="D1486" s="209"/>
      <c r="E1486" s="209"/>
      <c r="F1486" s="209"/>
      <c r="G1486" s="209"/>
      <c r="H1486" s="209"/>
      <c r="I1486" s="209"/>
      <c r="J1486" s="209"/>
      <c r="K1486" s="209"/>
      <c r="L1486" s="209"/>
      <c r="M1486" s="114">
        <f>L1487</f>
        <v>751.33</v>
      </c>
      <c r="N1486" s="133" t="s">
        <v>63</v>
      </c>
    </row>
    <row r="1487" spans="1:14" ht="12" customHeight="1" x14ac:dyDescent="0.2">
      <c r="A1487" s="169" t="s">
        <v>1273</v>
      </c>
      <c r="B1487" s="189" t="s">
        <v>1274</v>
      </c>
      <c r="C1487" s="116" t="s">
        <v>1506</v>
      </c>
      <c r="D1487" s="115">
        <v>1</v>
      </c>
      <c r="E1487" s="115">
        <v>751.33</v>
      </c>
      <c r="F1487" s="122"/>
      <c r="G1487" s="122"/>
      <c r="H1487" s="122"/>
      <c r="I1487" s="122"/>
      <c r="J1487" s="122"/>
      <c r="K1487" s="115">
        <f>E1487</f>
        <v>751.33</v>
      </c>
      <c r="L1487" s="115">
        <f>K1487</f>
        <v>751.33</v>
      </c>
      <c r="M1487" s="118"/>
      <c r="N1487" s="116"/>
    </row>
    <row r="1488" spans="1:14" ht="42" customHeight="1" x14ac:dyDescent="0.3">
      <c r="A1488" s="192">
        <v>40546</v>
      </c>
      <c r="B1488" s="132" t="s">
        <v>1275</v>
      </c>
      <c r="C1488" s="128"/>
      <c r="D1488" s="209"/>
      <c r="E1488" s="209"/>
      <c r="F1488" s="209"/>
      <c r="G1488" s="209"/>
      <c r="H1488" s="209"/>
      <c r="I1488" s="209"/>
      <c r="J1488" s="209"/>
      <c r="K1488" s="209"/>
      <c r="L1488" s="209"/>
      <c r="M1488" s="114">
        <v>310.88</v>
      </c>
      <c r="N1488" s="133" t="s">
        <v>124</v>
      </c>
    </row>
    <row r="1489" spans="1:14" ht="12" customHeight="1" x14ac:dyDescent="0.2">
      <c r="A1489" s="169" t="s">
        <v>1276</v>
      </c>
      <c r="B1489" s="189" t="s">
        <v>1277</v>
      </c>
      <c r="C1489" s="116"/>
      <c r="D1489" s="115">
        <v>1</v>
      </c>
      <c r="E1489" s="115">
        <v>310.88</v>
      </c>
      <c r="F1489" s="122"/>
      <c r="G1489" s="122"/>
      <c r="H1489" s="122"/>
      <c r="I1489" s="122"/>
      <c r="J1489" s="122"/>
      <c r="K1489" s="115">
        <v>310.88</v>
      </c>
      <c r="L1489" s="115">
        <v>310.88</v>
      </c>
      <c r="M1489" s="118"/>
      <c r="N1489" s="116"/>
    </row>
    <row r="1490" spans="1:14" ht="24" customHeight="1" x14ac:dyDescent="0.3">
      <c r="A1490" s="192">
        <v>40547</v>
      </c>
      <c r="B1490" s="132" t="s">
        <v>1278</v>
      </c>
      <c r="C1490" s="111"/>
      <c r="D1490" s="117"/>
      <c r="E1490" s="117"/>
      <c r="F1490" s="117"/>
      <c r="G1490" s="117"/>
      <c r="H1490" s="117"/>
      <c r="I1490" s="117"/>
      <c r="J1490" s="117"/>
      <c r="K1490" s="117"/>
      <c r="L1490" s="117"/>
      <c r="M1490" s="114">
        <v>1</v>
      </c>
      <c r="N1490" s="133" t="s">
        <v>63</v>
      </c>
    </row>
    <row r="1491" spans="1:14" ht="12" customHeight="1" x14ac:dyDescent="0.2">
      <c r="A1491" s="169" t="s">
        <v>1279</v>
      </c>
      <c r="B1491" s="189" t="s">
        <v>611</v>
      </c>
      <c r="C1491" s="116"/>
      <c r="D1491" s="115">
        <v>1</v>
      </c>
      <c r="E1491" s="122"/>
      <c r="F1491" s="122"/>
      <c r="G1491" s="122"/>
      <c r="H1491" s="122"/>
      <c r="I1491" s="122"/>
      <c r="J1491" s="122"/>
      <c r="K1491" s="115">
        <v>1</v>
      </c>
      <c r="L1491" s="115">
        <v>1</v>
      </c>
      <c r="M1491" s="118"/>
      <c r="N1491" s="116"/>
    </row>
    <row r="1492" spans="1:14" ht="12" customHeight="1" x14ac:dyDescent="0.2">
      <c r="A1492" s="242" t="s">
        <v>1280</v>
      </c>
      <c r="B1492" s="180" t="s">
        <v>1281</v>
      </c>
      <c r="C1492" s="181"/>
      <c r="D1492" s="257"/>
      <c r="E1492" s="257"/>
      <c r="F1492" s="257"/>
      <c r="G1492" s="257"/>
      <c r="H1492" s="257"/>
      <c r="I1492" s="257"/>
      <c r="J1492" s="257"/>
      <c r="K1492" s="257"/>
      <c r="L1492" s="257"/>
      <c r="M1492" s="217"/>
      <c r="N1492" s="181"/>
    </row>
    <row r="1493" spans="1:14" ht="12" customHeight="1" x14ac:dyDescent="0.2">
      <c r="A1493" s="241" t="s">
        <v>632</v>
      </c>
      <c r="B1493" s="157" t="s">
        <v>838</v>
      </c>
      <c r="C1493" s="143"/>
      <c r="D1493" s="253"/>
      <c r="E1493" s="253"/>
      <c r="F1493" s="253"/>
      <c r="G1493" s="253"/>
      <c r="H1493" s="253"/>
      <c r="I1493" s="253"/>
      <c r="J1493" s="253"/>
      <c r="K1493" s="253"/>
      <c r="L1493" s="253"/>
      <c r="M1493" s="144"/>
      <c r="N1493" s="143"/>
    </row>
    <row r="1494" spans="1:14" ht="52.75" customHeight="1" x14ac:dyDescent="0.3">
      <c r="A1494" s="188">
        <v>40909</v>
      </c>
      <c r="B1494" s="132" t="s">
        <v>1282</v>
      </c>
      <c r="C1494" s="128"/>
      <c r="D1494" s="209"/>
      <c r="E1494" s="209"/>
      <c r="F1494" s="209"/>
      <c r="G1494" s="209"/>
      <c r="H1494" s="209"/>
      <c r="I1494" s="209"/>
      <c r="J1494" s="209"/>
      <c r="K1494" s="209"/>
      <c r="L1494" s="209"/>
      <c r="M1494" s="114">
        <v>10</v>
      </c>
      <c r="N1494" s="121" t="s">
        <v>165</v>
      </c>
    </row>
    <row r="1495" spans="1:14" ht="12" customHeight="1" x14ac:dyDescent="0.2">
      <c r="A1495" s="169" t="s">
        <v>1283</v>
      </c>
      <c r="B1495" s="189" t="s">
        <v>1284</v>
      </c>
      <c r="C1495" s="116"/>
      <c r="D1495" s="115">
        <v>1</v>
      </c>
      <c r="E1495" s="115">
        <v>4</v>
      </c>
      <c r="F1495" s="122"/>
      <c r="G1495" s="122"/>
      <c r="H1495" s="122"/>
      <c r="I1495" s="122"/>
      <c r="J1495" s="122"/>
      <c r="K1495" s="115">
        <v>4</v>
      </c>
      <c r="L1495" s="115">
        <v>4</v>
      </c>
      <c r="M1495" s="118"/>
      <c r="N1495" s="116"/>
    </row>
    <row r="1496" spans="1:14" ht="12.65" customHeight="1" x14ac:dyDescent="0.2">
      <c r="A1496" s="169" t="s">
        <v>1285</v>
      </c>
      <c r="B1496" s="189" t="s">
        <v>1286</v>
      </c>
      <c r="C1496" s="116"/>
      <c r="D1496" s="115">
        <v>1</v>
      </c>
      <c r="E1496" s="115">
        <v>4</v>
      </c>
      <c r="F1496" s="122"/>
      <c r="G1496" s="122"/>
      <c r="H1496" s="122"/>
      <c r="I1496" s="122"/>
      <c r="J1496" s="122"/>
      <c r="K1496" s="115">
        <v>4</v>
      </c>
      <c r="L1496" s="115">
        <v>4</v>
      </c>
      <c r="M1496" s="118"/>
      <c r="N1496" s="116"/>
    </row>
    <row r="1497" spans="1:14" ht="12" customHeight="1" x14ac:dyDescent="0.2">
      <c r="A1497" s="169" t="s">
        <v>1287</v>
      </c>
      <c r="B1497" s="189" t="s">
        <v>1288</v>
      </c>
      <c r="C1497" s="116"/>
      <c r="D1497" s="115">
        <v>1</v>
      </c>
      <c r="E1497" s="115">
        <v>2</v>
      </c>
      <c r="F1497" s="122"/>
      <c r="G1497" s="122"/>
      <c r="H1497" s="122"/>
      <c r="I1497" s="122"/>
      <c r="J1497" s="122"/>
      <c r="K1497" s="115">
        <v>2</v>
      </c>
      <c r="L1497" s="115">
        <v>2</v>
      </c>
      <c r="M1497" s="118"/>
      <c r="N1497" s="116"/>
    </row>
    <row r="1498" spans="1:14" ht="84" customHeight="1" x14ac:dyDescent="0.3">
      <c r="A1498" s="188">
        <v>40910</v>
      </c>
      <c r="B1498" s="132" t="s">
        <v>1289</v>
      </c>
      <c r="C1498" s="128"/>
      <c r="D1498" s="209"/>
      <c r="E1498" s="209"/>
      <c r="F1498" s="209"/>
      <c r="G1498" s="209"/>
      <c r="H1498" s="209"/>
      <c r="I1498" s="209"/>
      <c r="J1498" s="209"/>
      <c r="K1498" s="209"/>
      <c r="L1498" s="209"/>
      <c r="M1498" s="114">
        <v>68.63</v>
      </c>
      <c r="N1498" s="121" t="s">
        <v>124</v>
      </c>
    </row>
    <row r="1499" spans="1:14" ht="12" customHeight="1" x14ac:dyDescent="0.2">
      <c r="A1499" s="164" t="s">
        <v>1290</v>
      </c>
      <c r="B1499" s="155" t="s">
        <v>1284</v>
      </c>
      <c r="C1499" s="131"/>
      <c r="D1499" s="124">
        <v>1</v>
      </c>
      <c r="E1499" s="124">
        <v>42.95</v>
      </c>
      <c r="F1499" s="254"/>
      <c r="G1499" s="254"/>
      <c r="H1499" s="254"/>
      <c r="I1499" s="254"/>
      <c r="J1499" s="254"/>
      <c r="K1499" s="124">
        <v>42.95</v>
      </c>
      <c r="L1499" s="124">
        <v>42.95</v>
      </c>
      <c r="M1499" s="126"/>
      <c r="N1499" s="131"/>
    </row>
    <row r="1500" spans="1:14" ht="12" customHeight="1" x14ac:dyDescent="0.2">
      <c r="A1500" s="164" t="s">
        <v>1291</v>
      </c>
      <c r="B1500" s="155" t="s">
        <v>1286</v>
      </c>
      <c r="C1500" s="131"/>
      <c r="D1500" s="124">
        <v>1</v>
      </c>
      <c r="E1500" s="124">
        <v>22.79</v>
      </c>
      <c r="F1500" s="254"/>
      <c r="G1500" s="254"/>
      <c r="H1500" s="254"/>
      <c r="I1500" s="254"/>
      <c r="J1500" s="254"/>
      <c r="K1500" s="124">
        <v>22.79</v>
      </c>
      <c r="L1500" s="124">
        <v>22.79</v>
      </c>
      <c r="M1500" s="126"/>
      <c r="N1500" s="131"/>
    </row>
    <row r="1501" spans="1:14" ht="12" customHeight="1" x14ac:dyDescent="0.2">
      <c r="A1501" s="164" t="s">
        <v>1292</v>
      </c>
      <c r="B1501" s="155" t="s">
        <v>1288</v>
      </c>
      <c r="C1501" s="131"/>
      <c r="D1501" s="124">
        <v>1</v>
      </c>
      <c r="E1501" s="124">
        <v>2.89</v>
      </c>
      <c r="F1501" s="254"/>
      <c r="G1501" s="254"/>
      <c r="H1501" s="254"/>
      <c r="I1501" s="254"/>
      <c r="J1501" s="254"/>
      <c r="K1501" s="124">
        <v>2.89</v>
      </c>
      <c r="L1501" s="124">
        <v>2.89</v>
      </c>
      <c r="M1501" s="126"/>
      <c r="N1501" s="131"/>
    </row>
    <row r="1502" spans="1:14" ht="84" customHeight="1" x14ac:dyDescent="0.3">
      <c r="A1502" s="188">
        <v>40911</v>
      </c>
      <c r="B1502" s="132" t="s">
        <v>1264</v>
      </c>
      <c r="C1502" s="128"/>
      <c r="D1502" s="209"/>
      <c r="E1502" s="209"/>
      <c r="F1502" s="209"/>
      <c r="G1502" s="209"/>
      <c r="H1502" s="209"/>
      <c r="I1502" s="209"/>
      <c r="J1502" s="209"/>
      <c r="K1502" s="209"/>
      <c r="L1502" s="209"/>
      <c r="M1502" s="114">
        <v>48.54</v>
      </c>
      <c r="N1502" s="243" t="s">
        <v>124</v>
      </c>
    </row>
    <row r="1503" spans="1:14" ht="12" customHeight="1" x14ac:dyDescent="0.2">
      <c r="A1503" s="164" t="s">
        <v>1293</v>
      </c>
      <c r="B1503" s="155" t="s">
        <v>1284</v>
      </c>
      <c r="C1503" s="131"/>
      <c r="D1503" s="124">
        <v>1</v>
      </c>
      <c r="E1503" s="124">
        <v>12.58</v>
      </c>
      <c r="F1503" s="254"/>
      <c r="G1503" s="254"/>
      <c r="H1503" s="254"/>
      <c r="I1503" s="254"/>
      <c r="J1503" s="254"/>
      <c r="K1503" s="124">
        <v>12.58</v>
      </c>
      <c r="L1503" s="124">
        <v>12.58</v>
      </c>
      <c r="M1503" s="126"/>
      <c r="N1503" s="131"/>
    </row>
    <row r="1504" spans="1:14" ht="12" customHeight="1" x14ac:dyDescent="0.2">
      <c r="A1504" s="164" t="s">
        <v>1294</v>
      </c>
      <c r="B1504" s="155" t="s">
        <v>1286</v>
      </c>
      <c r="C1504" s="131"/>
      <c r="D1504" s="124">
        <v>1</v>
      </c>
      <c r="E1504" s="124">
        <v>27.65</v>
      </c>
      <c r="F1504" s="254"/>
      <c r="G1504" s="254"/>
      <c r="H1504" s="254"/>
      <c r="I1504" s="254"/>
      <c r="J1504" s="254"/>
      <c r="K1504" s="124">
        <v>27.65</v>
      </c>
      <c r="L1504" s="124">
        <v>27.65</v>
      </c>
      <c r="M1504" s="126"/>
      <c r="N1504" s="131"/>
    </row>
    <row r="1505" spans="1:14" ht="12" customHeight="1" x14ac:dyDescent="0.2">
      <c r="A1505" s="164" t="s">
        <v>1295</v>
      </c>
      <c r="B1505" s="155" t="s">
        <v>1288</v>
      </c>
      <c r="C1505" s="131"/>
      <c r="D1505" s="124">
        <v>1</v>
      </c>
      <c r="E1505" s="124">
        <v>8.31</v>
      </c>
      <c r="F1505" s="254"/>
      <c r="G1505" s="254"/>
      <c r="H1505" s="254"/>
      <c r="I1505" s="254"/>
      <c r="J1505" s="254"/>
      <c r="K1505" s="124">
        <v>8.31</v>
      </c>
      <c r="L1505" s="124">
        <v>8.31</v>
      </c>
      <c r="M1505" s="126"/>
      <c r="N1505" s="131"/>
    </row>
    <row r="1506" spans="1:14" ht="84" customHeight="1" x14ac:dyDescent="0.3">
      <c r="A1506" s="188">
        <v>40912</v>
      </c>
      <c r="B1506" s="132" t="s">
        <v>1296</v>
      </c>
      <c r="C1506" s="128"/>
      <c r="D1506" s="209"/>
      <c r="E1506" s="209"/>
      <c r="F1506" s="209"/>
      <c r="G1506" s="209"/>
      <c r="H1506" s="209"/>
      <c r="I1506" s="209"/>
      <c r="J1506" s="209"/>
      <c r="K1506" s="209"/>
      <c r="L1506" s="209"/>
      <c r="M1506" s="114">
        <v>12.89</v>
      </c>
      <c r="N1506" s="243" t="s">
        <v>124</v>
      </c>
    </row>
    <row r="1507" spans="1:14" ht="14.5" customHeight="1" x14ac:dyDescent="0.2">
      <c r="A1507" s="169" t="s">
        <v>1297</v>
      </c>
      <c r="B1507" s="189" t="s">
        <v>1284</v>
      </c>
      <c r="C1507" s="116"/>
      <c r="D1507" s="115">
        <v>1</v>
      </c>
      <c r="E1507" s="115">
        <v>5.0599999999999996</v>
      </c>
      <c r="F1507" s="122"/>
      <c r="G1507" s="122"/>
      <c r="H1507" s="122"/>
      <c r="I1507" s="122"/>
      <c r="J1507" s="122"/>
      <c r="K1507" s="115">
        <v>5.0599999999999996</v>
      </c>
      <c r="L1507" s="115">
        <v>5.0599999999999996</v>
      </c>
      <c r="M1507" s="118"/>
      <c r="N1507" s="116"/>
    </row>
    <row r="1508" spans="1:14" ht="12" customHeight="1" x14ac:dyDescent="0.2">
      <c r="A1508" s="169" t="s">
        <v>1298</v>
      </c>
      <c r="B1508" s="189" t="s">
        <v>1286</v>
      </c>
      <c r="C1508" s="116"/>
      <c r="D1508" s="115">
        <v>1</v>
      </c>
      <c r="E1508" s="115">
        <v>7.83</v>
      </c>
      <c r="F1508" s="122"/>
      <c r="G1508" s="122"/>
      <c r="H1508" s="122"/>
      <c r="I1508" s="122"/>
      <c r="J1508" s="122"/>
      <c r="K1508" s="115">
        <v>7.83</v>
      </c>
      <c r="L1508" s="115">
        <v>7.83</v>
      </c>
      <c r="M1508" s="118"/>
      <c r="N1508" s="116"/>
    </row>
    <row r="1509" spans="1:14" ht="63" customHeight="1" x14ac:dyDescent="0.3">
      <c r="A1509" s="188">
        <v>40913</v>
      </c>
      <c r="B1509" s="134" t="s">
        <v>641</v>
      </c>
      <c r="C1509" s="128"/>
      <c r="D1509" s="209"/>
      <c r="E1509" s="209"/>
      <c r="F1509" s="209"/>
      <c r="G1509" s="209"/>
      <c r="H1509" s="209"/>
      <c r="I1509" s="209"/>
      <c r="J1509" s="209"/>
      <c r="K1509" s="209"/>
      <c r="L1509" s="209"/>
      <c r="M1509" s="114">
        <v>3</v>
      </c>
      <c r="N1509" s="243" t="s">
        <v>165</v>
      </c>
    </row>
    <row r="1510" spans="1:14" ht="12" customHeight="1" x14ac:dyDescent="0.2">
      <c r="A1510" s="169" t="s">
        <v>1299</v>
      </c>
      <c r="B1510" s="189" t="s">
        <v>611</v>
      </c>
      <c r="C1510" s="116"/>
      <c r="D1510" s="115">
        <v>1</v>
      </c>
      <c r="E1510" s="115">
        <v>3</v>
      </c>
      <c r="F1510" s="122"/>
      <c r="G1510" s="122"/>
      <c r="H1510" s="122"/>
      <c r="I1510" s="122"/>
      <c r="J1510" s="122"/>
      <c r="K1510" s="115">
        <v>3</v>
      </c>
      <c r="L1510" s="115">
        <v>3</v>
      </c>
      <c r="M1510" s="118"/>
      <c r="N1510" s="116"/>
    </row>
    <row r="1511" spans="1:14" ht="63" customHeight="1" x14ac:dyDescent="0.3">
      <c r="A1511" s="188">
        <v>40914</v>
      </c>
      <c r="B1511" s="134" t="s">
        <v>643</v>
      </c>
      <c r="C1511" s="128"/>
      <c r="D1511" s="209"/>
      <c r="E1511" s="209"/>
      <c r="F1511" s="209"/>
      <c r="G1511" s="209"/>
      <c r="H1511" s="209"/>
      <c r="I1511" s="209"/>
      <c r="J1511" s="209"/>
      <c r="K1511" s="209"/>
      <c r="L1511" s="209"/>
      <c r="M1511" s="114">
        <v>3</v>
      </c>
      <c r="N1511" s="243" t="s">
        <v>165</v>
      </c>
    </row>
    <row r="1512" spans="1:14" ht="12" customHeight="1" x14ac:dyDescent="0.2">
      <c r="A1512" s="169" t="s">
        <v>1300</v>
      </c>
      <c r="B1512" s="189" t="s">
        <v>611</v>
      </c>
      <c r="C1512" s="116"/>
      <c r="D1512" s="115">
        <v>1</v>
      </c>
      <c r="E1512" s="115">
        <v>3</v>
      </c>
      <c r="F1512" s="122"/>
      <c r="G1512" s="122"/>
      <c r="H1512" s="122"/>
      <c r="I1512" s="122"/>
      <c r="J1512" s="122"/>
      <c r="K1512" s="115">
        <v>3</v>
      </c>
      <c r="L1512" s="115">
        <v>3</v>
      </c>
      <c r="M1512" s="118"/>
      <c r="N1512" s="116"/>
    </row>
    <row r="1513" spans="1:14" ht="13.4" customHeight="1" x14ac:dyDescent="0.2">
      <c r="A1513" s="242" t="s">
        <v>1301</v>
      </c>
      <c r="B1513" s="180" t="s">
        <v>43</v>
      </c>
      <c r="C1513" s="181"/>
      <c r="D1513" s="257"/>
      <c r="E1513" s="257"/>
      <c r="F1513" s="257"/>
      <c r="G1513" s="257"/>
      <c r="H1513" s="257"/>
      <c r="I1513" s="257"/>
      <c r="J1513" s="257"/>
      <c r="K1513" s="257"/>
      <c r="L1513" s="257"/>
      <c r="M1513" s="217"/>
      <c r="N1513" s="181"/>
    </row>
    <row r="1514" spans="1:14" ht="12" customHeight="1" x14ac:dyDescent="0.2">
      <c r="A1514" s="241" t="s">
        <v>644</v>
      </c>
      <c r="B1514" s="157" t="s">
        <v>838</v>
      </c>
      <c r="C1514" s="143"/>
      <c r="D1514" s="253"/>
      <c r="E1514" s="253"/>
      <c r="F1514" s="253"/>
      <c r="G1514" s="253"/>
      <c r="H1514" s="253"/>
      <c r="I1514" s="253"/>
      <c r="J1514" s="253"/>
      <c r="K1514" s="253"/>
      <c r="L1514" s="253"/>
      <c r="M1514" s="144"/>
      <c r="N1514" s="143"/>
    </row>
    <row r="1515" spans="1:14" ht="42" customHeight="1" x14ac:dyDescent="0.3">
      <c r="A1515" s="192">
        <v>41275</v>
      </c>
      <c r="B1515" s="132" t="s">
        <v>1302</v>
      </c>
      <c r="C1515" s="128"/>
      <c r="D1515" s="209"/>
      <c r="E1515" s="209"/>
      <c r="F1515" s="209"/>
      <c r="G1515" s="209"/>
      <c r="H1515" s="209"/>
      <c r="I1515" s="209"/>
      <c r="J1515" s="209"/>
      <c r="K1515" s="209"/>
      <c r="L1515" s="209"/>
      <c r="M1515" s="114">
        <v>4</v>
      </c>
      <c r="N1515" s="244" t="s">
        <v>165</v>
      </c>
    </row>
    <row r="1516" spans="1:14" ht="12" customHeight="1" x14ac:dyDescent="0.2">
      <c r="A1516" s="169" t="s">
        <v>1303</v>
      </c>
      <c r="B1516" s="189" t="s">
        <v>1304</v>
      </c>
      <c r="C1516" s="116"/>
      <c r="D1516" s="115">
        <v>1</v>
      </c>
      <c r="E1516" s="115">
        <v>4</v>
      </c>
      <c r="F1516" s="122"/>
      <c r="G1516" s="122"/>
      <c r="H1516" s="122"/>
      <c r="I1516" s="122"/>
      <c r="J1516" s="122"/>
      <c r="K1516" s="115">
        <v>4</v>
      </c>
      <c r="L1516" s="115">
        <v>4</v>
      </c>
      <c r="M1516" s="118"/>
      <c r="N1516" s="116"/>
    </row>
    <row r="1517" spans="1:14" ht="39.65" customHeight="1" x14ac:dyDescent="0.3">
      <c r="A1517" s="192">
        <v>41276</v>
      </c>
      <c r="B1517" s="132" t="s">
        <v>1305</v>
      </c>
      <c r="C1517" s="128"/>
      <c r="D1517" s="209"/>
      <c r="E1517" s="209"/>
      <c r="F1517" s="209"/>
      <c r="G1517" s="209"/>
      <c r="H1517" s="209"/>
      <c r="I1517" s="209"/>
      <c r="J1517" s="209"/>
      <c r="K1517" s="209"/>
      <c r="L1517" s="209"/>
      <c r="M1517" s="114">
        <v>6</v>
      </c>
      <c r="N1517" s="244" t="s">
        <v>165</v>
      </c>
    </row>
    <row r="1518" spans="1:14" ht="15.25" customHeight="1" x14ac:dyDescent="0.2">
      <c r="A1518" s="169" t="s">
        <v>1306</v>
      </c>
      <c r="B1518" s="189" t="s">
        <v>1304</v>
      </c>
      <c r="C1518" s="116"/>
      <c r="D1518" s="115">
        <v>1</v>
      </c>
      <c r="E1518" s="115">
        <v>6</v>
      </c>
      <c r="F1518" s="122"/>
      <c r="G1518" s="122"/>
      <c r="H1518" s="122"/>
      <c r="I1518" s="122"/>
      <c r="J1518" s="122"/>
      <c r="K1518" s="115">
        <v>6</v>
      </c>
      <c r="L1518" s="115">
        <v>6</v>
      </c>
      <c r="M1518" s="118"/>
      <c r="N1518" s="116"/>
    </row>
    <row r="1519" spans="1:14" ht="43" customHeight="1" x14ac:dyDescent="0.3">
      <c r="A1519" s="188">
        <v>41277</v>
      </c>
      <c r="B1519" s="132" t="s">
        <v>1307</v>
      </c>
      <c r="C1519" s="128"/>
      <c r="D1519" s="209"/>
      <c r="E1519" s="209"/>
      <c r="F1519" s="209"/>
      <c r="G1519" s="209"/>
      <c r="H1519" s="209"/>
      <c r="I1519" s="209"/>
      <c r="J1519" s="209"/>
      <c r="K1519" s="209"/>
      <c r="L1519" s="209"/>
      <c r="M1519" s="114">
        <v>14</v>
      </c>
      <c r="N1519" s="243" t="s">
        <v>165</v>
      </c>
    </row>
    <row r="1520" spans="1:14" ht="12.65" customHeight="1" x14ac:dyDescent="0.2">
      <c r="A1520" s="169" t="s">
        <v>1308</v>
      </c>
      <c r="B1520" s="189" t="s">
        <v>1304</v>
      </c>
      <c r="C1520" s="116"/>
      <c r="D1520" s="115">
        <v>1</v>
      </c>
      <c r="E1520" s="115">
        <v>14</v>
      </c>
      <c r="F1520" s="122"/>
      <c r="G1520" s="122"/>
      <c r="H1520" s="122"/>
      <c r="I1520" s="122"/>
      <c r="J1520" s="122"/>
      <c r="K1520" s="115">
        <v>14</v>
      </c>
      <c r="L1520" s="115">
        <v>14</v>
      </c>
      <c r="M1520" s="118"/>
      <c r="N1520" s="116"/>
    </row>
    <row r="1521" spans="1:14" ht="47.9" customHeight="1" x14ac:dyDescent="0.3">
      <c r="A1521" s="188">
        <v>41278</v>
      </c>
      <c r="B1521" s="134" t="s">
        <v>652</v>
      </c>
      <c r="C1521" s="128"/>
      <c r="D1521" s="209"/>
      <c r="E1521" s="209"/>
      <c r="F1521" s="209"/>
      <c r="G1521" s="209"/>
      <c r="H1521" s="209"/>
      <c r="I1521" s="209"/>
      <c r="J1521" s="209"/>
      <c r="K1521" s="209"/>
      <c r="L1521" s="209"/>
      <c r="M1521" s="114">
        <v>16</v>
      </c>
      <c r="N1521" s="243" t="s">
        <v>165</v>
      </c>
    </row>
    <row r="1522" spans="1:14" ht="12.65" customHeight="1" x14ac:dyDescent="0.2">
      <c r="A1522" s="169" t="s">
        <v>1309</v>
      </c>
      <c r="B1522" s="189" t="s">
        <v>611</v>
      </c>
      <c r="C1522" s="116"/>
      <c r="D1522" s="115">
        <v>1</v>
      </c>
      <c r="E1522" s="115">
        <v>16</v>
      </c>
      <c r="F1522" s="122"/>
      <c r="G1522" s="122"/>
      <c r="H1522" s="122"/>
      <c r="I1522" s="122"/>
      <c r="J1522" s="122"/>
      <c r="K1522" s="115">
        <v>16</v>
      </c>
      <c r="L1522" s="115">
        <v>16</v>
      </c>
      <c r="M1522" s="118"/>
      <c r="N1522" s="116"/>
    </row>
    <row r="1523" spans="1:14" ht="52.75" customHeight="1" x14ac:dyDescent="0.3">
      <c r="A1523" s="188">
        <v>41279</v>
      </c>
      <c r="B1523" s="134" t="s">
        <v>654</v>
      </c>
      <c r="C1523" s="128"/>
      <c r="D1523" s="209"/>
      <c r="E1523" s="209"/>
      <c r="F1523" s="209"/>
      <c r="G1523" s="209"/>
      <c r="H1523" s="209"/>
      <c r="I1523" s="209"/>
      <c r="J1523" s="209"/>
      <c r="K1523" s="209"/>
      <c r="L1523" s="209"/>
      <c r="M1523" s="114">
        <v>7</v>
      </c>
      <c r="N1523" s="243" t="s">
        <v>165</v>
      </c>
    </row>
    <row r="1524" spans="1:14" ht="12.65" customHeight="1" x14ac:dyDescent="0.2">
      <c r="A1524" s="169" t="s">
        <v>1310</v>
      </c>
      <c r="B1524" s="189" t="s">
        <v>611</v>
      </c>
      <c r="C1524" s="116"/>
      <c r="D1524" s="115">
        <v>1</v>
      </c>
      <c r="E1524" s="115">
        <v>7</v>
      </c>
      <c r="F1524" s="122"/>
      <c r="G1524" s="122"/>
      <c r="H1524" s="122"/>
      <c r="I1524" s="122"/>
      <c r="J1524" s="122"/>
      <c r="K1524" s="115">
        <v>7</v>
      </c>
      <c r="L1524" s="115">
        <v>7</v>
      </c>
      <c r="M1524" s="118"/>
      <c r="N1524" s="116"/>
    </row>
    <row r="1525" spans="1:14" ht="36" customHeight="1" x14ac:dyDescent="0.3">
      <c r="A1525" s="188">
        <v>41280</v>
      </c>
      <c r="B1525" s="132" t="s">
        <v>1311</v>
      </c>
      <c r="C1525" s="128"/>
      <c r="D1525" s="209"/>
      <c r="E1525" s="209"/>
      <c r="F1525" s="209"/>
      <c r="G1525" s="209"/>
      <c r="H1525" s="209"/>
      <c r="I1525" s="209"/>
      <c r="J1525" s="209"/>
      <c r="K1525" s="209"/>
      <c r="L1525" s="209"/>
      <c r="M1525" s="114">
        <v>5</v>
      </c>
      <c r="N1525" s="243" t="s">
        <v>165</v>
      </c>
    </row>
    <row r="1526" spans="1:14" ht="12.65" customHeight="1" x14ac:dyDescent="0.2">
      <c r="A1526" s="169" t="s">
        <v>1312</v>
      </c>
      <c r="B1526" s="189" t="s">
        <v>611</v>
      </c>
      <c r="C1526" s="116"/>
      <c r="D1526" s="115">
        <v>1</v>
      </c>
      <c r="E1526" s="115">
        <v>5</v>
      </c>
      <c r="F1526" s="122"/>
      <c r="G1526" s="122"/>
      <c r="H1526" s="122"/>
      <c r="I1526" s="122"/>
      <c r="J1526" s="122"/>
      <c r="K1526" s="115">
        <v>5</v>
      </c>
      <c r="L1526" s="115">
        <v>5</v>
      </c>
      <c r="M1526" s="118"/>
      <c r="N1526" s="116"/>
    </row>
    <row r="1527" spans="1:14" ht="47.5" customHeight="1" x14ac:dyDescent="0.3">
      <c r="A1527" s="188">
        <v>41281</v>
      </c>
      <c r="B1527" s="134" t="s">
        <v>658</v>
      </c>
      <c r="C1527" s="128"/>
      <c r="D1527" s="209"/>
      <c r="E1527" s="209"/>
      <c r="F1527" s="209"/>
      <c r="G1527" s="209"/>
      <c r="H1527" s="209"/>
      <c r="I1527" s="209"/>
      <c r="J1527" s="209"/>
      <c r="K1527" s="209"/>
      <c r="L1527" s="209"/>
      <c r="M1527" s="114">
        <v>5</v>
      </c>
      <c r="N1527" s="243" t="s">
        <v>165</v>
      </c>
    </row>
    <row r="1528" spans="1:14" ht="12.65" customHeight="1" x14ac:dyDescent="0.2">
      <c r="A1528" s="169" t="s">
        <v>1313</v>
      </c>
      <c r="B1528" s="189" t="s">
        <v>611</v>
      </c>
      <c r="C1528" s="116"/>
      <c r="D1528" s="115">
        <v>1</v>
      </c>
      <c r="E1528" s="115">
        <v>5</v>
      </c>
      <c r="F1528" s="122"/>
      <c r="G1528" s="122"/>
      <c r="H1528" s="122"/>
      <c r="I1528" s="122"/>
      <c r="J1528" s="122"/>
      <c r="K1528" s="115">
        <v>5</v>
      </c>
      <c r="L1528" s="115">
        <v>5</v>
      </c>
      <c r="M1528" s="118"/>
      <c r="N1528" s="116"/>
    </row>
    <row r="1529" spans="1:14" ht="62.15" customHeight="1" x14ac:dyDescent="0.3">
      <c r="A1529" s="188">
        <v>41282</v>
      </c>
      <c r="B1529" s="134" t="s">
        <v>660</v>
      </c>
      <c r="C1529" s="128"/>
      <c r="D1529" s="209"/>
      <c r="E1529" s="209"/>
      <c r="F1529" s="209"/>
      <c r="G1529" s="209"/>
      <c r="H1529" s="209"/>
      <c r="I1529" s="209"/>
      <c r="J1529" s="209"/>
      <c r="K1529" s="209"/>
      <c r="L1529" s="209"/>
      <c r="M1529" s="114">
        <v>4</v>
      </c>
      <c r="N1529" s="243" t="s">
        <v>165</v>
      </c>
    </row>
    <row r="1530" spans="1:14" ht="12.65" customHeight="1" x14ac:dyDescent="0.2">
      <c r="A1530" s="169" t="s">
        <v>1314</v>
      </c>
      <c r="B1530" s="189" t="s">
        <v>611</v>
      </c>
      <c r="C1530" s="116"/>
      <c r="D1530" s="115">
        <v>1</v>
      </c>
      <c r="E1530" s="115">
        <v>4</v>
      </c>
      <c r="F1530" s="122"/>
      <c r="G1530" s="122"/>
      <c r="H1530" s="122"/>
      <c r="I1530" s="122"/>
      <c r="J1530" s="122"/>
      <c r="K1530" s="115">
        <v>4</v>
      </c>
      <c r="L1530" s="115">
        <v>4</v>
      </c>
      <c r="M1530" s="118"/>
      <c r="N1530" s="116"/>
    </row>
    <row r="1531" spans="1:14" ht="38.25" customHeight="1" x14ac:dyDescent="0.3">
      <c r="A1531" s="192">
        <v>41283</v>
      </c>
      <c r="B1531" s="132" t="s">
        <v>1315</v>
      </c>
      <c r="C1531" s="128"/>
      <c r="D1531" s="209"/>
      <c r="E1531" s="209"/>
      <c r="F1531" s="209"/>
      <c r="G1531" s="209"/>
      <c r="H1531" s="209"/>
      <c r="I1531" s="209"/>
      <c r="J1531" s="209"/>
      <c r="K1531" s="209"/>
      <c r="L1531" s="209"/>
      <c r="M1531" s="114">
        <v>1255.9000000000001</v>
      </c>
      <c r="N1531" s="244" t="s">
        <v>124</v>
      </c>
    </row>
    <row r="1532" spans="1:14" ht="12.65" customHeight="1" x14ac:dyDescent="0.2">
      <c r="A1532" s="171" t="s">
        <v>1316</v>
      </c>
      <c r="B1532" s="189" t="s">
        <v>611</v>
      </c>
      <c r="C1532" s="116"/>
      <c r="D1532" s="115">
        <v>1</v>
      </c>
      <c r="E1532" s="115">
        <v>1255.9000000000001</v>
      </c>
      <c r="F1532" s="122"/>
      <c r="G1532" s="122"/>
      <c r="H1532" s="122"/>
      <c r="I1532" s="122"/>
      <c r="J1532" s="122"/>
      <c r="K1532" s="115">
        <v>1255.9000000000001</v>
      </c>
      <c r="L1532" s="115">
        <v>1255.9000000000001</v>
      </c>
      <c r="M1532" s="118"/>
      <c r="N1532" s="116"/>
    </row>
    <row r="1533" spans="1:14" ht="60.75" customHeight="1" x14ac:dyDescent="0.3">
      <c r="A1533" s="195">
        <v>40191</v>
      </c>
      <c r="B1533" s="134" t="s">
        <v>664</v>
      </c>
      <c r="C1533" s="128"/>
      <c r="D1533" s="209"/>
      <c r="E1533" s="209"/>
      <c r="F1533" s="209"/>
      <c r="G1533" s="209"/>
      <c r="H1533" s="209"/>
      <c r="I1533" s="209"/>
      <c r="J1533" s="209"/>
      <c r="K1533" s="209"/>
      <c r="L1533" s="209"/>
      <c r="M1533" s="114">
        <v>3350.2</v>
      </c>
      <c r="N1533" s="243" t="s">
        <v>124</v>
      </c>
    </row>
    <row r="1534" spans="1:14" ht="12.65" customHeight="1" x14ac:dyDescent="0.2">
      <c r="A1534" s="171" t="s">
        <v>1317</v>
      </c>
      <c r="B1534" s="189" t="s">
        <v>611</v>
      </c>
      <c r="C1534" s="116"/>
      <c r="D1534" s="115">
        <v>1</v>
      </c>
      <c r="E1534" s="115">
        <v>3350.2</v>
      </c>
      <c r="F1534" s="122"/>
      <c r="G1534" s="122"/>
      <c r="H1534" s="122"/>
      <c r="I1534" s="122"/>
      <c r="J1534" s="122"/>
      <c r="K1534" s="115">
        <v>3350.2</v>
      </c>
      <c r="L1534" s="115">
        <v>3350.2</v>
      </c>
      <c r="M1534" s="118"/>
      <c r="N1534" s="116"/>
    </row>
    <row r="1535" spans="1:14" ht="50.15" customHeight="1" x14ac:dyDescent="0.3">
      <c r="A1535" s="195">
        <v>40556</v>
      </c>
      <c r="B1535" s="132" t="s">
        <v>1318</v>
      </c>
      <c r="C1535" s="128"/>
      <c r="D1535" s="209"/>
      <c r="E1535" s="209"/>
      <c r="F1535" s="209"/>
      <c r="G1535" s="209"/>
      <c r="H1535" s="209"/>
      <c r="I1535" s="209"/>
      <c r="J1535" s="209"/>
      <c r="K1535" s="209"/>
      <c r="L1535" s="209"/>
      <c r="M1535" s="114">
        <v>421.5</v>
      </c>
      <c r="N1535" s="243" t="s">
        <v>124</v>
      </c>
    </row>
    <row r="1536" spans="1:14" ht="12.65" customHeight="1" x14ac:dyDescent="0.2">
      <c r="A1536" s="171" t="s">
        <v>1319</v>
      </c>
      <c r="B1536" s="189" t="s">
        <v>611</v>
      </c>
      <c r="C1536" s="116"/>
      <c r="D1536" s="115">
        <v>1</v>
      </c>
      <c r="E1536" s="115">
        <v>421.5</v>
      </c>
      <c r="F1536" s="122"/>
      <c r="G1536" s="122"/>
      <c r="H1536" s="122"/>
      <c r="I1536" s="122"/>
      <c r="J1536" s="122"/>
      <c r="K1536" s="115">
        <v>421.5</v>
      </c>
      <c r="L1536" s="115">
        <v>421.5</v>
      </c>
      <c r="M1536" s="118"/>
      <c r="N1536" s="116"/>
    </row>
    <row r="1537" spans="1:14" ht="37.4" customHeight="1" x14ac:dyDescent="0.3">
      <c r="A1537" s="195">
        <v>40921</v>
      </c>
      <c r="B1537" s="132" t="s">
        <v>1320</v>
      </c>
      <c r="C1537" s="128"/>
      <c r="D1537" s="209"/>
      <c r="E1537" s="209"/>
      <c r="F1537" s="209"/>
      <c r="G1537" s="209"/>
      <c r="H1537" s="209"/>
      <c r="I1537" s="209"/>
      <c r="J1537" s="209"/>
      <c r="K1537" s="209"/>
      <c r="L1537" s="209"/>
      <c r="M1537" s="114">
        <v>471.5</v>
      </c>
      <c r="N1537" s="243" t="s">
        <v>124</v>
      </c>
    </row>
    <row r="1538" spans="1:14" ht="12.65" customHeight="1" x14ac:dyDescent="0.2">
      <c r="A1538" s="171" t="s">
        <v>1321</v>
      </c>
      <c r="B1538" s="189" t="s">
        <v>611</v>
      </c>
      <c r="C1538" s="116"/>
      <c r="D1538" s="115">
        <v>1</v>
      </c>
      <c r="E1538" s="115">
        <v>471.5</v>
      </c>
      <c r="F1538" s="122"/>
      <c r="G1538" s="122"/>
      <c r="H1538" s="122"/>
      <c r="I1538" s="122"/>
      <c r="J1538" s="122"/>
      <c r="K1538" s="115">
        <v>471.5</v>
      </c>
      <c r="L1538" s="115">
        <v>471.5</v>
      </c>
      <c r="M1538" s="118"/>
      <c r="N1538" s="116"/>
    </row>
    <row r="1539" spans="1:14" ht="36.75" customHeight="1" x14ac:dyDescent="0.3">
      <c r="A1539" s="195">
        <v>41287</v>
      </c>
      <c r="B1539" s="132" t="s">
        <v>1322</v>
      </c>
      <c r="C1539" s="128"/>
      <c r="D1539" s="209"/>
      <c r="E1539" s="209"/>
      <c r="F1539" s="209"/>
      <c r="G1539" s="209"/>
      <c r="H1539" s="209"/>
      <c r="I1539" s="209"/>
      <c r="J1539" s="209"/>
      <c r="K1539" s="209"/>
      <c r="L1539" s="209"/>
      <c r="M1539" s="114">
        <v>12</v>
      </c>
      <c r="N1539" s="243" t="s">
        <v>124</v>
      </c>
    </row>
    <row r="1540" spans="1:14" ht="12.65" customHeight="1" x14ac:dyDescent="0.2">
      <c r="A1540" s="171" t="s">
        <v>1323</v>
      </c>
      <c r="B1540" s="189" t="s">
        <v>611</v>
      </c>
      <c r="C1540" s="116"/>
      <c r="D1540" s="115">
        <v>1</v>
      </c>
      <c r="E1540" s="115">
        <v>12</v>
      </c>
      <c r="F1540" s="122"/>
      <c r="G1540" s="122"/>
      <c r="H1540" s="122"/>
      <c r="I1540" s="122"/>
      <c r="J1540" s="122"/>
      <c r="K1540" s="115">
        <v>12</v>
      </c>
      <c r="L1540" s="115">
        <v>12</v>
      </c>
      <c r="M1540" s="118"/>
      <c r="N1540" s="116"/>
    </row>
    <row r="1541" spans="1:14" ht="35.9" customHeight="1" x14ac:dyDescent="0.3">
      <c r="A1541" s="195">
        <v>41652</v>
      </c>
      <c r="B1541" s="134" t="s">
        <v>672</v>
      </c>
      <c r="C1541" s="128"/>
      <c r="D1541" s="209"/>
      <c r="E1541" s="209"/>
      <c r="F1541" s="209"/>
      <c r="G1541" s="209"/>
      <c r="H1541" s="209"/>
      <c r="I1541" s="209"/>
      <c r="J1541" s="209"/>
      <c r="K1541" s="209"/>
      <c r="L1541" s="209"/>
      <c r="M1541" s="114">
        <v>26</v>
      </c>
      <c r="N1541" s="243" t="s">
        <v>165</v>
      </c>
    </row>
    <row r="1542" spans="1:14" ht="12.65" customHeight="1" x14ac:dyDescent="0.2">
      <c r="A1542" s="171" t="s">
        <v>1324</v>
      </c>
      <c r="B1542" s="189" t="s">
        <v>611</v>
      </c>
      <c r="C1542" s="116"/>
      <c r="D1542" s="115">
        <v>1</v>
      </c>
      <c r="E1542" s="115">
        <v>26</v>
      </c>
      <c r="F1542" s="122"/>
      <c r="G1542" s="122"/>
      <c r="H1542" s="122"/>
      <c r="I1542" s="122"/>
      <c r="J1542" s="122"/>
      <c r="K1542" s="115">
        <v>26</v>
      </c>
      <c r="L1542" s="115">
        <v>26</v>
      </c>
      <c r="M1542" s="118"/>
      <c r="N1542" s="116"/>
    </row>
    <row r="1543" spans="1:14" ht="55.5" customHeight="1" x14ac:dyDescent="0.3">
      <c r="A1543" s="195">
        <v>42017</v>
      </c>
      <c r="B1543" s="134" t="s">
        <v>674</v>
      </c>
      <c r="C1543" s="128"/>
      <c r="D1543" s="209"/>
      <c r="E1543" s="209"/>
      <c r="F1543" s="209"/>
      <c r="G1543" s="209"/>
      <c r="H1543" s="209"/>
      <c r="I1543" s="209"/>
      <c r="J1543" s="209"/>
      <c r="K1543" s="209"/>
      <c r="L1543" s="209"/>
      <c r="M1543" s="114">
        <v>7</v>
      </c>
      <c r="N1543" s="243" t="s">
        <v>165</v>
      </c>
    </row>
    <row r="1544" spans="1:14" ht="12.65" customHeight="1" x14ac:dyDescent="0.2">
      <c r="A1544" s="171" t="s">
        <v>1325</v>
      </c>
      <c r="B1544" s="189" t="s">
        <v>611</v>
      </c>
      <c r="C1544" s="116"/>
      <c r="D1544" s="115">
        <v>1</v>
      </c>
      <c r="E1544" s="115">
        <v>7</v>
      </c>
      <c r="F1544" s="122"/>
      <c r="G1544" s="122"/>
      <c r="H1544" s="122"/>
      <c r="I1544" s="122"/>
      <c r="J1544" s="122"/>
      <c r="K1544" s="115">
        <v>7</v>
      </c>
      <c r="L1544" s="115">
        <v>7</v>
      </c>
      <c r="M1544" s="118"/>
      <c r="N1544" s="116"/>
    </row>
    <row r="1545" spans="1:14" ht="56.5" customHeight="1" x14ac:dyDescent="0.3">
      <c r="A1545" s="195">
        <v>42382</v>
      </c>
      <c r="B1545" s="134" t="s">
        <v>676</v>
      </c>
      <c r="C1545" s="128"/>
      <c r="D1545" s="209"/>
      <c r="E1545" s="209"/>
      <c r="F1545" s="209"/>
      <c r="G1545" s="209"/>
      <c r="H1545" s="209"/>
      <c r="I1545" s="209"/>
      <c r="J1545" s="209"/>
      <c r="K1545" s="209"/>
      <c r="L1545" s="209"/>
      <c r="M1545" s="114">
        <v>1</v>
      </c>
      <c r="N1545" s="243" t="s">
        <v>165</v>
      </c>
    </row>
    <row r="1546" spans="1:14" ht="12.65" customHeight="1" x14ac:dyDescent="0.2">
      <c r="A1546" s="171" t="s">
        <v>1326</v>
      </c>
      <c r="B1546" s="189" t="s">
        <v>611</v>
      </c>
      <c r="C1546" s="116"/>
      <c r="D1546" s="115">
        <v>1</v>
      </c>
      <c r="E1546" s="115">
        <v>1</v>
      </c>
      <c r="F1546" s="122"/>
      <c r="G1546" s="122"/>
      <c r="H1546" s="122"/>
      <c r="I1546" s="122"/>
      <c r="J1546" s="122"/>
      <c r="K1546" s="115">
        <v>1</v>
      </c>
      <c r="L1546" s="115">
        <v>1</v>
      </c>
      <c r="M1546" s="118"/>
      <c r="N1546" s="116"/>
    </row>
    <row r="1547" spans="1:14" ht="31" customHeight="1" x14ac:dyDescent="0.3">
      <c r="A1547" s="195">
        <v>42748</v>
      </c>
      <c r="B1547" s="132" t="s">
        <v>1327</v>
      </c>
      <c r="C1547" s="111"/>
      <c r="D1547" s="117"/>
      <c r="E1547" s="117"/>
      <c r="F1547" s="117"/>
      <c r="G1547" s="117"/>
      <c r="H1547" s="117"/>
      <c r="I1547" s="117"/>
      <c r="J1547" s="117"/>
      <c r="K1547" s="117"/>
      <c r="L1547" s="117"/>
      <c r="M1547" s="114">
        <v>1</v>
      </c>
      <c r="N1547" s="243" t="s">
        <v>165</v>
      </c>
    </row>
    <row r="1548" spans="1:14" ht="12.75" customHeight="1" x14ac:dyDescent="0.2">
      <c r="A1548" s="171" t="s">
        <v>1328</v>
      </c>
      <c r="B1548" s="189" t="s">
        <v>611</v>
      </c>
      <c r="C1548" s="116"/>
      <c r="D1548" s="115">
        <v>1</v>
      </c>
      <c r="E1548" s="115">
        <v>1</v>
      </c>
      <c r="F1548" s="122"/>
      <c r="G1548" s="122"/>
      <c r="H1548" s="122"/>
      <c r="I1548" s="122"/>
      <c r="J1548" s="122"/>
      <c r="K1548" s="115">
        <v>1</v>
      </c>
      <c r="L1548" s="115">
        <v>1</v>
      </c>
      <c r="M1548" s="118"/>
      <c r="N1548" s="116"/>
    </row>
    <row r="1549" spans="1:14" ht="27.65" customHeight="1" x14ac:dyDescent="0.3">
      <c r="A1549" s="195">
        <v>43113</v>
      </c>
      <c r="B1549" s="132" t="s">
        <v>1329</v>
      </c>
      <c r="C1549" s="111"/>
      <c r="D1549" s="117"/>
      <c r="E1549" s="117"/>
      <c r="F1549" s="117"/>
      <c r="G1549" s="117"/>
      <c r="H1549" s="117"/>
      <c r="I1549" s="117"/>
      <c r="J1549" s="117"/>
      <c r="K1549" s="117"/>
      <c r="L1549" s="117"/>
      <c r="M1549" s="114">
        <v>20</v>
      </c>
      <c r="N1549" s="243" t="s">
        <v>165</v>
      </c>
    </row>
    <row r="1550" spans="1:14" ht="12.65" customHeight="1" x14ac:dyDescent="0.2">
      <c r="A1550" s="171" t="s">
        <v>1330</v>
      </c>
      <c r="B1550" s="189" t="s">
        <v>611</v>
      </c>
      <c r="C1550" s="116"/>
      <c r="D1550" s="115">
        <v>1</v>
      </c>
      <c r="E1550" s="115">
        <v>20</v>
      </c>
      <c r="F1550" s="122"/>
      <c r="G1550" s="122"/>
      <c r="H1550" s="122"/>
      <c r="I1550" s="122"/>
      <c r="J1550" s="122"/>
      <c r="K1550" s="115">
        <v>20</v>
      </c>
      <c r="L1550" s="115">
        <v>20</v>
      </c>
      <c r="M1550" s="118"/>
      <c r="N1550" s="116"/>
    </row>
    <row r="1551" spans="1:14" ht="37.75" customHeight="1" x14ac:dyDescent="0.3">
      <c r="A1551" s="245">
        <v>43478</v>
      </c>
      <c r="B1551" s="132" t="s">
        <v>1331</v>
      </c>
      <c r="C1551" s="128"/>
      <c r="D1551" s="209"/>
      <c r="E1551" s="209"/>
      <c r="F1551" s="209"/>
      <c r="G1551" s="209"/>
      <c r="H1551" s="209"/>
      <c r="I1551" s="209"/>
      <c r="J1551" s="209"/>
      <c r="K1551" s="209"/>
      <c r="L1551" s="209"/>
      <c r="M1551" s="114">
        <v>1</v>
      </c>
      <c r="N1551" s="244" t="s">
        <v>165</v>
      </c>
    </row>
    <row r="1552" spans="1:14" ht="12.65" customHeight="1" x14ac:dyDescent="0.2">
      <c r="A1552" s="171" t="s">
        <v>1332</v>
      </c>
      <c r="B1552" s="189" t="s">
        <v>611</v>
      </c>
      <c r="C1552" s="116"/>
      <c r="D1552" s="115">
        <v>1</v>
      </c>
      <c r="E1552" s="115">
        <v>1</v>
      </c>
      <c r="F1552" s="122"/>
      <c r="G1552" s="122"/>
      <c r="H1552" s="122"/>
      <c r="I1552" s="122"/>
      <c r="J1552" s="122"/>
      <c r="K1552" s="115">
        <v>1</v>
      </c>
      <c r="L1552" s="115">
        <v>1</v>
      </c>
      <c r="M1552" s="118"/>
      <c r="N1552" s="116"/>
    </row>
    <row r="1553" spans="1:14" ht="51" customHeight="1" x14ac:dyDescent="0.3">
      <c r="A1553" s="195">
        <v>43843</v>
      </c>
      <c r="B1553" s="132" t="s">
        <v>1333</v>
      </c>
      <c r="C1553" s="128"/>
      <c r="D1553" s="209"/>
      <c r="E1553" s="209"/>
      <c r="F1553" s="209"/>
      <c r="G1553" s="209"/>
      <c r="H1553" s="209"/>
      <c r="I1553" s="209"/>
      <c r="J1553" s="209"/>
      <c r="K1553" s="209"/>
      <c r="L1553" s="209"/>
      <c r="M1553" s="114">
        <v>134.69999999999999</v>
      </c>
      <c r="N1553" s="243" t="s">
        <v>124</v>
      </c>
    </row>
    <row r="1554" spans="1:14" ht="12.65" customHeight="1" x14ac:dyDescent="0.2">
      <c r="A1554" s="171" t="s">
        <v>1334</v>
      </c>
      <c r="B1554" s="189" t="s">
        <v>611</v>
      </c>
      <c r="C1554" s="116"/>
      <c r="D1554" s="115">
        <v>1</v>
      </c>
      <c r="E1554" s="115">
        <v>134.69999999999999</v>
      </c>
      <c r="F1554" s="122"/>
      <c r="G1554" s="122"/>
      <c r="H1554" s="122"/>
      <c r="I1554" s="122"/>
      <c r="J1554" s="122"/>
      <c r="K1554" s="115">
        <v>134.69999999999999</v>
      </c>
      <c r="L1554" s="115">
        <v>134.69999999999999</v>
      </c>
      <c r="M1554" s="118"/>
      <c r="N1554" s="116"/>
    </row>
    <row r="1555" spans="1:14" ht="57.25" customHeight="1" x14ac:dyDescent="0.3">
      <c r="A1555" s="195">
        <v>44209</v>
      </c>
      <c r="B1555" s="134" t="s">
        <v>686</v>
      </c>
      <c r="C1555" s="128"/>
      <c r="D1555" s="209"/>
      <c r="E1555" s="209"/>
      <c r="F1555" s="209"/>
      <c r="G1555" s="209"/>
      <c r="H1555" s="209"/>
      <c r="I1555" s="209"/>
      <c r="J1555" s="209"/>
      <c r="K1555" s="209"/>
      <c r="L1555" s="209"/>
      <c r="M1555" s="114">
        <v>100</v>
      </c>
      <c r="N1555" s="243" t="s">
        <v>124</v>
      </c>
    </row>
    <row r="1556" spans="1:14" ht="12.65" customHeight="1" x14ac:dyDescent="0.2">
      <c r="A1556" s="135" t="s">
        <v>1335</v>
      </c>
      <c r="B1556" s="136" t="s">
        <v>611</v>
      </c>
      <c r="C1556" s="137"/>
      <c r="D1556" s="138">
        <v>1</v>
      </c>
      <c r="E1556" s="138">
        <v>696.75</v>
      </c>
      <c r="F1556" s="139"/>
      <c r="G1556" s="139"/>
      <c r="H1556" s="139"/>
      <c r="I1556" s="139"/>
      <c r="J1556" s="139"/>
      <c r="K1556" s="138">
        <v>696.75</v>
      </c>
      <c r="L1556" s="138">
        <v>696.75</v>
      </c>
      <c r="M1556" s="141"/>
      <c r="N1556" s="137"/>
    </row>
    <row r="1557" spans="1:14" ht="39.65" customHeight="1" x14ac:dyDescent="0.3">
      <c r="A1557" s="245">
        <v>44574</v>
      </c>
      <c r="B1557" s="132" t="s">
        <v>1336</v>
      </c>
      <c r="C1557" s="128"/>
      <c r="D1557" s="209"/>
      <c r="E1557" s="209"/>
      <c r="F1557" s="209"/>
      <c r="G1557" s="209"/>
      <c r="H1557" s="209"/>
      <c r="I1557" s="209"/>
      <c r="J1557" s="209"/>
      <c r="K1557" s="209"/>
      <c r="L1557" s="209"/>
      <c r="M1557" s="114">
        <v>91.5</v>
      </c>
      <c r="N1557" s="244" t="s">
        <v>124</v>
      </c>
    </row>
    <row r="1558" spans="1:14" ht="12.65" customHeight="1" x14ac:dyDescent="0.2">
      <c r="A1558" s="171" t="s">
        <v>1337</v>
      </c>
      <c r="B1558" s="189" t="s">
        <v>611</v>
      </c>
      <c r="C1558" s="116"/>
      <c r="D1558" s="115">
        <v>1</v>
      </c>
      <c r="E1558" s="115">
        <v>91.5</v>
      </c>
      <c r="F1558" s="122"/>
      <c r="G1558" s="122"/>
      <c r="H1558" s="122"/>
      <c r="I1558" s="122"/>
      <c r="J1558" s="122"/>
      <c r="K1558" s="115">
        <v>91.5</v>
      </c>
      <c r="L1558" s="115">
        <v>91.5</v>
      </c>
      <c r="M1558" s="118"/>
      <c r="N1558" s="116"/>
    </row>
    <row r="1559" spans="1:14" ht="55.5" customHeight="1" x14ac:dyDescent="0.3">
      <c r="A1559" s="195">
        <v>44939</v>
      </c>
      <c r="B1559" s="134" t="s">
        <v>690</v>
      </c>
      <c r="C1559" s="128"/>
      <c r="D1559" s="209"/>
      <c r="E1559" s="209"/>
      <c r="F1559" s="209"/>
      <c r="G1559" s="209"/>
      <c r="H1559" s="209"/>
      <c r="I1559" s="209"/>
      <c r="J1559" s="209"/>
      <c r="K1559" s="209"/>
      <c r="L1559" s="209"/>
      <c r="M1559" s="158">
        <v>65.2</v>
      </c>
      <c r="N1559" s="243" t="s">
        <v>124</v>
      </c>
    </row>
    <row r="1560" spans="1:14" ht="12.65" customHeight="1" x14ac:dyDescent="0.2">
      <c r="A1560" s="171" t="s">
        <v>1338</v>
      </c>
      <c r="B1560" s="189" t="s">
        <v>611</v>
      </c>
      <c r="C1560" s="116"/>
      <c r="D1560" s="115">
        <v>1</v>
      </c>
      <c r="E1560" s="115">
        <v>65.2</v>
      </c>
      <c r="F1560" s="122"/>
      <c r="G1560" s="122"/>
      <c r="H1560" s="122"/>
      <c r="I1560" s="122"/>
      <c r="J1560" s="122"/>
      <c r="K1560" s="115">
        <v>65.2</v>
      </c>
      <c r="L1560" s="115">
        <v>65.2</v>
      </c>
      <c r="M1560" s="177"/>
      <c r="N1560" s="116"/>
    </row>
    <row r="1561" spans="1:14" ht="38.25" customHeight="1" x14ac:dyDescent="0.3">
      <c r="A1561" s="245">
        <v>45304</v>
      </c>
      <c r="B1561" s="132" t="s">
        <v>1339</v>
      </c>
      <c r="C1561" s="128"/>
      <c r="D1561" s="209"/>
      <c r="E1561" s="209"/>
      <c r="F1561" s="209"/>
      <c r="G1561" s="209"/>
      <c r="H1561" s="209"/>
      <c r="I1561" s="209"/>
      <c r="J1561" s="209"/>
      <c r="K1561" s="209"/>
      <c r="L1561" s="209"/>
      <c r="M1561" s="153">
        <v>182.1</v>
      </c>
      <c r="N1561" s="244" t="s">
        <v>124</v>
      </c>
    </row>
    <row r="1562" spans="1:14" ht="12.65" customHeight="1" x14ac:dyDescent="0.2">
      <c r="A1562" s="171" t="s">
        <v>1340</v>
      </c>
      <c r="B1562" s="189" t="s">
        <v>611</v>
      </c>
      <c r="C1562" s="116"/>
      <c r="D1562" s="115">
        <v>1</v>
      </c>
      <c r="E1562" s="115">
        <v>182.1</v>
      </c>
      <c r="F1562" s="122"/>
      <c r="G1562" s="122"/>
      <c r="H1562" s="122"/>
      <c r="I1562" s="122"/>
      <c r="J1562" s="122"/>
      <c r="K1562" s="115">
        <v>182.1</v>
      </c>
      <c r="L1562" s="115">
        <v>182.1</v>
      </c>
      <c r="M1562" s="177"/>
      <c r="N1562" s="116"/>
    </row>
    <row r="1563" spans="1:14" ht="37.75" customHeight="1" x14ac:dyDescent="0.3">
      <c r="A1563" s="245">
        <v>45670</v>
      </c>
      <c r="B1563" s="132" t="s">
        <v>1336</v>
      </c>
      <c r="C1563" s="128"/>
      <c r="D1563" s="209"/>
      <c r="E1563" s="209"/>
      <c r="F1563" s="209"/>
      <c r="G1563" s="209"/>
      <c r="H1563" s="209"/>
      <c r="I1563" s="209"/>
      <c r="J1563" s="209"/>
      <c r="K1563" s="209"/>
      <c r="L1563" s="209"/>
      <c r="M1563" s="246">
        <v>2</v>
      </c>
      <c r="N1563" s="244" t="s">
        <v>124</v>
      </c>
    </row>
    <row r="1564" spans="1:14" ht="12.75" customHeight="1" x14ac:dyDescent="0.2">
      <c r="A1564" s="171" t="s">
        <v>1341</v>
      </c>
      <c r="B1564" s="189" t="s">
        <v>611</v>
      </c>
      <c r="C1564" s="116"/>
      <c r="D1564" s="115">
        <v>1</v>
      </c>
      <c r="E1564" s="115">
        <v>2</v>
      </c>
      <c r="F1564" s="122"/>
      <c r="G1564" s="122"/>
      <c r="H1564" s="122"/>
      <c r="I1564" s="122"/>
      <c r="J1564" s="122"/>
      <c r="K1564" s="115">
        <v>2</v>
      </c>
      <c r="L1564" s="115">
        <v>2</v>
      </c>
      <c r="M1564" s="177"/>
      <c r="N1564" s="116"/>
    </row>
    <row r="1565" spans="1:14" ht="36.75" customHeight="1" x14ac:dyDescent="0.3">
      <c r="A1565" s="195">
        <v>46035</v>
      </c>
      <c r="B1565" s="132" t="s">
        <v>1342</v>
      </c>
      <c r="C1565" s="128"/>
      <c r="D1565" s="209"/>
      <c r="E1565" s="209"/>
      <c r="F1565" s="209"/>
      <c r="G1565" s="209"/>
      <c r="H1565" s="209"/>
      <c r="I1565" s="209"/>
      <c r="J1565" s="209"/>
      <c r="K1565" s="209"/>
      <c r="L1565" s="209"/>
      <c r="M1565" s="247">
        <v>2</v>
      </c>
      <c r="N1565" s="243" t="s">
        <v>124</v>
      </c>
    </row>
    <row r="1566" spans="1:14" ht="12.65" customHeight="1" x14ac:dyDescent="0.2">
      <c r="A1566" s="171" t="s">
        <v>1343</v>
      </c>
      <c r="B1566" s="189" t="s">
        <v>611</v>
      </c>
      <c r="C1566" s="116"/>
      <c r="D1566" s="115">
        <v>1</v>
      </c>
      <c r="E1566" s="115">
        <v>2</v>
      </c>
      <c r="F1566" s="122"/>
      <c r="G1566" s="122"/>
      <c r="H1566" s="122"/>
      <c r="I1566" s="122"/>
      <c r="J1566" s="122"/>
      <c r="K1566" s="115">
        <v>2</v>
      </c>
      <c r="L1566" s="115">
        <v>2</v>
      </c>
      <c r="M1566" s="177"/>
      <c r="N1566" s="116"/>
    </row>
    <row r="1567" spans="1:14" ht="39.65" customHeight="1" x14ac:dyDescent="0.3">
      <c r="A1567" s="245">
        <v>46400</v>
      </c>
      <c r="B1567" s="132" t="s">
        <v>1344</v>
      </c>
      <c r="C1567" s="128"/>
      <c r="D1567" s="209"/>
      <c r="E1567" s="209"/>
      <c r="F1567" s="209"/>
      <c r="G1567" s="209"/>
      <c r="H1567" s="209"/>
      <c r="I1567" s="209"/>
      <c r="J1567" s="209"/>
      <c r="K1567" s="209"/>
      <c r="L1567" s="209"/>
      <c r="M1567" s="246">
        <v>1</v>
      </c>
      <c r="N1567" s="244" t="s">
        <v>165</v>
      </c>
    </row>
    <row r="1568" spans="1:14" ht="12.65" customHeight="1" x14ac:dyDescent="0.2">
      <c r="A1568" s="171" t="s">
        <v>1345</v>
      </c>
      <c r="B1568" s="189" t="s">
        <v>611</v>
      </c>
      <c r="C1568" s="116"/>
      <c r="D1568" s="115">
        <v>1</v>
      </c>
      <c r="E1568" s="115">
        <v>1</v>
      </c>
      <c r="F1568" s="122"/>
      <c r="G1568" s="122"/>
      <c r="H1568" s="122"/>
      <c r="I1568" s="122"/>
      <c r="J1568" s="122"/>
      <c r="K1568" s="115">
        <v>1</v>
      </c>
      <c r="L1568" s="115">
        <v>1</v>
      </c>
      <c r="M1568" s="177"/>
      <c r="N1568" s="116"/>
    </row>
    <row r="1569" spans="1:15" ht="37.4" customHeight="1" x14ac:dyDescent="0.3">
      <c r="A1569" s="195">
        <v>46765</v>
      </c>
      <c r="B1569" s="132" t="s">
        <v>1346</v>
      </c>
      <c r="C1569" s="128"/>
      <c r="D1569" s="209"/>
      <c r="E1569" s="209"/>
      <c r="F1569" s="209"/>
      <c r="G1569" s="209"/>
      <c r="H1569" s="209"/>
      <c r="I1569" s="209"/>
      <c r="J1569" s="209"/>
      <c r="K1569" s="209"/>
      <c r="L1569" s="209"/>
      <c r="M1569" s="247">
        <v>1</v>
      </c>
      <c r="N1569" s="243" t="s">
        <v>165</v>
      </c>
    </row>
    <row r="1570" spans="1:15" ht="12.65" customHeight="1" x14ac:dyDescent="0.2">
      <c r="A1570" s="171" t="s">
        <v>1347</v>
      </c>
      <c r="B1570" s="189" t="s">
        <v>611</v>
      </c>
      <c r="C1570" s="116"/>
      <c r="D1570" s="115">
        <v>1</v>
      </c>
      <c r="E1570" s="115">
        <v>1</v>
      </c>
      <c r="F1570" s="122"/>
      <c r="G1570" s="122"/>
      <c r="H1570" s="122"/>
      <c r="I1570" s="122"/>
      <c r="J1570" s="122"/>
      <c r="K1570" s="115">
        <v>1</v>
      </c>
      <c r="L1570" s="115">
        <v>1</v>
      </c>
      <c r="M1570" s="177"/>
      <c r="N1570" s="116"/>
    </row>
    <row r="1571" spans="1:15" ht="29.5" customHeight="1" x14ac:dyDescent="0.3">
      <c r="A1571" s="195">
        <v>47131</v>
      </c>
      <c r="B1571" s="132" t="s">
        <v>1348</v>
      </c>
      <c r="C1571" s="111"/>
      <c r="D1571" s="117"/>
      <c r="E1571" s="117"/>
      <c r="F1571" s="117"/>
      <c r="G1571" s="117"/>
      <c r="H1571" s="117"/>
      <c r="I1571" s="117"/>
      <c r="J1571" s="117"/>
      <c r="K1571" s="117"/>
      <c r="L1571" s="117"/>
      <c r="M1571" s="247">
        <v>1</v>
      </c>
      <c r="N1571" s="243" t="s">
        <v>165</v>
      </c>
    </row>
    <row r="1572" spans="1:15" ht="12.65" customHeight="1" x14ac:dyDescent="0.2">
      <c r="A1572" s="171" t="s">
        <v>1349</v>
      </c>
      <c r="B1572" s="189" t="s">
        <v>611</v>
      </c>
      <c r="C1572" s="116"/>
      <c r="D1572" s="115">
        <v>1</v>
      </c>
      <c r="E1572" s="115">
        <v>1</v>
      </c>
      <c r="F1572" s="122"/>
      <c r="G1572" s="122"/>
      <c r="H1572" s="122"/>
      <c r="I1572" s="122"/>
      <c r="J1572" s="122"/>
      <c r="K1572" s="115">
        <v>1</v>
      </c>
      <c r="L1572" s="115">
        <v>1</v>
      </c>
      <c r="M1572" s="177"/>
      <c r="N1572" s="116"/>
    </row>
    <row r="1573" spans="1:15" ht="38.25" customHeight="1" x14ac:dyDescent="0.3">
      <c r="A1573" s="245">
        <v>47496</v>
      </c>
      <c r="B1573" s="132" t="s">
        <v>1350</v>
      </c>
      <c r="C1573" s="128"/>
      <c r="D1573" s="209"/>
      <c r="E1573" s="209"/>
      <c r="F1573" s="209"/>
      <c r="G1573" s="209"/>
      <c r="H1573" s="209"/>
      <c r="I1573" s="209"/>
      <c r="J1573" s="209"/>
      <c r="K1573" s="209"/>
      <c r="L1573" s="209"/>
      <c r="M1573" s="246">
        <v>3</v>
      </c>
      <c r="N1573" s="244" t="s">
        <v>165</v>
      </c>
    </row>
    <row r="1574" spans="1:15" ht="12.65" customHeight="1" x14ac:dyDescent="0.2">
      <c r="A1574" s="171" t="s">
        <v>1351</v>
      </c>
      <c r="B1574" s="189" t="s">
        <v>611</v>
      </c>
      <c r="C1574" s="116"/>
      <c r="D1574" s="115">
        <v>1</v>
      </c>
      <c r="E1574" s="115">
        <v>3</v>
      </c>
      <c r="F1574" s="122"/>
      <c r="G1574" s="122"/>
      <c r="H1574" s="122"/>
      <c r="I1574" s="122"/>
      <c r="J1574" s="122"/>
      <c r="K1574" s="115">
        <v>3</v>
      </c>
      <c r="L1574" s="115">
        <v>3</v>
      </c>
      <c r="M1574" s="177"/>
      <c r="N1574" s="116"/>
    </row>
    <row r="1575" spans="1:15" ht="50.5" customHeight="1" x14ac:dyDescent="0.3">
      <c r="A1575" s="195">
        <v>47861</v>
      </c>
      <c r="B1575" s="132" t="s">
        <v>1352</v>
      </c>
      <c r="C1575" s="128"/>
      <c r="D1575" s="209"/>
      <c r="E1575" s="209"/>
      <c r="F1575" s="209"/>
      <c r="G1575" s="209"/>
      <c r="H1575" s="209"/>
      <c r="I1575" s="209"/>
      <c r="J1575" s="209"/>
      <c r="K1575" s="209"/>
      <c r="L1575" s="209"/>
      <c r="M1575" s="247">
        <v>8</v>
      </c>
      <c r="N1575" s="243" t="s">
        <v>165</v>
      </c>
    </row>
    <row r="1576" spans="1:15" ht="12.65" customHeight="1" x14ac:dyDescent="0.2">
      <c r="A1576" s="171" t="s">
        <v>1353</v>
      </c>
      <c r="B1576" s="189" t="s">
        <v>611</v>
      </c>
      <c r="C1576" s="116"/>
      <c r="D1576" s="115">
        <v>1</v>
      </c>
      <c r="E1576" s="115">
        <v>8</v>
      </c>
      <c r="F1576" s="122"/>
      <c r="G1576" s="122"/>
      <c r="H1576" s="122"/>
      <c r="I1576" s="122"/>
      <c r="J1576" s="122"/>
      <c r="K1576" s="115">
        <v>8</v>
      </c>
      <c r="L1576" s="115">
        <v>8</v>
      </c>
      <c r="M1576" s="177"/>
      <c r="N1576" s="116"/>
    </row>
    <row r="1577" spans="1:15" ht="40.5" customHeight="1" x14ac:dyDescent="0.3">
      <c r="A1577" s="245">
        <v>48226</v>
      </c>
      <c r="B1577" s="132" t="s">
        <v>1354</v>
      </c>
      <c r="C1577" s="128"/>
      <c r="D1577" s="209"/>
      <c r="E1577" s="209"/>
      <c r="F1577" s="209"/>
      <c r="G1577" s="209"/>
      <c r="H1577" s="209"/>
      <c r="I1577" s="209"/>
      <c r="J1577" s="209"/>
      <c r="K1577" s="209"/>
      <c r="L1577" s="209"/>
      <c r="M1577" s="246">
        <v>56</v>
      </c>
      <c r="N1577" s="244" t="s">
        <v>165</v>
      </c>
    </row>
    <row r="1578" spans="1:15" ht="12.65" customHeight="1" x14ac:dyDescent="0.2">
      <c r="A1578" s="171" t="s">
        <v>1355</v>
      </c>
      <c r="B1578" s="189" t="s">
        <v>611</v>
      </c>
      <c r="C1578" s="116"/>
      <c r="D1578" s="115">
        <v>1</v>
      </c>
      <c r="E1578" s="115">
        <v>56</v>
      </c>
      <c r="F1578" s="122"/>
      <c r="G1578" s="122"/>
      <c r="H1578" s="122"/>
      <c r="I1578" s="122"/>
      <c r="J1578" s="122"/>
      <c r="K1578" s="115">
        <v>56</v>
      </c>
      <c r="L1578" s="115">
        <v>56</v>
      </c>
      <c r="M1578" s="177"/>
      <c r="N1578" s="116"/>
    </row>
    <row r="1579" spans="1:15" ht="37.75" customHeight="1" x14ac:dyDescent="0.3">
      <c r="A1579" s="245">
        <v>48592</v>
      </c>
      <c r="B1579" s="132" t="s">
        <v>1356</v>
      </c>
      <c r="C1579" s="128"/>
      <c r="D1579" s="209"/>
      <c r="E1579" s="209"/>
      <c r="F1579" s="209"/>
      <c r="G1579" s="209"/>
      <c r="H1579" s="209"/>
      <c r="I1579" s="209"/>
      <c r="J1579" s="209"/>
      <c r="K1579" s="209"/>
      <c r="L1579" s="209"/>
      <c r="M1579" s="246">
        <v>4</v>
      </c>
      <c r="N1579" s="244" t="s">
        <v>165</v>
      </c>
    </row>
    <row r="1580" spans="1:15" ht="12.65" customHeight="1" x14ac:dyDescent="0.3">
      <c r="A1580" s="171" t="s">
        <v>1357</v>
      </c>
      <c r="B1580" s="710" t="s">
        <v>611</v>
      </c>
      <c r="C1580" s="711"/>
      <c r="D1580" s="122"/>
      <c r="E1580" s="115">
        <v>1</v>
      </c>
      <c r="F1580" s="115">
        <v>4</v>
      </c>
      <c r="G1580" s="122"/>
      <c r="H1580" s="122"/>
      <c r="I1580" s="122"/>
      <c r="J1580" s="122"/>
      <c r="K1580" s="122"/>
      <c r="L1580" s="115">
        <v>4</v>
      </c>
      <c r="M1580" s="225">
        <v>4</v>
      </c>
      <c r="N1580" s="116"/>
      <c r="O1580" s="61"/>
    </row>
    <row r="1581" spans="1:15" ht="37.75" customHeight="1" x14ac:dyDescent="0.3">
      <c r="A1581" s="245">
        <v>48957</v>
      </c>
      <c r="B1581" s="690" t="s">
        <v>1358</v>
      </c>
      <c r="C1581" s="691"/>
      <c r="D1581" s="209"/>
      <c r="E1581" s="209"/>
      <c r="F1581" s="209"/>
      <c r="G1581" s="209"/>
      <c r="H1581" s="209"/>
      <c r="I1581" s="209"/>
      <c r="J1581" s="209"/>
      <c r="K1581" s="209"/>
      <c r="L1581" s="209"/>
      <c r="M1581" s="149"/>
      <c r="N1581" s="248">
        <v>16</v>
      </c>
      <c r="O1581" s="62" t="s">
        <v>792</v>
      </c>
    </row>
    <row r="1582" spans="1:15" ht="12.65" customHeight="1" x14ac:dyDescent="0.3">
      <c r="A1582" s="171" t="s">
        <v>1359</v>
      </c>
      <c r="B1582" s="710" t="s">
        <v>611</v>
      </c>
      <c r="C1582" s="711"/>
      <c r="D1582" s="122"/>
      <c r="E1582" s="115">
        <v>1</v>
      </c>
      <c r="F1582" s="115">
        <v>16</v>
      </c>
      <c r="G1582" s="122"/>
      <c r="H1582" s="122"/>
      <c r="I1582" s="122"/>
      <c r="J1582" s="122"/>
      <c r="K1582" s="122"/>
      <c r="L1582" s="115">
        <v>16</v>
      </c>
      <c r="M1582" s="225">
        <v>16</v>
      </c>
      <c r="N1582" s="116"/>
      <c r="O1582" s="61"/>
    </row>
    <row r="1583" spans="1:15" ht="38.25" customHeight="1" x14ac:dyDescent="0.3">
      <c r="A1583" s="245">
        <v>49322</v>
      </c>
      <c r="B1583" s="690" t="s">
        <v>1360</v>
      </c>
      <c r="C1583" s="691"/>
      <c r="D1583" s="209"/>
      <c r="E1583" s="209"/>
      <c r="F1583" s="209"/>
      <c r="G1583" s="209"/>
      <c r="H1583" s="209"/>
      <c r="I1583" s="209"/>
      <c r="J1583" s="209"/>
      <c r="K1583" s="209"/>
      <c r="L1583" s="209"/>
      <c r="M1583" s="149"/>
      <c r="N1583" s="248">
        <v>16</v>
      </c>
      <c r="O1583" s="62" t="s">
        <v>792</v>
      </c>
    </row>
    <row r="1584" spans="1:15" ht="12.75" customHeight="1" x14ac:dyDescent="0.3">
      <c r="A1584" s="171" t="s">
        <v>1361</v>
      </c>
      <c r="B1584" s="710" t="s">
        <v>611</v>
      </c>
      <c r="C1584" s="711"/>
      <c r="D1584" s="122"/>
      <c r="E1584" s="115">
        <v>1</v>
      </c>
      <c r="F1584" s="115">
        <v>16</v>
      </c>
      <c r="G1584" s="122"/>
      <c r="H1584" s="122"/>
      <c r="I1584" s="122"/>
      <c r="J1584" s="122"/>
      <c r="K1584" s="122"/>
      <c r="L1584" s="115">
        <v>16</v>
      </c>
      <c r="M1584" s="225">
        <v>16</v>
      </c>
      <c r="N1584" s="116"/>
      <c r="O1584" s="61"/>
    </row>
    <row r="1585" spans="1:15" ht="58.4" customHeight="1" x14ac:dyDescent="0.3">
      <c r="A1585" s="195">
        <v>49687</v>
      </c>
      <c r="B1585" s="690" t="s">
        <v>1362</v>
      </c>
      <c r="C1585" s="691"/>
      <c r="D1585" s="209"/>
      <c r="E1585" s="209"/>
      <c r="F1585" s="209"/>
      <c r="G1585" s="209"/>
      <c r="H1585" s="209"/>
      <c r="I1585" s="209"/>
      <c r="J1585" s="209"/>
      <c r="K1585" s="209"/>
      <c r="L1585" s="209"/>
      <c r="M1585" s="149"/>
      <c r="N1585" s="184">
        <v>32</v>
      </c>
      <c r="O1585" s="60" t="s">
        <v>792</v>
      </c>
    </row>
    <row r="1586" spans="1:15" ht="12.75" customHeight="1" x14ac:dyDescent="0.3">
      <c r="A1586" s="171" t="s">
        <v>1363</v>
      </c>
      <c r="B1586" s="710" t="s">
        <v>611</v>
      </c>
      <c r="C1586" s="711"/>
      <c r="D1586" s="122"/>
      <c r="E1586" s="115">
        <v>1</v>
      </c>
      <c r="F1586" s="115">
        <v>32</v>
      </c>
      <c r="G1586" s="122"/>
      <c r="H1586" s="122"/>
      <c r="I1586" s="122"/>
      <c r="J1586" s="122"/>
      <c r="K1586" s="122"/>
      <c r="L1586" s="115">
        <v>32</v>
      </c>
      <c r="M1586" s="225">
        <v>32</v>
      </c>
      <c r="N1586" s="116"/>
      <c r="O1586" s="61"/>
    </row>
    <row r="1587" spans="1:15" ht="57.25" customHeight="1" x14ac:dyDescent="0.3">
      <c r="A1587" s="195">
        <v>50053</v>
      </c>
      <c r="B1587" s="712" t="s">
        <v>716</v>
      </c>
      <c r="C1587" s="713"/>
      <c r="D1587" s="209"/>
      <c r="E1587" s="209"/>
      <c r="F1587" s="209"/>
      <c r="G1587" s="209"/>
      <c r="H1587" s="209"/>
      <c r="I1587" s="209"/>
      <c r="J1587" s="209"/>
      <c r="K1587" s="209"/>
      <c r="L1587" s="209"/>
      <c r="M1587" s="149"/>
      <c r="N1587" s="184">
        <v>44</v>
      </c>
      <c r="O1587" s="60" t="s">
        <v>792</v>
      </c>
    </row>
    <row r="1588" spans="1:15" ht="12.75" customHeight="1" x14ac:dyDescent="0.3">
      <c r="A1588" s="171" t="s">
        <v>1364</v>
      </c>
      <c r="B1588" s="710" t="s">
        <v>611</v>
      </c>
      <c r="C1588" s="711"/>
      <c r="D1588" s="122"/>
      <c r="E1588" s="115">
        <v>1</v>
      </c>
      <c r="F1588" s="115">
        <v>44</v>
      </c>
      <c r="G1588" s="122"/>
      <c r="H1588" s="122"/>
      <c r="I1588" s="122"/>
      <c r="J1588" s="122"/>
      <c r="K1588" s="122"/>
      <c r="L1588" s="115">
        <v>44</v>
      </c>
      <c r="M1588" s="225">
        <v>44</v>
      </c>
      <c r="N1588" s="116"/>
      <c r="O1588" s="61"/>
    </row>
    <row r="1589" spans="1:15" ht="53.15" customHeight="1" x14ac:dyDescent="0.3">
      <c r="A1589" s="195">
        <v>50418</v>
      </c>
      <c r="B1589" s="712" t="s">
        <v>1365</v>
      </c>
      <c r="C1589" s="713"/>
      <c r="D1589" s="209"/>
      <c r="E1589" s="209"/>
      <c r="F1589" s="209"/>
      <c r="G1589" s="209"/>
      <c r="H1589" s="209"/>
      <c r="I1589" s="209"/>
      <c r="J1589" s="209"/>
      <c r="K1589" s="209"/>
      <c r="L1589" s="209"/>
      <c r="M1589" s="149"/>
      <c r="N1589" s="184">
        <v>9</v>
      </c>
      <c r="O1589" s="60" t="s">
        <v>792</v>
      </c>
    </row>
    <row r="1590" spans="1:15" ht="12.65" customHeight="1" x14ac:dyDescent="0.3">
      <c r="A1590" s="171" t="s">
        <v>1366</v>
      </c>
      <c r="B1590" s="710" t="s">
        <v>611</v>
      </c>
      <c r="C1590" s="711"/>
      <c r="D1590" s="122"/>
      <c r="E1590" s="115">
        <v>1</v>
      </c>
      <c r="F1590" s="115">
        <v>9</v>
      </c>
      <c r="G1590" s="122"/>
      <c r="H1590" s="122"/>
      <c r="I1590" s="122"/>
      <c r="J1590" s="122"/>
      <c r="K1590" s="122"/>
      <c r="L1590" s="115">
        <v>9</v>
      </c>
      <c r="M1590" s="225">
        <v>9</v>
      </c>
      <c r="N1590" s="116"/>
      <c r="O1590" s="61"/>
    </row>
    <row r="1591" spans="1:15" ht="15.25" customHeight="1" x14ac:dyDescent="0.3">
      <c r="A1591" s="216" t="s">
        <v>1367</v>
      </c>
      <c r="B1591" s="249" t="s">
        <v>1368</v>
      </c>
      <c r="C1591" s="250"/>
      <c r="D1591" s="257"/>
      <c r="E1591" s="257"/>
      <c r="F1591" s="257"/>
      <c r="G1591" s="257"/>
      <c r="H1591" s="257"/>
      <c r="I1591" s="257"/>
      <c r="J1591" s="257"/>
      <c r="K1591" s="257"/>
      <c r="L1591" s="257"/>
      <c r="M1591" s="251"/>
      <c r="N1591" s="181"/>
      <c r="O1591" s="58"/>
    </row>
    <row r="1592" spans="1:15" ht="12.65" customHeight="1" x14ac:dyDescent="0.3">
      <c r="A1592" s="156" t="s">
        <v>720</v>
      </c>
      <c r="B1592" s="708" t="s">
        <v>838</v>
      </c>
      <c r="C1592" s="709"/>
      <c r="D1592" s="253"/>
      <c r="E1592" s="253"/>
      <c r="F1592" s="253"/>
      <c r="G1592" s="253"/>
      <c r="H1592" s="253"/>
      <c r="I1592" s="253"/>
      <c r="J1592" s="253"/>
      <c r="K1592" s="253"/>
      <c r="L1592" s="253"/>
      <c r="M1592" s="172"/>
      <c r="N1592" s="143"/>
      <c r="O1592" s="59"/>
    </row>
    <row r="1593" spans="1:15" ht="54.75" customHeight="1" x14ac:dyDescent="0.3">
      <c r="A1593" s="195">
        <v>41640</v>
      </c>
      <c r="B1593" s="712" t="s">
        <v>722</v>
      </c>
      <c r="C1593" s="713"/>
      <c r="D1593" s="209"/>
      <c r="E1593" s="209"/>
      <c r="F1593" s="209"/>
      <c r="G1593" s="209"/>
      <c r="H1593" s="256" t="s">
        <v>903</v>
      </c>
      <c r="I1593" s="209"/>
      <c r="J1593" s="209"/>
      <c r="K1593" s="209"/>
      <c r="L1593" s="209"/>
      <c r="M1593" s="149"/>
      <c r="N1593" s="184">
        <v>1</v>
      </c>
      <c r="O1593" s="60" t="s">
        <v>792</v>
      </c>
    </row>
    <row r="1594" spans="1:15" ht="12.65" customHeight="1" x14ac:dyDescent="0.3">
      <c r="A1594" s="171" t="s">
        <v>1369</v>
      </c>
      <c r="B1594" s="710" t="s">
        <v>1370</v>
      </c>
      <c r="C1594" s="711"/>
      <c r="D1594" s="122"/>
      <c r="E1594" s="115">
        <v>1</v>
      </c>
      <c r="F1594" s="115">
        <v>1</v>
      </c>
      <c r="G1594" s="122"/>
      <c r="H1594" s="122"/>
      <c r="I1594" s="122"/>
      <c r="J1594" s="122"/>
      <c r="K1594" s="122"/>
      <c r="L1594" s="115">
        <v>1</v>
      </c>
      <c r="M1594" s="225">
        <v>1</v>
      </c>
      <c r="N1594" s="116"/>
      <c r="O1594" s="61"/>
    </row>
    <row r="1595" spans="1:15" ht="58.75" customHeight="1" x14ac:dyDescent="0.3">
      <c r="A1595" s="188">
        <v>41641</v>
      </c>
      <c r="B1595" s="134" t="s">
        <v>724</v>
      </c>
      <c r="C1595" s="128"/>
      <c r="D1595" s="209"/>
      <c r="E1595" s="209"/>
      <c r="F1595" s="209"/>
      <c r="G1595" s="209"/>
      <c r="H1595" s="209"/>
      <c r="I1595" s="209"/>
      <c r="J1595" s="209"/>
      <c r="K1595" s="209"/>
      <c r="L1595" s="209"/>
      <c r="M1595" s="114">
        <v>1</v>
      </c>
      <c r="N1595" s="243" t="s">
        <v>165</v>
      </c>
    </row>
    <row r="1596" spans="1:15" ht="12.65" customHeight="1" x14ac:dyDescent="0.2">
      <c r="A1596" s="169" t="s">
        <v>1371</v>
      </c>
      <c r="B1596" s="232" t="s">
        <v>1370</v>
      </c>
      <c r="C1596" s="116"/>
      <c r="D1596" s="115">
        <v>1</v>
      </c>
      <c r="E1596" s="115">
        <v>1</v>
      </c>
      <c r="F1596" s="122"/>
      <c r="G1596" s="122"/>
      <c r="H1596" s="122"/>
      <c r="I1596" s="122"/>
      <c r="J1596" s="122"/>
      <c r="K1596" s="115">
        <v>1</v>
      </c>
      <c r="L1596" s="115">
        <v>1</v>
      </c>
      <c r="M1596" s="177"/>
      <c r="N1596" s="116"/>
    </row>
    <row r="1597" spans="1:15" ht="39.65" customHeight="1" x14ac:dyDescent="0.3">
      <c r="A1597" s="192">
        <v>41642</v>
      </c>
      <c r="B1597" s="132" t="s">
        <v>1372</v>
      </c>
      <c r="C1597" s="128"/>
      <c r="D1597" s="209"/>
      <c r="E1597" s="209"/>
      <c r="F1597" s="209"/>
      <c r="G1597" s="209"/>
      <c r="H1597" s="209"/>
      <c r="I1597" s="209"/>
      <c r="J1597" s="209"/>
      <c r="K1597" s="209"/>
      <c r="L1597" s="209"/>
      <c r="M1597" s="162">
        <v>3</v>
      </c>
      <c r="N1597" s="244" t="s">
        <v>165</v>
      </c>
    </row>
    <row r="1598" spans="1:15" ht="12.75" customHeight="1" x14ac:dyDescent="0.2">
      <c r="A1598" s="169" t="s">
        <v>1373</v>
      </c>
      <c r="B1598" s="232" t="s">
        <v>1370</v>
      </c>
      <c r="C1598" s="116"/>
      <c r="D1598" s="115">
        <v>1</v>
      </c>
      <c r="E1598" s="115">
        <v>3</v>
      </c>
      <c r="F1598" s="122"/>
      <c r="G1598" s="122"/>
      <c r="H1598" s="122"/>
      <c r="I1598" s="122"/>
      <c r="J1598" s="122"/>
      <c r="K1598" s="115">
        <v>3</v>
      </c>
      <c r="L1598" s="115">
        <v>3</v>
      </c>
      <c r="M1598" s="177"/>
      <c r="N1598" s="116"/>
    </row>
    <row r="1599" spans="1:15" ht="40.75" customHeight="1" x14ac:dyDescent="0.3">
      <c r="A1599" s="192">
        <v>41643</v>
      </c>
      <c r="B1599" s="132" t="s">
        <v>1374</v>
      </c>
      <c r="C1599" s="128"/>
      <c r="D1599" s="209"/>
      <c r="E1599" s="209"/>
      <c r="F1599" s="209"/>
      <c r="G1599" s="209"/>
      <c r="H1599" s="209"/>
      <c r="I1599" s="209"/>
      <c r="J1599" s="209"/>
      <c r="K1599" s="209"/>
      <c r="L1599" s="209"/>
      <c r="M1599" s="162">
        <v>7</v>
      </c>
      <c r="N1599" s="244" t="s">
        <v>165</v>
      </c>
    </row>
    <row r="1600" spans="1:15" ht="12.65" customHeight="1" x14ac:dyDescent="0.2">
      <c r="A1600" s="169" t="s">
        <v>1375</v>
      </c>
      <c r="B1600" s="232" t="s">
        <v>1370</v>
      </c>
      <c r="C1600" s="116"/>
      <c r="D1600" s="115">
        <v>1</v>
      </c>
      <c r="E1600" s="115">
        <v>7</v>
      </c>
      <c r="F1600" s="122"/>
      <c r="G1600" s="122"/>
      <c r="H1600" s="122"/>
      <c r="I1600" s="122"/>
      <c r="J1600" s="122"/>
      <c r="K1600" s="115">
        <v>7</v>
      </c>
      <c r="L1600" s="115">
        <v>7</v>
      </c>
      <c r="M1600" s="177"/>
      <c r="N1600" s="116"/>
    </row>
    <row r="1601" spans="1:14" ht="40.75" customHeight="1" x14ac:dyDescent="0.3">
      <c r="A1601" s="192">
        <v>41644</v>
      </c>
      <c r="B1601" s="132" t="s">
        <v>1376</v>
      </c>
      <c r="C1601" s="128"/>
      <c r="D1601" s="209"/>
      <c r="E1601" s="209"/>
      <c r="F1601" s="209"/>
      <c r="G1601" s="209"/>
      <c r="H1601" s="209"/>
      <c r="I1601" s="209"/>
      <c r="J1601" s="209"/>
      <c r="K1601" s="209"/>
      <c r="L1601" s="209"/>
      <c r="M1601" s="162">
        <v>1</v>
      </c>
      <c r="N1601" s="244" t="s">
        <v>165</v>
      </c>
    </row>
    <row r="1602" spans="1:14" ht="12.65" customHeight="1" x14ac:dyDescent="0.2">
      <c r="A1602" s="169" t="s">
        <v>1377</v>
      </c>
      <c r="B1602" s="232" t="s">
        <v>1370</v>
      </c>
      <c r="C1602" s="116"/>
      <c r="D1602" s="115">
        <v>1</v>
      </c>
      <c r="E1602" s="115">
        <v>1</v>
      </c>
      <c r="F1602" s="122"/>
      <c r="G1602" s="122"/>
      <c r="H1602" s="122"/>
      <c r="I1602" s="122"/>
      <c r="J1602" s="122"/>
      <c r="K1602" s="115">
        <v>1</v>
      </c>
      <c r="L1602" s="115">
        <v>1</v>
      </c>
      <c r="M1602" s="177"/>
      <c r="N1602" s="116"/>
    </row>
    <row r="1603" spans="1:14" ht="52.75" customHeight="1" x14ac:dyDescent="0.3">
      <c r="A1603" s="188">
        <v>41645</v>
      </c>
      <c r="B1603" s="132" t="s">
        <v>1378</v>
      </c>
      <c r="C1603" s="128"/>
      <c r="D1603" s="209"/>
      <c r="E1603" s="209"/>
      <c r="F1603" s="209"/>
      <c r="G1603" s="209"/>
      <c r="H1603" s="209"/>
      <c r="I1603" s="209"/>
      <c r="J1603" s="209"/>
      <c r="K1603" s="209"/>
      <c r="L1603" s="209"/>
      <c r="M1603" s="114">
        <v>4</v>
      </c>
      <c r="N1603" s="243" t="s">
        <v>165</v>
      </c>
    </row>
    <row r="1604" spans="1:14" ht="21" customHeight="1" x14ac:dyDescent="0.3">
      <c r="A1604" s="169" t="s">
        <v>1379</v>
      </c>
      <c r="B1604" s="232" t="s">
        <v>1370</v>
      </c>
      <c r="C1604" s="111"/>
      <c r="D1604" s="115">
        <v>1</v>
      </c>
      <c r="E1604" s="115">
        <v>4</v>
      </c>
      <c r="F1604" s="117"/>
      <c r="G1604" s="117"/>
      <c r="H1604" s="117"/>
      <c r="I1604" s="117"/>
      <c r="J1604" s="117"/>
      <c r="K1604" s="115">
        <v>4</v>
      </c>
      <c r="L1604" s="115">
        <v>4</v>
      </c>
      <c r="M1604" s="140"/>
      <c r="N1604" s="111"/>
    </row>
    <row r="1605" spans="1:14" ht="84" customHeight="1" x14ac:dyDescent="0.3">
      <c r="A1605" s="188">
        <v>41646</v>
      </c>
      <c r="B1605" s="132" t="s">
        <v>1380</v>
      </c>
      <c r="C1605" s="128"/>
      <c r="D1605" s="209"/>
      <c r="E1605" s="209"/>
      <c r="F1605" s="209"/>
      <c r="G1605" s="209"/>
      <c r="H1605" s="209"/>
      <c r="I1605" s="209"/>
      <c r="J1605" s="209"/>
      <c r="K1605" s="209"/>
      <c r="L1605" s="209"/>
      <c r="M1605" s="252">
        <v>168.21</v>
      </c>
      <c r="N1605" s="243" t="s">
        <v>124</v>
      </c>
    </row>
    <row r="1606" spans="1:14" ht="21" customHeight="1" x14ac:dyDescent="0.3">
      <c r="A1606" s="169" t="s">
        <v>1381</v>
      </c>
      <c r="B1606" s="232" t="s">
        <v>1370</v>
      </c>
      <c r="C1606" s="111"/>
      <c r="D1606" s="115">
        <v>1</v>
      </c>
      <c r="E1606" s="115">
        <v>168.21</v>
      </c>
      <c r="F1606" s="117"/>
      <c r="G1606" s="117"/>
      <c r="H1606" s="117"/>
      <c r="I1606" s="117"/>
      <c r="J1606" s="117"/>
      <c r="K1606" s="115">
        <v>168.21</v>
      </c>
      <c r="L1606" s="115">
        <v>168.21</v>
      </c>
      <c r="M1606" s="140"/>
      <c r="N1606" s="111"/>
    </row>
    <row r="1607" spans="1:14" ht="84" customHeight="1" x14ac:dyDescent="0.3">
      <c r="A1607" s="195">
        <v>41647</v>
      </c>
      <c r="B1607" s="132" t="s">
        <v>1382</v>
      </c>
      <c r="C1607" s="128"/>
      <c r="D1607" s="209"/>
      <c r="E1607" s="209"/>
      <c r="F1607" s="209"/>
      <c r="G1607" s="209"/>
      <c r="H1607" s="209"/>
      <c r="I1607" s="209"/>
      <c r="J1607" s="209"/>
      <c r="K1607" s="209"/>
      <c r="L1607" s="209"/>
      <c r="M1607" s="158">
        <v>36.94</v>
      </c>
      <c r="N1607" s="121" t="s">
        <v>124</v>
      </c>
    </row>
    <row r="1608" spans="1:14" ht="15.25" customHeight="1" x14ac:dyDescent="0.2">
      <c r="A1608" s="171" t="s">
        <v>1383</v>
      </c>
      <c r="B1608" s="232" t="s">
        <v>1370</v>
      </c>
      <c r="C1608" s="116"/>
      <c r="D1608" s="115">
        <v>1</v>
      </c>
      <c r="E1608" s="115">
        <v>36.94</v>
      </c>
      <c r="F1608" s="122"/>
      <c r="G1608" s="122"/>
      <c r="H1608" s="122"/>
      <c r="I1608" s="122"/>
      <c r="J1608" s="122"/>
      <c r="K1608" s="115">
        <v>36.94</v>
      </c>
      <c r="L1608" s="115">
        <v>36.94</v>
      </c>
      <c r="M1608" s="177"/>
      <c r="N1608" s="116"/>
    </row>
    <row r="1609" spans="1:14" ht="84" customHeight="1" x14ac:dyDescent="0.3">
      <c r="A1609" s="195">
        <v>41648</v>
      </c>
      <c r="B1609" s="132" t="s">
        <v>1382</v>
      </c>
      <c r="C1609" s="128"/>
      <c r="D1609" s="209"/>
      <c r="E1609" s="209"/>
      <c r="F1609" s="209"/>
      <c r="G1609" s="209"/>
      <c r="H1609" s="209"/>
      <c r="I1609" s="209"/>
      <c r="J1609" s="209"/>
      <c r="K1609" s="209"/>
      <c r="L1609" s="209"/>
      <c r="M1609" s="158">
        <v>14.05</v>
      </c>
      <c r="N1609" s="121" t="s">
        <v>124</v>
      </c>
    </row>
    <row r="1610" spans="1:14" ht="21" customHeight="1" x14ac:dyDescent="0.3">
      <c r="A1610" s="171" t="s">
        <v>1384</v>
      </c>
      <c r="B1610" s="232" t="s">
        <v>1370</v>
      </c>
      <c r="C1610" s="111"/>
      <c r="D1610" s="115">
        <v>1</v>
      </c>
      <c r="E1610" s="115">
        <v>14.05</v>
      </c>
      <c r="F1610" s="117"/>
      <c r="G1610" s="117"/>
      <c r="H1610" s="117"/>
      <c r="I1610" s="117"/>
      <c r="J1610" s="117"/>
      <c r="K1610" s="115">
        <v>14.05</v>
      </c>
      <c r="L1610" s="115">
        <v>14.05</v>
      </c>
      <c r="M1610" s="140"/>
      <c r="N1610" s="111"/>
    </row>
    <row r="1611" spans="1:14" ht="42" customHeight="1" x14ac:dyDescent="0.3">
      <c r="A1611" s="245">
        <v>40192</v>
      </c>
      <c r="B1611" s="132" t="s">
        <v>1385</v>
      </c>
      <c r="C1611" s="128"/>
      <c r="D1611" s="209"/>
      <c r="E1611" s="209"/>
      <c r="F1611" s="209"/>
      <c r="G1611" s="209"/>
      <c r="H1611" s="209"/>
      <c r="I1611" s="209"/>
      <c r="J1611" s="209"/>
      <c r="K1611" s="209"/>
      <c r="L1611" s="209"/>
      <c r="M1611" s="162">
        <v>2</v>
      </c>
      <c r="N1611" s="133" t="s">
        <v>165</v>
      </c>
    </row>
    <row r="1612" spans="1:14" ht="21" customHeight="1" x14ac:dyDescent="0.3">
      <c r="A1612" s="171" t="s">
        <v>1386</v>
      </c>
      <c r="B1612" s="232" t="s">
        <v>1370</v>
      </c>
      <c r="C1612" s="111"/>
      <c r="D1612" s="115">
        <v>1</v>
      </c>
      <c r="E1612" s="115">
        <v>2</v>
      </c>
      <c r="F1612" s="117"/>
      <c r="G1612" s="117"/>
      <c r="H1612" s="117"/>
      <c r="I1612" s="117"/>
      <c r="J1612" s="117"/>
      <c r="K1612" s="115">
        <v>2</v>
      </c>
      <c r="L1612" s="115">
        <v>2</v>
      </c>
      <c r="M1612" s="140"/>
      <c r="N1612" s="111"/>
    </row>
    <row r="1613" spans="1:14" ht="12" customHeight="1" x14ac:dyDescent="0.2">
      <c r="A1613" s="216" t="s">
        <v>1387</v>
      </c>
      <c r="B1613" s="180" t="s">
        <v>1388</v>
      </c>
      <c r="C1613" s="181"/>
      <c r="D1613" s="257"/>
      <c r="E1613" s="257"/>
      <c r="F1613" s="257"/>
      <c r="G1613" s="257"/>
      <c r="H1613" s="257"/>
      <c r="I1613" s="257"/>
      <c r="J1613" s="257"/>
      <c r="K1613" s="257"/>
      <c r="L1613" s="257"/>
      <c r="M1613" s="251"/>
      <c r="N1613" s="181"/>
    </row>
    <row r="1614" spans="1:14" ht="12" customHeight="1" x14ac:dyDescent="0.2">
      <c r="A1614" s="156" t="s">
        <v>741</v>
      </c>
      <c r="B1614" s="157" t="s">
        <v>838</v>
      </c>
      <c r="C1614" s="143"/>
      <c r="D1614" s="253"/>
      <c r="E1614" s="253"/>
      <c r="F1614" s="253"/>
      <c r="G1614" s="253"/>
      <c r="H1614" s="253"/>
      <c r="I1614" s="253"/>
      <c r="J1614" s="253"/>
      <c r="K1614" s="253"/>
      <c r="L1614" s="253"/>
      <c r="M1614" s="172"/>
      <c r="N1614" s="143"/>
    </row>
    <row r="1615" spans="1:14" ht="42" x14ac:dyDescent="0.3">
      <c r="A1615" s="266" t="s">
        <v>742</v>
      </c>
      <c r="B1615" s="132" t="s">
        <v>1389</v>
      </c>
      <c r="C1615" s="111"/>
      <c r="D1615" s="117"/>
      <c r="E1615" s="117"/>
      <c r="F1615" s="117"/>
      <c r="G1615" s="117"/>
      <c r="H1615" s="117"/>
      <c r="I1615" s="117"/>
      <c r="J1615" s="117"/>
      <c r="K1615" s="117"/>
      <c r="L1615" s="117"/>
      <c r="M1615" s="153">
        <v>72</v>
      </c>
      <c r="N1615" s="133" t="s">
        <v>124</v>
      </c>
    </row>
    <row r="1616" spans="1:14" ht="12" customHeight="1" x14ac:dyDescent="0.2">
      <c r="A1616" s="154"/>
      <c r="B1616" s="155" t="s">
        <v>1390</v>
      </c>
      <c r="C1616" s="131"/>
      <c r="D1616" s="124">
        <v>1</v>
      </c>
      <c r="E1616" s="124">
        <v>72</v>
      </c>
      <c r="F1616" s="254"/>
      <c r="G1616" s="254"/>
      <c r="H1616" s="254"/>
      <c r="I1616" s="254"/>
      <c r="J1616" s="254"/>
      <c r="K1616" s="124">
        <v>72</v>
      </c>
      <c r="L1616" s="124">
        <v>72</v>
      </c>
      <c r="M1616" s="264"/>
      <c r="N1616" s="131"/>
    </row>
    <row r="1617" spans="1:14" ht="12" customHeight="1" x14ac:dyDescent="0.2">
      <c r="A1617" s="156" t="s">
        <v>743</v>
      </c>
      <c r="B1617" s="157" t="s">
        <v>1391</v>
      </c>
      <c r="C1617" s="143"/>
      <c r="D1617" s="253"/>
      <c r="E1617" s="253"/>
      <c r="F1617" s="253"/>
      <c r="G1617" s="253"/>
      <c r="H1617" s="253"/>
      <c r="I1617" s="253"/>
      <c r="J1617" s="253"/>
      <c r="K1617" s="253"/>
      <c r="L1617" s="253"/>
      <c r="M1617" s="172"/>
      <c r="N1617" s="143"/>
    </row>
    <row r="1618" spans="1:14" ht="42" x14ac:dyDescent="0.3">
      <c r="A1618" s="266" t="s">
        <v>745</v>
      </c>
      <c r="B1618" s="132" t="s">
        <v>989</v>
      </c>
      <c r="C1618" s="111"/>
      <c r="D1618" s="117"/>
      <c r="E1618" s="117"/>
      <c r="F1618" s="117"/>
      <c r="G1618" s="117"/>
      <c r="H1618" s="117"/>
      <c r="I1618" s="117"/>
      <c r="J1618" s="117"/>
      <c r="K1618" s="117"/>
      <c r="L1618" s="117"/>
      <c r="M1618" s="114">
        <f>L1619</f>
        <v>17.28</v>
      </c>
      <c r="N1618" s="121" t="s">
        <v>46</v>
      </c>
    </row>
    <row r="1619" spans="1:14" ht="20" x14ac:dyDescent="0.2">
      <c r="A1619" s="154"/>
      <c r="B1619" s="155" t="s">
        <v>1390</v>
      </c>
      <c r="C1619" s="131"/>
      <c r="D1619" s="124">
        <v>1</v>
      </c>
      <c r="E1619" s="124">
        <v>72</v>
      </c>
      <c r="F1619" s="254"/>
      <c r="G1619" s="124">
        <v>0.4</v>
      </c>
      <c r="H1619" s="254"/>
      <c r="I1619" s="124">
        <v>0.6</v>
      </c>
      <c r="J1619" s="254"/>
      <c r="K1619" s="124">
        <f>E1619*G1619*I1619</f>
        <v>17.28</v>
      </c>
      <c r="L1619" s="124">
        <f>K1619*D1619</f>
        <v>17.28</v>
      </c>
      <c r="M1619" s="126"/>
      <c r="N1619" s="131"/>
    </row>
    <row r="1620" spans="1:14" ht="52.5" x14ac:dyDescent="0.3">
      <c r="A1620" s="266" t="s">
        <v>746</v>
      </c>
      <c r="B1620" s="132" t="s">
        <v>1193</v>
      </c>
      <c r="C1620" s="128"/>
      <c r="D1620" s="209"/>
      <c r="E1620" s="209"/>
      <c r="F1620" s="209"/>
      <c r="G1620" s="209"/>
      <c r="H1620" s="209"/>
      <c r="I1620" s="209"/>
      <c r="J1620" s="209"/>
      <c r="K1620" s="209"/>
      <c r="L1620" s="209"/>
      <c r="M1620" s="114">
        <f>L1621</f>
        <v>17.28</v>
      </c>
      <c r="N1620" s="133" t="s">
        <v>1079</v>
      </c>
    </row>
    <row r="1621" spans="1:14" ht="20" x14ac:dyDescent="0.2">
      <c r="A1621" s="154"/>
      <c r="B1621" s="155" t="s">
        <v>1390</v>
      </c>
      <c r="C1621" s="131"/>
      <c r="D1621" s="124">
        <v>1</v>
      </c>
      <c r="E1621" s="124">
        <v>72</v>
      </c>
      <c r="F1621" s="254"/>
      <c r="G1621" s="124">
        <v>0.4</v>
      </c>
      <c r="H1621" s="254"/>
      <c r="I1621" s="124">
        <v>0.6</v>
      </c>
      <c r="J1621" s="254"/>
      <c r="K1621" s="124">
        <f>E1621*G1621*I1621</f>
        <v>17.28</v>
      </c>
      <c r="L1621" s="124">
        <f>K1621*D1621</f>
        <v>17.28</v>
      </c>
      <c r="M1621" s="126"/>
      <c r="N1621" s="131"/>
    </row>
    <row r="1622" spans="1:14" ht="42" x14ac:dyDescent="0.3">
      <c r="A1622" s="266" t="s">
        <v>747</v>
      </c>
      <c r="B1622" s="134" t="s">
        <v>251</v>
      </c>
      <c r="C1622" s="128"/>
      <c r="D1622" s="209"/>
      <c r="E1622" s="209"/>
      <c r="F1622" s="209"/>
      <c r="G1622" s="133" t="s">
        <v>1392</v>
      </c>
      <c r="H1622" s="209"/>
      <c r="I1622" s="209"/>
      <c r="J1622" s="209"/>
      <c r="K1622" s="209"/>
      <c r="L1622" s="209"/>
      <c r="M1622" s="114">
        <v>72</v>
      </c>
      <c r="N1622" s="133" t="s">
        <v>124</v>
      </c>
    </row>
    <row r="1623" spans="1:14" x14ac:dyDescent="0.2">
      <c r="A1623" s="164"/>
      <c r="B1623" s="155" t="s">
        <v>1393</v>
      </c>
      <c r="C1623" s="131"/>
      <c r="D1623" s="124">
        <v>1</v>
      </c>
      <c r="E1623" s="124">
        <v>72</v>
      </c>
      <c r="F1623" s="254"/>
      <c r="G1623" s="254"/>
      <c r="H1623" s="254"/>
      <c r="I1623" s="254"/>
      <c r="J1623" s="254"/>
      <c r="K1623" s="124">
        <v>72</v>
      </c>
      <c r="L1623" s="124">
        <v>72</v>
      </c>
      <c r="M1623" s="126"/>
      <c r="N1623" s="131"/>
    </row>
    <row r="1624" spans="1:14" ht="73.5" x14ac:dyDescent="0.3">
      <c r="A1624" s="266" t="s">
        <v>748</v>
      </c>
      <c r="B1624" s="134" t="s">
        <v>1400</v>
      </c>
      <c r="C1624" s="128"/>
      <c r="D1624" s="209"/>
      <c r="E1624" s="209"/>
      <c r="F1624" s="209"/>
      <c r="G1624" s="209"/>
      <c r="H1624" s="209"/>
      <c r="I1624" s="209"/>
      <c r="J1624" s="209"/>
      <c r="K1624" s="209"/>
      <c r="L1624" s="209"/>
      <c r="M1624" s="114">
        <f>L1625</f>
        <v>2.7360000000000002</v>
      </c>
      <c r="N1624" s="121" t="s">
        <v>46</v>
      </c>
    </row>
    <row r="1625" spans="1:14" ht="12" customHeight="1" x14ac:dyDescent="0.2">
      <c r="A1625" s="164"/>
      <c r="B1625" s="155" t="s">
        <v>611</v>
      </c>
      <c r="C1625" s="131"/>
      <c r="D1625" s="124">
        <v>1</v>
      </c>
      <c r="E1625" s="124">
        <v>72</v>
      </c>
      <c r="F1625" s="254"/>
      <c r="G1625" s="124">
        <v>0.2</v>
      </c>
      <c r="H1625" s="254"/>
      <c r="I1625" s="124">
        <v>0.19</v>
      </c>
      <c r="J1625" s="254"/>
      <c r="K1625" s="124">
        <f>E1625*G1625*I1625</f>
        <v>2.7360000000000002</v>
      </c>
      <c r="L1625" s="124">
        <f>K1625</f>
        <v>2.7360000000000002</v>
      </c>
      <c r="M1625" s="126"/>
      <c r="N1625" s="131"/>
    </row>
    <row r="1626" spans="1:14" ht="12" customHeight="1" x14ac:dyDescent="0.2">
      <c r="A1626" s="241" t="s">
        <v>749</v>
      </c>
      <c r="B1626" s="157" t="s">
        <v>142</v>
      </c>
      <c r="C1626" s="143"/>
      <c r="D1626" s="253"/>
      <c r="E1626" s="253"/>
      <c r="F1626" s="253"/>
      <c r="G1626" s="253"/>
      <c r="H1626" s="253"/>
      <c r="I1626" s="253"/>
      <c r="J1626" s="253"/>
      <c r="K1626" s="253"/>
      <c r="L1626" s="253"/>
      <c r="M1626" s="144"/>
      <c r="N1626" s="143"/>
    </row>
    <row r="1627" spans="1:14" ht="42" x14ac:dyDescent="0.3">
      <c r="A1627" s="266" t="s">
        <v>750</v>
      </c>
      <c r="B1627" s="132" t="s">
        <v>1394</v>
      </c>
      <c r="C1627" s="111"/>
      <c r="D1627" s="117"/>
      <c r="E1627" s="117"/>
      <c r="F1627" s="117"/>
      <c r="G1627" s="121" t="s">
        <v>1392</v>
      </c>
      <c r="H1627" s="117"/>
      <c r="I1627" s="117"/>
      <c r="J1627" s="117"/>
      <c r="K1627" s="117"/>
      <c r="L1627" s="117"/>
      <c r="M1627" s="114">
        <f>L1628+L1629</f>
        <v>117</v>
      </c>
      <c r="N1627" s="121" t="s">
        <v>124</v>
      </c>
    </row>
    <row r="1628" spans="1:14" ht="12" customHeight="1" x14ac:dyDescent="0.2">
      <c r="A1628" s="164"/>
      <c r="B1628" s="155" t="s">
        <v>1395</v>
      </c>
      <c r="C1628" s="131"/>
      <c r="D1628" s="124">
        <v>1</v>
      </c>
      <c r="E1628" s="124">
        <v>72</v>
      </c>
      <c r="F1628" s="254"/>
      <c r="G1628" s="254"/>
      <c r="H1628" s="254"/>
      <c r="I1628" s="254"/>
      <c r="J1628" s="254"/>
      <c r="K1628" s="124">
        <v>72</v>
      </c>
      <c r="L1628" s="124">
        <v>72</v>
      </c>
      <c r="M1628" s="126"/>
      <c r="N1628" s="131"/>
    </row>
    <row r="1629" spans="1:14" ht="12" customHeight="1" x14ac:dyDescent="0.2">
      <c r="A1629" s="164"/>
      <c r="B1629" s="155" t="s">
        <v>1401</v>
      </c>
      <c r="C1629" s="265" t="s">
        <v>1402</v>
      </c>
      <c r="D1629" s="124">
        <v>1</v>
      </c>
      <c r="E1629" s="124">
        <f>1.8*(72/3+1)</f>
        <v>45</v>
      </c>
      <c r="F1629" s="254"/>
      <c r="G1629" s="124"/>
      <c r="H1629" s="254"/>
      <c r="I1629" s="254"/>
      <c r="J1629" s="254"/>
      <c r="K1629" s="124">
        <f>E1629</f>
        <v>45</v>
      </c>
      <c r="L1629" s="124">
        <f>K1629</f>
        <v>45</v>
      </c>
      <c r="M1629" s="126"/>
      <c r="N1629" s="131"/>
    </row>
    <row r="1630" spans="1:14" ht="12" customHeight="1" x14ac:dyDescent="0.2">
      <c r="A1630" s="241" t="s">
        <v>752</v>
      </c>
      <c r="B1630" s="157" t="s">
        <v>753</v>
      </c>
      <c r="C1630" s="143"/>
      <c r="D1630" s="253"/>
      <c r="E1630" s="253"/>
      <c r="F1630" s="253"/>
      <c r="G1630" s="253"/>
      <c r="H1630" s="253"/>
      <c r="I1630" s="253"/>
      <c r="J1630" s="253"/>
      <c r="K1630" s="253"/>
      <c r="L1630" s="253"/>
      <c r="M1630" s="144"/>
      <c r="N1630" s="143"/>
    </row>
    <row r="1631" spans="1:14" ht="73.75" customHeight="1" x14ac:dyDescent="0.3">
      <c r="A1631" s="266" t="s">
        <v>754</v>
      </c>
      <c r="B1631" s="134" t="s">
        <v>755</v>
      </c>
      <c r="C1631" s="128"/>
      <c r="D1631" s="209"/>
      <c r="E1631" s="209"/>
      <c r="F1631" s="209"/>
      <c r="G1631" s="121" t="s">
        <v>1392</v>
      </c>
      <c r="H1631" s="209"/>
      <c r="I1631" s="209"/>
      <c r="J1631" s="209"/>
      <c r="K1631" s="209"/>
      <c r="L1631" s="209"/>
      <c r="M1631" s="114">
        <f>L1632</f>
        <v>129.6</v>
      </c>
      <c r="N1631" s="121" t="s">
        <v>63</v>
      </c>
    </row>
    <row r="1632" spans="1:14" ht="12" customHeight="1" x14ac:dyDescent="0.2">
      <c r="A1632" s="164"/>
      <c r="B1632" s="211" t="s">
        <v>1396</v>
      </c>
      <c r="C1632" s="131"/>
      <c r="D1632" s="124">
        <v>1</v>
      </c>
      <c r="E1632" s="124">
        <f>E1628</f>
        <v>72</v>
      </c>
      <c r="F1632" s="254"/>
      <c r="G1632" s="124">
        <v>1.8</v>
      </c>
      <c r="H1632" s="254"/>
      <c r="I1632" s="254"/>
      <c r="J1632" s="254"/>
      <c r="K1632" s="124">
        <f>E1632*G1632</f>
        <v>129.6</v>
      </c>
      <c r="L1632" s="124">
        <f>K1632*D1632</f>
        <v>129.6</v>
      </c>
      <c r="M1632" s="264"/>
      <c r="N1632" s="131"/>
    </row>
    <row r="1633" spans="1:14" ht="12" customHeight="1" x14ac:dyDescent="0.2">
      <c r="A1633" s="241" t="s">
        <v>756</v>
      </c>
      <c r="B1633" s="157" t="s">
        <v>108</v>
      </c>
      <c r="C1633" s="143"/>
      <c r="D1633" s="253"/>
      <c r="E1633" s="253"/>
      <c r="F1633" s="253"/>
      <c r="G1633" s="253"/>
      <c r="H1633" s="253"/>
      <c r="I1633" s="253"/>
      <c r="J1633" s="253"/>
      <c r="K1633" s="253"/>
      <c r="L1633" s="253"/>
      <c r="M1633" s="172"/>
      <c r="N1633" s="143"/>
    </row>
    <row r="1634" spans="1:14" ht="74.25" customHeight="1" x14ac:dyDescent="0.3">
      <c r="A1634" s="266" t="s">
        <v>757</v>
      </c>
      <c r="B1634" s="134" t="s">
        <v>109</v>
      </c>
      <c r="C1634" s="128"/>
      <c r="D1634" s="209"/>
      <c r="E1634" s="209"/>
      <c r="F1634" s="209"/>
      <c r="G1634" s="256" t="s">
        <v>903</v>
      </c>
      <c r="H1634" s="209"/>
      <c r="I1634" s="209"/>
      <c r="J1634" s="209"/>
      <c r="K1634" s="209"/>
      <c r="L1634" s="209"/>
      <c r="M1634" s="158">
        <f>L1635</f>
        <v>288</v>
      </c>
      <c r="N1634" s="121" t="s">
        <v>63</v>
      </c>
    </row>
    <row r="1635" spans="1:14" x14ac:dyDescent="0.2">
      <c r="A1635" s="164"/>
      <c r="B1635" s="211" t="s">
        <v>1396</v>
      </c>
      <c r="C1635" s="131"/>
      <c r="D1635" s="124">
        <v>2</v>
      </c>
      <c r="E1635" s="124">
        <f>E1632</f>
        <v>72</v>
      </c>
      <c r="F1635" s="254"/>
      <c r="G1635" s="124">
        <v>2</v>
      </c>
      <c r="H1635" s="254"/>
      <c r="I1635" s="254"/>
      <c r="J1635" s="254"/>
      <c r="K1635" s="124">
        <f>E1635*G1635</f>
        <v>144</v>
      </c>
      <c r="L1635" s="124">
        <f>K1635*D1635</f>
        <v>288</v>
      </c>
      <c r="M1635" s="264"/>
      <c r="N1635" s="131"/>
    </row>
    <row r="1636" spans="1:14" ht="107.25" customHeight="1" x14ac:dyDescent="0.3">
      <c r="A1636" s="266" t="s">
        <v>758</v>
      </c>
      <c r="B1636" s="132" t="s">
        <v>941</v>
      </c>
      <c r="C1636" s="128"/>
      <c r="D1636" s="209"/>
      <c r="E1636" s="209"/>
      <c r="F1636" s="209"/>
      <c r="G1636" s="142" t="s">
        <v>903</v>
      </c>
      <c r="H1636" s="209"/>
      <c r="I1636" s="209"/>
      <c r="J1636" s="209"/>
      <c r="K1636" s="209"/>
      <c r="L1636" s="209"/>
      <c r="M1636" s="158">
        <f>L1637</f>
        <v>288</v>
      </c>
      <c r="N1636" s="121" t="s">
        <v>63</v>
      </c>
    </row>
    <row r="1637" spans="1:14" ht="12" customHeight="1" x14ac:dyDescent="0.2">
      <c r="A1637" s="164"/>
      <c r="B1637" s="211" t="s">
        <v>1396</v>
      </c>
      <c r="C1637" s="131"/>
      <c r="D1637" s="124">
        <v>2</v>
      </c>
      <c r="E1637" s="124">
        <f>E1635</f>
        <v>72</v>
      </c>
      <c r="F1637" s="254"/>
      <c r="G1637" s="124">
        <v>2</v>
      </c>
      <c r="H1637" s="254"/>
      <c r="I1637" s="254"/>
      <c r="J1637" s="254"/>
      <c r="K1637" s="124">
        <f>E1637*G1637</f>
        <v>144</v>
      </c>
      <c r="L1637" s="124">
        <f>K1637*D1637</f>
        <v>288</v>
      </c>
      <c r="M1637" s="264"/>
      <c r="N1637" s="131"/>
    </row>
    <row r="1638" spans="1:14" ht="12" customHeight="1" x14ac:dyDescent="0.2">
      <c r="A1638" s="241" t="s">
        <v>759</v>
      </c>
      <c r="B1638" s="157" t="s">
        <v>42</v>
      </c>
      <c r="C1638" s="143"/>
      <c r="D1638" s="253"/>
      <c r="E1638" s="253"/>
      <c r="F1638" s="253"/>
      <c r="G1638" s="253"/>
      <c r="H1638" s="253"/>
      <c r="I1638" s="253"/>
      <c r="J1638" s="253"/>
      <c r="K1638" s="253"/>
      <c r="L1638" s="253"/>
      <c r="M1638" s="172"/>
      <c r="N1638" s="143"/>
    </row>
    <row r="1639" spans="1:14" ht="36" customHeight="1" x14ac:dyDescent="0.3">
      <c r="A1639" s="266" t="s">
        <v>758</v>
      </c>
      <c r="B1639" s="132" t="s">
        <v>1397</v>
      </c>
      <c r="C1639" s="111"/>
      <c r="D1639" s="117"/>
      <c r="E1639" s="117"/>
      <c r="F1639" s="117"/>
      <c r="G1639" s="256" t="s">
        <v>903</v>
      </c>
      <c r="H1639" s="117"/>
      <c r="I1639" s="117"/>
      <c r="J1639" s="117"/>
      <c r="K1639" s="117"/>
      <c r="L1639" s="117"/>
      <c r="M1639" s="252">
        <v>350.84</v>
      </c>
      <c r="N1639" s="243" t="s">
        <v>63</v>
      </c>
    </row>
    <row r="1640" spans="1:14" ht="12" customHeight="1" x14ac:dyDescent="0.2">
      <c r="A1640" s="169"/>
      <c r="B1640" s="189" t="s">
        <v>1396</v>
      </c>
      <c r="C1640" s="116"/>
      <c r="D1640" s="115">
        <v>2</v>
      </c>
      <c r="E1640" s="115">
        <v>87.71</v>
      </c>
      <c r="F1640" s="122"/>
      <c r="G1640" s="115">
        <v>2</v>
      </c>
      <c r="H1640" s="122"/>
      <c r="I1640" s="122"/>
      <c r="J1640" s="122"/>
      <c r="K1640" s="115">
        <v>175.42</v>
      </c>
      <c r="L1640" s="115">
        <v>350.84</v>
      </c>
      <c r="M1640" s="177"/>
      <c r="N1640" s="116"/>
    </row>
    <row r="1641" spans="1:14" x14ac:dyDescent="0.2">
      <c r="A1641" s="169"/>
      <c r="B1641" s="189" t="s">
        <v>884</v>
      </c>
      <c r="C1641" s="116"/>
      <c r="D1641" s="115">
        <v>1</v>
      </c>
      <c r="E1641" s="115">
        <v>49.39</v>
      </c>
      <c r="F1641" s="122"/>
      <c r="G1641" s="122"/>
      <c r="H1641" s="122"/>
      <c r="I1641" s="122"/>
      <c r="J1641" s="122"/>
      <c r="K1641" s="115">
        <v>49.39</v>
      </c>
      <c r="L1641" s="115">
        <v>49.39</v>
      </c>
      <c r="M1641" s="177"/>
      <c r="N1641" s="116"/>
    </row>
    <row r="1642" spans="1:14" x14ac:dyDescent="0.2">
      <c r="A1642" s="169"/>
      <c r="B1642" s="189" t="s">
        <v>884</v>
      </c>
      <c r="C1642" s="116"/>
      <c r="D1642" s="115">
        <v>1</v>
      </c>
      <c r="E1642" s="115">
        <v>49.39</v>
      </c>
      <c r="F1642" s="122"/>
      <c r="G1642" s="122"/>
      <c r="H1642" s="122"/>
      <c r="I1642" s="122"/>
      <c r="J1642" s="122"/>
      <c r="K1642" s="115">
        <v>49.39</v>
      </c>
      <c r="L1642" s="115">
        <v>49.39</v>
      </c>
      <c r="M1642" s="177"/>
      <c r="N1642" s="116"/>
    </row>
    <row r="1653" spans="9:9" x14ac:dyDescent="0.3">
      <c r="I1653" s="48">
        <v>77</v>
      </c>
    </row>
  </sheetData>
  <mergeCells count="28">
    <mergeCell ref="B1594:C1594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2:C1592"/>
    <mergeCell ref="B1593:C1593"/>
    <mergeCell ref="B1581:C158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80:C1580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360" verticalDpi="360" r:id="rId1"/>
  <headerFooter>
    <oddFooter>&amp;LFabio Cavalcanti de A. Filho
Resp. Téc. - Eng. Civil
CREA 1617144509</oddFooter>
  </headerFooter>
  <ignoredErrors>
    <ignoredError sqref="E106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5"/>
  <sheetViews>
    <sheetView view="pageBreakPreview" topLeftCell="A10" zoomScale="142" zoomScaleNormal="110" zoomScaleSheetLayoutView="130" workbookViewId="0">
      <selection activeCell="M17" sqref="M1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8.58203125" style="48" customWidth="1"/>
    <col min="10" max="10" width="5.7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92" t="s">
        <v>762</v>
      </c>
      <c r="B2" s="693"/>
      <c r="C2" s="548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92" t="s">
        <v>764</v>
      </c>
      <c r="B3" s="693"/>
      <c r="C3" s="548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547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547" t="s">
        <v>767</v>
      </c>
      <c r="B5" s="51"/>
      <c r="C5" s="694" t="s">
        <v>768</v>
      </c>
      <c r="D5" s="694"/>
      <c r="E5" s="694"/>
      <c r="F5" s="694"/>
      <c r="G5" s="694"/>
      <c r="H5" s="694"/>
      <c r="I5" s="51"/>
      <c r="J5" s="51"/>
      <c r="K5" s="51"/>
      <c r="L5" s="51"/>
      <c r="M5" s="51"/>
      <c r="N5" s="52"/>
    </row>
    <row r="6" spans="1:14" ht="12" customHeight="1" x14ac:dyDescent="0.3">
      <c r="A6" s="547" t="s">
        <v>769</v>
      </c>
      <c r="B6" s="51"/>
      <c r="C6" s="548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92" t="s">
        <v>771</v>
      </c>
      <c r="B7" s="693"/>
      <c r="C7" s="548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14" t="s">
        <v>1553</v>
      </c>
      <c r="B8" s="695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</row>
    <row r="9" spans="1:14" ht="12" customHeight="1" x14ac:dyDescent="0.3">
      <c r="A9" s="696" t="s">
        <v>774</v>
      </c>
      <c r="B9" s="698" t="s">
        <v>775</v>
      </c>
      <c r="C9" s="698" t="s">
        <v>776</v>
      </c>
      <c r="D9" s="696" t="s">
        <v>777</v>
      </c>
      <c r="E9" s="700" t="s">
        <v>778</v>
      </c>
      <c r="F9" s="701"/>
      <c r="G9" s="701"/>
      <c r="H9" s="701"/>
      <c r="I9" s="701"/>
      <c r="J9" s="702"/>
      <c r="K9" s="703" t="s">
        <v>779</v>
      </c>
      <c r="L9" s="704"/>
      <c r="M9" s="705"/>
      <c r="N9" s="696" t="s">
        <v>780</v>
      </c>
    </row>
    <row r="10" spans="1:14" ht="13.4" customHeight="1" x14ac:dyDescent="0.3">
      <c r="A10" s="697"/>
      <c r="B10" s="699"/>
      <c r="C10" s="699"/>
      <c r="D10" s="69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97"/>
    </row>
    <row r="11" spans="1:14" ht="12" customHeight="1" x14ac:dyDescent="0.3">
      <c r="A11" s="56" t="s">
        <v>790</v>
      </c>
      <c r="B11" s="706" t="s">
        <v>791</v>
      </c>
      <c r="C11" s="70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79" t="s">
        <v>873</v>
      </c>
      <c r="B12" s="180" t="s">
        <v>874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14" x14ac:dyDescent="0.2">
      <c r="A13" s="156" t="s">
        <v>180</v>
      </c>
      <c r="B13" s="157" t="s">
        <v>924</v>
      </c>
      <c r="C13" s="143"/>
      <c r="D13" s="253"/>
      <c r="E13" s="253"/>
      <c r="F13" s="253"/>
      <c r="G13" s="253"/>
      <c r="H13" s="253"/>
      <c r="I13" s="253"/>
      <c r="J13" s="253"/>
      <c r="K13" s="253"/>
      <c r="L13" s="253"/>
      <c r="M13" s="144"/>
      <c r="N13" s="143"/>
    </row>
    <row r="14" spans="1:14" ht="52.5" x14ac:dyDescent="0.3">
      <c r="A14" s="133" t="s">
        <v>187</v>
      </c>
      <c r="B14" s="132" t="s">
        <v>925</v>
      </c>
      <c r="C14" s="149" t="s">
        <v>1490</v>
      </c>
      <c r="D14" s="209"/>
      <c r="E14" s="209"/>
      <c r="F14" s="209"/>
      <c r="G14" s="209"/>
      <c r="H14" s="209"/>
      <c r="I14" s="133" t="s">
        <v>926</v>
      </c>
      <c r="J14" s="209"/>
      <c r="K14" s="209"/>
      <c r="L14" s="209"/>
      <c r="M14" s="114">
        <f>SUM(L15:L16)</f>
        <v>2.4087500000000004</v>
      </c>
      <c r="N14" s="133" t="s">
        <v>46</v>
      </c>
    </row>
    <row r="15" spans="1:14" x14ac:dyDescent="0.2">
      <c r="A15" s="161"/>
      <c r="B15" s="327" t="s">
        <v>927</v>
      </c>
      <c r="C15" s="175"/>
      <c r="D15" s="297">
        <v>1</v>
      </c>
      <c r="E15" s="297">
        <v>5.75</v>
      </c>
      <c r="F15" s="259"/>
      <c r="G15" s="297">
        <v>4.7</v>
      </c>
      <c r="H15" s="259"/>
      <c r="I15" s="297">
        <v>0.05</v>
      </c>
      <c r="J15" s="259"/>
      <c r="K15" s="297">
        <f>E15*G15*I15</f>
        <v>1.3512500000000003</v>
      </c>
      <c r="L15" s="297">
        <f>K15</f>
        <v>1.3512500000000003</v>
      </c>
      <c r="M15" s="147"/>
      <c r="N15" s="175"/>
    </row>
    <row r="16" spans="1:14" x14ac:dyDescent="0.2">
      <c r="A16" s="161"/>
      <c r="B16" s="327" t="s">
        <v>928</v>
      </c>
      <c r="C16" s="175"/>
      <c r="D16" s="297">
        <v>1</v>
      </c>
      <c r="E16" s="297">
        <v>4.5</v>
      </c>
      <c r="F16" s="259"/>
      <c r="G16" s="297">
        <v>4.7</v>
      </c>
      <c r="H16" s="259"/>
      <c r="I16" s="297">
        <v>0.05</v>
      </c>
      <c r="J16" s="259"/>
      <c r="K16" s="297">
        <f>E16*G16*I16</f>
        <v>1.0575000000000001</v>
      </c>
      <c r="L16" s="297">
        <f>K16</f>
        <v>1.0575000000000001</v>
      </c>
      <c r="M16" s="147"/>
      <c r="N16" s="175"/>
    </row>
    <row r="17" spans="1:16" ht="94.5" x14ac:dyDescent="0.2">
      <c r="A17" s="549" t="s">
        <v>196</v>
      </c>
      <c r="B17" s="307" t="s">
        <v>943</v>
      </c>
      <c r="C17" s="550" t="s">
        <v>944</v>
      </c>
      <c r="D17" s="300"/>
      <c r="E17" s="300"/>
      <c r="F17" s="300"/>
      <c r="G17" s="551" t="s">
        <v>903</v>
      </c>
      <c r="H17" s="300"/>
      <c r="I17" s="300"/>
      <c r="J17" s="300"/>
      <c r="K17" s="300"/>
      <c r="L17" s="300"/>
      <c r="M17" s="306">
        <v>135.29</v>
      </c>
      <c r="N17" s="266" t="s">
        <v>63</v>
      </c>
      <c r="O17" s="131"/>
    </row>
    <row r="18" spans="1:16" x14ac:dyDescent="0.2">
      <c r="A18" s="298"/>
      <c r="B18" s="299" t="s">
        <v>927</v>
      </c>
      <c r="C18" s="175"/>
      <c r="D18" s="297">
        <v>1</v>
      </c>
      <c r="E18" s="297">
        <v>20.91</v>
      </c>
      <c r="F18" s="259"/>
      <c r="G18" s="297">
        <v>3.15</v>
      </c>
      <c r="H18" s="259"/>
      <c r="I18" s="259"/>
      <c r="J18" s="259"/>
      <c r="K18" s="297">
        <v>65.87</v>
      </c>
      <c r="L18" s="297">
        <v>65.87</v>
      </c>
      <c r="M18" s="147"/>
      <c r="N18" s="175"/>
      <c r="O18" s="131"/>
    </row>
    <row r="19" spans="1:16" x14ac:dyDescent="0.2">
      <c r="A19" s="298"/>
      <c r="B19" s="299" t="s">
        <v>928</v>
      </c>
      <c r="C19" s="175"/>
      <c r="D19" s="297">
        <v>1</v>
      </c>
      <c r="E19" s="297">
        <v>18.399999999999999</v>
      </c>
      <c r="F19" s="259"/>
      <c r="G19" s="297">
        <v>4</v>
      </c>
      <c r="H19" s="259"/>
      <c r="I19" s="259"/>
      <c r="J19" s="259"/>
      <c r="K19" s="297">
        <v>73.599999999999994</v>
      </c>
      <c r="L19" s="297">
        <v>73.599999999999994</v>
      </c>
      <c r="M19" s="147"/>
      <c r="N19" s="175"/>
      <c r="O19" s="131"/>
    </row>
    <row r="20" spans="1:16" x14ac:dyDescent="0.2">
      <c r="A20" s="298"/>
      <c r="B20" s="299" t="s">
        <v>864</v>
      </c>
      <c r="C20" s="175"/>
      <c r="D20" s="297">
        <v>-1</v>
      </c>
      <c r="E20" s="297">
        <v>1.6</v>
      </c>
      <c r="F20" s="259"/>
      <c r="G20" s="297">
        <v>2.1</v>
      </c>
      <c r="H20" s="259"/>
      <c r="I20" s="259"/>
      <c r="J20" s="259"/>
      <c r="K20" s="297">
        <v>3.36</v>
      </c>
      <c r="L20" s="297">
        <v>-3.36</v>
      </c>
      <c r="M20" s="147"/>
      <c r="N20" s="175"/>
      <c r="O20" s="131"/>
    </row>
    <row r="21" spans="1:16" x14ac:dyDescent="0.2">
      <c r="A21" s="298"/>
      <c r="B21" s="299" t="s">
        <v>864</v>
      </c>
      <c r="C21" s="175"/>
      <c r="D21" s="297">
        <v>-1</v>
      </c>
      <c r="E21" s="297">
        <v>1</v>
      </c>
      <c r="F21" s="259"/>
      <c r="G21" s="297">
        <v>1</v>
      </c>
      <c r="H21" s="259"/>
      <c r="I21" s="259"/>
      <c r="J21" s="259"/>
      <c r="K21" s="297">
        <v>1</v>
      </c>
      <c r="L21" s="297">
        <v>-1</v>
      </c>
      <c r="M21" s="147"/>
      <c r="N21" s="175"/>
      <c r="O21" s="131"/>
    </row>
    <row r="22" spans="1:16" x14ac:dyDescent="0.2">
      <c r="A22" s="298"/>
      <c r="B22" s="329" t="s">
        <v>938</v>
      </c>
      <c r="C22" s="175"/>
      <c r="D22" s="297">
        <v>-1</v>
      </c>
      <c r="E22" s="297">
        <v>1.6</v>
      </c>
      <c r="F22" s="259"/>
      <c r="G22" s="297">
        <v>1</v>
      </c>
      <c r="H22" s="259"/>
      <c r="I22" s="259"/>
      <c r="J22" s="259"/>
      <c r="K22" s="297">
        <v>1.6</v>
      </c>
      <c r="L22" s="297">
        <v>-1.6</v>
      </c>
      <c r="M22" s="147"/>
      <c r="N22" s="175"/>
      <c r="O22" s="131"/>
    </row>
    <row r="23" spans="1:16" x14ac:dyDescent="0.2">
      <c r="A23" s="298"/>
      <c r="B23" s="330" t="s">
        <v>940</v>
      </c>
      <c r="C23" s="175"/>
      <c r="D23" s="297">
        <v>1</v>
      </c>
      <c r="E23" s="297">
        <v>5</v>
      </c>
      <c r="F23" s="259"/>
      <c r="G23" s="297">
        <v>0.7</v>
      </c>
      <c r="H23" s="297">
        <v>0.01</v>
      </c>
      <c r="I23" s="259"/>
      <c r="J23" s="259"/>
      <c r="K23" s="297">
        <v>1.78</v>
      </c>
      <c r="L23" s="297">
        <v>1.78</v>
      </c>
      <c r="M23" s="147"/>
      <c r="N23" s="175"/>
      <c r="O23" s="131"/>
    </row>
    <row r="24" spans="1:16" ht="12" customHeight="1" x14ac:dyDescent="0.2">
      <c r="A24" s="216" t="s">
        <v>1089</v>
      </c>
      <c r="B24" s="180" t="s">
        <v>1090</v>
      </c>
      <c r="C24" s="181"/>
      <c r="D24" s="257"/>
      <c r="E24" s="257"/>
      <c r="F24" s="257"/>
      <c r="G24" s="257"/>
      <c r="H24" s="257"/>
      <c r="I24" s="257"/>
      <c r="J24" s="257"/>
      <c r="K24" s="257"/>
      <c r="L24" s="257"/>
      <c r="M24" s="217"/>
      <c r="N24" s="181"/>
    </row>
    <row r="25" spans="1:16" ht="12" customHeight="1" x14ac:dyDescent="0.2">
      <c r="A25" s="223" t="s">
        <v>245</v>
      </c>
      <c r="B25" s="180" t="s">
        <v>1091</v>
      </c>
      <c r="C25" s="181"/>
      <c r="D25" s="257"/>
      <c r="E25" s="257"/>
      <c r="F25" s="257"/>
      <c r="G25" s="257"/>
      <c r="H25" s="257"/>
      <c r="I25" s="257"/>
      <c r="J25" s="257"/>
      <c r="K25" s="257"/>
      <c r="L25" s="257"/>
      <c r="M25" s="217"/>
      <c r="N25" s="181"/>
    </row>
    <row r="26" spans="1:16" ht="12" customHeight="1" x14ac:dyDescent="0.2">
      <c r="A26" s="156" t="s">
        <v>249</v>
      </c>
      <c r="B26" s="157" t="s">
        <v>877</v>
      </c>
      <c r="C26" s="143"/>
      <c r="D26" s="253"/>
      <c r="E26" s="253"/>
      <c r="F26" s="253"/>
      <c r="G26" s="253"/>
      <c r="H26" s="253"/>
      <c r="I26" s="253"/>
      <c r="J26" s="253"/>
      <c r="K26" s="253"/>
      <c r="L26" s="253"/>
      <c r="M26" s="144"/>
      <c r="N26" s="143"/>
    </row>
    <row r="27" spans="1:16" ht="42" x14ac:dyDescent="0.3">
      <c r="A27" s="266" t="s">
        <v>255</v>
      </c>
      <c r="B27" s="307" t="s">
        <v>989</v>
      </c>
      <c r="C27" s="208"/>
      <c r="D27" s="146"/>
      <c r="E27" s="332"/>
      <c r="F27" s="146"/>
      <c r="G27" s="146"/>
      <c r="H27" s="146"/>
      <c r="I27" s="146"/>
      <c r="J27" s="146"/>
      <c r="K27" s="146"/>
      <c r="L27" s="146"/>
      <c r="M27" s="306">
        <f>SUM(K28:K40)</f>
        <v>16.403200000000009</v>
      </c>
      <c r="N27" s="147" t="s">
        <v>46</v>
      </c>
      <c r="P27" s="48" t="s">
        <v>796</v>
      </c>
    </row>
    <row r="28" spans="1:16" ht="12" customHeight="1" x14ac:dyDescent="0.2">
      <c r="A28" s="161"/>
      <c r="B28" s="299" t="s">
        <v>808</v>
      </c>
      <c r="C28" s="175"/>
      <c r="D28" s="297">
        <v>1</v>
      </c>
      <c r="E28" s="297">
        <f>(8.67*2+8.01*3+6.15)</f>
        <v>47.52</v>
      </c>
      <c r="F28" s="259"/>
      <c r="G28" s="297">
        <v>0.4</v>
      </c>
      <c r="H28" s="259"/>
      <c r="I28" s="297">
        <v>0.4</v>
      </c>
      <c r="J28" s="259"/>
      <c r="K28" s="297">
        <f>E28*G28*I28</f>
        <v>7.6032000000000011</v>
      </c>
      <c r="L28" s="297"/>
      <c r="M28" s="147"/>
      <c r="N28" s="175"/>
    </row>
    <row r="29" spans="1:16" ht="12" customHeight="1" x14ac:dyDescent="0.2">
      <c r="A29" s="161"/>
      <c r="B29" s="299" t="s">
        <v>1093</v>
      </c>
      <c r="C29" s="175"/>
      <c r="D29" s="297"/>
      <c r="E29" s="297"/>
      <c r="F29" s="259"/>
      <c r="G29" s="297"/>
      <c r="H29" s="259"/>
      <c r="I29" s="297"/>
      <c r="J29" s="259"/>
      <c r="K29" s="297"/>
      <c r="L29" s="297"/>
      <c r="M29" s="147"/>
      <c r="N29" s="175"/>
    </row>
    <row r="30" spans="1:16" ht="12" customHeight="1" x14ac:dyDescent="0.2">
      <c r="A30" s="161"/>
      <c r="B30" s="299"/>
      <c r="C30" s="175"/>
      <c r="D30" s="297"/>
      <c r="E30" s="297">
        <v>0.8</v>
      </c>
      <c r="F30" s="259"/>
      <c r="G30" s="297">
        <v>1</v>
      </c>
      <c r="H30" s="259"/>
      <c r="I30" s="297">
        <v>1</v>
      </c>
      <c r="J30" s="259"/>
      <c r="K30" s="297">
        <f t="shared" ref="K30:K40" si="0">E30*G30*I30</f>
        <v>0.8</v>
      </c>
      <c r="L30" s="297"/>
      <c r="M30" s="147"/>
      <c r="N30" s="175"/>
    </row>
    <row r="31" spans="1:16" ht="12" customHeight="1" x14ac:dyDescent="0.2">
      <c r="A31" s="161"/>
      <c r="B31" s="299"/>
      <c r="C31" s="175"/>
      <c r="D31" s="297"/>
      <c r="E31" s="297">
        <v>0.8</v>
      </c>
      <c r="F31" s="259"/>
      <c r="G31" s="297">
        <v>1</v>
      </c>
      <c r="H31" s="259"/>
      <c r="I31" s="297">
        <v>1</v>
      </c>
      <c r="J31" s="259"/>
      <c r="K31" s="297">
        <f t="shared" si="0"/>
        <v>0.8</v>
      </c>
      <c r="L31" s="297"/>
      <c r="M31" s="147"/>
      <c r="N31" s="175"/>
    </row>
    <row r="32" spans="1:16" ht="12" customHeight="1" x14ac:dyDescent="0.2">
      <c r="A32" s="161"/>
      <c r="B32" s="299"/>
      <c r="C32" s="175"/>
      <c r="D32" s="297"/>
      <c r="E32" s="297">
        <v>0.8</v>
      </c>
      <c r="F32" s="259"/>
      <c r="G32" s="297">
        <v>1</v>
      </c>
      <c r="H32" s="259"/>
      <c r="I32" s="297">
        <v>1</v>
      </c>
      <c r="J32" s="259"/>
      <c r="K32" s="297">
        <f t="shared" si="0"/>
        <v>0.8</v>
      </c>
      <c r="L32" s="297"/>
      <c r="M32" s="147"/>
      <c r="N32" s="175"/>
    </row>
    <row r="33" spans="1:14" ht="12" customHeight="1" x14ac:dyDescent="0.2">
      <c r="A33" s="161"/>
      <c r="B33" s="299"/>
      <c r="C33" s="175"/>
      <c r="D33" s="297"/>
      <c r="E33" s="297">
        <v>0.8</v>
      </c>
      <c r="F33" s="259"/>
      <c r="G33" s="297">
        <v>1</v>
      </c>
      <c r="H33" s="259"/>
      <c r="I33" s="297">
        <v>1</v>
      </c>
      <c r="J33" s="259"/>
      <c r="K33" s="297">
        <f t="shared" si="0"/>
        <v>0.8</v>
      </c>
      <c r="L33" s="297"/>
      <c r="M33" s="147"/>
      <c r="N33" s="175"/>
    </row>
    <row r="34" spans="1:14" ht="12" customHeight="1" x14ac:dyDescent="0.2">
      <c r="A34" s="161"/>
      <c r="B34" s="299"/>
      <c r="C34" s="175"/>
      <c r="D34" s="297"/>
      <c r="E34" s="297">
        <v>0.8</v>
      </c>
      <c r="F34" s="259"/>
      <c r="G34" s="297">
        <v>1</v>
      </c>
      <c r="H34" s="259"/>
      <c r="I34" s="297">
        <v>1</v>
      </c>
      <c r="J34" s="259"/>
      <c r="K34" s="297">
        <f t="shared" si="0"/>
        <v>0.8</v>
      </c>
      <c r="L34" s="297"/>
      <c r="M34" s="147"/>
      <c r="N34" s="175"/>
    </row>
    <row r="35" spans="1:14" ht="12" customHeight="1" x14ac:dyDescent="0.2">
      <c r="A35" s="161"/>
      <c r="B35" s="299"/>
      <c r="C35" s="175"/>
      <c r="D35" s="297"/>
      <c r="E35" s="297">
        <v>0.8</v>
      </c>
      <c r="F35" s="259"/>
      <c r="G35" s="297">
        <v>1</v>
      </c>
      <c r="H35" s="259"/>
      <c r="I35" s="297">
        <v>1</v>
      </c>
      <c r="J35" s="259"/>
      <c r="K35" s="297">
        <f t="shared" si="0"/>
        <v>0.8</v>
      </c>
      <c r="L35" s="297"/>
      <c r="M35" s="147"/>
      <c r="N35" s="175"/>
    </row>
    <row r="36" spans="1:14" ht="12" customHeight="1" x14ac:dyDescent="0.2">
      <c r="A36" s="161"/>
      <c r="B36" s="299"/>
      <c r="C36" s="175"/>
      <c r="D36" s="297"/>
      <c r="E36" s="297">
        <v>0.8</v>
      </c>
      <c r="F36" s="259"/>
      <c r="G36" s="297">
        <v>1</v>
      </c>
      <c r="H36" s="259"/>
      <c r="I36" s="297">
        <v>1</v>
      </c>
      <c r="J36" s="259"/>
      <c r="K36" s="297">
        <f t="shared" si="0"/>
        <v>0.8</v>
      </c>
      <c r="L36" s="297"/>
      <c r="M36" s="147"/>
      <c r="N36" s="175"/>
    </row>
    <row r="37" spans="1:14" ht="12" customHeight="1" x14ac:dyDescent="0.25">
      <c r="A37" s="554"/>
      <c r="B37" s="275"/>
      <c r="C37" s="555"/>
      <c r="D37" s="556"/>
      <c r="E37" s="297">
        <v>0.8</v>
      </c>
      <c r="F37" s="259"/>
      <c r="G37" s="297">
        <v>1</v>
      </c>
      <c r="H37" s="259"/>
      <c r="I37" s="297">
        <v>1</v>
      </c>
      <c r="J37" s="259"/>
      <c r="K37" s="297">
        <f t="shared" si="0"/>
        <v>0.8</v>
      </c>
      <c r="L37" s="297"/>
      <c r="M37" s="147"/>
      <c r="N37" s="175"/>
    </row>
    <row r="38" spans="1:14" ht="12" customHeight="1" x14ac:dyDescent="0.25">
      <c r="A38" s="554"/>
      <c r="B38" s="275"/>
      <c r="C38" s="555"/>
      <c r="D38" s="556"/>
      <c r="E38" s="297">
        <v>0.8</v>
      </c>
      <c r="F38" s="259"/>
      <c r="G38" s="297">
        <v>1</v>
      </c>
      <c r="H38" s="259"/>
      <c r="I38" s="297">
        <v>1</v>
      </c>
      <c r="J38" s="259"/>
      <c r="K38" s="297">
        <f t="shared" si="0"/>
        <v>0.8</v>
      </c>
      <c r="L38" s="297"/>
      <c r="M38" s="147"/>
      <c r="N38" s="175"/>
    </row>
    <row r="39" spans="1:14" ht="12" customHeight="1" x14ac:dyDescent="0.25">
      <c r="A39" s="554"/>
      <c r="B39" s="275"/>
      <c r="C39" s="555"/>
      <c r="D39" s="556"/>
      <c r="E39" s="297">
        <v>0.8</v>
      </c>
      <c r="F39" s="259"/>
      <c r="G39" s="297">
        <v>1</v>
      </c>
      <c r="H39" s="259"/>
      <c r="I39" s="297">
        <v>1</v>
      </c>
      <c r="J39" s="259"/>
      <c r="K39" s="297">
        <f t="shared" si="0"/>
        <v>0.8</v>
      </c>
      <c r="L39" s="297"/>
      <c r="M39" s="147"/>
      <c r="N39" s="175"/>
    </row>
    <row r="40" spans="1:14" ht="12" customHeight="1" x14ac:dyDescent="0.25">
      <c r="A40" s="554"/>
      <c r="B40" s="275"/>
      <c r="C40" s="555"/>
      <c r="D40" s="556"/>
      <c r="E40" s="297">
        <v>0.8</v>
      </c>
      <c r="F40" s="259"/>
      <c r="G40" s="297">
        <v>1</v>
      </c>
      <c r="H40" s="259"/>
      <c r="I40" s="297">
        <v>1</v>
      </c>
      <c r="J40" s="259"/>
      <c r="K40" s="297">
        <f t="shared" si="0"/>
        <v>0.8</v>
      </c>
      <c r="L40" s="297"/>
      <c r="M40" s="147"/>
      <c r="N40" s="175"/>
    </row>
    <row r="41" spans="1:14" ht="52.75" customHeight="1" x14ac:dyDescent="0.3">
      <c r="A41" s="266" t="s">
        <v>259</v>
      </c>
      <c r="B41" s="304" t="s">
        <v>1400</v>
      </c>
      <c r="C41" s="305"/>
      <c r="D41" s="300"/>
      <c r="E41" s="300"/>
      <c r="F41" s="300"/>
      <c r="G41" s="300"/>
      <c r="H41" s="300"/>
      <c r="I41" s="300"/>
      <c r="J41" s="300"/>
      <c r="K41" s="300"/>
      <c r="L41" s="300"/>
      <c r="M41" s="306">
        <v>0</v>
      </c>
      <c r="N41" s="266" t="s">
        <v>46</v>
      </c>
    </row>
    <row r="42" spans="1:14" ht="12" customHeight="1" x14ac:dyDescent="0.2">
      <c r="A42" s="161"/>
      <c r="B42" s="299"/>
      <c r="C42" s="175" t="s">
        <v>973</v>
      </c>
      <c r="D42" s="297"/>
      <c r="E42" s="297">
        <v>41.49</v>
      </c>
      <c r="F42" s="259"/>
      <c r="G42" s="557">
        <v>1.2</v>
      </c>
      <c r="H42" s="259"/>
      <c r="I42" s="297">
        <v>0.2</v>
      </c>
      <c r="J42" s="259"/>
      <c r="K42" s="297">
        <f>E42*G42*I42</f>
        <v>9.9576000000000011</v>
      </c>
      <c r="L42" s="297"/>
      <c r="M42" s="147"/>
      <c r="N42" s="175"/>
    </row>
    <row r="43" spans="1:14" ht="42" customHeight="1" x14ac:dyDescent="0.3">
      <c r="A43" s="308" t="s">
        <v>260</v>
      </c>
      <c r="B43" s="304" t="s">
        <v>1451</v>
      </c>
      <c r="C43" s="533" t="s">
        <v>1096</v>
      </c>
      <c r="D43" s="300"/>
      <c r="E43" s="300"/>
      <c r="F43" s="300"/>
      <c r="G43" s="300"/>
      <c r="H43" s="300"/>
      <c r="I43" s="300"/>
      <c r="J43" s="300"/>
      <c r="K43" s="300"/>
      <c r="L43" s="300"/>
      <c r="M43" s="306">
        <f>L44</f>
        <v>7.3152000000000008</v>
      </c>
      <c r="N43" s="266" t="s">
        <v>46</v>
      </c>
    </row>
    <row r="44" spans="1:14" ht="12" customHeight="1" x14ac:dyDescent="0.2">
      <c r="A44" s="161"/>
      <c r="B44" s="299" t="s">
        <v>818</v>
      </c>
      <c r="C44" s="175"/>
      <c r="D44" s="297">
        <v>1</v>
      </c>
      <c r="E44" s="297">
        <v>45.72</v>
      </c>
      <c r="F44" s="259"/>
      <c r="G44" s="297">
        <v>0.4</v>
      </c>
      <c r="H44" s="259"/>
      <c r="I44" s="297">
        <v>0.4</v>
      </c>
      <c r="J44" s="259"/>
      <c r="K44" s="297">
        <f>I44*G44*E44</f>
        <v>7.3152000000000008</v>
      </c>
      <c r="L44" s="297">
        <f>K44*D44</f>
        <v>7.3152000000000008</v>
      </c>
      <c r="M44" s="147"/>
      <c r="N44" s="175"/>
    </row>
    <row r="45" spans="1:14" ht="12" customHeight="1" x14ac:dyDescent="0.2">
      <c r="A45" s="161"/>
      <c r="B45" s="299" t="s">
        <v>1100</v>
      </c>
      <c r="C45" s="175"/>
      <c r="D45" s="297">
        <v>1</v>
      </c>
      <c r="E45" s="297">
        <v>35.630000000000003</v>
      </c>
      <c r="F45" s="259"/>
      <c r="G45" s="297">
        <v>0.6</v>
      </c>
      <c r="H45" s="259"/>
      <c r="I45" s="259"/>
      <c r="J45" s="259"/>
      <c r="K45" s="297">
        <v>21.38</v>
      </c>
      <c r="L45" s="297">
        <v>21.38</v>
      </c>
      <c r="M45" s="147"/>
      <c r="N45" s="175"/>
    </row>
    <row r="46" spans="1:14" ht="12" customHeight="1" x14ac:dyDescent="0.2">
      <c r="A46" s="161"/>
      <c r="B46" s="299" t="s">
        <v>1101</v>
      </c>
      <c r="C46" s="175"/>
      <c r="D46" s="297">
        <v>1</v>
      </c>
      <c r="E46" s="297">
        <v>6.15</v>
      </c>
      <c r="F46" s="259"/>
      <c r="G46" s="297">
        <v>0.6</v>
      </c>
      <c r="H46" s="259"/>
      <c r="I46" s="259"/>
      <c r="J46" s="259"/>
      <c r="K46" s="297">
        <v>3.69</v>
      </c>
      <c r="L46" s="297">
        <v>3.69</v>
      </c>
      <c r="M46" s="147"/>
      <c r="N46" s="175"/>
    </row>
    <row r="47" spans="1:14" ht="21" x14ac:dyDescent="0.3">
      <c r="A47" s="308" t="s">
        <v>264</v>
      </c>
      <c r="B47" s="304" t="s">
        <v>77</v>
      </c>
      <c r="C47" s="305" t="s">
        <v>1483</v>
      </c>
      <c r="D47" s="146"/>
      <c r="E47" s="146"/>
      <c r="F47" s="146"/>
      <c r="G47" s="146"/>
      <c r="H47" s="146"/>
      <c r="I47" s="146"/>
      <c r="J47" s="146"/>
      <c r="K47" s="146"/>
      <c r="L47" s="146"/>
      <c r="M47" s="306">
        <f>SUM(L48:L50)</f>
        <v>6.7780000000000076</v>
      </c>
      <c r="N47" s="308" t="s">
        <v>46</v>
      </c>
    </row>
    <row r="48" spans="1:14" ht="12" customHeight="1" x14ac:dyDescent="0.2">
      <c r="A48" s="161"/>
      <c r="B48" s="299" t="s">
        <v>888</v>
      </c>
      <c r="C48" s="175"/>
      <c r="D48" s="297">
        <v>1</v>
      </c>
      <c r="E48" s="297">
        <f>M27</f>
        <v>16.403200000000009</v>
      </c>
      <c r="F48" s="259"/>
      <c r="G48" s="259"/>
      <c r="H48" s="259"/>
      <c r="I48" s="259"/>
      <c r="J48" s="259"/>
      <c r="K48" s="297">
        <f>E48</f>
        <v>16.403200000000009</v>
      </c>
      <c r="L48" s="297">
        <f>K48</f>
        <v>16.403200000000009</v>
      </c>
      <c r="M48" s="147"/>
      <c r="N48" s="175"/>
    </row>
    <row r="49" spans="1:16" ht="20" x14ac:dyDescent="0.2">
      <c r="A49" s="161"/>
      <c r="B49" s="299" t="s">
        <v>1102</v>
      </c>
      <c r="C49" s="175"/>
      <c r="D49" s="297">
        <v>-1</v>
      </c>
      <c r="E49" s="297">
        <v>2.31</v>
      </c>
      <c r="F49" s="259"/>
      <c r="G49" s="259"/>
      <c r="H49" s="259"/>
      <c r="I49" s="259"/>
      <c r="J49" s="259"/>
      <c r="K49" s="297">
        <f>E49</f>
        <v>2.31</v>
      </c>
      <c r="L49" s="297">
        <f>K49*D49</f>
        <v>-2.31</v>
      </c>
      <c r="M49" s="147"/>
      <c r="N49" s="175"/>
    </row>
    <row r="50" spans="1:16" ht="24" customHeight="1" x14ac:dyDescent="0.3">
      <c r="A50" s="161"/>
      <c r="B50" s="328" t="s">
        <v>1103</v>
      </c>
      <c r="C50" s="208"/>
      <c r="D50" s="297">
        <v>-1</v>
      </c>
      <c r="E50" s="297">
        <f>M43</f>
        <v>7.3152000000000008</v>
      </c>
      <c r="F50" s="146"/>
      <c r="G50" s="146"/>
      <c r="H50" s="146"/>
      <c r="I50" s="146"/>
      <c r="J50" s="146"/>
      <c r="K50" s="297">
        <f>E50</f>
        <v>7.3152000000000008</v>
      </c>
      <c r="L50" s="297">
        <f>K50*D50</f>
        <v>-7.3152000000000008</v>
      </c>
      <c r="M50" s="147"/>
      <c r="N50" s="208"/>
    </row>
    <row r="51" spans="1:16" ht="12" customHeight="1" x14ac:dyDescent="0.2">
      <c r="A51" s="156" t="s">
        <v>275</v>
      </c>
      <c r="B51" s="157" t="s">
        <v>902</v>
      </c>
      <c r="C51" s="143"/>
      <c r="D51" s="253"/>
      <c r="E51" s="253"/>
      <c r="F51" s="253"/>
      <c r="G51" s="253"/>
      <c r="H51" s="253"/>
      <c r="I51" s="253"/>
      <c r="J51" s="253"/>
      <c r="K51" s="253"/>
      <c r="L51" s="253"/>
      <c r="M51" s="144"/>
      <c r="N51" s="143"/>
    </row>
    <row r="52" spans="1:16" ht="42" customHeight="1" x14ac:dyDescent="0.3">
      <c r="A52" s="133" t="s">
        <v>285</v>
      </c>
      <c r="B52" s="132" t="s">
        <v>1120</v>
      </c>
      <c r="C52" s="149" t="s">
        <v>1117</v>
      </c>
      <c r="D52" s="209"/>
      <c r="E52" s="209"/>
      <c r="F52" s="209"/>
      <c r="G52" s="209"/>
      <c r="H52" s="209"/>
      <c r="I52" s="209"/>
      <c r="J52" s="209"/>
      <c r="K52" s="209"/>
      <c r="L52" s="209"/>
      <c r="M52" s="114">
        <v>2.92</v>
      </c>
      <c r="N52" s="133" t="s">
        <v>124</v>
      </c>
    </row>
    <row r="53" spans="1:16" ht="12" customHeight="1" x14ac:dyDescent="0.2">
      <c r="A53" s="171"/>
      <c r="B53" s="189" t="s">
        <v>1121</v>
      </c>
      <c r="C53" s="116"/>
      <c r="D53" s="115">
        <v>2</v>
      </c>
      <c r="E53" s="115">
        <v>1.46</v>
      </c>
      <c r="F53" s="122"/>
      <c r="G53" s="122"/>
      <c r="H53" s="122"/>
      <c r="I53" s="122"/>
      <c r="J53" s="122"/>
      <c r="K53" s="115">
        <v>1.46</v>
      </c>
      <c r="L53" s="115">
        <v>2.92</v>
      </c>
      <c r="M53" s="118"/>
      <c r="N53" s="116"/>
    </row>
    <row r="54" spans="1:16" ht="12" customHeight="1" x14ac:dyDescent="0.2">
      <c r="A54" s="156" t="s">
        <v>297</v>
      </c>
      <c r="B54" s="157" t="s">
        <v>924</v>
      </c>
      <c r="C54" s="143"/>
      <c r="D54" s="253"/>
      <c r="E54" s="253"/>
      <c r="F54" s="253"/>
      <c r="G54" s="253"/>
      <c r="H54" s="253"/>
      <c r="I54" s="253"/>
      <c r="J54" s="253"/>
      <c r="K54" s="253"/>
      <c r="L54" s="253"/>
      <c r="M54" s="144"/>
      <c r="N54" s="143"/>
    </row>
    <row r="55" spans="1:16" ht="42" customHeight="1" x14ac:dyDescent="0.3">
      <c r="A55" s="308" t="s">
        <v>298</v>
      </c>
      <c r="B55" s="307" t="s">
        <v>925</v>
      </c>
      <c r="C55" s="530" t="s">
        <v>1499</v>
      </c>
      <c r="D55" s="300"/>
      <c r="E55" s="300"/>
      <c r="F55" s="300"/>
      <c r="G55" s="300"/>
      <c r="H55" s="300"/>
      <c r="I55" s="308" t="s">
        <v>926</v>
      </c>
      <c r="J55" s="300"/>
      <c r="K55" s="300"/>
      <c r="L55" s="300"/>
      <c r="M55" s="306">
        <f>SUM(L56:L58)</f>
        <v>3.258</v>
      </c>
      <c r="N55" s="308" t="s">
        <v>46</v>
      </c>
    </row>
    <row r="56" spans="1:16" x14ac:dyDescent="0.2">
      <c r="A56" s="207"/>
      <c r="B56" s="207" t="s">
        <v>1492</v>
      </c>
      <c r="C56" s="558" t="s">
        <v>1545</v>
      </c>
      <c r="D56" s="145">
        <v>1</v>
      </c>
      <c r="E56" s="145">
        <v>30.68</v>
      </c>
      <c r="F56" s="146"/>
      <c r="G56" s="145"/>
      <c r="H56" s="146"/>
      <c r="I56" s="146">
        <v>0.05</v>
      </c>
      <c r="J56" s="146"/>
      <c r="K56" s="145">
        <f>E56*I56</f>
        <v>1.534</v>
      </c>
      <c r="L56" s="145">
        <f>K56*D56</f>
        <v>1.534</v>
      </c>
      <c r="M56" s="147"/>
      <c r="N56" s="175"/>
    </row>
    <row r="57" spans="1:16" ht="12" customHeight="1" x14ac:dyDescent="0.2">
      <c r="A57" s="207"/>
      <c r="B57" s="207" t="s">
        <v>1493</v>
      </c>
      <c r="C57" s="558"/>
      <c r="D57" s="145">
        <v>1</v>
      </c>
      <c r="E57" s="145">
        <v>30.68</v>
      </c>
      <c r="F57" s="146"/>
      <c r="G57" s="145"/>
      <c r="H57" s="146"/>
      <c r="I57" s="146">
        <v>0.05</v>
      </c>
      <c r="J57" s="146"/>
      <c r="K57" s="145">
        <f t="shared" ref="K57:K58" si="1">E57*I57</f>
        <v>1.534</v>
      </c>
      <c r="L57" s="145">
        <f t="shared" ref="L57:L58" si="2">K57*D57</f>
        <v>1.534</v>
      </c>
      <c r="M57" s="147"/>
      <c r="N57" s="175"/>
    </row>
    <row r="58" spans="1:16" ht="12" customHeight="1" x14ac:dyDescent="0.2">
      <c r="A58" s="207"/>
      <c r="B58" s="207" t="s">
        <v>1494</v>
      </c>
      <c r="C58" s="558"/>
      <c r="D58" s="145">
        <v>1</v>
      </c>
      <c r="E58" s="145">
        <v>3.8</v>
      </c>
      <c r="F58" s="146"/>
      <c r="G58" s="145"/>
      <c r="H58" s="146"/>
      <c r="I58" s="146">
        <v>0.05</v>
      </c>
      <c r="J58" s="146"/>
      <c r="K58" s="145">
        <f t="shared" si="1"/>
        <v>0.19</v>
      </c>
      <c r="L58" s="145">
        <f t="shared" si="2"/>
        <v>0.19</v>
      </c>
      <c r="M58" s="147"/>
      <c r="N58" s="175"/>
    </row>
    <row r="59" spans="1:16" ht="14.5" customHeight="1" x14ac:dyDescent="0.2">
      <c r="A59" s="216" t="s">
        <v>1160</v>
      </c>
      <c r="B59" s="180" t="s">
        <v>1161</v>
      </c>
      <c r="C59" s="181"/>
      <c r="D59" s="257"/>
      <c r="E59" s="257"/>
      <c r="F59" s="257"/>
      <c r="G59" s="257"/>
      <c r="H59" s="257"/>
      <c r="I59" s="257"/>
      <c r="J59" s="257"/>
      <c r="K59" s="257"/>
      <c r="L59" s="257"/>
      <c r="M59" s="217"/>
      <c r="N59" s="181"/>
    </row>
    <row r="60" spans="1:16" ht="16.399999999999999" customHeight="1" x14ac:dyDescent="0.2">
      <c r="A60" s="156" t="s">
        <v>337</v>
      </c>
      <c r="B60" s="157" t="s">
        <v>38</v>
      </c>
      <c r="C60" s="143"/>
      <c r="D60" s="253"/>
      <c r="E60" s="253"/>
      <c r="F60" s="253"/>
      <c r="G60" s="253"/>
      <c r="H60" s="253"/>
      <c r="I60" s="253"/>
      <c r="J60" s="253"/>
      <c r="K60" s="253"/>
      <c r="L60" s="253"/>
      <c r="M60" s="144"/>
      <c r="N60" s="143"/>
    </row>
    <row r="61" spans="1:16" ht="42" hidden="1" x14ac:dyDescent="0.3">
      <c r="A61" s="121" t="s">
        <v>341</v>
      </c>
      <c r="B61" s="132" t="s">
        <v>848</v>
      </c>
      <c r="C61" s="111"/>
      <c r="D61" s="117"/>
      <c r="E61" s="117"/>
      <c r="F61" s="117"/>
      <c r="G61" s="117"/>
      <c r="H61" s="117"/>
      <c r="I61" s="117"/>
      <c r="J61" s="117"/>
      <c r="K61" s="117"/>
      <c r="L61" s="117"/>
      <c r="M61" s="114">
        <f>SUM(K63:K73)</f>
        <v>9.11</v>
      </c>
      <c r="N61" s="121" t="s">
        <v>46</v>
      </c>
      <c r="P61" s="48" t="s">
        <v>796</v>
      </c>
    </row>
    <row r="62" spans="1:16" ht="19.75" hidden="1" customHeight="1" x14ac:dyDescent="0.3">
      <c r="A62" s="171" t="s">
        <v>1164</v>
      </c>
      <c r="B62" s="232" t="s">
        <v>878</v>
      </c>
      <c r="C62" s="111"/>
      <c r="D62" s="115"/>
      <c r="E62" s="115"/>
      <c r="F62" s="117"/>
      <c r="G62" s="115"/>
      <c r="H62" s="117"/>
      <c r="I62" s="115"/>
      <c r="J62" s="117"/>
      <c r="K62" s="115"/>
      <c r="L62" s="115"/>
      <c r="M62" s="118"/>
      <c r="N62" s="111"/>
    </row>
    <row r="63" spans="1:16" ht="12" hidden="1" customHeight="1" x14ac:dyDescent="0.2">
      <c r="A63" s="171" t="s">
        <v>1165</v>
      </c>
      <c r="B63" s="189" t="s">
        <v>1166</v>
      </c>
      <c r="C63" s="116"/>
      <c r="D63" s="115">
        <v>1</v>
      </c>
      <c r="E63" s="115">
        <v>52.39</v>
      </c>
      <c r="F63" s="122"/>
      <c r="G63" s="115">
        <v>0.15</v>
      </c>
      <c r="H63" s="122"/>
      <c r="I63" s="115">
        <v>0.3</v>
      </c>
      <c r="J63" s="122"/>
      <c r="K63" s="115">
        <v>2.36</v>
      </c>
      <c r="L63" s="115">
        <v>2.36</v>
      </c>
      <c r="M63" s="118"/>
      <c r="N63" s="116"/>
    </row>
    <row r="64" spans="1:16" ht="12" hidden="1" customHeight="1" x14ac:dyDescent="0.2">
      <c r="A64" s="171">
        <v>1</v>
      </c>
      <c r="B64" s="189"/>
      <c r="C64" s="116"/>
      <c r="D64" s="115"/>
      <c r="E64" s="115">
        <v>0.9</v>
      </c>
      <c r="F64" s="117"/>
      <c r="G64" s="115">
        <v>0.75</v>
      </c>
      <c r="H64" s="117"/>
      <c r="I64" s="115">
        <v>1</v>
      </c>
      <c r="J64" s="117"/>
      <c r="K64" s="115">
        <f t="shared" ref="K64:K73" si="3">E64*G64*I64</f>
        <v>0.67500000000000004</v>
      </c>
      <c r="L64" s="115"/>
      <c r="M64" s="118"/>
      <c r="N64" s="116"/>
    </row>
    <row r="65" spans="1:16" ht="12" hidden="1" customHeight="1" x14ac:dyDescent="0.2">
      <c r="A65" s="171">
        <v>2</v>
      </c>
      <c r="B65" s="189"/>
      <c r="C65" s="116"/>
      <c r="D65" s="115"/>
      <c r="E65" s="115">
        <v>0.9</v>
      </c>
      <c r="F65" s="117"/>
      <c r="G65" s="115">
        <v>0.75</v>
      </c>
      <c r="H65" s="117"/>
      <c r="I65" s="115">
        <v>1</v>
      </c>
      <c r="J65" s="117"/>
      <c r="K65" s="115">
        <f t="shared" si="3"/>
        <v>0.67500000000000004</v>
      </c>
      <c r="L65" s="115"/>
      <c r="M65" s="118"/>
      <c r="N65" s="116"/>
    </row>
    <row r="66" spans="1:16" ht="12" hidden="1" customHeight="1" x14ac:dyDescent="0.2">
      <c r="A66" s="171">
        <v>3</v>
      </c>
      <c r="B66" s="189"/>
      <c r="C66" s="116"/>
      <c r="D66" s="115"/>
      <c r="E66" s="115">
        <v>0.9</v>
      </c>
      <c r="F66" s="117"/>
      <c r="G66" s="115">
        <v>0.75</v>
      </c>
      <c r="H66" s="117"/>
      <c r="I66" s="115">
        <v>1</v>
      </c>
      <c r="J66" s="117"/>
      <c r="K66" s="115">
        <f t="shared" si="3"/>
        <v>0.67500000000000004</v>
      </c>
      <c r="L66" s="115"/>
      <c r="M66" s="118"/>
      <c r="N66" s="116"/>
    </row>
    <row r="67" spans="1:16" ht="12" hidden="1" customHeight="1" x14ac:dyDescent="0.2">
      <c r="A67" s="171">
        <v>4</v>
      </c>
      <c r="B67" s="189"/>
      <c r="C67" s="116"/>
      <c r="D67" s="115"/>
      <c r="E67" s="115">
        <v>0.9</v>
      </c>
      <c r="F67" s="117"/>
      <c r="G67" s="115">
        <v>0.75</v>
      </c>
      <c r="H67" s="117"/>
      <c r="I67" s="115">
        <v>1</v>
      </c>
      <c r="J67" s="117"/>
      <c r="K67" s="115">
        <f t="shared" si="3"/>
        <v>0.67500000000000004</v>
      </c>
      <c r="L67" s="115"/>
      <c r="M67" s="118"/>
      <c r="N67" s="116"/>
    </row>
    <row r="68" spans="1:16" ht="12" hidden="1" customHeight="1" x14ac:dyDescent="0.2">
      <c r="A68" s="171">
        <v>5</v>
      </c>
      <c r="B68" s="189"/>
      <c r="C68" s="116"/>
      <c r="D68" s="115"/>
      <c r="E68" s="115">
        <v>0.9</v>
      </c>
      <c r="F68" s="117"/>
      <c r="G68" s="115">
        <v>0.75</v>
      </c>
      <c r="H68" s="117"/>
      <c r="I68" s="115">
        <v>1</v>
      </c>
      <c r="J68" s="117"/>
      <c r="K68" s="115">
        <f t="shared" si="3"/>
        <v>0.67500000000000004</v>
      </c>
      <c r="L68" s="115"/>
      <c r="M68" s="118"/>
      <c r="N68" s="116"/>
    </row>
    <row r="69" spans="1:16" ht="12" hidden="1" customHeight="1" x14ac:dyDescent="0.2">
      <c r="A69" s="171">
        <v>6</v>
      </c>
      <c r="B69" s="189"/>
      <c r="C69" s="116"/>
      <c r="D69" s="115"/>
      <c r="E69" s="115">
        <v>0.9</v>
      </c>
      <c r="F69" s="117"/>
      <c r="G69" s="115">
        <v>0.75</v>
      </c>
      <c r="H69" s="117"/>
      <c r="I69" s="115">
        <v>1</v>
      </c>
      <c r="J69" s="117"/>
      <c r="K69" s="115">
        <f t="shared" si="3"/>
        <v>0.67500000000000004</v>
      </c>
      <c r="L69" s="115"/>
      <c r="M69" s="118"/>
      <c r="N69" s="116"/>
    </row>
    <row r="70" spans="1:16" ht="12" hidden="1" customHeight="1" x14ac:dyDescent="0.2">
      <c r="A70" s="171">
        <v>7</v>
      </c>
      <c r="B70" s="189"/>
      <c r="C70" s="116"/>
      <c r="D70" s="115"/>
      <c r="E70" s="115">
        <v>0.9</v>
      </c>
      <c r="F70" s="117"/>
      <c r="G70" s="115">
        <v>0.75</v>
      </c>
      <c r="H70" s="117"/>
      <c r="I70" s="115">
        <v>1</v>
      </c>
      <c r="J70" s="117"/>
      <c r="K70" s="115">
        <f t="shared" si="3"/>
        <v>0.67500000000000004</v>
      </c>
      <c r="L70" s="115"/>
      <c r="M70" s="118"/>
      <c r="N70" s="116"/>
    </row>
    <row r="71" spans="1:16" ht="12" hidden="1" customHeight="1" x14ac:dyDescent="0.2">
      <c r="A71" s="171">
        <v>8</v>
      </c>
      <c r="B71" s="189"/>
      <c r="C71" s="116"/>
      <c r="D71" s="115"/>
      <c r="E71" s="115">
        <v>0.9</v>
      </c>
      <c r="F71" s="117"/>
      <c r="G71" s="115">
        <v>0.75</v>
      </c>
      <c r="H71" s="117"/>
      <c r="I71" s="115">
        <v>1</v>
      </c>
      <c r="J71" s="117"/>
      <c r="K71" s="115">
        <f t="shared" si="3"/>
        <v>0.67500000000000004</v>
      </c>
      <c r="L71" s="115"/>
      <c r="M71" s="118"/>
      <c r="N71" s="116"/>
    </row>
    <row r="72" spans="1:16" ht="12" hidden="1" customHeight="1" x14ac:dyDescent="0.2">
      <c r="A72" s="171">
        <v>9</v>
      </c>
      <c r="B72" s="189"/>
      <c r="C72" s="116"/>
      <c r="D72" s="115"/>
      <c r="E72" s="115">
        <v>0.9</v>
      </c>
      <c r="F72" s="117"/>
      <c r="G72" s="115">
        <v>0.75</v>
      </c>
      <c r="H72" s="117"/>
      <c r="I72" s="115">
        <v>1</v>
      </c>
      <c r="J72" s="117"/>
      <c r="K72" s="115">
        <f t="shared" si="3"/>
        <v>0.67500000000000004</v>
      </c>
      <c r="L72" s="115"/>
      <c r="M72" s="118"/>
      <c r="N72" s="116"/>
    </row>
    <row r="73" spans="1:16" ht="12" hidden="1" customHeight="1" x14ac:dyDescent="0.2">
      <c r="A73" s="171">
        <v>10</v>
      </c>
      <c r="B73" s="189"/>
      <c r="C73" s="116"/>
      <c r="D73" s="115"/>
      <c r="E73" s="115">
        <v>0.9</v>
      </c>
      <c r="F73" s="117"/>
      <c r="G73" s="115">
        <v>0.75</v>
      </c>
      <c r="H73" s="117"/>
      <c r="I73" s="115">
        <v>1</v>
      </c>
      <c r="J73" s="117"/>
      <c r="K73" s="115">
        <f t="shared" si="3"/>
        <v>0.67500000000000004</v>
      </c>
      <c r="L73" s="115"/>
      <c r="M73" s="118"/>
      <c r="N73" s="116"/>
    </row>
    <row r="74" spans="1:16" ht="58.75" hidden="1" customHeight="1" x14ac:dyDescent="0.3">
      <c r="A74" s="121" t="s">
        <v>342</v>
      </c>
      <c r="B74" s="134" t="s">
        <v>68</v>
      </c>
      <c r="C74" s="163" t="s">
        <v>1167</v>
      </c>
      <c r="D74" s="209"/>
      <c r="E74" s="209"/>
      <c r="F74" s="209"/>
      <c r="G74" s="209"/>
      <c r="H74" s="209"/>
      <c r="I74" s="209"/>
      <c r="J74" s="209"/>
      <c r="K74" s="209"/>
      <c r="L74" s="209"/>
      <c r="M74" s="114">
        <f>L75</f>
        <v>3.85</v>
      </c>
      <c r="N74" s="121" t="s">
        <v>63</v>
      </c>
      <c r="P74" s="48" t="s">
        <v>796</v>
      </c>
    </row>
    <row r="75" spans="1:16" ht="21" hidden="1" customHeight="1" x14ac:dyDescent="0.3">
      <c r="A75" s="171" t="s">
        <v>1168</v>
      </c>
      <c r="B75" s="232" t="s">
        <v>878</v>
      </c>
      <c r="C75" s="111"/>
      <c r="D75" s="115">
        <v>10</v>
      </c>
      <c r="E75" s="115">
        <v>0.7</v>
      </c>
      <c r="F75" s="117"/>
      <c r="G75" s="115">
        <v>0.55000000000000004</v>
      </c>
      <c r="H75" s="117"/>
      <c r="I75" s="117"/>
      <c r="J75" s="117"/>
      <c r="K75" s="115">
        <f>E75*G75</f>
        <v>0.38500000000000001</v>
      </c>
      <c r="L75" s="115">
        <f>K75*D75</f>
        <v>3.85</v>
      </c>
      <c r="M75" s="118"/>
      <c r="N75" s="111"/>
    </row>
    <row r="76" spans="1:16" ht="52.5" hidden="1" x14ac:dyDescent="0.3">
      <c r="A76" s="133" t="s">
        <v>343</v>
      </c>
      <c r="B76" s="132" t="s">
        <v>1094</v>
      </c>
      <c r="C76" s="163" t="s">
        <v>1095</v>
      </c>
      <c r="D76" s="209"/>
      <c r="E76" s="209"/>
      <c r="F76" s="209"/>
      <c r="G76" s="209"/>
      <c r="H76" s="209"/>
      <c r="I76" s="209"/>
      <c r="J76" s="209"/>
      <c r="K76" s="209"/>
      <c r="L76" s="209"/>
      <c r="M76" s="114">
        <f>L77</f>
        <v>3.85</v>
      </c>
      <c r="N76" s="133" t="s">
        <v>63</v>
      </c>
      <c r="P76" s="48" t="s">
        <v>796</v>
      </c>
    </row>
    <row r="77" spans="1:16" ht="21" hidden="1" customHeight="1" x14ac:dyDescent="0.3">
      <c r="A77" s="171" t="s">
        <v>1169</v>
      </c>
      <c r="B77" s="232" t="s">
        <v>878</v>
      </c>
      <c r="C77" s="111"/>
      <c r="D77" s="115">
        <v>10</v>
      </c>
      <c r="E77" s="115">
        <v>0.7</v>
      </c>
      <c r="F77" s="117"/>
      <c r="G77" s="115">
        <v>0.55000000000000004</v>
      </c>
      <c r="H77" s="117"/>
      <c r="I77" s="117"/>
      <c r="J77" s="117"/>
      <c r="K77" s="115">
        <f>E77*G77</f>
        <v>0.38500000000000001</v>
      </c>
      <c r="L77" s="115">
        <f>K77*D77</f>
        <v>3.85</v>
      </c>
      <c r="M77" s="118"/>
      <c r="N77" s="111"/>
    </row>
    <row r="78" spans="1:16" ht="31.5" x14ac:dyDescent="0.3">
      <c r="A78" s="266" t="s">
        <v>341</v>
      </c>
      <c r="B78" s="304" t="s">
        <v>67</v>
      </c>
      <c r="C78" s="305" t="s">
        <v>1495</v>
      </c>
      <c r="D78" s="300"/>
      <c r="E78" s="300"/>
      <c r="F78" s="300"/>
      <c r="G78" s="300"/>
      <c r="H78" s="300"/>
      <c r="I78" s="300"/>
      <c r="J78" s="300"/>
      <c r="K78" s="300"/>
      <c r="L78" s="300"/>
      <c r="M78" s="306">
        <f>SUM(K80:K89)</f>
        <v>6.7499999999999991</v>
      </c>
      <c r="N78" s="266" t="s">
        <v>46</v>
      </c>
    </row>
    <row r="79" spans="1:16" x14ac:dyDescent="0.3">
      <c r="A79" s="559"/>
      <c r="B79" s="560" t="s">
        <v>878</v>
      </c>
      <c r="C79" s="561"/>
      <c r="D79" s="562"/>
      <c r="E79" s="563"/>
      <c r="F79" s="561"/>
      <c r="G79" s="564"/>
      <c r="H79" s="561"/>
      <c r="I79" s="563"/>
      <c r="J79" s="561"/>
      <c r="K79" s="564"/>
      <c r="L79" s="564"/>
      <c r="M79" s="561"/>
      <c r="N79" s="561"/>
    </row>
    <row r="80" spans="1:16" x14ac:dyDescent="0.2">
      <c r="A80" s="559"/>
      <c r="B80" s="565"/>
      <c r="C80" s="566"/>
      <c r="D80" s="562"/>
      <c r="E80" s="563">
        <v>0.9</v>
      </c>
      <c r="F80" s="561"/>
      <c r="G80" s="564">
        <v>0.75</v>
      </c>
      <c r="H80" s="561"/>
      <c r="I80" s="563">
        <v>1</v>
      </c>
      <c r="J80" s="561"/>
      <c r="K80" s="564">
        <f t="shared" ref="K80:K89" si="4">E80*G80*I80</f>
        <v>0.67500000000000004</v>
      </c>
      <c r="L80" s="564"/>
      <c r="M80" s="566"/>
      <c r="N80" s="566"/>
    </row>
    <row r="81" spans="1:14" x14ac:dyDescent="0.2">
      <c r="A81" s="559"/>
      <c r="B81" s="565"/>
      <c r="C81" s="566"/>
      <c r="D81" s="562"/>
      <c r="E81" s="563">
        <v>0.9</v>
      </c>
      <c r="F81" s="561"/>
      <c r="G81" s="564">
        <v>0.75</v>
      </c>
      <c r="H81" s="561"/>
      <c r="I81" s="563">
        <v>1</v>
      </c>
      <c r="J81" s="561"/>
      <c r="K81" s="564">
        <f t="shared" si="4"/>
        <v>0.67500000000000004</v>
      </c>
      <c r="L81" s="564"/>
      <c r="M81" s="566"/>
      <c r="N81" s="566"/>
    </row>
    <row r="82" spans="1:14" x14ac:dyDescent="0.2">
      <c r="A82" s="559"/>
      <c r="B82" s="565"/>
      <c r="C82" s="566"/>
      <c r="D82" s="562"/>
      <c r="E82" s="563">
        <v>0.9</v>
      </c>
      <c r="F82" s="561"/>
      <c r="G82" s="564">
        <v>0.75</v>
      </c>
      <c r="H82" s="561"/>
      <c r="I82" s="563">
        <v>1</v>
      </c>
      <c r="J82" s="561"/>
      <c r="K82" s="564">
        <f t="shared" si="4"/>
        <v>0.67500000000000004</v>
      </c>
      <c r="L82" s="564"/>
      <c r="M82" s="566"/>
      <c r="N82" s="566"/>
    </row>
    <row r="83" spans="1:14" x14ac:dyDescent="0.2">
      <c r="A83" s="559"/>
      <c r="B83" s="565"/>
      <c r="C83" s="566"/>
      <c r="D83" s="562"/>
      <c r="E83" s="563">
        <v>0.9</v>
      </c>
      <c r="F83" s="561"/>
      <c r="G83" s="564">
        <v>0.75</v>
      </c>
      <c r="H83" s="561"/>
      <c r="I83" s="563">
        <v>1</v>
      </c>
      <c r="J83" s="561"/>
      <c r="K83" s="564">
        <f t="shared" si="4"/>
        <v>0.67500000000000004</v>
      </c>
      <c r="L83" s="564"/>
      <c r="M83" s="566"/>
      <c r="N83" s="566"/>
    </row>
    <row r="84" spans="1:14" x14ac:dyDescent="0.2">
      <c r="A84" s="559"/>
      <c r="B84" s="565"/>
      <c r="C84" s="566"/>
      <c r="D84" s="562"/>
      <c r="E84" s="563">
        <v>0.9</v>
      </c>
      <c r="F84" s="561"/>
      <c r="G84" s="564">
        <v>0.75</v>
      </c>
      <c r="H84" s="561"/>
      <c r="I84" s="563">
        <v>1</v>
      </c>
      <c r="J84" s="561"/>
      <c r="K84" s="564">
        <f t="shared" si="4"/>
        <v>0.67500000000000004</v>
      </c>
      <c r="L84" s="564"/>
      <c r="M84" s="566"/>
      <c r="N84" s="566"/>
    </row>
    <row r="85" spans="1:14" x14ac:dyDescent="0.2">
      <c r="A85" s="559"/>
      <c r="B85" s="565"/>
      <c r="C85" s="566"/>
      <c r="D85" s="562"/>
      <c r="E85" s="563">
        <v>0.9</v>
      </c>
      <c r="F85" s="561"/>
      <c r="G85" s="564">
        <v>0.75</v>
      </c>
      <c r="H85" s="561"/>
      <c r="I85" s="563">
        <v>1</v>
      </c>
      <c r="J85" s="561"/>
      <c r="K85" s="564">
        <f t="shared" si="4"/>
        <v>0.67500000000000004</v>
      </c>
      <c r="L85" s="564"/>
      <c r="M85" s="566"/>
      <c r="N85" s="566"/>
    </row>
    <row r="86" spans="1:14" x14ac:dyDescent="0.2">
      <c r="A86" s="559"/>
      <c r="B86" s="565"/>
      <c r="C86" s="566"/>
      <c r="D86" s="562"/>
      <c r="E86" s="563">
        <v>0.9</v>
      </c>
      <c r="F86" s="561"/>
      <c r="G86" s="564">
        <v>0.75</v>
      </c>
      <c r="H86" s="561"/>
      <c r="I86" s="563">
        <v>1</v>
      </c>
      <c r="J86" s="561"/>
      <c r="K86" s="564">
        <f t="shared" si="4"/>
        <v>0.67500000000000004</v>
      </c>
      <c r="L86" s="564"/>
      <c r="M86" s="566"/>
      <c r="N86" s="566"/>
    </row>
    <row r="87" spans="1:14" x14ac:dyDescent="0.2">
      <c r="A87" s="559"/>
      <c r="B87" s="565"/>
      <c r="C87" s="566"/>
      <c r="D87" s="562"/>
      <c r="E87" s="563">
        <v>0.9</v>
      </c>
      <c r="F87" s="561"/>
      <c r="G87" s="564">
        <v>0.75</v>
      </c>
      <c r="H87" s="561"/>
      <c r="I87" s="563">
        <v>1</v>
      </c>
      <c r="J87" s="561"/>
      <c r="K87" s="564">
        <f t="shared" si="4"/>
        <v>0.67500000000000004</v>
      </c>
      <c r="L87" s="564"/>
      <c r="M87" s="566"/>
      <c r="N87" s="566"/>
    </row>
    <row r="88" spans="1:14" x14ac:dyDescent="0.2">
      <c r="A88" s="559"/>
      <c r="B88" s="565"/>
      <c r="C88" s="566"/>
      <c r="D88" s="562"/>
      <c r="E88" s="563">
        <v>0.9</v>
      </c>
      <c r="F88" s="561"/>
      <c r="G88" s="564">
        <v>0.75</v>
      </c>
      <c r="H88" s="561"/>
      <c r="I88" s="563">
        <v>1</v>
      </c>
      <c r="J88" s="561"/>
      <c r="K88" s="564">
        <f t="shared" si="4"/>
        <v>0.67500000000000004</v>
      </c>
      <c r="L88" s="564"/>
      <c r="M88" s="566"/>
      <c r="N88" s="566"/>
    </row>
    <row r="89" spans="1:14" x14ac:dyDescent="0.2">
      <c r="A89" s="559"/>
      <c r="B89" s="565"/>
      <c r="C89" s="566"/>
      <c r="D89" s="562"/>
      <c r="E89" s="563">
        <v>0.9</v>
      </c>
      <c r="F89" s="561"/>
      <c r="G89" s="564">
        <v>0.75</v>
      </c>
      <c r="H89" s="561"/>
      <c r="I89" s="563">
        <v>1</v>
      </c>
      <c r="J89" s="561"/>
      <c r="K89" s="564">
        <f t="shared" si="4"/>
        <v>0.67500000000000004</v>
      </c>
      <c r="L89" s="564"/>
      <c r="M89" s="566"/>
      <c r="N89" s="566"/>
    </row>
    <row r="90" spans="1:14" ht="21" customHeight="1" x14ac:dyDescent="0.3">
      <c r="A90" s="266" t="s">
        <v>344</v>
      </c>
      <c r="B90" s="534" t="str">
        <f>'BM06'!B204</f>
        <v>MONTAGEM E DESMONTAGEM DE FÔRMA DE PILARES RETANGULARES E ESTRUTURAS SIMILARES, PÉ-DIREITO SIMPLES, EM CHAPA DE MADEIRA COMPENSADA PLASTIFICADA, 18 UTILIZAÇÕES. AF_09/2020</v>
      </c>
      <c r="C90" s="305"/>
      <c r="D90" s="300"/>
      <c r="E90" s="300"/>
      <c r="F90" s="300"/>
      <c r="G90" s="300"/>
      <c r="H90" s="300"/>
      <c r="I90" s="300"/>
      <c r="J90" s="300"/>
      <c r="K90" s="300"/>
      <c r="L90" s="300"/>
      <c r="M90" s="306">
        <f>L91</f>
        <v>110.37</v>
      </c>
      <c r="N90" s="266" t="s">
        <v>71</v>
      </c>
    </row>
    <row r="91" spans="1:14" ht="21" customHeight="1" x14ac:dyDescent="0.2">
      <c r="A91" s="161"/>
      <c r="B91" s="298" t="s">
        <v>1170</v>
      </c>
      <c r="C91" s="175"/>
      <c r="D91" s="297">
        <v>1</v>
      </c>
      <c r="E91" s="297">
        <v>110.37</v>
      </c>
      <c r="F91" s="259"/>
      <c r="G91" s="259"/>
      <c r="H91" s="259"/>
      <c r="I91" s="259"/>
      <c r="J91" s="259"/>
      <c r="K91" s="297">
        <v>110.37</v>
      </c>
      <c r="L91" s="297">
        <v>110.37</v>
      </c>
      <c r="M91" s="147"/>
      <c r="N91" s="175"/>
    </row>
    <row r="92" spans="1:14" ht="84" x14ac:dyDescent="0.3">
      <c r="A92" s="266" t="s">
        <v>345</v>
      </c>
      <c r="B92" s="534" t="s">
        <v>1171</v>
      </c>
      <c r="C92" s="305"/>
      <c r="D92" s="300"/>
      <c r="E92" s="300"/>
      <c r="F92" s="300"/>
      <c r="G92" s="300"/>
      <c r="H92" s="300"/>
      <c r="I92" s="300"/>
      <c r="J92" s="300"/>
      <c r="K92" s="300"/>
      <c r="L92" s="300"/>
      <c r="M92" s="306">
        <v>141.6</v>
      </c>
      <c r="N92" s="266" t="s">
        <v>71</v>
      </c>
    </row>
    <row r="93" spans="1:14" ht="12" customHeight="1" x14ac:dyDescent="0.2">
      <c r="A93" s="161"/>
      <c r="B93" s="298" t="s">
        <v>1170</v>
      </c>
      <c r="C93" s="175"/>
      <c r="D93" s="297">
        <v>1</v>
      </c>
      <c r="E93" s="297">
        <v>141.6</v>
      </c>
      <c r="F93" s="259"/>
      <c r="G93" s="259"/>
      <c r="H93" s="259"/>
      <c r="I93" s="259"/>
      <c r="J93" s="259"/>
      <c r="K93" s="297">
        <v>141.6</v>
      </c>
      <c r="L93" s="297">
        <f>K93</f>
        <v>141.6</v>
      </c>
      <c r="M93" s="147"/>
      <c r="N93" s="175"/>
    </row>
    <row r="94" spans="1:14" ht="84" x14ac:dyDescent="0.3">
      <c r="A94" s="266" t="s">
        <v>346</v>
      </c>
      <c r="B94" s="307" t="s">
        <v>1172</v>
      </c>
      <c r="C94" s="305"/>
      <c r="D94" s="300"/>
      <c r="E94" s="300"/>
      <c r="F94" s="300"/>
      <c r="G94" s="300"/>
      <c r="H94" s="300"/>
      <c r="I94" s="300"/>
      <c r="J94" s="300"/>
      <c r="K94" s="300"/>
      <c r="L94" s="300"/>
      <c r="M94" s="306">
        <f>L95</f>
        <v>33.799999999999997</v>
      </c>
      <c r="N94" s="266" t="s">
        <v>71</v>
      </c>
    </row>
    <row r="95" spans="1:14" ht="12" customHeight="1" x14ac:dyDescent="0.2">
      <c r="A95" s="161"/>
      <c r="B95" s="298" t="s">
        <v>1170</v>
      </c>
      <c r="C95" s="175"/>
      <c r="D95" s="297">
        <v>1</v>
      </c>
      <c r="E95" s="297">
        <v>33.799999999999997</v>
      </c>
      <c r="F95" s="259"/>
      <c r="G95" s="259"/>
      <c r="H95" s="259"/>
      <c r="I95" s="259"/>
      <c r="J95" s="259"/>
      <c r="K95" s="297">
        <v>33.799999999999997</v>
      </c>
      <c r="L95" s="297">
        <v>33.799999999999997</v>
      </c>
      <c r="M95" s="147"/>
      <c r="N95" s="175"/>
    </row>
    <row r="96" spans="1:14" ht="84" x14ac:dyDescent="0.3">
      <c r="A96" s="266" t="s">
        <v>347</v>
      </c>
      <c r="B96" s="307" t="s">
        <v>894</v>
      </c>
      <c r="C96" s="305"/>
      <c r="D96" s="300"/>
      <c r="E96" s="300"/>
      <c r="F96" s="300"/>
      <c r="G96" s="300"/>
      <c r="H96" s="300"/>
      <c r="I96" s="300"/>
      <c r="J96" s="300"/>
      <c r="K96" s="300"/>
      <c r="L96" s="300"/>
      <c r="M96" s="306">
        <f>L97</f>
        <v>168.9</v>
      </c>
      <c r="N96" s="266" t="s">
        <v>71</v>
      </c>
    </row>
    <row r="97" spans="1:14" ht="12" customHeight="1" x14ac:dyDescent="0.2">
      <c r="A97" s="161"/>
      <c r="B97" s="299" t="s">
        <v>1098</v>
      </c>
      <c r="C97" s="175"/>
      <c r="D97" s="297">
        <v>1</v>
      </c>
      <c r="E97" s="297">
        <v>168.9</v>
      </c>
      <c r="F97" s="259"/>
      <c r="G97" s="259"/>
      <c r="H97" s="259"/>
      <c r="I97" s="259"/>
      <c r="J97" s="259"/>
      <c r="K97" s="297">
        <f>E97</f>
        <v>168.9</v>
      </c>
      <c r="L97" s="297">
        <f>K97</f>
        <v>168.9</v>
      </c>
      <c r="M97" s="147"/>
      <c r="N97" s="175"/>
    </row>
    <row r="98" spans="1:14" ht="84" x14ac:dyDescent="0.3">
      <c r="A98" s="266" t="s">
        <v>348</v>
      </c>
      <c r="B98" s="307" t="s">
        <v>1173</v>
      </c>
      <c r="C98" s="305"/>
      <c r="D98" s="300"/>
      <c r="E98" s="300"/>
      <c r="F98" s="300"/>
      <c r="G98" s="300"/>
      <c r="H98" s="300"/>
      <c r="I98" s="300"/>
      <c r="J98" s="300"/>
      <c r="K98" s="300"/>
      <c r="L98" s="300"/>
      <c r="M98" s="306">
        <v>152.19999999999999</v>
      </c>
      <c r="N98" s="266" t="s">
        <v>71</v>
      </c>
    </row>
    <row r="99" spans="1:14" ht="12" customHeight="1" x14ac:dyDescent="0.2">
      <c r="A99" s="161"/>
      <c r="B99" s="299" t="s">
        <v>1098</v>
      </c>
      <c r="C99" s="175"/>
      <c r="D99" s="297">
        <v>1</v>
      </c>
      <c r="E99" s="297">
        <v>152.19999999999999</v>
      </c>
      <c r="F99" s="259"/>
      <c r="G99" s="259"/>
      <c r="H99" s="259"/>
      <c r="I99" s="259"/>
      <c r="J99" s="259"/>
      <c r="K99" s="297">
        <v>152.19999999999999</v>
      </c>
      <c r="L99" s="297">
        <f>K99</f>
        <v>152.19999999999999</v>
      </c>
      <c r="M99" s="147"/>
      <c r="N99" s="175"/>
    </row>
    <row r="100" spans="1:14" ht="52.75" customHeight="1" x14ac:dyDescent="0.3">
      <c r="A100" s="266" t="s">
        <v>349</v>
      </c>
      <c r="B100" s="307" t="s">
        <v>896</v>
      </c>
      <c r="C100" s="305"/>
      <c r="D100" s="300"/>
      <c r="E100" s="300"/>
      <c r="F100" s="300"/>
      <c r="G100" s="300"/>
      <c r="H100" s="300"/>
      <c r="I100" s="300"/>
      <c r="J100" s="300"/>
      <c r="K100" s="300"/>
      <c r="L100" s="300"/>
      <c r="M100" s="306">
        <f>L101</f>
        <v>6.72</v>
      </c>
      <c r="N100" s="266" t="s">
        <v>46</v>
      </c>
    </row>
    <row r="101" spans="1:14" ht="12" customHeight="1" x14ac:dyDescent="0.2">
      <c r="A101" s="161"/>
      <c r="B101" s="299" t="s">
        <v>1098</v>
      </c>
      <c r="C101" s="175"/>
      <c r="D101" s="297">
        <v>1</v>
      </c>
      <c r="E101" s="297">
        <v>6.72</v>
      </c>
      <c r="F101" s="146"/>
      <c r="G101" s="297"/>
      <c r="H101" s="146"/>
      <c r="I101" s="146"/>
      <c r="J101" s="146"/>
      <c r="K101" s="297">
        <v>6.72</v>
      </c>
      <c r="L101" s="297">
        <f>K101*D101</f>
        <v>6.72</v>
      </c>
      <c r="M101" s="147"/>
      <c r="N101" s="175"/>
    </row>
    <row r="102" spans="1:14" ht="42" customHeight="1" x14ac:dyDescent="0.3">
      <c r="A102" s="308" t="s">
        <v>350</v>
      </c>
      <c r="B102" s="307" t="s">
        <v>1107</v>
      </c>
      <c r="C102" s="305"/>
      <c r="D102" s="300"/>
      <c r="E102" s="300"/>
      <c r="F102" s="300"/>
      <c r="G102" s="300"/>
      <c r="H102" s="300"/>
      <c r="I102" s="300"/>
      <c r="J102" s="300"/>
      <c r="K102" s="300"/>
      <c r="L102" s="300"/>
      <c r="M102" s="306">
        <f>L103</f>
        <v>6.72</v>
      </c>
      <c r="N102" s="266" t="s">
        <v>46</v>
      </c>
    </row>
    <row r="103" spans="1:14" ht="14.5" customHeight="1" x14ac:dyDescent="0.2">
      <c r="A103" s="161"/>
      <c r="B103" s="299" t="s">
        <v>1098</v>
      </c>
      <c r="C103" s="175"/>
      <c r="D103" s="297">
        <v>1</v>
      </c>
      <c r="E103" s="297">
        <v>6.72</v>
      </c>
      <c r="F103" s="146"/>
      <c r="G103" s="297"/>
      <c r="H103" s="146"/>
      <c r="I103" s="146"/>
      <c r="J103" s="146"/>
      <c r="K103" s="297">
        <v>6.72</v>
      </c>
      <c r="L103" s="297">
        <f>K103*D103</f>
        <v>6.72</v>
      </c>
      <c r="M103" s="147"/>
      <c r="N103" s="175"/>
    </row>
    <row r="104" spans="1:14" ht="24" customHeight="1" x14ac:dyDescent="0.3">
      <c r="A104" s="308" t="s">
        <v>351</v>
      </c>
      <c r="B104" s="304" t="s">
        <v>77</v>
      </c>
      <c r="C104" s="208"/>
      <c r="D104" s="146"/>
      <c r="E104" s="146"/>
      <c r="F104" s="146"/>
      <c r="G104" s="146"/>
      <c r="H104" s="146"/>
      <c r="I104" s="146"/>
      <c r="J104" s="146"/>
      <c r="K104" s="146"/>
      <c r="L104" s="146"/>
      <c r="M104" s="306">
        <f>SUM(L105:L106)</f>
        <v>2.9999999999999361E-2</v>
      </c>
      <c r="N104" s="308" t="s">
        <v>46</v>
      </c>
    </row>
    <row r="105" spans="1:14" ht="12" customHeight="1" x14ac:dyDescent="0.2">
      <c r="A105" s="161"/>
      <c r="B105" s="299" t="s">
        <v>888</v>
      </c>
      <c r="C105" s="175"/>
      <c r="D105" s="297">
        <v>1</v>
      </c>
      <c r="E105" s="297">
        <f>M78</f>
        <v>6.7499999999999991</v>
      </c>
      <c r="F105" s="259"/>
      <c r="G105" s="259"/>
      <c r="H105" s="259"/>
      <c r="I105" s="259"/>
      <c r="J105" s="259"/>
      <c r="K105" s="297">
        <f>E105</f>
        <v>6.7499999999999991</v>
      </c>
      <c r="L105" s="297">
        <f>K105</f>
        <v>6.7499999999999991</v>
      </c>
      <c r="M105" s="147"/>
      <c r="N105" s="175"/>
    </row>
    <row r="106" spans="1:14" ht="12" customHeight="1" x14ac:dyDescent="0.2">
      <c r="A106" s="161"/>
      <c r="B106" s="302" t="s">
        <v>1102</v>
      </c>
      <c r="C106" s="175"/>
      <c r="D106" s="297">
        <v>-1</v>
      </c>
      <c r="E106" s="297">
        <v>6.72</v>
      </c>
      <c r="F106" s="259"/>
      <c r="G106" s="259"/>
      <c r="H106" s="259"/>
      <c r="I106" s="259"/>
      <c r="J106" s="259"/>
      <c r="K106" s="297">
        <v>6.72</v>
      </c>
      <c r="L106" s="297">
        <v>-6.72</v>
      </c>
      <c r="M106" s="147"/>
      <c r="N106" s="175"/>
    </row>
    <row r="107" spans="1:14" ht="52.5" x14ac:dyDescent="0.2">
      <c r="A107" s="308" t="s">
        <v>1514</v>
      </c>
      <c r="B107" s="308" t="str">
        <f>'BM06'!B214</f>
        <v>LAJE PRÉ-MOLDADA UNIDIRECIONAL, BIAPOIADA, PARA PISO, ENCHIMENTO EM CERÂMICA, VIGOTA CONVENCIONAL, ALTURA TOTAL DA LAJE (ENCHIMENTO+CAPA) = (8+4). AF_11/2020</v>
      </c>
      <c r="C107" s="208"/>
      <c r="D107" s="145"/>
      <c r="E107" s="297"/>
      <c r="F107" s="259"/>
      <c r="G107" s="259"/>
      <c r="H107" s="259"/>
      <c r="I107" s="259"/>
      <c r="J107" s="259"/>
      <c r="K107" s="297"/>
      <c r="L107" s="297"/>
      <c r="M107" s="266">
        <f>L108+L109</f>
        <v>18.972299999999997</v>
      </c>
      <c r="N107" s="266" t="s">
        <v>46</v>
      </c>
    </row>
    <row r="108" spans="1:14" x14ac:dyDescent="0.2">
      <c r="A108" s="298"/>
      <c r="B108" s="161" t="s">
        <v>1546</v>
      </c>
      <c r="C108" s="208"/>
      <c r="D108" s="145">
        <v>1</v>
      </c>
      <c r="E108" s="297">
        <v>4.5999999999999996</v>
      </c>
      <c r="F108" s="259"/>
      <c r="G108" s="146">
        <v>3.15</v>
      </c>
      <c r="H108" s="259"/>
      <c r="I108" s="259"/>
      <c r="J108" s="259"/>
      <c r="K108" s="297">
        <f>E108*G108</f>
        <v>14.489999999999998</v>
      </c>
      <c r="L108" s="297">
        <f>K108*D108</f>
        <v>14.489999999999998</v>
      </c>
      <c r="M108" s="147"/>
      <c r="N108" s="175"/>
    </row>
    <row r="109" spans="1:14" x14ac:dyDescent="0.2">
      <c r="A109" s="298"/>
      <c r="B109" s="161" t="s">
        <v>1547</v>
      </c>
      <c r="C109" s="208"/>
      <c r="D109" s="145">
        <v>1</v>
      </c>
      <c r="E109" s="297">
        <v>2.0099999999999998</v>
      </c>
      <c r="F109" s="259"/>
      <c r="G109" s="146">
        <v>2.23</v>
      </c>
      <c r="H109" s="259"/>
      <c r="I109" s="259"/>
      <c r="J109" s="259"/>
      <c r="K109" s="297">
        <f>E109*G109</f>
        <v>4.4822999999999995</v>
      </c>
      <c r="L109" s="297">
        <f>K109*D109</f>
        <v>4.4822999999999995</v>
      </c>
      <c r="M109" s="147"/>
      <c r="N109" s="175"/>
    </row>
    <row r="110" spans="1:14" ht="12" customHeight="1" x14ac:dyDescent="0.2">
      <c r="A110" s="156" t="s">
        <v>352</v>
      </c>
      <c r="B110" s="157" t="s">
        <v>902</v>
      </c>
      <c r="C110" s="143"/>
      <c r="D110" s="253"/>
      <c r="E110" s="253"/>
      <c r="F110" s="253"/>
      <c r="G110" s="253"/>
      <c r="H110" s="253"/>
      <c r="I110" s="253"/>
      <c r="J110" s="253"/>
      <c r="K110" s="253"/>
      <c r="L110" s="253"/>
      <c r="M110" s="144"/>
      <c r="N110" s="143"/>
    </row>
    <row r="111" spans="1:14" ht="42" customHeight="1" x14ac:dyDescent="0.3">
      <c r="A111" s="133" t="s">
        <v>356</v>
      </c>
      <c r="B111" s="134" t="s">
        <v>279</v>
      </c>
      <c r="C111" s="149" t="s">
        <v>1117</v>
      </c>
      <c r="D111" s="209"/>
      <c r="E111" s="209"/>
      <c r="F111" s="209"/>
      <c r="G111" s="209"/>
      <c r="H111" s="209"/>
      <c r="I111" s="209"/>
      <c r="J111" s="209"/>
      <c r="K111" s="209"/>
      <c r="L111" s="209"/>
      <c r="M111" s="114">
        <v>0</v>
      </c>
      <c r="N111" s="133" t="s">
        <v>124</v>
      </c>
    </row>
    <row r="112" spans="1:14" ht="12" customHeight="1" x14ac:dyDescent="0.2">
      <c r="A112" s="168"/>
      <c r="B112" s="210" t="s">
        <v>1119</v>
      </c>
      <c r="C112" s="130"/>
      <c r="D112" s="129">
        <v>2</v>
      </c>
      <c r="E112" s="129">
        <v>2.8</v>
      </c>
      <c r="F112" s="255"/>
      <c r="G112" s="255"/>
      <c r="H112" s="255"/>
      <c r="I112" s="255"/>
      <c r="J112" s="255"/>
      <c r="K112" s="129">
        <v>2.8</v>
      </c>
      <c r="L112" s="129">
        <f>K112*D112</f>
        <v>5.6</v>
      </c>
      <c r="M112" s="120"/>
      <c r="N112" s="130"/>
    </row>
    <row r="113" spans="1:16" ht="52.5" customHeight="1" x14ac:dyDescent="0.3">
      <c r="A113" s="121" t="s">
        <v>357</v>
      </c>
      <c r="B113" s="132" t="s">
        <v>1122</v>
      </c>
      <c r="C113" s="128"/>
      <c r="D113" s="209"/>
      <c r="E113" s="209"/>
      <c r="F113" s="209"/>
      <c r="G113" s="256" t="s">
        <v>903</v>
      </c>
      <c r="H113" s="209"/>
      <c r="I113" s="209"/>
      <c r="J113" s="209"/>
      <c r="K113" s="209"/>
      <c r="L113" s="209"/>
      <c r="M113" s="114">
        <v>44.41</v>
      </c>
      <c r="N113" s="121" t="s">
        <v>63</v>
      </c>
    </row>
    <row r="114" spans="1:16" ht="12" customHeight="1" x14ac:dyDescent="0.2">
      <c r="A114" s="171"/>
      <c r="B114" s="169" t="s">
        <v>1123</v>
      </c>
      <c r="C114" s="171" t="s">
        <v>1124</v>
      </c>
      <c r="D114" s="115">
        <v>2</v>
      </c>
      <c r="E114" s="115">
        <v>10.55</v>
      </c>
      <c r="F114" s="122"/>
      <c r="G114" s="115">
        <v>1.9</v>
      </c>
      <c r="H114" s="122"/>
      <c r="I114" s="122"/>
      <c r="J114" s="122"/>
      <c r="K114" s="115">
        <v>20.05</v>
      </c>
      <c r="L114" s="115">
        <v>40.090000000000003</v>
      </c>
      <c r="M114" s="118"/>
      <c r="N114" s="116"/>
    </row>
    <row r="115" spans="1:16" ht="12" customHeight="1" x14ac:dyDescent="0.2">
      <c r="A115" s="171"/>
      <c r="B115" s="189" t="s">
        <v>1125</v>
      </c>
      <c r="C115" s="171" t="s">
        <v>1126</v>
      </c>
      <c r="D115" s="115">
        <v>6</v>
      </c>
      <c r="E115" s="115">
        <v>0.48</v>
      </c>
      <c r="F115" s="122"/>
      <c r="G115" s="115">
        <v>1.5</v>
      </c>
      <c r="H115" s="122"/>
      <c r="I115" s="122"/>
      <c r="J115" s="122"/>
      <c r="K115" s="115">
        <v>0.72</v>
      </c>
      <c r="L115" s="115">
        <v>4.32</v>
      </c>
      <c r="M115" s="118"/>
      <c r="N115" s="116"/>
    </row>
    <row r="116" spans="1:16" ht="12" customHeight="1" x14ac:dyDescent="0.2">
      <c r="A116" s="156" t="s">
        <v>358</v>
      </c>
      <c r="B116" s="157" t="s">
        <v>910</v>
      </c>
      <c r="C116" s="143"/>
      <c r="D116" s="253"/>
      <c r="E116" s="253"/>
      <c r="F116" s="253"/>
      <c r="G116" s="253"/>
      <c r="H116" s="253"/>
      <c r="I116" s="253"/>
      <c r="J116" s="253"/>
      <c r="K116" s="253"/>
      <c r="L116" s="253"/>
      <c r="M116" s="144"/>
      <c r="N116" s="143"/>
    </row>
    <row r="117" spans="1:16" ht="63" x14ac:dyDescent="0.3">
      <c r="A117" s="266" t="s">
        <v>1516</v>
      </c>
      <c r="B117" s="304" t="s">
        <v>164</v>
      </c>
      <c r="C117" s="305"/>
      <c r="D117" s="300"/>
      <c r="E117" s="300"/>
      <c r="F117" s="300"/>
      <c r="G117" s="300"/>
      <c r="H117" s="300"/>
      <c r="I117" s="300"/>
      <c r="J117" s="300"/>
      <c r="K117" s="300"/>
      <c r="L117" s="300"/>
      <c r="M117" s="306">
        <v>2</v>
      </c>
      <c r="N117" s="266" t="s">
        <v>165</v>
      </c>
    </row>
    <row r="118" spans="1:16" x14ac:dyDescent="0.2">
      <c r="A118" s="161"/>
      <c r="B118" s="296" t="s">
        <v>912</v>
      </c>
      <c r="C118" s="175"/>
      <c r="D118" s="297">
        <v>1</v>
      </c>
      <c r="E118" s="297">
        <v>2</v>
      </c>
      <c r="F118" s="259"/>
      <c r="G118" s="259"/>
      <c r="H118" s="259"/>
      <c r="I118" s="259"/>
      <c r="J118" s="259"/>
      <c r="K118" s="297">
        <v>2</v>
      </c>
      <c r="L118" s="297">
        <v>2</v>
      </c>
      <c r="M118" s="147"/>
      <c r="N118" s="175"/>
    </row>
    <row r="119" spans="1:16" ht="12" customHeight="1" x14ac:dyDescent="0.2">
      <c r="A119" s="156" t="s">
        <v>366</v>
      </c>
      <c r="B119" s="157" t="s">
        <v>924</v>
      </c>
      <c r="C119" s="143"/>
      <c r="D119" s="253"/>
      <c r="E119" s="253"/>
      <c r="F119" s="253"/>
      <c r="G119" s="253"/>
      <c r="H119" s="253"/>
      <c r="I119" s="253"/>
      <c r="J119" s="253"/>
      <c r="K119" s="253"/>
      <c r="L119" s="253"/>
      <c r="M119" s="144"/>
      <c r="N119" s="143"/>
    </row>
    <row r="120" spans="1:16" ht="42" customHeight="1" x14ac:dyDescent="0.3">
      <c r="A120" s="308" t="s">
        <v>367</v>
      </c>
      <c r="B120" s="307" t="s">
        <v>925</v>
      </c>
      <c r="C120" s="533" t="s">
        <v>1490</v>
      </c>
      <c r="D120" s="300"/>
      <c r="E120" s="300"/>
      <c r="F120" s="300"/>
      <c r="G120" s="300"/>
      <c r="H120" s="300"/>
      <c r="I120" s="308" t="s">
        <v>1497</v>
      </c>
      <c r="J120" s="300"/>
      <c r="K120" s="300"/>
      <c r="L120" s="300"/>
      <c r="M120" s="306">
        <f>SUM(L121:L122)</f>
        <v>3.0680000000000001</v>
      </c>
      <c r="N120" s="308" t="s">
        <v>46</v>
      </c>
    </row>
    <row r="121" spans="1:16" ht="12" customHeight="1" x14ac:dyDescent="0.2">
      <c r="A121" s="161"/>
      <c r="B121" s="299" t="s">
        <v>1492</v>
      </c>
      <c r="C121" s="331"/>
      <c r="D121" s="297">
        <v>1</v>
      </c>
      <c r="E121" s="297">
        <v>30.68</v>
      </c>
      <c r="F121" s="259"/>
      <c r="G121" s="297"/>
      <c r="H121" s="259"/>
      <c r="I121" s="259">
        <v>0.05</v>
      </c>
      <c r="J121" s="259"/>
      <c r="K121" s="297">
        <f>E121*I121</f>
        <v>1.534</v>
      </c>
      <c r="L121" s="297">
        <f>K121*D121</f>
        <v>1.534</v>
      </c>
      <c r="M121" s="147"/>
      <c r="N121" s="175"/>
    </row>
    <row r="122" spans="1:16" ht="12" customHeight="1" x14ac:dyDescent="0.2">
      <c r="A122" s="161"/>
      <c r="B122" s="299" t="s">
        <v>1493</v>
      </c>
      <c r="C122" s="331"/>
      <c r="D122" s="297">
        <v>1</v>
      </c>
      <c r="E122" s="297">
        <v>30.68</v>
      </c>
      <c r="F122" s="259"/>
      <c r="G122" s="297"/>
      <c r="H122" s="259"/>
      <c r="I122" s="259">
        <v>0.05</v>
      </c>
      <c r="J122" s="259"/>
      <c r="K122" s="297">
        <f>E122*I122</f>
        <v>1.534</v>
      </c>
      <c r="L122" s="297">
        <f t="shared" ref="L122" si="5">K122*D122</f>
        <v>1.534</v>
      </c>
      <c r="M122" s="147"/>
      <c r="N122" s="175"/>
    </row>
    <row r="123" spans="1:16" ht="12" customHeight="1" x14ac:dyDescent="0.2">
      <c r="A123" s="216" t="s">
        <v>1183</v>
      </c>
      <c r="B123" s="180" t="s">
        <v>1184</v>
      </c>
      <c r="C123" s="181"/>
      <c r="D123" s="257"/>
      <c r="E123" s="257"/>
      <c r="F123" s="257"/>
      <c r="G123" s="257"/>
      <c r="H123" s="257"/>
      <c r="I123" s="257"/>
      <c r="J123" s="257"/>
      <c r="K123" s="257"/>
      <c r="L123" s="257"/>
      <c r="M123" s="217"/>
      <c r="N123" s="181"/>
    </row>
    <row r="124" spans="1:16" ht="12" customHeight="1" x14ac:dyDescent="0.2">
      <c r="A124" s="156" t="s">
        <v>32</v>
      </c>
      <c r="B124" s="157" t="s">
        <v>1202</v>
      </c>
      <c r="C124" s="143"/>
      <c r="D124" s="253"/>
      <c r="E124" s="253"/>
      <c r="F124" s="253"/>
      <c r="G124" s="253"/>
      <c r="H124" s="253"/>
      <c r="I124" s="253"/>
      <c r="J124" s="253"/>
      <c r="K124" s="253"/>
      <c r="L124" s="253"/>
      <c r="M124" s="233"/>
      <c r="N124" s="143"/>
    </row>
    <row r="125" spans="1:16" x14ac:dyDescent="0.2">
      <c r="A125" s="156" t="s">
        <v>54</v>
      </c>
      <c r="B125" s="157" t="s">
        <v>38</v>
      </c>
      <c r="C125" s="143"/>
      <c r="D125" s="253"/>
      <c r="E125" s="253"/>
      <c r="F125" s="253"/>
      <c r="G125" s="253"/>
      <c r="H125" s="253"/>
      <c r="I125" s="253"/>
      <c r="J125" s="253"/>
      <c r="K125" s="253"/>
      <c r="L125" s="253"/>
      <c r="M125" s="233"/>
      <c r="N125" s="143"/>
      <c r="P125" s="48" t="s">
        <v>796</v>
      </c>
    </row>
    <row r="126" spans="1:16" ht="42" x14ac:dyDescent="0.3">
      <c r="A126" s="308" t="s">
        <v>437</v>
      </c>
      <c r="B126" s="304" t="s">
        <v>73</v>
      </c>
      <c r="C126" s="533" t="s">
        <v>1203</v>
      </c>
      <c r="D126" s="300"/>
      <c r="E126" s="300"/>
      <c r="F126" s="300"/>
      <c r="G126" s="300"/>
      <c r="H126" s="300"/>
      <c r="I126" s="300"/>
      <c r="J126" s="300"/>
      <c r="K126" s="300"/>
      <c r="L126" s="300"/>
      <c r="M126" s="332">
        <f>SUM(K127:K130)</f>
        <v>647.48068000000001</v>
      </c>
      <c r="N126" s="308" t="s">
        <v>71</v>
      </c>
    </row>
    <row r="127" spans="1:16" ht="12" customHeight="1" x14ac:dyDescent="0.2">
      <c r="A127" s="266"/>
      <c r="B127" s="299" t="s">
        <v>1461</v>
      </c>
      <c r="C127" s="533"/>
      <c r="D127" s="297">
        <f>14*3</f>
        <v>42</v>
      </c>
      <c r="E127" s="297">
        <v>11.8</v>
      </c>
      <c r="F127" s="259" t="s">
        <v>797</v>
      </c>
      <c r="G127" s="259">
        <f>E127*0.154</f>
        <v>1.8172000000000001</v>
      </c>
      <c r="H127" s="259" t="s">
        <v>798</v>
      </c>
      <c r="I127" s="259"/>
      <c r="J127" s="259"/>
      <c r="K127" s="297">
        <f>D127*G127</f>
        <v>76.322400000000002</v>
      </c>
      <c r="L127" s="297"/>
      <c r="M127" s="146"/>
      <c r="N127" s="175"/>
    </row>
    <row r="128" spans="1:16" ht="12" customHeight="1" x14ac:dyDescent="0.2">
      <c r="A128" s="161"/>
      <c r="B128" s="299" t="s">
        <v>1462</v>
      </c>
      <c r="C128" s="533"/>
      <c r="D128" s="297">
        <f>3*7</f>
        <v>21</v>
      </c>
      <c r="E128" s="297">
        <v>37.9</v>
      </c>
      <c r="F128" s="259" t="s">
        <v>797</v>
      </c>
      <c r="G128" s="259">
        <f>E128*0.154</f>
        <v>5.8365999999999998</v>
      </c>
      <c r="H128" s="259" t="s">
        <v>798</v>
      </c>
      <c r="I128" s="259"/>
      <c r="J128" s="259"/>
      <c r="K128" s="297">
        <f>D128*G128</f>
        <v>122.56859999999999</v>
      </c>
      <c r="L128" s="297"/>
      <c r="M128" s="146"/>
      <c r="N128" s="175"/>
    </row>
    <row r="129" spans="1:17" ht="12" customHeight="1" x14ac:dyDescent="0.2">
      <c r="A129" s="161"/>
      <c r="B129" s="299" t="s">
        <v>1463</v>
      </c>
      <c r="C129" s="533" t="s">
        <v>1482</v>
      </c>
      <c r="D129" s="297">
        <f>28*3</f>
        <v>84</v>
      </c>
      <c r="E129" s="297">
        <f>(D129/0.15)*0.77*1.6</f>
        <v>689.92000000000007</v>
      </c>
      <c r="F129" s="259" t="s">
        <v>797</v>
      </c>
      <c r="G129" s="259">
        <f>E129*0.154</f>
        <v>106.24768000000002</v>
      </c>
      <c r="H129" s="259" t="s">
        <v>798</v>
      </c>
      <c r="I129" s="259"/>
      <c r="J129" s="259"/>
      <c r="K129" s="297">
        <f>G129</f>
        <v>106.24768000000002</v>
      </c>
      <c r="L129" s="297"/>
      <c r="M129" s="146"/>
      <c r="N129" s="175"/>
    </row>
    <row r="130" spans="1:17" ht="12" customHeight="1" x14ac:dyDescent="0.2">
      <c r="A130" s="161"/>
      <c r="B130" s="299" t="s">
        <v>1464</v>
      </c>
      <c r="C130" s="530"/>
      <c r="D130" s="297">
        <f>(4*36+7*12)*3</f>
        <v>684</v>
      </c>
      <c r="E130" s="297">
        <f>(D130/0.2)*0.65</f>
        <v>2223</v>
      </c>
      <c r="F130" s="259" t="s">
        <v>797</v>
      </c>
      <c r="G130" s="259">
        <f>E130*0.154</f>
        <v>342.34199999999998</v>
      </c>
      <c r="H130" s="259" t="s">
        <v>798</v>
      </c>
      <c r="I130" s="259"/>
      <c r="J130" s="259"/>
      <c r="K130" s="297">
        <f t="shared" ref="K130" si="6">G130</f>
        <v>342.34199999999998</v>
      </c>
      <c r="L130" s="297"/>
      <c r="M130" s="146"/>
      <c r="N130" s="175"/>
    </row>
    <row r="131" spans="1:17" ht="53" customHeight="1" x14ac:dyDescent="0.3">
      <c r="A131" s="266" t="s">
        <v>440</v>
      </c>
      <c r="B131" s="304" t="s">
        <v>144</v>
      </c>
      <c r="C131" s="305" t="s">
        <v>1203</v>
      </c>
      <c r="D131" s="300"/>
      <c r="E131" s="300"/>
      <c r="F131" s="300"/>
      <c r="G131" s="300"/>
      <c r="H131" s="300"/>
      <c r="I131" s="300"/>
      <c r="J131" s="300"/>
      <c r="K131" s="300"/>
      <c r="L131" s="300"/>
      <c r="M131" s="332">
        <f>SUM(L132:L135)</f>
        <v>42.489599999999996</v>
      </c>
      <c r="N131" s="266" t="s">
        <v>46</v>
      </c>
    </row>
    <row r="132" spans="1:17" x14ac:dyDescent="0.2">
      <c r="A132" s="308"/>
      <c r="B132" s="299" t="s">
        <v>794</v>
      </c>
      <c r="C132" s="533"/>
      <c r="D132" s="297">
        <f>14*3</f>
        <v>42</v>
      </c>
      <c r="E132" s="297">
        <v>0.122</v>
      </c>
      <c r="F132" s="259"/>
      <c r="G132" s="297"/>
      <c r="H132" s="259"/>
      <c r="I132" s="297"/>
      <c r="J132" s="259"/>
      <c r="K132" s="297">
        <f>E132</f>
        <v>0.122</v>
      </c>
      <c r="L132" s="556">
        <f>K132*D132</f>
        <v>5.1239999999999997</v>
      </c>
      <c r="M132" s="146"/>
      <c r="N132" s="175"/>
    </row>
    <row r="133" spans="1:17" x14ac:dyDescent="0.2">
      <c r="A133" s="308"/>
      <c r="B133" s="299" t="s">
        <v>793</v>
      </c>
      <c r="C133" s="533"/>
      <c r="D133" s="297">
        <f>7*3</f>
        <v>21</v>
      </c>
      <c r="E133" s="297">
        <v>0.376</v>
      </c>
      <c r="F133" s="259"/>
      <c r="G133" s="297"/>
      <c r="H133" s="259"/>
      <c r="I133" s="297"/>
      <c r="J133" s="259"/>
      <c r="K133" s="297">
        <f>E133</f>
        <v>0.376</v>
      </c>
      <c r="L133" s="556">
        <f>K133*D133</f>
        <v>7.8959999999999999</v>
      </c>
      <c r="M133" s="146"/>
      <c r="N133" s="175"/>
    </row>
    <row r="134" spans="1:17" x14ac:dyDescent="0.2">
      <c r="A134" s="308"/>
      <c r="B134" s="299" t="s">
        <v>1466</v>
      </c>
      <c r="C134" s="533" t="s">
        <v>1482</v>
      </c>
      <c r="D134" s="297">
        <f>28*3</f>
        <v>84</v>
      </c>
      <c r="E134" s="532"/>
      <c r="F134" s="297">
        <v>0.15</v>
      </c>
      <c r="G134" s="297"/>
      <c r="H134" s="297">
        <v>0.3</v>
      </c>
      <c r="I134" s="297"/>
      <c r="J134" s="259"/>
      <c r="K134" s="297">
        <f>D134*(1.6-0.3)*0.15*0.3</f>
        <v>4.9139999999999997</v>
      </c>
      <c r="L134" s="556">
        <f>K134</f>
        <v>4.9139999999999997</v>
      </c>
      <c r="M134" s="146"/>
      <c r="N134" s="175"/>
    </row>
    <row r="135" spans="1:17" x14ac:dyDescent="0.2">
      <c r="A135" s="308"/>
      <c r="B135" s="299" t="s">
        <v>1467</v>
      </c>
      <c r="C135" s="530"/>
      <c r="D135" s="297">
        <f>'MEMORIA CAL '!D901</f>
        <v>646.20000000000005</v>
      </c>
      <c r="E135" s="297"/>
      <c r="F135" s="297"/>
      <c r="G135" s="297"/>
      <c r="H135" s="297"/>
      <c r="I135" s="297"/>
      <c r="J135" s="259"/>
      <c r="K135" s="297">
        <f>D135*0.19*0.2</f>
        <v>24.555600000000002</v>
      </c>
      <c r="L135" s="556">
        <f>K135</f>
        <v>24.555600000000002</v>
      </c>
      <c r="M135" s="146"/>
      <c r="N135" s="175"/>
    </row>
    <row r="136" spans="1:17" ht="42" x14ac:dyDescent="0.3">
      <c r="A136" s="308" t="s">
        <v>441</v>
      </c>
      <c r="B136" s="304" t="s">
        <v>268</v>
      </c>
      <c r="C136" s="305" t="s">
        <v>1203</v>
      </c>
      <c r="D136" s="300"/>
      <c r="E136" s="300"/>
      <c r="F136" s="300"/>
      <c r="G136" s="300"/>
      <c r="H136" s="300"/>
      <c r="I136" s="300"/>
      <c r="J136" s="300"/>
      <c r="K136" s="300"/>
      <c r="L136" s="300"/>
      <c r="M136" s="332">
        <f>SUM(L137:L140)</f>
        <v>42.489599999999996</v>
      </c>
      <c r="N136" s="308" t="s">
        <v>46</v>
      </c>
    </row>
    <row r="137" spans="1:17" ht="12" customHeight="1" x14ac:dyDescent="0.2">
      <c r="A137" s="308"/>
      <c r="B137" s="299" t="s">
        <v>794</v>
      </c>
      <c r="C137" s="533"/>
      <c r="D137" s="297">
        <f>14*3</f>
        <v>42</v>
      </c>
      <c r="E137" s="297">
        <v>0.122</v>
      </c>
      <c r="F137" s="259"/>
      <c r="G137" s="297"/>
      <c r="H137" s="259"/>
      <c r="I137" s="297"/>
      <c r="J137" s="259"/>
      <c r="K137" s="297">
        <f>E137</f>
        <v>0.122</v>
      </c>
      <c r="L137" s="556">
        <f>K137*D137</f>
        <v>5.1239999999999997</v>
      </c>
      <c r="M137" s="146"/>
      <c r="N137" s="175"/>
    </row>
    <row r="138" spans="1:17" x14ac:dyDescent="0.2">
      <c r="A138" s="308"/>
      <c r="B138" s="299" t="s">
        <v>793</v>
      </c>
      <c r="C138" s="533"/>
      <c r="D138" s="297">
        <f>7*3</f>
        <v>21</v>
      </c>
      <c r="E138" s="297">
        <v>0.376</v>
      </c>
      <c r="F138" s="259"/>
      <c r="G138" s="297"/>
      <c r="H138" s="259"/>
      <c r="I138" s="297"/>
      <c r="J138" s="259"/>
      <c r="K138" s="297">
        <f>E138</f>
        <v>0.376</v>
      </c>
      <c r="L138" s="556">
        <f>K138*D138</f>
        <v>7.8959999999999999</v>
      </c>
      <c r="M138" s="146"/>
      <c r="N138" s="175"/>
      <c r="P138" s="48" t="s">
        <v>796</v>
      </c>
      <c r="Q138" s="288"/>
    </row>
    <row r="139" spans="1:17" ht="12" customHeight="1" x14ac:dyDescent="0.2">
      <c r="A139" s="308"/>
      <c r="B139" s="299" t="s">
        <v>1466</v>
      </c>
      <c r="C139" s="533" t="s">
        <v>1482</v>
      </c>
      <c r="D139" s="297">
        <f>28*3</f>
        <v>84</v>
      </c>
      <c r="E139" s="532"/>
      <c r="F139" s="297">
        <v>0.15</v>
      </c>
      <c r="G139" s="297"/>
      <c r="H139" s="297">
        <v>0.3</v>
      </c>
      <c r="I139" s="297"/>
      <c r="J139" s="259"/>
      <c r="K139" s="297">
        <f>D139*(1.6-0.3)*0.15*0.3</f>
        <v>4.9139999999999997</v>
      </c>
      <c r="L139" s="556">
        <f>K139</f>
        <v>4.9139999999999997</v>
      </c>
      <c r="M139" s="146"/>
      <c r="N139" s="175"/>
      <c r="Q139" s="48">
        <f>L137+L138+L139+L140/2</f>
        <v>30.211799999999997</v>
      </c>
    </row>
    <row r="140" spans="1:17" ht="12" customHeight="1" x14ac:dyDescent="0.2">
      <c r="A140" s="308"/>
      <c r="B140" s="299" t="s">
        <v>1467</v>
      </c>
      <c r="C140" s="530"/>
      <c r="D140" s="297">
        <f>D135</f>
        <v>646.20000000000005</v>
      </c>
      <c r="E140" s="297"/>
      <c r="F140" s="297"/>
      <c r="G140" s="297"/>
      <c r="H140" s="297"/>
      <c r="I140" s="297"/>
      <c r="J140" s="259"/>
      <c r="K140" s="297">
        <f>D140*0.19*0.2</f>
        <v>24.555600000000002</v>
      </c>
      <c r="L140" s="556">
        <f>K140</f>
        <v>24.555600000000002</v>
      </c>
      <c r="M140" s="146"/>
      <c r="N140" s="175"/>
    </row>
    <row r="141" spans="1:17" ht="72" customHeight="1" x14ac:dyDescent="0.2">
      <c r="A141" s="567" t="s">
        <v>1477</v>
      </c>
      <c r="B141" s="304" t="s">
        <v>1470</v>
      </c>
      <c r="C141" s="305"/>
      <c r="D141" s="297"/>
      <c r="E141" s="297"/>
      <c r="F141" s="259"/>
      <c r="G141" s="297"/>
      <c r="H141" s="259"/>
      <c r="I141" s="259"/>
      <c r="J141" s="259"/>
      <c r="K141" s="297"/>
      <c r="L141" s="297"/>
      <c r="M141" s="306">
        <f>SUM(L142:L145)</f>
        <v>357.70500000000004</v>
      </c>
      <c r="N141" s="308" t="s">
        <v>63</v>
      </c>
    </row>
    <row r="142" spans="1:17" x14ac:dyDescent="0.2">
      <c r="A142" s="161"/>
      <c r="B142" s="299" t="s">
        <v>1472</v>
      </c>
      <c r="C142" s="533" t="s">
        <v>1473</v>
      </c>
      <c r="D142" s="297">
        <v>3</v>
      </c>
      <c r="E142" s="297">
        <f>0.7*2+0.8*2</f>
        <v>3</v>
      </c>
      <c r="F142" s="259"/>
      <c r="G142" s="297">
        <v>0.15</v>
      </c>
      <c r="H142" s="259"/>
      <c r="I142" s="297">
        <v>14</v>
      </c>
      <c r="J142" s="259"/>
      <c r="K142" s="297">
        <f>E142*G142*I142</f>
        <v>6.2999999999999989</v>
      </c>
      <c r="L142" s="297">
        <f>K142*D142</f>
        <v>18.899999999999999</v>
      </c>
      <c r="M142" s="147"/>
      <c r="N142" s="175"/>
    </row>
    <row r="143" spans="1:17" x14ac:dyDescent="0.2">
      <c r="A143" s="161"/>
      <c r="B143" s="299"/>
      <c r="C143" s="533" t="s">
        <v>1474</v>
      </c>
      <c r="D143" s="297">
        <v>3</v>
      </c>
      <c r="E143" s="297">
        <f>2.4*2+0.75*2</f>
        <v>6.3</v>
      </c>
      <c r="F143" s="259"/>
      <c r="G143" s="297">
        <v>0.15</v>
      </c>
      <c r="H143" s="259"/>
      <c r="I143" s="297">
        <v>7</v>
      </c>
      <c r="J143" s="259"/>
      <c r="K143" s="297">
        <f t="shared" ref="K143:K144" si="7">E143*G143*I143</f>
        <v>6.6149999999999993</v>
      </c>
      <c r="L143" s="297">
        <f>K143*D143</f>
        <v>19.844999999999999</v>
      </c>
      <c r="M143" s="147"/>
      <c r="N143" s="175"/>
      <c r="P143" s="288"/>
    </row>
    <row r="144" spans="1:17" x14ac:dyDescent="0.2">
      <c r="A144" s="161"/>
      <c r="B144" s="299" t="s">
        <v>1468</v>
      </c>
      <c r="C144" s="530"/>
      <c r="D144" s="297">
        <v>3</v>
      </c>
      <c r="E144" s="297">
        <v>228</v>
      </c>
      <c r="F144" s="259"/>
      <c r="G144" s="146">
        <v>0.2</v>
      </c>
      <c r="H144" s="259"/>
      <c r="I144" s="297">
        <v>2</v>
      </c>
      <c r="J144" s="259"/>
      <c r="K144" s="297">
        <f t="shared" si="7"/>
        <v>91.2</v>
      </c>
      <c r="L144" s="297">
        <f>K144*D144</f>
        <v>273.60000000000002</v>
      </c>
      <c r="M144" s="147"/>
      <c r="N144" s="175"/>
    </row>
    <row r="145" spans="1:14" ht="12" customHeight="1" x14ac:dyDescent="0.2">
      <c r="A145" s="340"/>
      <c r="B145" s="341" t="s">
        <v>1471</v>
      </c>
      <c r="C145" s="342" t="s">
        <v>1482</v>
      </c>
      <c r="D145" s="138">
        <v>3</v>
      </c>
      <c r="E145" s="138">
        <f>(0.3*2+0.15*2)*0.5</f>
        <v>0.44999999999999996</v>
      </c>
      <c r="F145" s="138"/>
      <c r="G145" s="138">
        <v>1.2</v>
      </c>
      <c r="H145" s="138"/>
      <c r="I145" s="138">
        <v>28</v>
      </c>
      <c r="J145" s="139"/>
      <c r="K145" s="138">
        <f>E145*I145*G145</f>
        <v>15.119999999999997</v>
      </c>
      <c r="L145" s="138">
        <f>K145*D145</f>
        <v>45.359999999999992</v>
      </c>
      <c r="M145" s="339"/>
      <c r="N145" s="289"/>
    </row>
    <row r="146" spans="1:14" ht="12" customHeight="1" x14ac:dyDescent="0.2">
      <c r="A146" s="216" t="s">
        <v>1020</v>
      </c>
      <c r="B146" s="180" t="s">
        <v>1021</v>
      </c>
      <c r="C146" s="181"/>
      <c r="D146" s="257"/>
      <c r="E146" s="257"/>
      <c r="F146" s="257"/>
      <c r="G146" s="257"/>
      <c r="H146" s="257"/>
      <c r="I146" s="257"/>
      <c r="J146" s="257"/>
      <c r="K146" s="257"/>
      <c r="L146" s="257"/>
      <c r="M146" s="217"/>
      <c r="N146" s="181"/>
    </row>
    <row r="147" spans="1:14" x14ac:dyDescent="0.2">
      <c r="A147" s="156" t="s">
        <v>50</v>
      </c>
      <c r="B147" s="157" t="s">
        <v>877</v>
      </c>
      <c r="C147" s="143"/>
      <c r="D147" s="253"/>
      <c r="E147" s="253"/>
      <c r="F147" s="253"/>
      <c r="G147" s="253"/>
      <c r="H147" s="253"/>
      <c r="I147" s="253"/>
      <c r="J147" s="253"/>
      <c r="K147" s="253"/>
      <c r="L147" s="253"/>
      <c r="M147" s="144"/>
      <c r="N147" s="143"/>
    </row>
    <row r="148" spans="1:14" ht="42" x14ac:dyDescent="0.3">
      <c r="A148" s="266" t="s">
        <v>462</v>
      </c>
      <c r="B148" s="307" t="s">
        <v>989</v>
      </c>
      <c r="C148" s="208"/>
      <c r="D148" s="146"/>
      <c r="E148" s="146"/>
      <c r="F148" s="146"/>
      <c r="G148" s="146"/>
      <c r="H148" s="146"/>
      <c r="I148" s="146"/>
      <c r="J148" s="146"/>
      <c r="K148" s="146"/>
      <c r="L148" s="146"/>
      <c r="M148" s="306">
        <f>SUM(L149:L150)</f>
        <v>13.43</v>
      </c>
      <c r="N148" s="266" t="s">
        <v>46</v>
      </c>
    </row>
    <row r="149" spans="1:14" x14ac:dyDescent="0.3">
      <c r="A149" s="266"/>
      <c r="B149" s="307" t="s">
        <v>977</v>
      </c>
      <c r="C149" s="208"/>
      <c r="D149" s="145">
        <v>2</v>
      </c>
      <c r="E149" s="145">
        <f>0.6+0.1*2</f>
        <v>0.8</v>
      </c>
      <c r="F149" s="146"/>
      <c r="G149" s="145">
        <f>0.6+2*0.1</f>
        <v>0.8</v>
      </c>
      <c r="H149" s="146"/>
      <c r="I149" s="145">
        <v>1</v>
      </c>
      <c r="J149" s="146"/>
      <c r="K149" s="145">
        <f>E149*G149*I149</f>
        <v>0.64000000000000012</v>
      </c>
      <c r="L149" s="145">
        <f>K149*D149</f>
        <v>1.2800000000000002</v>
      </c>
      <c r="M149" s="306"/>
      <c r="N149" s="266"/>
    </row>
    <row r="150" spans="1:14" ht="30" x14ac:dyDescent="0.3">
      <c r="A150" s="207"/>
      <c r="B150" s="307" t="s">
        <v>976</v>
      </c>
      <c r="C150" s="208" t="s">
        <v>978</v>
      </c>
      <c r="D150" s="145">
        <v>18</v>
      </c>
      <c r="E150" s="145">
        <f>0.7+2*0.1</f>
        <v>0.89999999999999991</v>
      </c>
      <c r="F150" s="300"/>
      <c r="G150" s="145">
        <f>0.55+0.1*2</f>
        <v>0.75</v>
      </c>
      <c r="H150" s="300"/>
      <c r="I150" s="145">
        <v>1</v>
      </c>
      <c r="J150" s="300"/>
      <c r="K150" s="145">
        <f>E150*G150*I150</f>
        <v>0.67499999999999993</v>
      </c>
      <c r="L150" s="145">
        <f>K150*D150</f>
        <v>12.149999999999999</v>
      </c>
      <c r="M150" s="147"/>
      <c r="N150" s="305"/>
    </row>
    <row r="151" spans="1:14" ht="31.5" x14ac:dyDescent="0.3">
      <c r="A151" s="549" t="s">
        <v>472</v>
      </c>
      <c r="B151" s="307" t="s">
        <v>887</v>
      </c>
      <c r="C151" s="305" t="s">
        <v>995</v>
      </c>
      <c r="D151" s="146"/>
      <c r="E151" s="146"/>
      <c r="F151" s="146"/>
      <c r="G151" s="146"/>
      <c r="H151" s="146"/>
      <c r="I151" s="146"/>
      <c r="J151" s="146"/>
      <c r="K151" s="146"/>
      <c r="L151" s="146"/>
      <c r="M151" s="306">
        <f>L152+L153</f>
        <v>5.3599999999999994</v>
      </c>
      <c r="N151" s="308" t="s">
        <v>46</v>
      </c>
    </row>
    <row r="152" spans="1:14" x14ac:dyDescent="0.2">
      <c r="A152" s="298"/>
      <c r="B152" s="299" t="s">
        <v>888</v>
      </c>
      <c r="C152" s="175"/>
      <c r="D152" s="297">
        <v>1</v>
      </c>
      <c r="E152" s="297">
        <f>M148</f>
        <v>13.43</v>
      </c>
      <c r="F152" s="259"/>
      <c r="G152" s="259"/>
      <c r="H152" s="259"/>
      <c r="I152" s="259"/>
      <c r="J152" s="259"/>
      <c r="K152" s="297">
        <f>E152</f>
        <v>13.43</v>
      </c>
      <c r="L152" s="297">
        <f>K152</f>
        <v>13.43</v>
      </c>
      <c r="M152" s="147"/>
      <c r="N152" s="175"/>
    </row>
    <row r="153" spans="1:14" x14ac:dyDescent="0.2">
      <c r="A153" s="298"/>
      <c r="B153" s="299" t="s">
        <v>889</v>
      </c>
      <c r="C153" s="175"/>
      <c r="D153" s="297">
        <v>-1</v>
      </c>
      <c r="E153" s="297">
        <v>8.07</v>
      </c>
      <c r="F153" s="259"/>
      <c r="G153" s="259"/>
      <c r="H153" s="259"/>
      <c r="I153" s="259"/>
      <c r="J153" s="259"/>
      <c r="K153" s="297">
        <v>8.07</v>
      </c>
      <c r="L153" s="297">
        <v>-8.07</v>
      </c>
      <c r="M153" s="147"/>
      <c r="N153" s="175"/>
    </row>
    <row r="154" spans="1:14" x14ac:dyDescent="0.2">
      <c r="A154" s="156" t="s">
        <v>482</v>
      </c>
      <c r="B154" s="157" t="s">
        <v>910</v>
      </c>
      <c r="C154" s="143"/>
      <c r="D154" s="253"/>
      <c r="E154" s="253"/>
      <c r="F154" s="253"/>
      <c r="G154" s="253"/>
      <c r="H154" s="253"/>
      <c r="I154" s="253"/>
      <c r="J154" s="253"/>
      <c r="K154" s="253"/>
      <c r="L154" s="253"/>
      <c r="M154" s="144"/>
      <c r="N154" s="143"/>
    </row>
    <row r="155" spans="1:14" ht="84" x14ac:dyDescent="0.3">
      <c r="A155" s="266" t="s">
        <v>483</v>
      </c>
      <c r="B155" s="307" t="s">
        <v>911</v>
      </c>
      <c r="C155" s="305"/>
      <c r="D155" s="300"/>
      <c r="E155" s="300"/>
      <c r="F155" s="300"/>
      <c r="G155" s="300"/>
      <c r="H155" s="300"/>
      <c r="I155" s="300"/>
      <c r="J155" s="300"/>
      <c r="K155" s="300"/>
      <c r="L155" s="300"/>
      <c r="M155" s="306">
        <f>L156</f>
        <v>172.2175</v>
      </c>
      <c r="N155" s="266" t="s">
        <v>63</v>
      </c>
    </row>
    <row r="156" spans="1:14" x14ac:dyDescent="0.2">
      <c r="A156" s="161"/>
      <c r="B156" s="296" t="s">
        <v>912</v>
      </c>
      <c r="C156" s="175"/>
      <c r="D156" s="297">
        <v>1</v>
      </c>
      <c r="E156" s="297">
        <v>37.85</v>
      </c>
      <c r="F156" s="259"/>
      <c r="G156" s="297">
        <v>4.55</v>
      </c>
      <c r="H156" s="259"/>
      <c r="I156" s="259"/>
      <c r="J156" s="259"/>
      <c r="K156" s="297">
        <f>E156*G156</f>
        <v>172.2175</v>
      </c>
      <c r="L156" s="297">
        <f>K156</f>
        <v>172.2175</v>
      </c>
      <c r="M156" s="147"/>
      <c r="N156" s="175"/>
    </row>
    <row r="157" spans="1:14" ht="52.5" x14ac:dyDescent="0.3">
      <c r="A157" s="308" t="s">
        <v>484</v>
      </c>
      <c r="B157" s="307" t="s">
        <v>913</v>
      </c>
      <c r="C157" s="305"/>
      <c r="D157" s="300"/>
      <c r="E157" s="300"/>
      <c r="F157" s="300"/>
      <c r="G157" s="300"/>
      <c r="H157" s="300"/>
      <c r="I157" s="300"/>
      <c r="J157" s="300"/>
      <c r="K157" s="300"/>
      <c r="L157" s="300"/>
      <c r="M157" s="306">
        <f>L158</f>
        <v>172.2175</v>
      </c>
      <c r="N157" s="308" t="s">
        <v>63</v>
      </c>
    </row>
    <row r="158" spans="1:14" x14ac:dyDescent="0.2">
      <c r="A158" s="161"/>
      <c r="B158" s="296" t="s">
        <v>912</v>
      </c>
      <c r="C158" s="175"/>
      <c r="D158" s="297">
        <v>1</v>
      </c>
      <c r="E158" s="297">
        <v>37.85</v>
      </c>
      <c r="F158" s="259"/>
      <c r="G158" s="297">
        <v>4.55</v>
      </c>
      <c r="H158" s="259"/>
      <c r="I158" s="259"/>
      <c r="J158" s="259"/>
      <c r="K158" s="297">
        <f>E158*G158</f>
        <v>172.2175</v>
      </c>
      <c r="L158" s="297">
        <f>K158</f>
        <v>172.2175</v>
      </c>
      <c r="M158" s="147"/>
      <c r="N158" s="175"/>
    </row>
    <row r="159" spans="1:14" ht="63" x14ac:dyDescent="0.3">
      <c r="A159" s="266" t="s">
        <v>486</v>
      </c>
      <c r="B159" s="304" t="s">
        <v>164</v>
      </c>
      <c r="C159" s="305"/>
      <c r="D159" s="300"/>
      <c r="E159" s="300"/>
      <c r="F159" s="300"/>
      <c r="G159" s="300"/>
      <c r="H159" s="300"/>
      <c r="I159" s="300"/>
      <c r="J159" s="300"/>
      <c r="K159" s="300"/>
      <c r="L159" s="300"/>
      <c r="M159" s="306">
        <v>4</v>
      </c>
      <c r="N159" s="266" t="s">
        <v>165</v>
      </c>
    </row>
    <row r="160" spans="1:14" x14ac:dyDescent="0.2">
      <c r="A160" s="161"/>
      <c r="B160" s="296" t="s">
        <v>912</v>
      </c>
      <c r="C160" s="175"/>
      <c r="D160" s="297">
        <v>1</v>
      </c>
      <c r="E160" s="297">
        <v>4</v>
      </c>
      <c r="F160" s="259"/>
      <c r="G160" s="259"/>
      <c r="H160" s="259"/>
      <c r="I160" s="259"/>
      <c r="J160" s="259"/>
      <c r="K160" s="297">
        <v>4</v>
      </c>
      <c r="L160" s="297">
        <v>4</v>
      </c>
      <c r="M160" s="147"/>
      <c r="N160" s="175"/>
    </row>
    <row r="161" spans="1:14" ht="12" customHeight="1" x14ac:dyDescent="0.2">
      <c r="A161" s="216" t="s">
        <v>1208</v>
      </c>
      <c r="B161" s="180" t="s">
        <v>1209</v>
      </c>
      <c r="C161" s="181"/>
      <c r="D161" s="257"/>
      <c r="E161" s="257"/>
      <c r="F161" s="257"/>
      <c r="G161" s="257"/>
      <c r="H161" s="257"/>
      <c r="I161" s="257"/>
      <c r="J161" s="257"/>
      <c r="K161" s="257"/>
      <c r="L161" s="257"/>
      <c r="M161" s="217"/>
      <c r="N161" s="181"/>
    </row>
    <row r="162" spans="1:14" ht="12" customHeight="1" x14ac:dyDescent="0.2">
      <c r="A162" s="156" t="s">
        <v>532</v>
      </c>
      <c r="B162" s="157" t="s">
        <v>910</v>
      </c>
      <c r="C162" s="143"/>
      <c r="D162" s="253"/>
      <c r="E162" s="253"/>
      <c r="F162" s="253"/>
      <c r="G162" s="253"/>
      <c r="H162" s="253"/>
      <c r="I162" s="253"/>
      <c r="J162" s="253"/>
      <c r="K162" s="253"/>
      <c r="L162" s="253"/>
      <c r="M162" s="144"/>
      <c r="N162" s="143"/>
    </row>
    <row r="163" spans="1:14" ht="63" customHeight="1" x14ac:dyDescent="0.3">
      <c r="A163" s="266" t="s">
        <v>536</v>
      </c>
      <c r="B163" s="304" t="s">
        <v>164</v>
      </c>
      <c r="C163" s="305"/>
      <c r="D163" s="300"/>
      <c r="E163" s="300"/>
      <c r="F163" s="300"/>
      <c r="G163" s="300"/>
      <c r="H163" s="300"/>
      <c r="I163" s="300"/>
      <c r="J163" s="300"/>
      <c r="K163" s="300"/>
      <c r="L163" s="300"/>
      <c r="M163" s="306">
        <v>2</v>
      </c>
      <c r="N163" s="266" t="s">
        <v>165</v>
      </c>
    </row>
    <row r="164" spans="1:14" ht="12" customHeight="1" x14ac:dyDescent="0.2">
      <c r="A164" s="161"/>
      <c r="B164" s="296" t="s">
        <v>912</v>
      </c>
      <c r="C164" s="175"/>
      <c r="D164" s="297">
        <v>1</v>
      </c>
      <c r="E164" s="297">
        <v>2</v>
      </c>
      <c r="F164" s="259"/>
      <c r="G164" s="259"/>
      <c r="H164" s="259"/>
      <c r="I164" s="259"/>
      <c r="J164" s="259"/>
      <c r="K164" s="297">
        <v>2</v>
      </c>
      <c r="L164" s="297">
        <v>2</v>
      </c>
      <c r="M164" s="147"/>
      <c r="N164" s="175"/>
    </row>
    <row r="175" spans="1:14" x14ac:dyDescent="0.3">
      <c r="I175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360" verticalDpi="360" r:id="rId1"/>
  <headerFooter>
    <oddFooter>&amp;LFabio Cavalcanti de A. Filho
Resp. Téc. - Eng. Civil
CREA 1617144509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10</vt:i4>
      </vt:variant>
    </vt:vector>
  </HeadingPairs>
  <TitlesOfParts>
    <vt:vector size="20" baseType="lpstr">
      <vt:lpstr>BM02</vt:lpstr>
      <vt:lpstr>BM03</vt:lpstr>
      <vt:lpstr>BM04</vt:lpstr>
      <vt:lpstr>BM05</vt:lpstr>
      <vt:lpstr>BM06</vt:lpstr>
      <vt:lpstr>BM07</vt:lpstr>
      <vt:lpstr>BM08</vt:lpstr>
      <vt:lpstr>MEMORIA CAL </vt:lpstr>
      <vt:lpstr>MEMORIA BM 08)</vt:lpstr>
      <vt:lpstr>MEMORIA CÁLCULO - BM 09 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'BM07'!Area_de_impressao</vt:lpstr>
      <vt:lpstr>'BM08'!Area_de_impressao</vt:lpstr>
      <vt:lpstr>'MEMORIA BM 08)'!Area_de_impressao</vt:lpstr>
      <vt:lpstr>'MEMORIA CAL '!Area_de_impressao</vt:lpstr>
      <vt:lpstr>'MEMORIA CÁLCULO - BM 09 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Raniere</cp:lastModifiedBy>
  <cp:revision>0</cp:revision>
  <cp:lastPrinted>2024-04-22T11:54:47Z</cp:lastPrinted>
  <dcterms:created xsi:type="dcterms:W3CDTF">2020-06-12T15:56:45Z</dcterms:created>
  <dcterms:modified xsi:type="dcterms:W3CDTF">2024-04-22T11:56:01Z</dcterms:modified>
</cp:coreProperties>
</file>