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DE OBRAS\PRAÇA DE EVENTOS AGROPECUÁRIOS\BM 12\"/>
    </mc:Choice>
  </mc:AlternateContent>
  <xr:revisionPtr revIDLastSave="0" documentId="13_ncr:1_{77F20606-F885-405A-ABA7-07F90951AE55}" xr6:coauthVersionLast="47" xr6:coauthVersionMax="47" xr10:uidLastSave="{00000000-0000-0000-0000-000000000000}"/>
  <bookViews>
    <workbookView xWindow="-108" yWindow="-108" windowWidth="24792" windowHeight="13320" firstSheet="7" activeTab="13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BM09" sheetId="29" r:id="rId8"/>
    <sheet name="MEMORIA CAL " sheetId="19" r:id="rId9"/>
    <sheet name="MEMORIA BM 08)" sheetId="27" state="hidden" r:id="rId10"/>
    <sheet name="MEMORIA CÁLCULO - BM 09 " sheetId="28" state="hidden" r:id="rId11"/>
    <sheet name="BM10" sheetId="32" r:id="rId12"/>
    <sheet name="MEMORIA CAL 10" sheetId="31" r:id="rId13"/>
    <sheet name="2º READ." sheetId="33" r:id="rId14"/>
    <sheet name="MEMORIA CAL - 2º READ" sheetId="34" r:id="rId15"/>
    <sheet name="BM 11" sheetId="35" r:id="rId16"/>
    <sheet name="MEM. CAL - BM 11" sheetId="37" r:id="rId17"/>
    <sheet name="BM 12" sheetId="38" r:id="rId18"/>
    <sheet name="MEM. CAL - BM 12" sheetId="40" r:id="rId19"/>
  </sheets>
  <externalReferences>
    <externalReference r:id="rId20"/>
  </externalReferences>
  <definedNames>
    <definedName name="_xlnm.Print_Area" localSheetId="13">'2º READ.'!$A$1:$W$577</definedName>
    <definedName name="_xlnm.Print_Area" localSheetId="15">'BM 11'!$A$1:$W$577</definedName>
    <definedName name="_xlnm.Print_Area" localSheetId="17">'BM 12'!$A$1:$W$577</definedName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7">'BM09'!$A$1:$Q$573</definedName>
    <definedName name="_xlnm.Print_Area" localSheetId="11">'BM10'!$A$1:$Q$573</definedName>
    <definedName name="_xlnm.Print_Area" localSheetId="16">'MEM. CAL - BM 11'!$A$1:$N$1659</definedName>
    <definedName name="_xlnm.Print_Area" localSheetId="18">'MEM. CAL - BM 12'!$A$1:$N$1661</definedName>
    <definedName name="_xlnm.Print_Area" localSheetId="9">'MEMORIA BM 08)'!$A$1:$N$164</definedName>
    <definedName name="_xlnm.Print_Area" localSheetId="8">'MEMORIA CAL '!$A$1:$N$1642</definedName>
    <definedName name="_xlnm.Print_Area" localSheetId="14">'MEMORIA CAL - 2º READ'!$A$1:$N$1662</definedName>
    <definedName name="_xlnm.Print_Area" localSheetId="12">'MEMORIA CAL 10'!$A$1:$N$73</definedName>
    <definedName name="_xlnm.Print_Area" localSheetId="10">'MEMORIA CÁLCULO - BM 09 '!$A$1:$N$72</definedName>
    <definedName name="JR_PAGE_ANCHOR_0_1" localSheetId="13">[1]orcamento!#REF!</definedName>
    <definedName name="JR_PAGE_ANCHOR_0_1" localSheetId="15">[1]orcamento!#REF!</definedName>
    <definedName name="JR_PAGE_ANCHOR_0_1" localSheetId="17">[1]orcamento!#REF!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11">[1]orcamento!#REF!</definedName>
    <definedName name="JR_PAGE_ANCHOR_0_1" localSheetId="16">[1]orcamento!#REF!</definedName>
    <definedName name="JR_PAGE_ANCHOR_0_1" localSheetId="18">[1]orcamento!#REF!</definedName>
    <definedName name="JR_PAGE_ANCHOR_0_1" localSheetId="9">[1]orcamento!#REF!</definedName>
    <definedName name="JR_PAGE_ANCHOR_0_1" localSheetId="8">[1]orcamento!#REF!</definedName>
    <definedName name="JR_PAGE_ANCHOR_0_1" localSheetId="14">[1]orcamento!#REF!</definedName>
    <definedName name="JR_PAGE_ANCHOR_0_1" localSheetId="12">[1]orcamento!#REF!</definedName>
    <definedName name="JR_PAGE_ANCHOR_0_1" localSheetId="10">[1]orcamento!#REF!</definedName>
    <definedName name="JR_PAGE_ANCHOR_0_1">[1]orcamento!#REF!</definedName>
  </definedNames>
  <calcPr calcId="191029"/>
</workbook>
</file>

<file path=xl/calcChain.xml><?xml version="1.0" encoding="utf-8"?>
<calcChain xmlns="http://schemas.openxmlformats.org/spreadsheetml/2006/main">
  <c r="V571" i="38" l="1"/>
  <c r="U302" i="38"/>
  <c r="U303" i="38"/>
  <c r="U299" i="38"/>
  <c r="V20" i="38"/>
  <c r="V21" i="38"/>
  <c r="V22" i="38"/>
  <c r="M138" i="38"/>
  <c r="M267" i="35"/>
  <c r="M267" i="38"/>
  <c r="M239" i="38"/>
  <c r="M495" i="40"/>
  <c r="E938" i="34"/>
  <c r="E811" i="34"/>
  <c r="M659" i="34"/>
  <c r="L662" i="34"/>
  <c r="K662" i="34"/>
  <c r="E662" i="34"/>
  <c r="K661" i="34"/>
  <c r="L661" i="34" s="1"/>
  <c r="K660" i="34"/>
  <c r="L660" i="34" s="1"/>
  <c r="M655" i="34"/>
  <c r="E658" i="34"/>
  <c r="K658" i="34" s="1"/>
  <c r="L658" i="34" s="1"/>
  <c r="K657" i="34"/>
  <c r="L657" i="34" s="1"/>
  <c r="K656" i="34"/>
  <c r="L656" i="34" s="1"/>
  <c r="M651" i="34"/>
  <c r="E654" i="34"/>
  <c r="K654" i="34" s="1"/>
  <c r="L654" i="34" s="1"/>
  <c r="K653" i="34"/>
  <c r="L653" i="34" s="1"/>
  <c r="K652" i="34"/>
  <c r="L652" i="34" s="1"/>
  <c r="E937" i="40"/>
  <c r="K937" i="40" s="1"/>
  <c r="E810" i="40"/>
  <c r="E654" i="40"/>
  <c r="K654" i="40" s="1"/>
  <c r="L654" i="40" s="1"/>
  <c r="K499" i="40"/>
  <c r="L499" i="40" s="1"/>
  <c r="K497" i="40"/>
  <c r="L497" i="40" s="1"/>
  <c r="K498" i="40"/>
  <c r="L498" i="40" s="1"/>
  <c r="K496" i="40"/>
  <c r="L496" i="40" s="1"/>
  <c r="E658" i="40"/>
  <c r="K658" i="40" s="1"/>
  <c r="L658" i="40" s="1"/>
  <c r="E662" i="40"/>
  <c r="K662" i="40" s="1"/>
  <c r="L662" i="40" s="1"/>
  <c r="L1661" i="40"/>
  <c r="M1660" i="40" s="1"/>
  <c r="B1660" i="40"/>
  <c r="B1659" i="40"/>
  <c r="E1648" i="40"/>
  <c r="E1651" i="40" s="1"/>
  <c r="E1645" i="40"/>
  <c r="K1645" i="40" s="1"/>
  <c r="L1645" i="40" s="1"/>
  <c r="M1643" i="40" s="1"/>
  <c r="K1641" i="40"/>
  <c r="L1641" i="40" s="1"/>
  <c r="M1640" i="40" s="1"/>
  <c r="K1637" i="40"/>
  <c r="L1637" i="40" s="1"/>
  <c r="M1636" i="40" s="1"/>
  <c r="K1635" i="40"/>
  <c r="L1635" i="40" s="1"/>
  <c r="M1634" i="40" s="1"/>
  <c r="K1503" i="40"/>
  <c r="L1503" i="40" s="1"/>
  <c r="M1502" i="40" s="1"/>
  <c r="K1500" i="40"/>
  <c r="L1500" i="40" s="1"/>
  <c r="M1499" i="40" s="1"/>
  <c r="M1495" i="40"/>
  <c r="M1490" i="40"/>
  <c r="M1486" i="40"/>
  <c r="M1482" i="40"/>
  <c r="M1478" i="40"/>
  <c r="K1471" i="40"/>
  <c r="L1471" i="40" s="1"/>
  <c r="K1470" i="40"/>
  <c r="L1470" i="40" s="1"/>
  <c r="K1469" i="40"/>
  <c r="L1469" i="40" s="1"/>
  <c r="P1402" i="40"/>
  <c r="E1400" i="40"/>
  <c r="K1400" i="40" s="1"/>
  <c r="L1400" i="40" s="1"/>
  <c r="M1399" i="40" s="1"/>
  <c r="E1398" i="40"/>
  <c r="K1398" i="40" s="1"/>
  <c r="L1398" i="40" s="1"/>
  <c r="E1395" i="40"/>
  <c r="K1395" i="40" s="1"/>
  <c r="L1395" i="40" s="1"/>
  <c r="E1394" i="40"/>
  <c r="K1394" i="40" s="1"/>
  <c r="L1394" i="40" s="1"/>
  <c r="L1386" i="40"/>
  <c r="M1385" i="40" s="1"/>
  <c r="K1384" i="40"/>
  <c r="L1384" i="40" s="1"/>
  <c r="M1383" i="40"/>
  <c r="K1382" i="40"/>
  <c r="L1382" i="40" s="1"/>
  <c r="M1381" i="40" s="1"/>
  <c r="L1366" i="40"/>
  <c r="L1365" i="40"/>
  <c r="E1354" i="40"/>
  <c r="K1354" i="40" s="1"/>
  <c r="M1353" i="40" s="1"/>
  <c r="E1352" i="40"/>
  <c r="K1352" i="40" s="1"/>
  <c r="M1351" i="40" s="1"/>
  <c r="M1340" i="40"/>
  <c r="K1329" i="40"/>
  <c r="L1329" i="40" s="1"/>
  <c r="K1328" i="40"/>
  <c r="L1328" i="40" s="1"/>
  <c r="K1324" i="40"/>
  <c r="L1324" i="40" s="1"/>
  <c r="K1323" i="40"/>
  <c r="L1323" i="40" s="1"/>
  <c r="M1322" i="40" s="1"/>
  <c r="G1319" i="40"/>
  <c r="E1319" i="40"/>
  <c r="K1319" i="40" s="1"/>
  <c r="L1319" i="40" s="1"/>
  <c r="G1318" i="40"/>
  <c r="E1318" i="40"/>
  <c r="E1243" i="40"/>
  <c r="K1243" i="40" s="1"/>
  <c r="L1243" i="40" s="1"/>
  <c r="M1242" i="40" s="1"/>
  <c r="E1241" i="40"/>
  <c r="K1241" i="40" s="1"/>
  <c r="L1241" i="40" s="1"/>
  <c r="M1240" i="40" s="1"/>
  <c r="E1237" i="40"/>
  <c r="E1235" i="40"/>
  <c r="K1235" i="40" s="1"/>
  <c r="L1235" i="40" s="1"/>
  <c r="M1234" i="40" s="1"/>
  <c r="K1223" i="40"/>
  <c r="L1223" i="40" s="1"/>
  <c r="M1222" i="40" s="1"/>
  <c r="K1221" i="40"/>
  <c r="L1221" i="40" s="1"/>
  <c r="M1220" i="40" s="1"/>
  <c r="K1205" i="40"/>
  <c r="L1205" i="40" s="1"/>
  <c r="K1204" i="40"/>
  <c r="L1204" i="40" s="1"/>
  <c r="M1203" i="40" s="1"/>
  <c r="E1193" i="40"/>
  <c r="K1193" i="40" s="1"/>
  <c r="M1192" i="40" s="1"/>
  <c r="E1191" i="40"/>
  <c r="K1191" i="40" s="1"/>
  <c r="M1190" i="40" s="1"/>
  <c r="L1182" i="40"/>
  <c r="M1181" i="40" s="1"/>
  <c r="L1180" i="40"/>
  <c r="L1176" i="40"/>
  <c r="K1174" i="40"/>
  <c r="L1174" i="40" s="1"/>
  <c r="M1173" i="40" s="1"/>
  <c r="K1170" i="40"/>
  <c r="L1170" i="40" s="1"/>
  <c r="M1169" i="40"/>
  <c r="G1166" i="40"/>
  <c r="E1166" i="40"/>
  <c r="G1165" i="40"/>
  <c r="E1165" i="40"/>
  <c r="G1164" i="40"/>
  <c r="E1164" i="40"/>
  <c r="G1162" i="40"/>
  <c r="E1162" i="40"/>
  <c r="G1161" i="40"/>
  <c r="E1161" i="40"/>
  <c r="G1160" i="40"/>
  <c r="E1160" i="40"/>
  <c r="K1160" i="40" s="1"/>
  <c r="L1160" i="40" s="1"/>
  <c r="G1158" i="40"/>
  <c r="E1158" i="40"/>
  <c r="G1157" i="40"/>
  <c r="E1157" i="40"/>
  <c r="G1156" i="40"/>
  <c r="E1156" i="40"/>
  <c r="E1081" i="40"/>
  <c r="K1081" i="40" s="1"/>
  <c r="L1081" i="40" s="1"/>
  <c r="E1080" i="40"/>
  <c r="K1080" i="40" s="1"/>
  <c r="L1080" i="40" s="1"/>
  <c r="E1079" i="40"/>
  <c r="K1079" i="40" s="1"/>
  <c r="L1079" i="40" s="1"/>
  <c r="E1078" i="40"/>
  <c r="K1078" i="40" s="1"/>
  <c r="L1078" i="40" s="1"/>
  <c r="E1077" i="40"/>
  <c r="K1077" i="40" s="1"/>
  <c r="L1077" i="40" s="1"/>
  <c r="K1075" i="40"/>
  <c r="L1075" i="40" s="1"/>
  <c r="K1074" i="40"/>
  <c r="L1074" i="40" s="1"/>
  <c r="K1073" i="40"/>
  <c r="L1073" i="40" s="1"/>
  <c r="K1072" i="40"/>
  <c r="L1072" i="40" s="1"/>
  <c r="E1070" i="40"/>
  <c r="K1070" i="40" s="1"/>
  <c r="L1070" i="40" s="1"/>
  <c r="K1069" i="40"/>
  <c r="L1069" i="40" s="1"/>
  <c r="K1068" i="40"/>
  <c r="L1068" i="40" s="1"/>
  <c r="K1067" i="40"/>
  <c r="L1067" i="40" s="1"/>
  <c r="K1066" i="40"/>
  <c r="L1066" i="40" s="1"/>
  <c r="E1064" i="40"/>
  <c r="K1064" i="40" s="1"/>
  <c r="L1064" i="40" s="1"/>
  <c r="Q1063" i="40"/>
  <c r="K1063" i="40"/>
  <c r="L1063" i="40" s="1"/>
  <c r="Q1062" i="40"/>
  <c r="K1062" i="40"/>
  <c r="L1062" i="40" s="1"/>
  <c r="Q1061" i="40"/>
  <c r="K1061" i="40"/>
  <c r="L1061" i="40" s="1"/>
  <c r="Q1060" i="40"/>
  <c r="K1060" i="40"/>
  <c r="L1060" i="40" s="1"/>
  <c r="M1047" i="40"/>
  <c r="K1046" i="40"/>
  <c r="L1046" i="40" s="1"/>
  <c r="M1045" i="40" s="1"/>
  <c r="K1044" i="40"/>
  <c r="L1044" i="40" s="1"/>
  <c r="M1043" i="40" s="1"/>
  <c r="L1030" i="40"/>
  <c r="M1027" i="40"/>
  <c r="L1026" i="40"/>
  <c r="M1024" i="40" s="1"/>
  <c r="K1014" i="40"/>
  <c r="M1013" i="40" s="1"/>
  <c r="K1009" i="40"/>
  <c r="L1009" i="40" s="1"/>
  <c r="K1008" i="40"/>
  <c r="L1008" i="40" s="1"/>
  <c r="G990" i="40"/>
  <c r="E990" i="40"/>
  <c r="K990" i="40" s="1"/>
  <c r="L990" i="40" s="1"/>
  <c r="G989" i="40"/>
  <c r="E989" i="40"/>
  <c r="E986" i="40"/>
  <c r="K982" i="40"/>
  <c r="L982" i="40" s="1"/>
  <c r="M981" i="40" s="1"/>
  <c r="I980" i="40"/>
  <c r="E980" i="40"/>
  <c r="L975" i="40"/>
  <c r="M974" i="40" s="1"/>
  <c r="B974" i="40"/>
  <c r="L973" i="40"/>
  <c r="M972" i="40" s="1"/>
  <c r="B972" i="40"/>
  <c r="K971" i="40"/>
  <c r="L971" i="40" s="1"/>
  <c r="M970" i="40" s="1"/>
  <c r="K969" i="40"/>
  <c r="L969" i="40" s="1"/>
  <c r="M968" i="40" s="1"/>
  <c r="K967" i="40"/>
  <c r="L967" i="40" s="1"/>
  <c r="M966" i="40" s="1"/>
  <c r="K965" i="40"/>
  <c r="L965" i="40" s="1"/>
  <c r="M964" i="40" s="1"/>
  <c r="I962" i="40"/>
  <c r="K962" i="40" s="1"/>
  <c r="L962" i="40" s="1"/>
  <c r="I961" i="40"/>
  <c r="K961" i="40" s="1"/>
  <c r="D961" i="40"/>
  <c r="K960" i="40"/>
  <c r="L960" i="40" s="1"/>
  <c r="I958" i="40"/>
  <c r="K958" i="40" s="1"/>
  <c r="L958" i="40" s="1"/>
  <c r="I957" i="40"/>
  <c r="K957" i="40" s="1"/>
  <c r="D957" i="40"/>
  <c r="K956" i="40"/>
  <c r="L956" i="40" s="1"/>
  <c r="I953" i="40"/>
  <c r="K953" i="40" s="1"/>
  <c r="L953" i="40" s="1"/>
  <c r="I952" i="40"/>
  <c r="K952" i="40" s="1"/>
  <c r="D952" i="40"/>
  <c r="K951" i="40"/>
  <c r="L951" i="40" s="1"/>
  <c r="I949" i="40"/>
  <c r="K949" i="40" s="1"/>
  <c r="L949" i="40" s="1"/>
  <c r="I948" i="40"/>
  <c r="K948" i="40" s="1"/>
  <c r="D948" i="40"/>
  <c r="K947" i="40"/>
  <c r="L947" i="40" s="1"/>
  <c r="I944" i="40"/>
  <c r="K944" i="40" s="1"/>
  <c r="L944" i="40" s="1"/>
  <c r="I943" i="40"/>
  <c r="K943" i="40" s="1"/>
  <c r="D943" i="40"/>
  <c r="K942" i="40"/>
  <c r="L942" i="40" s="1"/>
  <c r="E939" i="40"/>
  <c r="K939" i="40" s="1"/>
  <c r="L939" i="40" s="1"/>
  <c r="M938" i="40" s="1"/>
  <c r="D937" i="40"/>
  <c r="E936" i="40"/>
  <c r="K936" i="40" s="1"/>
  <c r="L936" i="40" s="1"/>
  <c r="E934" i="40"/>
  <c r="K934" i="40" s="1"/>
  <c r="D934" i="40"/>
  <c r="E933" i="40"/>
  <c r="K933" i="40" s="1"/>
  <c r="L933" i="40" s="1"/>
  <c r="K932" i="40"/>
  <c r="L932" i="40" s="1"/>
  <c r="E931" i="40"/>
  <c r="K931" i="40" s="1"/>
  <c r="L931" i="40" s="1"/>
  <c r="E930" i="40"/>
  <c r="K930" i="40" s="1"/>
  <c r="L930" i="40" s="1"/>
  <c r="K928" i="40"/>
  <c r="L928" i="40" s="1"/>
  <c r="K927" i="40"/>
  <c r="L927" i="40" s="1"/>
  <c r="K926" i="40"/>
  <c r="L926" i="40" s="1"/>
  <c r="K924" i="40"/>
  <c r="D924" i="40"/>
  <c r="E923" i="40"/>
  <c r="K923" i="40" s="1"/>
  <c r="L923" i="40" s="1"/>
  <c r="D921" i="40"/>
  <c r="D920" i="40"/>
  <c r="K917" i="40"/>
  <c r="D917" i="40"/>
  <c r="K916" i="40"/>
  <c r="J915" i="40"/>
  <c r="K915" i="40" s="1"/>
  <c r="D915" i="40"/>
  <c r="K914" i="40"/>
  <c r="D914" i="40"/>
  <c r="K913" i="40"/>
  <c r="D913" i="40"/>
  <c r="K911" i="40"/>
  <c r="D911" i="40"/>
  <c r="K910" i="40"/>
  <c r="J909" i="40"/>
  <c r="K909" i="40" s="1"/>
  <c r="D909" i="40"/>
  <c r="K908" i="40"/>
  <c r="D908" i="40"/>
  <c r="K907" i="40"/>
  <c r="D907" i="40"/>
  <c r="D905" i="40"/>
  <c r="E905" i="40" s="1"/>
  <c r="G905" i="40" s="1"/>
  <c r="K905" i="40" s="1"/>
  <c r="M904" i="40" s="1"/>
  <c r="D903" i="40"/>
  <c r="E903" i="40" s="1"/>
  <c r="G903" i="40" s="1"/>
  <c r="K903" i="40" s="1"/>
  <c r="E901" i="40"/>
  <c r="G901" i="40" s="1"/>
  <c r="D901" i="40"/>
  <c r="E899" i="40"/>
  <c r="G899" i="40" s="1"/>
  <c r="D899" i="40"/>
  <c r="E898" i="40"/>
  <c r="G898" i="40" s="1"/>
  <c r="D898" i="40"/>
  <c r="E897" i="40"/>
  <c r="G897" i="40" s="1"/>
  <c r="D897" i="40"/>
  <c r="K895" i="40"/>
  <c r="D895" i="40"/>
  <c r="K894" i="40"/>
  <c r="D894" i="40"/>
  <c r="K892" i="40"/>
  <c r="D892" i="40"/>
  <c r="K891" i="40"/>
  <c r="D891" i="40"/>
  <c r="E890" i="40"/>
  <c r="K890" i="40" s="1"/>
  <c r="L890" i="40" s="1"/>
  <c r="D888" i="40"/>
  <c r="K888" i="40" s="1"/>
  <c r="M887" i="40"/>
  <c r="K887" i="40"/>
  <c r="D886" i="40"/>
  <c r="K886" i="40" s="1"/>
  <c r="K885" i="40"/>
  <c r="K884" i="40"/>
  <c r="K883" i="40"/>
  <c r="K882" i="40"/>
  <c r="K881" i="40"/>
  <c r="K880" i="40"/>
  <c r="K879" i="40"/>
  <c r="K877" i="40"/>
  <c r="K876" i="40"/>
  <c r="K875" i="40"/>
  <c r="K874" i="40"/>
  <c r="K873" i="40"/>
  <c r="K872" i="40"/>
  <c r="K871" i="40"/>
  <c r="K870" i="40"/>
  <c r="K869" i="40"/>
  <c r="K868" i="40"/>
  <c r="K867" i="40"/>
  <c r="K866" i="40"/>
  <c r="K865" i="40"/>
  <c r="K864" i="40"/>
  <c r="E853" i="40"/>
  <c r="K853" i="40" s="1"/>
  <c r="L853" i="40" s="1"/>
  <c r="M852" i="40" s="1"/>
  <c r="B847" i="40"/>
  <c r="B845" i="40"/>
  <c r="K844" i="40"/>
  <c r="L844" i="40" s="1"/>
  <c r="M843" i="40" s="1"/>
  <c r="K842" i="40"/>
  <c r="L842" i="40" s="1"/>
  <c r="M841" i="40" s="1"/>
  <c r="K838" i="40"/>
  <c r="I835" i="40"/>
  <c r="K835" i="40" s="1"/>
  <c r="L835" i="40" s="1"/>
  <c r="K834" i="40"/>
  <c r="L834" i="40" s="1"/>
  <c r="E833" i="40"/>
  <c r="K833" i="40" s="1"/>
  <c r="L833" i="40" s="1"/>
  <c r="I831" i="40"/>
  <c r="K831" i="40" s="1"/>
  <c r="L831" i="40" s="1"/>
  <c r="K830" i="40"/>
  <c r="L830" i="40" s="1"/>
  <c r="E829" i="40"/>
  <c r="K829" i="40" s="1"/>
  <c r="L829" i="40" s="1"/>
  <c r="I826" i="40"/>
  <c r="K826" i="40" s="1"/>
  <c r="L826" i="40" s="1"/>
  <c r="K825" i="40"/>
  <c r="L825" i="40" s="1"/>
  <c r="E824" i="40"/>
  <c r="K824" i="40" s="1"/>
  <c r="L824" i="40" s="1"/>
  <c r="I822" i="40"/>
  <c r="K822" i="40" s="1"/>
  <c r="L822" i="40" s="1"/>
  <c r="K821" i="40"/>
  <c r="L821" i="40" s="1"/>
  <c r="E820" i="40"/>
  <c r="K820" i="40" s="1"/>
  <c r="L820" i="40" s="1"/>
  <c r="I817" i="40"/>
  <c r="K817" i="40" s="1"/>
  <c r="L817" i="40" s="1"/>
  <c r="K816" i="40"/>
  <c r="L816" i="40" s="1"/>
  <c r="E815" i="40"/>
  <c r="K815" i="40" s="1"/>
  <c r="L815" i="40" s="1"/>
  <c r="E812" i="40"/>
  <c r="K812" i="40" s="1"/>
  <c r="M811" i="40" s="1"/>
  <c r="K810" i="40"/>
  <c r="L810" i="40" s="1"/>
  <c r="E809" i="40"/>
  <c r="K809" i="40" s="1"/>
  <c r="L809" i="40" s="1"/>
  <c r="E807" i="40"/>
  <c r="K807" i="40" s="1"/>
  <c r="L807" i="40" s="1"/>
  <c r="G806" i="40"/>
  <c r="E806" i="40"/>
  <c r="E804" i="40"/>
  <c r="K804" i="40" s="1"/>
  <c r="L804" i="40" s="1"/>
  <c r="E803" i="40"/>
  <c r="K803" i="40" s="1"/>
  <c r="L803" i="40" s="1"/>
  <c r="E801" i="40"/>
  <c r="K801" i="40" s="1"/>
  <c r="L801" i="40" s="1"/>
  <c r="M800" i="40" s="1"/>
  <c r="E799" i="40"/>
  <c r="K799" i="40" s="1"/>
  <c r="L799" i="40" s="1"/>
  <c r="M798" i="40" s="1"/>
  <c r="E797" i="40" s="1"/>
  <c r="K797" i="40" s="1"/>
  <c r="L797" i="40" s="1"/>
  <c r="K793" i="40"/>
  <c r="L793" i="40" s="1"/>
  <c r="D792" i="40"/>
  <c r="K792" i="40" s="1"/>
  <c r="L792" i="40" s="1"/>
  <c r="K791" i="40"/>
  <c r="L791" i="40" s="1"/>
  <c r="K790" i="40"/>
  <c r="L790" i="40" s="1"/>
  <c r="K789" i="40"/>
  <c r="L789" i="40" s="1"/>
  <c r="K787" i="40"/>
  <c r="L787" i="40" s="1"/>
  <c r="D786" i="40"/>
  <c r="K786" i="40" s="1"/>
  <c r="L786" i="40" s="1"/>
  <c r="K785" i="40"/>
  <c r="L785" i="40" s="1"/>
  <c r="K784" i="40"/>
  <c r="L784" i="40" s="1"/>
  <c r="K783" i="40"/>
  <c r="L783" i="40" s="1"/>
  <c r="D779" i="40"/>
  <c r="D776" i="40" s="1"/>
  <c r="E776" i="40" s="1"/>
  <c r="G776" i="40" s="1"/>
  <c r="K776" i="40" s="1"/>
  <c r="E777" i="40"/>
  <c r="G777" i="40" s="1"/>
  <c r="D777" i="40"/>
  <c r="E775" i="40"/>
  <c r="G775" i="40" s="1"/>
  <c r="D775" i="40"/>
  <c r="E774" i="40"/>
  <c r="G774" i="40" s="1"/>
  <c r="K774" i="40" s="1"/>
  <c r="E773" i="40"/>
  <c r="G773" i="40" s="1"/>
  <c r="K773" i="40" s="1"/>
  <c r="K771" i="40"/>
  <c r="L771" i="40" s="1"/>
  <c r="K770" i="40"/>
  <c r="L770" i="40" s="1"/>
  <c r="K768" i="40"/>
  <c r="L768" i="40" s="1"/>
  <c r="K767" i="40"/>
  <c r="L767" i="40" s="1"/>
  <c r="E766" i="40"/>
  <c r="K766" i="40" s="1"/>
  <c r="L766" i="40" s="1"/>
  <c r="M763" i="40"/>
  <c r="E762" i="40"/>
  <c r="M762" i="40" s="1"/>
  <c r="K761" i="40"/>
  <c r="K760" i="40"/>
  <c r="K759" i="40"/>
  <c r="K758" i="40"/>
  <c r="K757" i="40"/>
  <c r="K756" i="40"/>
  <c r="K755" i="40"/>
  <c r="K753" i="40"/>
  <c r="K752" i="40"/>
  <c r="K751" i="40"/>
  <c r="K750" i="40"/>
  <c r="K749" i="40"/>
  <c r="K748" i="40"/>
  <c r="K747" i="40"/>
  <c r="K746" i="40"/>
  <c r="K745" i="40"/>
  <c r="K744" i="40"/>
  <c r="K743" i="40"/>
  <c r="K742" i="40"/>
  <c r="K741" i="40"/>
  <c r="K740" i="40"/>
  <c r="K713" i="40"/>
  <c r="L713" i="40" s="1"/>
  <c r="K712" i="40"/>
  <c r="L712" i="40" s="1"/>
  <c r="M711" i="40" s="1"/>
  <c r="K710" i="40"/>
  <c r="L710" i="40" s="1"/>
  <c r="K709" i="40"/>
  <c r="L709" i="40" s="1"/>
  <c r="K707" i="40"/>
  <c r="L707" i="40" s="1"/>
  <c r="K706" i="40"/>
  <c r="L706" i="40" s="1"/>
  <c r="K685" i="40"/>
  <c r="L685" i="40" s="1"/>
  <c r="K684" i="40"/>
  <c r="L684" i="40" s="1"/>
  <c r="E683" i="40"/>
  <c r="K683" i="40" s="1"/>
  <c r="L683" i="40" s="1"/>
  <c r="K666" i="40"/>
  <c r="L666" i="40" s="1"/>
  <c r="M665" i="40" s="1"/>
  <c r="K661" i="40"/>
  <c r="L661" i="40" s="1"/>
  <c r="K660" i="40"/>
  <c r="L660" i="40" s="1"/>
  <c r="K657" i="40"/>
  <c r="L657" i="40" s="1"/>
  <c r="K656" i="40"/>
  <c r="L656" i="40" s="1"/>
  <c r="K653" i="40"/>
  <c r="L653" i="40" s="1"/>
  <c r="K652" i="40"/>
  <c r="L652" i="40" s="1"/>
  <c r="M651" i="40" s="1"/>
  <c r="M644" i="40"/>
  <c r="M642" i="40"/>
  <c r="K638" i="40"/>
  <c r="L638" i="40" s="1"/>
  <c r="K637" i="40"/>
  <c r="L637" i="40" s="1"/>
  <c r="K635" i="40"/>
  <c r="L635" i="40" s="1"/>
  <c r="M634" i="40" s="1"/>
  <c r="K633" i="40"/>
  <c r="L633" i="40" s="1"/>
  <c r="M632" i="40" s="1"/>
  <c r="L627" i="40"/>
  <c r="K610" i="40"/>
  <c r="L610" i="40" s="1"/>
  <c r="K609" i="40"/>
  <c r="L609" i="40" s="1"/>
  <c r="B608" i="40"/>
  <c r="E607" i="40"/>
  <c r="K607" i="40" s="1"/>
  <c r="L607" i="40" s="1"/>
  <c r="M606" i="40" s="1"/>
  <c r="E605" i="40"/>
  <c r="K605" i="40" s="1"/>
  <c r="M604" i="40" s="1"/>
  <c r="L600" i="40"/>
  <c r="M599" i="40" s="1"/>
  <c r="L598" i="40"/>
  <c r="M597" i="40" s="1"/>
  <c r="L596" i="40"/>
  <c r="K594" i="40"/>
  <c r="L594" i="40" s="1"/>
  <c r="M593" i="40" s="1"/>
  <c r="M591" i="40"/>
  <c r="L590" i="40"/>
  <c r="M587" i="40"/>
  <c r="B587" i="40"/>
  <c r="K586" i="40"/>
  <c r="L586" i="40" s="1"/>
  <c r="M585" i="40" s="1"/>
  <c r="B585" i="40"/>
  <c r="K584" i="40"/>
  <c r="L584" i="40" s="1"/>
  <c r="M583" i="40" s="1"/>
  <c r="K582" i="40"/>
  <c r="K581" i="40"/>
  <c r="K580" i="40"/>
  <c r="K579" i="40"/>
  <c r="K578" i="40"/>
  <c r="K577" i="40"/>
  <c r="K576" i="40"/>
  <c r="K575" i="40"/>
  <c r="K574" i="40"/>
  <c r="K573" i="40"/>
  <c r="K570" i="40"/>
  <c r="L570" i="40" s="1"/>
  <c r="M569" i="40" s="1"/>
  <c r="K568" i="40"/>
  <c r="L568" i="40" s="1"/>
  <c r="M567" i="40" s="1"/>
  <c r="K566" i="40"/>
  <c r="K565" i="40"/>
  <c r="K564" i="40"/>
  <c r="K563" i="40"/>
  <c r="K562" i="40"/>
  <c r="K561" i="40"/>
  <c r="K560" i="40"/>
  <c r="K559" i="40"/>
  <c r="K558" i="40"/>
  <c r="K557" i="40"/>
  <c r="K530" i="40"/>
  <c r="L530" i="40" s="1"/>
  <c r="K529" i="40"/>
  <c r="L529" i="40" s="1"/>
  <c r="K528" i="40"/>
  <c r="L528" i="40" s="1"/>
  <c r="K526" i="40"/>
  <c r="L526" i="40" s="1"/>
  <c r="K525" i="40"/>
  <c r="L525" i="40" s="1"/>
  <c r="K524" i="40"/>
  <c r="L524" i="40" s="1"/>
  <c r="K522" i="40"/>
  <c r="L522" i="40" s="1"/>
  <c r="K521" i="40"/>
  <c r="L521" i="40" s="1"/>
  <c r="K520" i="40"/>
  <c r="L520" i="40" s="1"/>
  <c r="K479" i="40"/>
  <c r="K475" i="40"/>
  <c r="L475" i="40" s="1"/>
  <c r="K474" i="40"/>
  <c r="L474" i="40" s="1"/>
  <c r="K473" i="40"/>
  <c r="L473" i="40" s="1"/>
  <c r="K471" i="40"/>
  <c r="L471" i="40" s="1"/>
  <c r="K470" i="40"/>
  <c r="L470" i="40" s="1"/>
  <c r="K469" i="40"/>
  <c r="L469" i="40" s="1"/>
  <c r="K467" i="40"/>
  <c r="L467" i="40" s="1"/>
  <c r="K466" i="40"/>
  <c r="L466" i="40" s="1"/>
  <c r="K465" i="40"/>
  <c r="L465" i="40" s="1"/>
  <c r="M460" i="40"/>
  <c r="M457" i="40"/>
  <c r="M455" i="40"/>
  <c r="K453" i="40"/>
  <c r="L453" i="40" s="1"/>
  <c r="K452" i="40"/>
  <c r="L452" i="40" s="1"/>
  <c r="K451" i="40"/>
  <c r="L451" i="40" s="1"/>
  <c r="K449" i="40"/>
  <c r="L449" i="40" s="1"/>
  <c r="M448" i="40" s="1"/>
  <c r="K447" i="40"/>
  <c r="L447" i="40" s="1"/>
  <c r="M446" i="40" s="1"/>
  <c r="K441" i="40"/>
  <c r="L441" i="40" s="1"/>
  <c r="K440" i="40"/>
  <c r="L440" i="40" s="1"/>
  <c r="K436" i="40"/>
  <c r="L436" i="40" s="1"/>
  <c r="K435" i="40"/>
  <c r="L435" i="40" s="1"/>
  <c r="M419" i="40"/>
  <c r="M416" i="40"/>
  <c r="K415" i="40"/>
  <c r="L415" i="40" s="1"/>
  <c r="K414" i="40"/>
  <c r="L414" i="40" s="1"/>
  <c r="K412" i="40"/>
  <c r="L412" i="40" s="1"/>
  <c r="K411" i="40"/>
  <c r="L411" i="40" s="1"/>
  <c r="K409" i="40"/>
  <c r="L409" i="40" s="1"/>
  <c r="L407" i="40"/>
  <c r="M406" i="40" s="1"/>
  <c r="E404" i="40"/>
  <c r="K404" i="40" s="1"/>
  <c r="M403" i="40" s="1"/>
  <c r="E402" i="40"/>
  <c r="K402" i="40" s="1"/>
  <c r="M401" i="40" s="1"/>
  <c r="K399" i="40"/>
  <c r="L399" i="40" s="1"/>
  <c r="M392" i="40"/>
  <c r="L391" i="40"/>
  <c r="M390" i="40"/>
  <c r="K389" i="40"/>
  <c r="L389" i="40" s="1"/>
  <c r="M388" i="40" s="1"/>
  <c r="E400" i="40" s="1"/>
  <c r="K400" i="40" s="1"/>
  <c r="L400" i="40" s="1"/>
  <c r="K387" i="40"/>
  <c r="L385" i="40"/>
  <c r="M384" i="40" s="1"/>
  <c r="K380" i="40"/>
  <c r="L380" i="40" s="1"/>
  <c r="M379" i="40" s="1"/>
  <c r="K378" i="40"/>
  <c r="K377" i="40"/>
  <c r="K376" i="40"/>
  <c r="K375" i="40"/>
  <c r="K374" i="40"/>
  <c r="K373" i="40"/>
  <c r="K372" i="40"/>
  <c r="K371" i="40"/>
  <c r="K370" i="40"/>
  <c r="K369" i="40"/>
  <c r="K368" i="40"/>
  <c r="E366" i="40"/>
  <c r="K366" i="40" s="1"/>
  <c r="K317" i="40"/>
  <c r="L317" i="40" s="1"/>
  <c r="M316" i="40" s="1"/>
  <c r="M296" i="40"/>
  <c r="K237" i="40"/>
  <c r="L237" i="40" s="1"/>
  <c r="K236" i="40"/>
  <c r="L236" i="40" s="1"/>
  <c r="M230" i="40"/>
  <c r="M227" i="40"/>
  <c r="M224" i="40"/>
  <c r="K223" i="40"/>
  <c r="L223" i="40" s="1"/>
  <c r="K222" i="40"/>
  <c r="L222" i="40" s="1"/>
  <c r="M208" i="40"/>
  <c r="K203" i="40"/>
  <c r="L203" i="40" s="1"/>
  <c r="M202" i="40" s="1"/>
  <c r="K201" i="40"/>
  <c r="L201" i="40" s="1"/>
  <c r="M200" i="40" s="1"/>
  <c r="K184" i="40"/>
  <c r="L184" i="40" s="1"/>
  <c r="L183" i="40"/>
  <c r="I172" i="40"/>
  <c r="K172" i="40" s="1"/>
  <c r="K170" i="40"/>
  <c r="L170" i="40" s="1"/>
  <c r="K169" i="40"/>
  <c r="L169" i="40" s="1"/>
  <c r="K164" i="40"/>
  <c r="L164" i="40" s="1"/>
  <c r="K163" i="40"/>
  <c r="L163" i="40" s="1"/>
  <c r="L161" i="40"/>
  <c r="M160" i="40" s="1"/>
  <c r="B160" i="40"/>
  <c r="M158" i="40"/>
  <c r="L157" i="40"/>
  <c r="M156" i="40" s="1"/>
  <c r="M150" i="40"/>
  <c r="G143" i="40"/>
  <c r="E143" i="40"/>
  <c r="E140" i="40"/>
  <c r="L140" i="40" s="1"/>
  <c r="M139" i="40" s="1"/>
  <c r="K49" i="40"/>
  <c r="K48" i="40"/>
  <c r="L48" i="40" s="1"/>
  <c r="M47" i="40" s="1"/>
  <c r="E45" i="40"/>
  <c r="K45" i="40" s="1"/>
  <c r="L45" i="40" s="1"/>
  <c r="E44" i="40"/>
  <c r="K44" i="40" s="1"/>
  <c r="L44" i="40" s="1"/>
  <c r="M23" i="40"/>
  <c r="M655" i="40" l="1"/>
  <c r="M413" i="40"/>
  <c r="M659" i="40"/>
  <c r="M221" i="40"/>
  <c r="K989" i="40"/>
  <c r="L989" i="40" s="1"/>
  <c r="K1158" i="40"/>
  <c r="L1158" i="40" s="1"/>
  <c r="M43" i="40"/>
  <c r="K1156" i="40"/>
  <c r="L1156" i="40" s="1"/>
  <c r="L754" i="40"/>
  <c r="M708" i="40"/>
  <c r="K775" i="40"/>
  <c r="K777" i="40"/>
  <c r="M1175" i="40"/>
  <c r="M410" i="40"/>
  <c r="K899" i="40"/>
  <c r="L961" i="40"/>
  <c r="M959" i="40" s="1"/>
  <c r="K1164" i="40"/>
  <c r="L1164" i="40" s="1"/>
  <c r="E1397" i="40"/>
  <c r="K1397" i="40" s="1"/>
  <c r="L1397" i="40" s="1"/>
  <c r="M1396" i="40" s="1"/>
  <c r="M888" i="40"/>
  <c r="K143" i="40"/>
  <c r="L143" i="40" s="1"/>
  <c r="M142" i="40" s="1"/>
  <c r="E166" i="40" s="1"/>
  <c r="K166" i="40" s="1"/>
  <c r="L166" i="40" s="1"/>
  <c r="M165" i="40" s="1"/>
  <c r="M832" i="40"/>
  <c r="L907" i="40"/>
  <c r="K1162" i="40"/>
  <c r="L1162" i="40" s="1"/>
  <c r="K897" i="40"/>
  <c r="L911" i="40"/>
  <c r="L952" i="40"/>
  <c r="M950" i="40" s="1"/>
  <c r="L913" i="40"/>
  <c r="K980" i="40"/>
  <c r="L980" i="40" s="1"/>
  <c r="M979" i="40" s="1"/>
  <c r="K1165" i="40"/>
  <c r="L1165" i="40" s="1"/>
  <c r="K1318" i="40"/>
  <c r="L1318" i="40" s="1"/>
  <c r="M1317" i="40" s="1"/>
  <c r="E1349" i="40" s="1"/>
  <c r="K1349" i="40" s="1"/>
  <c r="L1349" i="40" s="1"/>
  <c r="M1348" i="40" s="1"/>
  <c r="M182" i="40"/>
  <c r="E779" i="40"/>
  <c r="G779" i="40" s="1"/>
  <c r="K779" i="40" s="1"/>
  <c r="M778" i="40" s="1"/>
  <c r="L943" i="40"/>
  <c r="M941" i="40" s="1"/>
  <c r="L892" i="40"/>
  <c r="L908" i="40"/>
  <c r="L863" i="40"/>
  <c r="L914" i="40"/>
  <c r="M682" i="40"/>
  <c r="L924" i="40"/>
  <c r="M922" i="40" s="1"/>
  <c r="E921" i="40" s="1"/>
  <c r="K921" i="40" s="1"/>
  <c r="L921" i="40" s="1"/>
  <c r="M365" i="40"/>
  <c r="E398" i="40" s="1"/>
  <c r="K398" i="40" s="1"/>
  <c r="L398" i="40" s="1"/>
  <c r="M397" i="40" s="1"/>
  <c r="L915" i="40"/>
  <c r="L937" i="40"/>
  <c r="M935" i="40" s="1"/>
  <c r="L934" i="40"/>
  <c r="M929" i="40" s="1"/>
  <c r="K1166" i="40"/>
  <c r="L1166" i="40" s="1"/>
  <c r="L957" i="40"/>
  <c r="M955" i="40" s="1"/>
  <c r="M988" i="40"/>
  <c r="E1011" i="40" s="1"/>
  <c r="K1011" i="40" s="1"/>
  <c r="L1011" i="40" s="1"/>
  <c r="M1010" i="40" s="1"/>
  <c r="D900" i="40"/>
  <c r="E900" i="40" s="1"/>
  <c r="G900" i="40" s="1"/>
  <c r="K900" i="40" s="1"/>
  <c r="M168" i="40"/>
  <c r="E805" i="40"/>
  <c r="K805" i="40" s="1"/>
  <c r="L805" i="40" s="1"/>
  <c r="K1157" i="40"/>
  <c r="L1157" i="40" s="1"/>
  <c r="M1327" i="40"/>
  <c r="L891" i="40"/>
  <c r="L894" i="40"/>
  <c r="L948" i="40"/>
  <c r="M946" i="40" s="1"/>
  <c r="M608" i="40"/>
  <c r="K806" i="40"/>
  <c r="L806" i="40" s="1"/>
  <c r="M828" i="40"/>
  <c r="M235" i="40"/>
  <c r="M636" i="40"/>
  <c r="M814" i="40"/>
  <c r="M527" i="40"/>
  <c r="M769" i="40"/>
  <c r="M788" i="40"/>
  <c r="M925" i="40"/>
  <c r="M162" i="40"/>
  <c r="M554" i="40"/>
  <c r="M808" i="40"/>
  <c r="M523" i="40"/>
  <c r="M464" i="40"/>
  <c r="K898" i="40"/>
  <c r="M1065" i="40"/>
  <c r="M468" i="40"/>
  <c r="M519" i="40"/>
  <c r="M571" i="40"/>
  <c r="E602" i="40" s="1"/>
  <c r="K602" i="40" s="1"/>
  <c r="L602" i="40" s="1"/>
  <c r="L739" i="40"/>
  <c r="M819" i="40"/>
  <c r="M705" i="40"/>
  <c r="M1468" i="40"/>
  <c r="M1071" i="40"/>
  <c r="M823" i="40"/>
  <c r="L172" i="40"/>
  <c r="M171" i="40"/>
  <c r="M886" i="40"/>
  <c r="L909" i="40"/>
  <c r="K1161" i="40"/>
  <c r="L1161" i="40" s="1"/>
  <c r="E1653" i="40"/>
  <c r="K1653" i="40" s="1"/>
  <c r="L1653" i="40" s="1"/>
  <c r="M1652" i="40" s="1"/>
  <c r="K1651" i="40"/>
  <c r="L1651" i="40" s="1"/>
  <c r="M1650" i="40" s="1"/>
  <c r="L895" i="40"/>
  <c r="M1059" i="40"/>
  <c r="M472" i="40"/>
  <c r="K1648" i="40"/>
  <c r="L1648" i="40" s="1"/>
  <c r="M1647" i="40" s="1"/>
  <c r="M1076" i="40"/>
  <c r="E796" i="40"/>
  <c r="K796" i="40" s="1"/>
  <c r="L796" i="40" s="1"/>
  <c r="L878" i="40"/>
  <c r="K901" i="40"/>
  <c r="L916" i="40"/>
  <c r="M772" i="40"/>
  <c r="L917" i="40"/>
  <c r="M765" i="40"/>
  <c r="K140" i="40"/>
  <c r="M450" i="40"/>
  <c r="M1007" i="40"/>
  <c r="M1393" i="40"/>
  <c r="D910" i="40"/>
  <c r="D916" i="40" s="1"/>
  <c r="Q1394" i="40"/>
  <c r="Q1396" i="40" s="1"/>
  <c r="M569" i="38"/>
  <c r="M567" i="38"/>
  <c r="M565" i="38"/>
  <c r="V565" i="38" s="1"/>
  <c r="W565" i="38" s="1"/>
  <c r="M564" i="38"/>
  <c r="M562" i="38"/>
  <c r="M560" i="38"/>
  <c r="M556" i="38"/>
  <c r="M557" i="38"/>
  <c r="M558" i="38"/>
  <c r="M555" i="38"/>
  <c r="M553" i="38"/>
  <c r="M542" i="38"/>
  <c r="V542" i="38" s="1"/>
  <c r="W542" i="38" s="1"/>
  <c r="M543" i="38"/>
  <c r="V543" i="38" s="1"/>
  <c r="W543" i="38" s="1"/>
  <c r="M544" i="38"/>
  <c r="V544" i="38" s="1"/>
  <c r="W544" i="38" s="1"/>
  <c r="M545" i="38"/>
  <c r="M546" i="38"/>
  <c r="V546" i="38" s="1"/>
  <c r="W546" i="38" s="1"/>
  <c r="M547" i="38"/>
  <c r="M548" i="38"/>
  <c r="V548" i="38" s="1"/>
  <c r="W548" i="38" s="1"/>
  <c r="M549" i="38"/>
  <c r="V549" i="38" s="1"/>
  <c r="W549" i="38" s="1"/>
  <c r="M550" i="38"/>
  <c r="V550" i="38" s="1"/>
  <c r="W550" i="38" s="1"/>
  <c r="M541" i="38"/>
  <c r="V541" i="38" s="1"/>
  <c r="M502" i="38"/>
  <c r="M503" i="38"/>
  <c r="V503" i="38" s="1"/>
  <c r="W503" i="38" s="1"/>
  <c r="M504" i="38"/>
  <c r="M505" i="38"/>
  <c r="M506" i="38"/>
  <c r="M507" i="38"/>
  <c r="V507" i="38" s="1"/>
  <c r="W507" i="38" s="1"/>
  <c r="M508" i="38"/>
  <c r="M509" i="38"/>
  <c r="M510" i="38"/>
  <c r="V510" i="38" s="1"/>
  <c r="M511" i="38"/>
  <c r="V511" i="38" s="1"/>
  <c r="W511" i="38" s="1"/>
  <c r="M512" i="38"/>
  <c r="V512" i="38" s="1"/>
  <c r="M513" i="38"/>
  <c r="M514" i="38"/>
  <c r="V514" i="38" s="1"/>
  <c r="W514" i="38" s="1"/>
  <c r="M515" i="38"/>
  <c r="M516" i="38"/>
  <c r="V516" i="38" s="1"/>
  <c r="W516" i="38" s="1"/>
  <c r="M517" i="38"/>
  <c r="V517" i="38" s="1"/>
  <c r="M518" i="38"/>
  <c r="V518" i="38" s="1"/>
  <c r="M519" i="38"/>
  <c r="V519" i="38" s="1"/>
  <c r="W519" i="38" s="1"/>
  <c r="M520" i="38"/>
  <c r="V520" i="38" s="1"/>
  <c r="W520" i="38" s="1"/>
  <c r="M521" i="38"/>
  <c r="V521" i="38" s="1"/>
  <c r="W521" i="38" s="1"/>
  <c r="M522" i="38"/>
  <c r="M523" i="38"/>
  <c r="M524" i="38"/>
  <c r="M525" i="38"/>
  <c r="M526" i="38"/>
  <c r="M527" i="38"/>
  <c r="M528" i="38"/>
  <c r="V528" i="38" s="1"/>
  <c r="M529" i="38"/>
  <c r="M530" i="38"/>
  <c r="M531" i="38"/>
  <c r="V531" i="38" s="1"/>
  <c r="W531" i="38" s="1"/>
  <c r="M532" i="38"/>
  <c r="M533" i="38"/>
  <c r="V533" i="38" s="1"/>
  <c r="W533" i="38" s="1"/>
  <c r="M534" i="38"/>
  <c r="V534" i="38" s="1"/>
  <c r="W534" i="38" s="1"/>
  <c r="M535" i="38"/>
  <c r="M536" i="38"/>
  <c r="V536" i="38" s="1"/>
  <c r="W536" i="38" s="1"/>
  <c r="M537" i="38"/>
  <c r="M538" i="38"/>
  <c r="V538" i="38" s="1"/>
  <c r="W538" i="38" s="1"/>
  <c r="M501" i="38"/>
  <c r="M494" i="38"/>
  <c r="M495" i="38"/>
  <c r="M496" i="38"/>
  <c r="M497" i="38"/>
  <c r="M498" i="38"/>
  <c r="M493" i="38"/>
  <c r="M488" i="38"/>
  <c r="M489" i="38"/>
  <c r="M490" i="38"/>
  <c r="M487" i="38"/>
  <c r="M484" i="38"/>
  <c r="M481" i="38"/>
  <c r="M482" i="38"/>
  <c r="V482" i="38" s="1"/>
  <c r="W482" i="38" s="1"/>
  <c r="M483" i="38"/>
  <c r="M480" i="38"/>
  <c r="M476" i="38"/>
  <c r="M477" i="38"/>
  <c r="M475" i="38"/>
  <c r="M472" i="38"/>
  <c r="M473" i="38"/>
  <c r="M471" i="38"/>
  <c r="M466" i="38"/>
  <c r="M467" i="38"/>
  <c r="M468" i="38"/>
  <c r="M469" i="38"/>
  <c r="V469" i="38" s="1"/>
  <c r="M465" i="38"/>
  <c r="M462" i="38"/>
  <c r="M463" i="38"/>
  <c r="M461" i="38"/>
  <c r="M459" i="38"/>
  <c r="M458" i="38"/>
  <c r="M455" i="38"/>
  <c r="M456" i="38"/>
  <c r="M454" i="38"/>
  <c r="M452" i="38"/>
  <c r="M445" i="38"/>
  <c r="M446" i="38"/>
  <c r="M447" i="38"/>
  <c r="M448" i="38"/>
  <c r="M449" i="38"/>
  <c r="M450" i="38"/>
  <c r="M444" i="38"/>
  <c r="M431" i="38"/>
  <c r="V431" i="38" s="1"/>
  <c r="W431" i="38" s="1"/>
  <c r="M432" i="38"/>
  <c r="V432" i="38" s="1"/>
  <c r="M433" i="38"/>
  <c r="M434" i="38"/>
  <c r="V434" i="38" s="1"/>
  <c r="W434" i="38" s="1"/>
  <c r="M435" i="38"/>
  <c r="V435" i="38" s="1"/>
  <c r="M436" i="38"/>
  <c r="M437" i="38"/>
  <c r="V437" i="38" s="1"/>
  <c r="W437" i="38" s="1"/>
  <c r="M438" i="38"/>
  <c r="V438" i="38" s="1"/>
  <c r="W438" i="38" s="1"/>
  <c r="M439" i="38"/>
  <c r="M440" i="38"/>
  <c r="M441" i="38"/>
  <c r="M442" i="38"/>
  <c r="V442" i="38" s="1"/>
  <c r="W442" i="38" s="1"/>
  <c r="M430" i="38"/>
  <c r="M428" i="38"/>
  <c r="M424" i="38"/>
  <c r="M425" i="38"/>
  <c r="M423" i="38"/>
  <c r="M419" i="38"/>
  <c r="M420" i="38"/>
  <c r="M421" i="38"/>
  <c r="M418" i="38"/>
  <c r="M413" i="38"/>
  <c r="M414" i="38"/>
  <c r="M415" i="38"/>
  <c r="M416" i="38"/>
  <c r="M412" i="38"/>
  <c r="M410" i="38"/>
  <c r="M409" i="38"/>
  <c r="M405" i="38"/>
  <c r="M406" i="38"/>
  <c r="M407" i="38"/>
  <c r="M404" i="38"/>
  <c r="M402" i="38"/>
  <c r="V402" i="38" s="1"/>
  <c r="W402" i="38" s="1"/>
  <c r="M395" i="38"/>
  <c r="M396" i="38"/>
  <c r="M397" i="38"/>
  <c r="M398" i="38"/>
  <c r="M399" i="38"/>
  <c r="M400" i="38"/>
  <c r="M394" i="38"/>
  <c r="M381" i="38"/>
  <c r="M382" i="38"/>
  <c r="M383" i="38"/>
  <c r="M384" i="38"/>
  <c r="M385" i="38"/>
  <c r="M386" i="38"/>
  <c r="M387" i="38"/>
  <c r="V387" i="38" s="1"/>
  <c r="M388" i="38"/>
  <c r="M389" i="38"/>
  <c r="M390" i="38"/>
  <c r="M391" i="38"/>
  <c r="V391" i="38" s="1"/>
  <c r="W391" i="38" s="1"/>
  <c r="M392" i="38"/>
  <c r="M380" i="38"/>
  <c r="M378" i="38"/>
  <c r="M374" i="38"/>
  <c r="M375" i="38"/>
  <c r="M373" i="38"/>
  <c r="M369" i="38"/>
  <c r="V369" i="38" s="1"/>
  <c r="W369" i="38" s="1"/>
  <c r="M370" i="38"/>
  <c r="M371" i="38"/>
  <c r="M368" i="38"/>
  <c r="M364" i="38"/>
  <c r="M365" i="38"/>
  <c r="M366" i="38"/>
  <c r="M363" i="38"/>
  <c r="M360" i="38"/>
  <c r="M361" i="38"/>
  <c r="M359" i="38"/>
  <c r="M355" i="38"/>
  <c r="V355" i="38" s="1"/>
  <c r="M356" i="38"/>
  <c r="M357" i="38"/>
  <c r="V357" i="38" s="1"/>
  <c r="M354" i="38"/>
  <c r="M352" i="38"/>
  <c r="M345" i="38"/>
  <c r="V345" i="38" s="1"/>
  <c r="W345" i="38" s="1"/>
  <c r="M346" i="38"/>
  <c r="V346" i="38" s="1"/>
  <c r="W346" i="38" s="1"/>
  <c r="M347" i="38"/>
  <c r="M348" i="38"/>
  <c r="M349" i="38"/>
  <c r="M350" i="38"/>
  <c r="M344" i="38"/>
  <c r="M332" i="38"/>
  <c r="M333" i="38"/>
  <c r="M334" i="38"/>
  <c r="M335" i="38"/>
  <c r="M336" i="38"/>
  <c r="V336" i="38" s="1"/>
  <c r="W336" i="38" s="1"/>
  <c r="M337" i="38"/>
  <c r="M338" i="38"/>
  <c r="V338" i="38" s="1"/>
  <c r="W338" i="38" s="1"/>
  <c r="M339" i="38"/>
  <c r="V339" i="38" s="1"/>
  <c r="M340" i="38"/>
  <c r="V340" i="38" s="1"/>
  <c r="M341" i="38"/>
  <c r="M342" i="38"/>
  <c r="M331" i="38"/>
  <c r="M329" i="38"/>
  <c r="M325" i="38"/>
  <c r="M326" i="38"/>
  <c r="M324" i="38"/>
  <c r="M320" i="38"/>
  <c r="M321" i="38"/>
  <c r="M322" i="38"/>
  <c r="V322" i="38" s="1"/>
  <c r="W322" i="38" s="1"/>
  <c r="M319" i="38"/>
  <c r="M317" i="38"/>
  <c r="M316" i="38"/>
  <c r="M314" i="38"/>
  <c r="M313" i="38"/>
  <c r="M311" i="38"/>
  <c r="M297" i="38"/>
  <c r="V297" i="38" s="1"/>
  <c r="M298" i="38"/>
  <c r="V298" i="38" s="1"/>
  <c r="W298" i="38" s="1"/>
  <c r="M300" i="38"/>
  <c r="V300" i="38" s="1"/>
  <c r="M301" i="38"/>
  <c r="V301" i="38" s="1"/>
  <c r="W301" i="38" s="1"/>
  <c r="M304" i="38"/>
  <c r="M305" i="38"/>
  <c r="V305" i="38" s="1"/>
  <c r="W305" i="38" s="1"/>
  <c r="M306" i="38"/>
  <c r="M307" i="38"/>
  <c r="V307" i="38" s="1"/>
  <c r="M308" i="38"/>
  <c r="V308" i="38" s="1"/>
  <c r="M309" i="38"/>
  <c r="M296" i="38"/>
  <c r="M294" i="38"/>
  <c r="M290" i="38"/>
  <c r="M291" i="38"/>
  <c r="M289" i="38"/>
  <c r="M285" i="38"/>
  <c r="M286" i="38"/>
  <c r="M287" i="38"/>
  <c r="M284" i="38"/>
  <c r="M282" i="38"/>
  <c r="V282" i="38" s="1"/>
  <c r="W282" i="38" s="1"/>
  <c r="M281" i="38"/>
  <c r="M279" i="38"/>
  <c r="M278" i="38"/>
  <c r="M276" i="38"/>
  <c r="M262" i="38"/>
  <c r="V262" i="38" s="1"/>
  <c r="M263" i="38"/>
  <c r="V263" i="38" s="1"/>
  <c r="M264" i="38"/>
  <c r="V264" i="38" s="1"/>
  <c r="W264" i="38" s="1"/>
  <c r="M265" i="38"/>
  <c r="V265" i="38" s="1"/>
  <c r="W265" i="38" s="1"/>
  <c r="M266" i="38"/>
  <c r="V266" i="38" s="1"/>
  <c r="V267" i="38"/>
  <c r="W267" i="38" s="1"/>
  <c r="M268" i="38"/>
  <c r="V268" i="38" s="1"/>
  <c r="W268" i="38" s="1"/>
  <c r="M270" i="38"/>
  <c r="M271" i="38"/>
  <c r="V271" i="38" s="1"/>
  <c r="M272" i="38"/>
  <c r="V272" i="38" s="1"/>
  <c r="W272" i="38" s="1"/>
  <c r="M273" i="38"/>
  <c r="V273" i="38" s="1"/>
  <c r="W273" i="38" s="1"/>
  <c r="M274" i="38"/>
  <c r="M261" i="38"/>
  <c r="M259" i="38"/>
  <c r="M249" i="38"/>
  <c r="M250" i="38"/>
  <c r="M251" i="38"/>
  <c r="M252" i="38"/>
  <c r="M253" i="38"/>
  <c r="M254" i="38"/>
  <c r="M255" i="38"/>
  <c r="M248" i="38"/>
  <c r="M242" i="38"/>
  <c r="M243" i="38"/>
  <c r="V243" i="38" s="1"/>
  <c r="W243" i="38" s="1"/>
  <c r="M244" i="38"/>
  <c r="M245" i="38"/>
  <c r="M246" i="38"/>
  <c r="M241" i="38"/>
  <c r="M238" i="38"/>
  <c r="M237" i="38"/>
  <c r="M232" i="38"/>
  <c r="V232" i="38" s="1"/>
  <c r="W232" i="38" s="1"/>
  <c r="M233" i="38"/>
  <c r="V233" i="38" s="1"/>
  <c r="W233" i="38" s="1"/>
  <c r="M234" i="38"/>
  <c r="M235" i="38"/>
  <c r="M231" i="38"/>
  <c r="V231" i="38" s="1"/>
  <c r="W231" i="38" s="1"/>
  <c r="M228" i="38"/>
  <c r="M229" i="38"/>
  <c r="M227" i="38"/>
  <c r="M223" i="38"/>
  <c r="M224" i="38"/>
  <c r="M225" i="38"/>
  <c r="M222" i="38"/>
  <c r="M217" i="38"/>
  <c r="M218" i="38"/>
  <c r="M219" i="38"/>
  <c r="M220" i="38"/>
  <c r="M216" i="38"/>
  <c r="V216" i="38" s="1"/>
  <c r="W216" i="38" s="1"/>
  <c r="M202" i="38"/>
  <c r="M203" i="38"/>
  <c r="M204" i="38"/>
  <c r="M205" i="38"/>
  <c r="M206" i="38"/>
  <c r="M207" i="38"/>
  <c r="M208" i="38"/>
  <c r="M209" i="38"/>
  <c r="M210" i="38"/>
  <c r="V210" i="38" s="1"/>
  <c r="W210" i="38" s="1"/>
  <c r="M211" i="38"/>
  <c r="M212" i="38"/>
  <c r="M213" i="38"/>
  <c r="M214" i="38"/>
  <c r="M201" i="38"/>
  <c r="M199" i="38"/>
  <c r="M190" i="38"/>
  <c r="M191" i="38"/>
  <c r="M192" i="38"/>
  <c r="M193" i="38"/>
  <c r="M194" i="38"/>
  <c r="M195" i="38"/>
  <c r="M196" i="38"/>
  <c r="M189" i="38"/>
  <c r="M183" i="38"/>
  <c r="M184" i="38"/>
  <c r="M185" i="38"/>
  <c r="V185" i="38" s="1"/>
  <c r="W185" i="38" s="1"/>
  <c r="M186" i="38"/>
  <c r="M187" i="38"/>
  <c r="M182" i="38"/>
  <c r="M179" i="38"/>
  <c r="V179" i="38" s="1"/>
  <c r="W179" i="38" s="1"/>
  <c r="M180" i="38"/>
  <c r="V180" i="38" s="1"/>
  <c r="W180" i="38" s="1"/>
  <c r="M178" i="38"/>
  <c r="M173" i="38"/>
  <c r="M174" i="38"/>
  <c r="V174" i="38" s="1"/>
  <c r="W174" i="38" s="1"/>
  <c r="M175" i="38"/>
  <c r="M176" i="38"/>
  <c r="M172" i="38"/>
  <c r="M169" i="38"/>
  <c r="M170" i="38"/>
  <c r="M168" i="38"/>
  <c r="M165" i="38"/>
  <c r="M166" i="38"/>
  <c r="M164" i="38"/>
  <c r="M159" i="38"/>
  <c r="M160" i="38"/>
  <c r="M161" i="38"/>
  <c r="M162" i="38"/>
  <c r="M158" i="38"/>
  <c r="M152" i="38"/>
  <c r="M153" i="38"/>
  <c r="M154" i="38"/>
  <c r="M155" i="38"/>
  <c r="M156" i="38"/>
  <c r="M151" i="38"/>
  <c r="M139" i="38"/>
  <c r="M140" i="38"/>
  <c r="M141" i="38"/>
  <c r="M142" i="38"/>
  <c r="V142" i="38" s="1"/>
  <c r="M143" i="38"/>
  <c r="M144" i="38"/>
  <c r="V144" i="38" s="1"/>
  <c r="W144" i="38" s="1"/>
  <c r="M145" i="38"/>
  <c r="V145" i="38" s="1"/>
  <c r="M146" i="38"/>
  <c r="M147" i="38"/>
  <c r="M148" i="38"/>
  <c r="M149" i="38"/>
  <c r="V149" i="38" s="1"/>
  <c r="V138" i="38"/>
  <c r="W138" i="38" s="1"/>
  <c r="M136" i="38"/>
  <c r="M132" i="38"/>
  <c r="M130" i="38"/>
  <c r="M127" i="38"/>
  <c r="M128" i="38"/>
  <c r="M126" i="38"/>
  <c r="M124" i="38"/>
  <c r="M122" i="38"/>
  <c r="M115" i="38"/>
  <c r="M116" i="38"/>
  <c r="V116" i="38" s="1"/>
  <c r="W116" i="38" s="1"/>
  <c r="M117" i="38"/>
  <c r="M118" i="38"/>
  <c r="M119" i="38"/>
  <c r="M114" i="38"/>
  <c r="M111" i="38"/>
  <c r="M112" i="38"/>
  <c r="M110" i="38"/>
  <c r="M103" i="38"/>
  <c r="M104" i="38"/>
  <c r="M105" i="38"/>
  <c r="M106" i="38"/>
  <c r="M107" i="38"/>
  <c r="M102" i="38"/>
  <c r="M99" i="38"/>
  <c r="M100" i="38"/>
  <c r="M98" i="38"/>
  <c r="M93" i="38"/>
  <c r="M94" i="38"/>
  <c r="M95" i="38"/>
  <c r="M96" i="38"/>
  <c r="M92" i="38"/>
  <c r="M89" i="38"/>
  <c r="V89" i="38" s="1"/>
  <c r="W89" i="38" s="1"/>
  <c r="M90" i="38"/>
  <c r="V90" i="38" s="1"/>
  <c r="W90" i="38" s="1"/>
  <c r="M88" i="38"/>
  <c r="M82" i="38"/>
  <c r="M83" i="38"/>
  <c r="M84" i="38"/>
  <c r="M85" i="38"/>
  <c r="V85" i="38" s="1"/>
  <c r="W85" i="38" s="1"/>
  <c r="M86" i="38"/>
  <c r="M81" i="38"/>
  <c r="M79" i="38"/>
  <c r="M72" i="38"/>
  <c r="M73" i="38"/>
  <c r="V73" i="38" s="1"/>
  <c r="W73" i="38" s="1"/>
  <c r="M74" i="38"/>
  <c r="M75" i="38"/>
  <c r="M76" i="38"/>
  <c r="M77" i="38"/>
  <c r="V77" i="38" s="1"/>
  <c r="M71" i="38"/>
  <c r="M58" i="38"/>
  <c r="M59" i="38"/>
  <c r="M60" i="38"/>
  <c r="M61" i="38"/>
  <c r="M62" i="38"/>
  <c r="M63" i="38"/>
  <c r="M64" i="38"/>
  <c r="M65" i="38"/>
  <c r="V65" i="38" s="1"/>
  <c r="W65" i="38" s="1"/>
  <c r="M66" i="38"/>
  <c r="V66" i="38" s="1"/>
  <c r="W66" i="38" s="1"/>
  <c r="M67" i="38"/>
  <c r="V67" i="38" s="1"/>
  <c r="W67" i="38" s="1"/>
  <c r="M68" i="38"/>
  <c r="M69" i="38"/>
  <c r="V69" i="38" s="1"/>
  <c r="W69" i="38" s="1"/>
  <c r="M57" i="38"/>
  <c r="M55" i="38"/>
  <c r="M48" i="38"/>
  <c r="V48" i="38" s="1"/>
  <c r="W48" i="38" s="1"/>
  <c r="M49" i="38"/>
  <c r="V49" i="38" s="1"/>
  <c r="W49" i="38" s="1"/>
  <c r="M50" i="38"/>
  <c r="M51" i="38"/>
  <c r="M52" i="38"/>
  <c r="M47" i="38"/>
  <c r="V47" i="38" s="1"/>
  <c r="W47" i="38" s="1"/>
  <c r="M45" i="38"/>
  <c r="M38" i="38"/>
  <c r="V38" i="38" s="1"/>
  <c r="W38" i="38" s="1"/>
  <c r="M39" i="38"/>
  <c r="V39" i="38" s="1"/>
  <c r="M40" i="38"/>
  <c r="M41" i="38"/>
  <c r="M42" i="38"/>
  <c r="M43" i="38"/>
  <c r="M37" i="38"/>
  <c r="M26" i="38"/>
  <c r="M27" i="38"/>
  <c r="M28" i="38"/>
  <c r="M29" i="38"/>
  <c r="M30" i="38"/>
  <c r="M31" i="38"/>
  <c r="M32" i="38"/>
  <c r="M33" i="38"/>
  <c r="M34" i="38"/>
  <c r="M35" i="38"/>
  <c r="V35" i="38" s="1"/>
  <c r="W35" i="38" s="1"/>
  <c r="M25" i="38"/>
  <c r="M21" i="38"/>
  <c r="M22" i="38"/>
  <c r="M23" i="38"/>
  <c r="V23" i="38" s="1"/>
  <c r="W23" i="38" s="1"/>
  <c r="M20" i="38"/>
  <c r="J569" i="38"/>
  <c r="I569" i="38"/>
  <c r="G569" i="38"/>
  <c r="F569" i="38"/>
  <c r="N568" i="38"/>
  <c r="U567" i="38"/>
  <c r="T567" i="38"/>
  <c r="S567" i="38"/>
  <c r="R567" i="38"/>
  <c r="Q567" i="38"/>
  <c r="N567" i="38"/>
  <c r="AA567" i="38" s="1"/>
  <c r="V567" i="38"/>
  <c r="W567" i="38" s="1"/>
  <c r="J567" i="38"/>
  <c r="I567" i="38"/>
  <c r="G567" i="38"/>
  <c r="P567" i="38" s="1"/>
  <c r="F567" i="38"/>
  <c r="O567" i="38" s="1"/>
  <c r="AA566" i="38"/>
  <c r="AA565" i="38"/>
  <c r="U565" i="38"/>
  <c r="T565" i="38"/>
  <c r="Q565" i="38"/>
  <c r="O565" i="38"/>
  <c r="N565" i="38"/>
  <c r="J565" i="38"/>
  <c r="S565" i="38" s="1"/>
  <c r="I565" i="38"/>
  <c r="R565" i="38" s="1"/>
  <c r="G565" i="38"/>
  <c r="P565" i="38" s="1"/>
  <c r="F565" i="38"/>
  <c r="V564" i="38"/>
  <c r="W564" i="38" s="1"/>
  <c r="U564" i="38"/>
  <c r="T564" i="38"/>
  <c r="S564" i="38"/>
  <c r="Q564" i="38"/>
  <c r="N564" i="38"/>
  <c r="AA564" i="38" s="1"/>
  <c r="J564" i="38"/>
  <c r="I564" i="38"/>
  <c r="R564" i="38" s="1"/>
  <c r="G564" i="38"/>
  <c r="P564" i="38" s="1"/>
  <c r="F564" i="38"/>
  <c r="O564" i="38" s="1"/>
  <c r="AA563" i="38"/>
  <c r="AA562" i="38"/>
  <c r="V562" i="38"/>
  <c r="W562" i="38" s="1"/>
  <c r="U562" i="38"/>
  <c r="T562" i="38"/>
  <c r="S562" i="38"/>
  <c r="Q562" i="38"/>
  <c r="P562" i="38"/>
  <c r="O562" i="38"/>
  <c r="N562" i="38"/>
  <c r="J562" i="38"/>
  <c r="I562" i="38"/>
  <c r="R562" i="38" s="1"/>
  <c r="G562" i="38"/>
  <c r="F562" i="38"/>
  <c r="AA561" i="38"/>
  <c r="V560" i="38"/>
  <c r="W560" i="38" s="1"/>
  <c r="U560" i="38"/>
  <c r="T560" i="38"/>
  <c r="R560" i="38"/>
  <c r="Q560" i="38"/>
  <c r="P560" i="38"/>
  <c r="O560" i="38"/>
  <c r="N560" i="38"/>
  <c r="AA560" i="38" s="1"/>
  <c r="J560" i="38"/>
  <c r="S560" i="38" s="1"/>
  <c r="I560" i="38"/>
  <c r="G560" i="38"/>
  <c r="F560" i="38"/>
  <c r="AA559" i="38"/>
  <c r="J559" i="38"/>
  <c r="U558" i="38"/>
  <c r="T558" i="38"/>
  <c r="S558" i="38"/>
  <c r="R558" i="38"/>
  <c r="Q558" i="38"/>
  <c r="O558" i="38"/>
  <c r="N558" i="38"/>
  <c r="AA558" i="38" s="1"/>
  <c r="V558" i="38"/>
  <c r="W558" i="38" s="1"/>
  <c r="J558" i="38"/>
  <c r="I558" i="38"/>
  <c r="G558" i="38"/>
  <c r="P558" i="38" s="1"/>
  <c r="F558" i="38"/>
  <c r="V557" i="38"/>
  <c r="U557" i="38"/>
  <c r="T557" i="38"/>
  <c r="Q557" i="38"/>
  <c r="N557" i="38"/>
  <c r="AA557" i="38" s="1"/>
  <c r="J557" i="38"/>
  <c r="S557" i="38" s="1"/>
  <c r="I557" i="38"/>
  <c r="R557" i="38" s="1"/>
  <c r="G557" i="38"/>
  <c r="P557" i="38" s="1"/>
  <c r="F557" i="38"/>
  <c r="O557" i="38" s="1"/>
  <c r="V556" i="38"/>
  <c r="W556" i="38" s="1"/>
  <c r="U556" i="38"/>
  <c r="T556" i="38"/>
  <c r="Q556" i="38"/>
  <c r="P556" i="38"/>
  <c r="O556" i="38"/>
  <c r="N556" i="38"/>
  <c r="AA556" i="38" s="1"/>
  <c r="J556" i="38"/>
  <c r="S556" i="38" s="1"/>
  <c r="I556" i="38"/>
  <c r="R556" i="38" s="1"/>
  <c r="G556" i="38"/>
  <c r="F556" i="38"/>
  <c r="V555" i="38"/>
  <c r="U555" i="38"/>
  <c r="U551" i="38" s="1"/>
  <c r="T555" i="38"/>
  <c r="T551" i="38" s="1"/>
  <c r="S555" i="38"/>
  <c r="Q555" i="38"/>
  <c r="N555" i="38"/>
  <c r="AA555" i="38" s="1"/>
  <c r="J555" i="38"/>
  <c r="I555" i="38"/>
  <c r="R555" i="38" s="1"/>
  <c r="G555" i="38"/>
  <c r="P555" i="38" s="1"/>
  <c r="F555" i="38"/>
  <c r="O555" i="38" s="1"/>
  <c r="O551" i="38" s="1"/>
  <c r="AA554" i="38"/>
  <c r="V553" i="38"/>
  <c r="W553" i="38" s="1"/>
  <c r="U553" i="38"/>
  <c r="T553" i="38"/>
  <c r="S553" i="38"/>
  <c r="Q553" i="38"/>
  <c r="O553" i="38"/>
  <c r="N553" i="38"/>
  <c r="J553" i="38"/>
  <c r="I553" i="38"/>
  <c r="R553" i="38" s="1"/>
  <c r="R551" i="38" s="1"/>
  <c r="G553" i="38"/>
  <c r="P553" i="38" s="1"/>
  <c r="P551" i="38" s="1"/>
  <c r="F553" i="38"/>
  <c r="AA552" i="38"/>
  <c r="AA550" i="38"/>
  <c r="U550" i="38"/>
  <c r="T550" i="38"/>
  <c r="R550" i="38"/>
  <c r="Q550" i="38"/>
  <c r="P550" i="38"/>
  <c r="O550" i="38"/>
  <c r="N550" i="38"/>
  <c r="J550" i="38"/>
  <c r="S550" i="38" s="1"/>
  <c r="I550" i="38"/>
  <c r="G550" i="38"/>
  <c r="F550" i="38"/>
  <c r="U549" i="38"/>
  <c r="T549" i="38"/>
  <c r="R549" i="38"/>
  <c r="Q549" i="38"/>
  <c r="O549" i="38"/>
  <c r="N549" i="38"/>
  <c r="AA549" i="38" s="1"/>
  <c r="J549" i="38"/>
  <c r="S549" i="38" s="1"/>
  <c r="I549" i="38"/>
  <c r="G549" i="38"/>
  <c r="P549" i="38" s="1"/>
  <c r="F549" i="38"/>
  <c r="AA548" i="38"/>
  <c r="U548" i="38"/>
  <c r="T548" i="38"/>
  <c r="R548" i="38"/>
  <c r="Q548" i="38"/>
  <c r="N548" i="38"/>
  <c r="J548" i="38"/>
  <c r="S548" i="38" s="1"/>
  <c r="I548" i="38"/>
  <c r="G548" i="38"/>
  <c r="P548" i="38" s="1"/>
  <c r="F548" i="38"/>
  <c r="O548" i="38" s="1"/>
  <c r="AA547" i="38"/>
  <c r="V547" i="38"/>
  <c r="W547" i="38" s="1"/>
  <c r="U547" i="38"/>
  <c r="T547" i="38"/>
  <c r="S547" i="38"/>
  <c r="R547" i="38"/>
  <c r="Q547" i="38"/>
  <c r="N547" i="38"/>
  <c r="J547" i="38"/>
  <c r="I547" i="38"/>
  <c r="G547" i="38"/>
  <c r="P547" i="38" s="1"/>
  <c r="F547" i="38"/>
  <c r="O547" i="38" s="1"/>
  <c r="U546" i="38"/>
  <c r="T546" i="38"/>
  <c r="S546" i="38"/>
  <c r="R546" i="38"/>
  <c r="Q546" i="38"/>
  <c r="P546" i="38"/>
  <c r="N546" i="38"/>
  <c r="AA546" i="38" s="1"/>
  <c r="J546" i="38"/>
  <c r="I546" i="38"/>
  <c r="G546" i="38"/>
  <c r="F546" i="38"/>
  <c r="O546" i="38" s="1"/>
  <c r="V545" i="38"/>
  <c r="W545" i="38" s="1"/>
  <c r="U545" i="38"/>
  <c r="T545" i="38"/>
  <c r="Q545" i="38"/>
  <c r="O545" i="38"/>
  <c r="N545" i="38"/>
  <c r="AA545" i="38" s="1"/>
  <c r="J545" i="38"/>
  <c r="S545" i="38" s="1"/>
  <c r="I545" i="38"/>
  <c r="R545" i="38" s="1"/>
  <c r="G545" i="38"/>
  <c r="P545" i="38" s="1"/>
  <c r="F545" i="38"/>
  <c r="AA544" i="38"/>
  <c r="U544" i="38"/>
  <c r="T544" i="38"/>
  <c r="Q544" i="38"/>
  <c r="P544" i="38"/>
  <c r="O544" i="38"/>
  <c r="N544" i="38"/>
  <c r="J544" i="38"/>
  <c r="S544" i="38" s="1"/>
  <c r="I544" i="38"/>
  <c r="R544" i="38" s="1"/>
  <c r="G544" i="38"/>
  <c r="F544" i="38"/>
  <c r="AA543" i="38"/>
  <c r="U543" i="38"/>
  <c r="T543" i="38"/>
  <c r="S543" i="38"/>
  <c r="Q543" i="38"/>
  <c r="N543" i="38"/>
  <c r="J543" i="38"/>
  <c r="I543" i="38"/>
  <c r="R543" i="38" s="1"/>
  <c r="G543" i="38"/>
  <c r="P543" i="38" s="1"/>
  <c r="F543" i="38"/>
  <c r="O543" i="38" s="1"/>
  <c r="AA542" i="38"/>
  <c r="U542" i="38"/>
  <c r="T542" i="38"/>
  <c r="S542" i="38"/>
  <c r="R542" i="38"/>
  <c r="Q542" i="38"/>
  <c r="P542" i="38"/>
  <c r="O542" i="38"/>
  <c r="N542" i="38"/>
  <c r="J542" i="38"/>
  <c r="I542" i="38"/>
  <c r="G542" i="38"/>
  <c r="F542" i="38"/>
  <c r="U541" i="38"/>
  <c r="T541" i="38"/>
  <c r="S541" i="38"/>
  <c r="Q541" i="38"/>
  <c r="P541" i="38"/>
  <c r="N541" i="38"/>
  <c r="J541" i="38"/>
  <c r="I541" i="38"/>
  <c r="R541" i="38" s="1"/>
  <c r="G541" i="38"/>
  <c r="F541" i="38"/>
  <c r="O541" i="38" s="1"/>
  <c r="AA540" i="38"/>
  <c r="T539" i="38"/>
  <c r="Q539" i="38"/>
  <c r="P539" i="38"/>
  <c r="AA538" i="38"/>
  <c r="U538" i="38"/>
  <c r="T538" i="38"/>
  <c r="S538" i="38"/>
  <c r="R538" i="38"/>
  <c r="Q538" i="38"/>
  <c r="N538" i="38"/>
  <c r="J538" i="38"/>
  <c r="I538" i="38"/>
  <c r="G538" i="38"/>
  <c r="P538" i="38" s="1"/>
  <c r="F538" i="38"/>
  <c r="O538" i="38" s="1"/>
  <c r="AA537" i="38"/>
  <c r="V537" i="38"/>
  <c r="U537" i="38"/>
  <c r="T537" i="38"/>
  <c r="S537" i="38"/>
  <c r="R537" i="38"/>
  <c r="Q537" i="38"/>
  <c r="P537" i="38"/>
  <c r="O537" i="38"/>
  <c r="N537" i="38"/>
  <c r="J537" i="38"/>
  <c r="I537" i="38"/>
  <c r="G537" i="38"/>
  <c r="F537" i="38"/>
  <c r="U536" i="38"/>
  <c r="T536" i="38"/>
  <c r="Q536" i="38"/>
  <c r="P536" i="38"/>
  <c r="N536" i="38"/>
  <c r="AA536" i="38" s="1"/>
  <c r="J536" i="38"/>
  <c r="S536" i="38" s="1"/>
  <c r="I536" i="38"/>
  <c r="R536" i="38" s="1"/>
  <c r="G536" i="38"/>
  <c r="F536" i="38"/>
  <c r="O536" i="38" s="1"/>
  <c r="V535" i="38"/>
  <c r="W535" i="38" s="1"/>
  <c r="U535" i="38"/>
  <c r="T535" i="38"/>
  <c r="S535" i="38"/>
  <c r="Q535" i="38"/>
  <c r="N535" i="38"/>
  <c r="AA535" i="38" s="1"/>
  <c r="J535" i="38"/>
  <c r="I535" i="38"/>
  <c r="R535" i="38" s="1"/>
  <c r="G535" i="38"/>
  <c r="P535" i="38" s="1"/>
  <c r="F535" i="38"/>
  <c r="O535" i="38" s="1"/>
  <c r="U534" i="38"/>
  <c r="T534" i="38"/>
  <c r="R534" i="38"/>
  <c r="Q534" i="38"/>
  <c r="P534" i="38"/>
  <c r="O534" i="38"/>
  <c r="N534" i="38"/>
  <c r="AA534" i="38" s="1"/>
  <c r="J534" i="38"/>
  <c r="S534" i="38" s="1"/>
  <c r="I534" i="38"/>
  <c r="G534" i="38"/>
  <c r="F534" i="38"/>
  <c r="U533" i="38"/>
  <c r="T533" i="38"/>
  <c r="Q533" i="38"/>
  <c r="N533" i="38"/>
  <c r="AA533" i="38" s="1"/>
  <c r="J533" i="38"/>
  <c r="S533" i="38" s="1"/>
  <c r="I533" i="38"/>
  <c r="R533" i="38" s="1"/>
  <c r="G533" i="38"/>
  <c r="P533" i="38" s="1"/>
  <c r="F533" i="38"/>
  <c r="O533" i="38" s="1"/>
  <c r="AA532" i="38"/>
  <c r="U532" i="38"/>
  <c r="T532" i="38"/>
  <c r="S532" i="38"/>
  <c r="R532" i="38"/>
  <c r="Q532" i="38"/>
  <c r="O532" i="38"/>
  <c r="N532" i="38"/>
  <c r="V532" i="38"/>
  <c r="W532" i="38" s="1"/>
  <c r="J532" i="38"/>
  <c r="I532" i="38"/>
  <c r="G532" i="38"/>
  <c r="P532" i="38" s="1"/>
  <c r="F532" i="38"/>
  <c r="AA531" i="38"/>
  <c r="U531" i="38"/>
  <c r="T531" i="38"/>
  <c r="S531" i="38"/>
  <c r="Q531" i="38"/>
  <c r="P531" i="38"/>
  <c r="O531" i="38"/>
  <c r="N531" i="38"/>
  <c r="J531" i="38"/>
  <c r="I531" i="38"/>
  <c r="R531" i="38" s="1"/>
  <c r="G531" i="38"/>
  <c r="F531" i="38"/>
  <c r="V530" i="38"/>
  <c r="W530" i="38" s="1"/>
  <c r="U530" i="38"/>
  <c r="T530" i="38"/>
  <c r="S530" i="38"/>
  <c r="Q530" i="38"/>
  <c r="N530" i="38"/>
  <c r="AA530" i="38" s="1"/>
  <c r="J530" i="38"/>
  <c r="I530" i="38"/>
  <c r="R530" i="38" s="1"/>
  <c r="G530" i="38"/>
  <c r="P530" i="38" s="1"/>
  <c r="F530" i="38"/>
  <c r="O530" i="38" s="1"/>
  <c r="AA529" i="38"/>
  <c r="U529" i="38"/>
  <c r="T529" i="38"/>
  <c r="R529" i="38"/>
  <c r="Q529" i="38"/>
  <c r="P529" i="38"/>
  <c r="O529" i="38"/>
  <c r="N529" i="38"/>
  <c r="V529" i="38"/>
  <c r="W529" i="38" s="1"/>
  <c r="J529" i="38"/>
  <c r="S529" i="38" s="1"/>
  <c r="I529" i="38"/>
  <c r="G529" i="38"/>
  <c r="F529" i="38"/>
  <c r="AA528" i="38"/>
  <c r="U528" i="38"/>
  <c r="T528" i="38"/>
  <c r="S528" i="38"/>
  <c r="R528" i="38"/>
  <c r="Q528" i="38"/>
  <c r="N528" i="38"/>
  <c r="J528" i="38"/>
  <c r="I528" i="38"/>
  <c r="G528" i="38"/>
  <c r="P528" i="38" s="1"/>
  <c r="F528" i="38"/>
  <c r="O528" i="38" s="1"/>
  <c r="U527" i="38"/>
  <c r="T527" i="38"/>
  <c r="S527" i="38"/>
  <c r="R527" i="38"/>
  <c r="Q527" i="38"/>
  <c r="P527" i="38"/>
  <c r="O527" i="38"/>
  <c r="N527" i="38"/>
  <c r="AA527" i="38" s="1"/>
  <c r="V527" i="38"/>
  <c r="W527" i="38" s="1"/>
  <c r="J527" i="38"/>
  <c r="I527" i="38"/>
  <c r="G527" i="38"/>
  <c r="F527" i="38"/>
  <c r="V526" i="38"/>
  <c r="U526" i="38"/>
  <c r="T526" i="38"/>
  <c r="W526" i="38" s="1"/>
  <c r="S526" i="38"/>
  <c r="R526" i="38"/>
  <c r="Q526" i="38"/>
  <c r="N526" i="38"/>
  <c r="AA526" i="38" s="1"/>
  <c r="J526" i="38"/>
  <c r="I526" i="38"/>
  <c r="G526" i="38"/>
  <c r="P526" i="38" s="1"/>
  <c r="F526" i="38"/>
  <c r="O526" i="38" s="1"/>
  <c r="U525" i="38"/>
  <c r="T525" i="38"/>
  <c r="Q525" i="38"/>
  <c r="P525" i="38"/>
  <c r="N525" i="38"/>
  <c r="AA525" i="38" s="1"/>
  <c r="V525" i="38"/>
  <c r="W525" i="38" s="1"/>
  <c r="J525" i="38"/>
  <c r="S525" i="38" s="1"/>
  <c r="I525" i="38"/>
  <c r="R525" i="38" s="1"/>
  <c r="G525" i="38"/>
  <c r="F525" i="38"/>
  <c r="O525" i="38" s="1"/>
  <c r="AA524" i="38"/>
  <c r="V524" i="38"/>
  <c r="W524" i="38" s="1"/>
  <c r="U524" i="38"/>
  <c r="T524" i="38"/>
  <c r="R524" i="38"/>
  <c r="Q524" i="38"/>
  <c r="P524" i="38"/>
  <c r="O524" i="38"/>
  <c r="N524" i="38"/>
  <c r="J524" i="38"/>
  <c r="S524" i="38" s="1"/>
  <c r="I524" i="38"/>
  <c r="G524" i="38"/>
  <c r="F524" i="38"/>
  <c r="AA523" i="38"/>
  <c r="V523" i="38"/>
  <c r="W523" i="38" s="1"/>
  <c r="U523" i="38"/>
  <c r="T523" i="38"/>
  <c r="S523" i="38"/>
  <c r="Q523" i="38"/>
  <c r="N523" i="38"/>
  <c r="J523" i="38"/>
  <c r="I523" i="38"/>
  <c r="R523" i="38" s="1"/>
  <c r="G523" i="38"/>
  <c r="P523" i="38" s="1"/>
  <c r="F523" i="38"/>
  <c r="O523" i="38" s="1"/>
  <c r="AA522" i="38"/>
  <c r="U522" i="38"/>
  <c r="T522" i="38"/>
  <c r="S522" i="38"/>
  <c r="R522" i="38"/>
  <c r="Q522" i="38"/>
  <c r="N522" i="38"/>
  <c r="V522" i="38"/>
  <c r="W522" i="38" s="1"/>
  <c r="J522" i="38"/>
  <c r="I522" i="38"/>
  <c r="G522" i="38"/>
  <c r="P522" i="38" s="1"/>
  <c r="F522" i="38"/>
  <c r="O522" i="38" s="1"/>
  <c r="AA521" i="38"/>
  <c r="U521" i="38"/>
  <c r="T521" i="38"/>
  <c r="R521" i="38"/>
  <c r="Q521" i="38"/>
  <c r="P521" i="38"/>
  <c r="N521" i="38"/>
  <c r="J521" i="38"/>
  <c r="S521" i="38" s="1"/>
  <c r="I521" i="38"/>
  <c r="G521" i="38"/>
  <c r="F521" i="38"/>
  <c r="O521" i="38" s="1"/>
  <c r="U520" i="38"/>
  <c r="T520" i="38"/>
  <c r="S520" i="38"/>
  <c r="R520" i="38"/>
  <c r="Q520" i="38"/>
  <c r="P520" i="38"/>
  <c r="N520" i="38"/>
  <c r="AA520" i="38" s="1"/>
  <c r="J520" i="38"/>
  <c r="I520" i="38"/>
  <c r="G520" i="38"/>
  <c r="F520" i="38"/>
  <c r="O520" i="38" s="1"/>
  <c r="U519" i="38"/>
  <c r="T519" i="38"/>
  <c r="Q519" i="38"/>
  <c r="O519" i="38"/>
  <c r="N519" i="38"/>
  <c r="AA519" i="38" s="1"/>
  <c r="J519" i="38"/>
  <c r="S519" i="38" s="1"/>
  <c r="I519" i="38"/>
  <c r="R519" i="38" s="1"/>
  <c r="G519" i="38"/>
  <c r="P519" i="38" s="1"/>
  <c r="F519" i="38"/>
  <c r="AA518" i="38"/>
  <c r="U518" i="38"/>
  <c r="T518" i="38"/>
  <c r="R518" i="38"/>
  <c r="Q518" i="38"/>
  <c r="N518" i="38"/>
  <c r="J518" i="38"/>
  <c r="S518" i="38" s="1"/>
  <c r="I518" i="38"/>
  <c r="G518" i="38"/>
  <c r="P518" i="38" s="1"/>
  <c r="F518" i="38"/>
  <c r="O518" i="38" s="1"/>
  <c r="U517" i="38"/>
  <c r="T517" i="38"/>
  <c r="S517" i="38"/>
  <c r="R517" i="38"/>
  <c r="Q517" i="38"/>
  <c r="P517" i="38"/>
  <c r="N517" i="38"/>
  <c r="AA517" i="38" s="1"/>
  <c r="J517" i="38"/>
  <c r="I517" i="38"/>
  <c r="G517" i="38"/>
  <c r="F517" i="38"/>
  <c r="O517" i="38" s="1"/>
  <c r="U516" i="38"/>
  <c r="T516" i="38"/>
  <c r="R516" i="38"/>
  <c r="Q516" i="38"/>
  <c r="P516" i="38"/>
  <c r="O516" i="38"/>
  <c r="N516" i="38"/>
  <c r="AA516" i="38" s="1"/>
  <c r="J516" i="38"/>
  <c r="S516" i="38" s="1"/>
  <c r="I516" i="38"/>
  <c r="G516" i="38"/>
  <c r="F516" i="38"/>
  <c r="U515" i="38"/>
  <c r="T515" i="38"/>
  <c r="S515" i="38"/>
  <c r="R515" i="38"/>
  <c r="Q515" i="38"/>
  <c r="N515" i="38"/>
  <c r="AA515" i="38" s="1"/>
  <c r="V515" i="38"/>
  <c r="W515" i="38" s="1"/>
  <c r="J515" i="38"/>
  <c r="I515" i="38"/>
  <c r="G515" i="38"/>
  <c r="P515" i="38" s="1"/>
  <c r="F515" i="38"/>
  <c r="O515" i="38" s="1"/>
  <c r="U514" i="38"/>
  <c r="T514" i="38"/>
  <c r="R514" i="38"/>
  <c r="Q514" i="38"/>
  <c r="P514" i="38"/>
  <c r="N514" i="38"/>
  <c r="AA514" i="38" s="1"/>
  <c r="J514" i="38"/>
  <c r="S514" i="38" s="1"/>
  <c r="I514" i="38"/>
  <c r="G514" i="38"/>
  <c r="F514" i="38"/>
  <c r="O514" i="38" s="1"/>
  <c r="V513" i="38"/>
  <c r="U513" i="38"/>
  <c r="T513" i="38"/>
  <c r="W513" i="38" s="1"/>
  <c r="S513" i="38"/>
  <c r="Q513" i="38"/>
  <c r="N513" i="38"/>
  <c r="AA513" i="38" s="1"/>
  <c r="J513" i="38"/>
  <c r="I513" i="38"/>
  <c r="R513" i="38" s="1"/>
  <c r="G513" i="38"/>
  <c r="P513" i="38" s="1"/>
  <c r="F513" i="38"/>
  <c r="O513" i="38" s="1"/>
  <c r="AA512" i="38"/>
  <c r="U512" i="38"/>
  <c r="T512" i="38"/>
  <c r="S512" i="38"/>
  <c r="R512" i="38"/>
  <c r="Q512" i="38"/>
  <c r="N512" i="38"/>
  <c r="J512" i="38"/>
  <c r="I512" i="38"/>
  <c r="G512" i="38"/>
  <c r="P512" i="38" s="1"/>
  <c r="F512" i="38"/>
  <c r="O512" i="38" s="1"/>
  <c r="U511" i="38"/>
  <c r="T511" i="38"/>
  <c r="Q511" i="38"/>
  <c r="P511" i="38"/>
  <c r="O511" i="38"/>
  <c r="N511" i="38"/>
  <c r="AA511" i="38" s="1"/>
  <c r="J511" i="38"/>
  <c r="S511" i="38" s="1"/>
  <c r="I511" i="38"/>
  <c r="R511" i="38" s="1"/>
  <c r="G511" i="38"/>
  <c r="F511" i="38"/>
  <c r="U510" i="38"/>
  <c r="T510" i="38"/>
  <c r="S510" i="38"/>
  <c r="Q510" i="38"/>
  <c r="N510" i="38"/>
  <c r="AA510" i="38" s="1"/>
  <c r="J510" i="38"/>
  <c r="I510" i="38"/>
  <c r="R510" i="38" s="1"/>
  <c r="G510" i="38"/>
  <c r="P510" i="38" s="1"/>
  <c r="F510" i="38"/>
  <c r="O510" i="38" s="1"/>
  <c r="AA509" i="38"/>
  <c r="V509" i="38"/>
  <c r="W509" i="38" s="1"/>
  <c r="U509" i="38"/>
  <c r="T509" i="38"/>
  <c r="R509" i="38"/>
  <c r="Q509" i="38"/>
  <c r="P509" i="38"/>
  <c r="N509" i="38"/>
  <c r="J509" i="38"/>
  <c r="S509" i="38" s="1"/>
  <c r="I509" i="38"/>
  <c r="G509" i="38"/>
  <c r="F509" i="38"/>
  <c r="O509" i="38" s="1"/>
  <c r="U508" i="38"/>
  <c r="T508" i="38"/>
  <c r="R508" i="38"/>
  <c r="Q508" i="38"/>
  <c r="N508" i="38"/>
  <c r="AA508" i="38" s="1"/>
  <c r="V508" i="38"/>
  <c r="W508" i="38" s="1"/>
  <c r="J508" i="38"/>
  <c r="S508" i="38" s="1"/>
  <c r="I508" i="38"/>
  <c r="G508" i="38"/>
  <c r="P508" i="38" s="1"/>
  <c r="F508" i="38"/>
  <c r="O508" i="38" s="1"/>
  <c r="U507" i="38"/>
  <c r="T507" i="38"/>
  <c r="S507" i="38"/>
  <c r="R507" i="38"/>
  <c r="Q507" i="38"/>
  <c r="P507" i="38"/>
  <c r="N507" i="38"/>
  <c r="AA507" i="38" s="1"/>
  <c r="J507" i="38"/>
  <c r="I507" i="38"/>
  <c r="G507" i="38"/>
  <c r="F507" i="38"/>
  <c r="O507" i="38" s="1"/>
  <c r="AA506" i="38"/>
  <c r="V506" i="38"/>
  <c r="W506" i="38" s="1"/>
  <c r="U506" i="38"/>
  <c r="T506" i="38"/>
  <c r="S506" i="38"/>
  <c r="Q506" i="38"/>
  <c r="N506" i="38"/>
  <c r="J506" i="38"/>
  <c r="I506" i="38"/>
  <c r="R506" i="38" s="1"/>
  <c r="G506" i="38"/>
  <c r="P506" i="38" s="1"/>
  <c r="F506" i="38"/>
  <c r="O506" i="38" s="1"/>
  <c r="U505" i="38"/>
  <c r="T505" i="38"/>
  <c r="S505" i="38"/>
  <c r="R505" i="38"/>
  <c r="Q505" i="38"/>
  <c r="P505" i="38"/>
  <c r="O505" i="38"/>
  <c r="N505" i="38"/>
  <c r="AA505" i="38" s="1"/>
  <c r="V505" i="38"/>
  <c r="W505" i="38" s="1"/>
  <c r="J505" i="38"/>
  <c r="I505" i="38"/>
  <c r="G505" i="38"/>
  <c r="F505" i="38"/>
  <c r="V504" i="38"/>
  <c r="W504" i="38" s="1"/>
  <c r="U504" i="38"/>
  <c r="T504" i="38"/>
  <c r="Q504" i="38"/>
  <c r="O504" i="38"/>
  <c r="N504" i="38"/>
  <c r="AA504" i="38" s="1"/>
  <c r="J504" i="38"/>
  <c r="S504" i="38" s="1"/>
  <c r="I504" i="38"/>
  <c r="R504" i="38" s="1"/>
  <c r="G504" i="38"/>
  <c r="P504" i="38" s="1"/>
  <c r="F504" i="38"/>
  <c r="U503" i="38"/>
  <c r="T503" i="38"/>
  <c r="Q503" i="38"/>
  <c r="N503" i="38"/>
  <c r="AA503" i="38" s="1"/>
  <c r="J503" i="38"/>
  <c r="S503" i="38" s="1"/>
  <c r="I503" i="38"/>
  <c r="R503" i="38" s="1"/>
  <c r="G503" i="38"/>
  <c r="P503" i="38" s="1"/>
  <c r="F503" i="38"/>
  <c r="O503" i="38" s="1"/>
  <c r="V502" i="38"/>
  <c r="U502" i="38"/>
  <c r="T502" i="38"/>
  <c r="S502" i="38"/>
  <c r="R502" i="38"/>
  <c r="Q502" i="38"/>
  <c r="P502" i="38"/>
  <c r="N502" i="38"/>
  <c r="AA502" i="38" s="1"/>
  <c r="J502" i="38"/>
  <c r="I502" i="38"/>
  <c r="G502" i="38"/>
  <c r="F502" i="38"/>
  <c r="O502" i="38" s="1"/>
  <c r="V501" i="38"/>
  <c r="U501" i="38"/>
  <c r="T501" i="38"/>
  <c r="R501" i="38"/>
  <c r="Q501" i="38"/>
  <c r="P501" i="38"/>
  <c r="O501" i="38"/>
  <c r="N501" i="38"/>
  <c r="AA501" i="38" s="1"/>
  <c r="J501" i="38"/>
  <c r="S501" i="38" s="1"/>
  <c r="I501" i="38"/>
  <c r="G501" i="38"/>
  <c r="F501" i="38"/>
  <c r="AA500" i="38"/>
  <c r="AA498" i="38"/>
  <c r="V498" i="38"/>
  <c r="W498" i="38" s="1"/>
  <c r="U498" i="38"/>
  <c r="T498" i="38"/>
  <c r="Q498" i="38"/>
  <c r="N498" i="38"/>
  <c r="J498" i="38"/>
  <c r="S498" i="38" s="1"/>
  <c r="I498" i="38"/>
  <c r="R498" i="38" s="1"/>
  <c r="G498" i="38"/>
  <c r="P498" i="38" s="1"/>
  <c r="F498" i="38"/>
  <c r="O498" i="38" s="1"/>
  <c r="U497" i="38"/>
  <c r="T497" i="38"/>
  <c r="S497" i="38"/>
  <c r="R497" i="38"/>
  <c r="Q497" i="38"/>
  <c r="P497" i="38"/>
  <c r="O497" i="38"/>
  <c r="N497" i="38"/>
  <c r="AA497" i="38" s="1"/>
  <c r="V497" i="38"/>
  <c r="W497" i="38" s="1"/>
  <c r="J497" i="38"/>
  <c r="I497" i="38"/>
  <c r="G497" i="38"/>
  <c r="F497" i="38"/>
  <c r="U496" i="38"/>
  <c r="T496" i="38"/>
  <c r="S496" i="38"/>
  <c r="R496" i="38"/>
  <c r="Q496" i="38"/>
  <c r="N496" i="38"/>
  <c r="AA496" i="38" s="1"/>
  <c r="V496" i="38"/>
  <c r="W496" i="38" s="1"/>
  <c r="J496" i="38"/>
  <c r="I496" i="38"/>
  <c r="G496" i="38"/>
  <c r="P496" i="38" s="1"/>
  <c r="F496" i="38"/>
  <c r="O496" i="38" s="1"/>
  <c r="U495" i="38"/>
  <c r="T495" i="38"/>
  <c r="R495" i="38"/>
  <c r="Q495" i="38"/>
  <c r="Q491" i="38" s="1"/>
  <c r="P495" i="38"/>
  <c r="N495" i="38"/>
  <c r="AA495" i="38" s="1"/>
  <c r="V495" i="38"/>
  <c r="J495" i="38"/>
  <c r="S495" i="38" s="1"/>
  <c r="I495" i="38"/>
  <c r="G495" i="38"/>
  <c r="F495" i="38"/>
  <c r="O495" i="38" s="1"/>
  <c r="AA494" i="38"/>
  <c r="U494" i="38"/>
  <c r="T494" i="38"/>
  <c r="R494" i="38"/>
  <c r="Q494" i="38"/>
  <c r="P494" i="38"/>
  <c r="O494" i="38"/>
  <c r="N494" i="38"/>
  <c r="V494" i="38"/>
  <c r="W494" i="38" s="1"/>
  <c r="J494" i="38"/>
  <c r="S494" i="38" s="1"/>
  <c r="I494" i="38"/>
  <c r="G494" i="38"/>
  <c r="F494" i="38"/>
  <c r="AA493" i="38"/>
  <c r="U493" i="38"/>
  <c r="T493" i="38"/>
  <c r="R493" i="38"/>
  <c r="Q493" i="38"/>
  <c r="N493" i="38"/>
  <c r="V493" i="38"/>
  <c r="J493" i="38"/>
  <c r="S493" i="38" s="1"/>
  <c r="I493" i="38"/>
  <c r="G493" i="38"/>
  <c r="P493" i="38" s="1"/>
  <c r="F493" i="38"/>
  <c r="O493" i="38" s="1"/>
  <c r="AA492" i="38"/>
  <c r="N491" i="38"/>
  <c r="AA491" i="38" s="1"/>
  <c r="U490" i="38"/>
  <c r="T490" i="38"/>
  <c r="N490" i="38"/>
  <c r="AA490" i="38" s="1"/>
  <c r="V490" i="38"/>
  <c r="W490" i="38" s="1"/>
  <c r="H490" i="38"/>
  <c r="AA489" i="38"/>
  <c r="V489" i="38"/>
  <c r="W489" i="38" s="1"/>
  <c r="U489" i="38"/>
  <c r="T489" i="38"/>
  <c r="S489" i="38"/>
  <c r="R489" i="38"/>
  <c r="Q489" i="38"/>
  <c r="O489" i="38"/>
  <c r="N489" i="38"/>
  <c r="J489" i="38"/>
  <c r="H489" i="38"/>
  <c r="I489" i="38" s="1"/>
  <c r="F489" i="38"/>
  <c r="U488" i="38"/>
  <c r="T488" i="38"/>
  <c r="N488" i="38"/>
  <c r="AA488" i="38" s="1"/>
  <c r="V488" i="38"/>
  <c r="W488" i="38" s="1"/>
  <c r="H488" i="38"/>
  <c r="F488" i="38"/>
  <c r="O488" i="38" s="1"/>
  <c r="AA487" i="38"/>
  <c r="V487" i="38"/>
  <c r="W487" i="38" s="1"/>
  <c r="U487" i="38"/>
  <c r="T487" i="38"/>
  <c r="N487" i="38"/>
  <c r="H487" i="38"/>
  <c r="G487" i="38" s="1"/>
  <c r="P487" i="38" s="1"/>
  <c r="AA486" i="38"/>
  <c r="AA485" i="38"/>
  <c r="V485" i="38"/>
  <c r="U485" i="38"/>
  <c r="N485" i="38"/>
  <c r="U484" i="38"/>
  <c r="T484" i="38"/>
  <c r="S484" i="38"/>
  <c r="Q484" i="38"/>
  <c r="O484" i="38"/>
  <c r="N484" i="38"/>
  <c r="AA484" i="38" s="1"/>
  <c r="V484" i="38"/>
  <c r="W484" i="38" s="1"/>
  <c r="J484" i="38"/>
  <c r="I484" i="38"/>
  <c r="R484" i="38" s="1"/>
  <c r="G484" i="38"/>
  <c r="P484" i="38" s="1"/>
  <c r="F484" i="38"/>
  <c r="AA483" i="38"/>
  <c r="V483" i="38"/>
  <c r="W483" i="38" s="1"/>
  <c r="U483" i="38"/>
  <c r="T483" i="38"/>
  <c r="R483" i="38"/>
  <c r="Q483" i="38"/>
  <c r="N483" i="38"/>
  <c r="J483" i="38"/>
  <c r="S483" i="38" s="1"/>
  <c r="I483" i="38"/>
  <c r="G483" i="38"/>
  <c r="P483" i="38" s="1"/>
  <c r="F483" i="38"/>
  <c r="O483" i="38" s="1"/>
  <c r="U482" i="38"/>
  <c r="T482" i="38"/>
  <c r="Q482" i="38"/>
  <c r="N482" i="38"/>
  <c r="AA482" i="38" s="1"/>
  <c r="J482" i="38"/>
  <c r="S482" i="38" s="1"/>
  <c r="I482" i="38"/>
  <c r="R482" i="38" s="1"/>
  <c r="G482" i="38"/>
  <c r="P482" i="38" s="1"/>
  <c r="F482" i="38"/>
  <c r="O482" i="38" s="1"/>
  <c r="AA481" i="38"/>
  <c r="U481" i="38"/>
  <c r="T481" i="38"/>
  <c r="S481" i="38"/>
  <c r="R481" i="38"/>
  <c r="Q481" i="38"/>
  <c r="P481" i="38"/>
  <c r="O481" i="38"/>
  <c r="N481" i="38"/>
  <c r="V481" i="38"/>
  <c r="W481" i="38" s="1"/>
  <c r="J481" i="38"/>
  <c r="I481" i="38"/>
  <c r="G481" i="38"/>
  <c r="F481" i="38"/>
  <c r="AA480" i="38"/>
  <c r="V480" i="38"/>
  <c r="U480" i="38"/>
  <c r="U478" i="38" s="1"/>
  <c r="T480" i="38"/>
  <c r="T478" i="38" s="1"/>
  <c r="Q480" i="38"/>
  <c r="Q478" i="38" s="1"/>
  <c r="P480" i="38"/>
  <c r="N480" i="38"/>
  <c r="J480" i="38"/>
  <c r="S480" i="38" s="1"/>
  <c r="I480" i="38"/>
  <c r="R480" i="38" s="1"/>
  <c r="G480" i="38"/>
  <c r="F480" i="38"/>
  <c r="O480" i="38" s="1"/>
  <c r="O478" i="38" s="1"/>
  <c r="AA479" i="38"/>
  <c r="U477" i="38"/>
  <c r="T477" i="38"/>
  <c r="Q477" i="38"/>
  <c r="N477" i="38"/>
  <c r="AA477" i="38" s="1"/>
  <c r="V477" i="38"/>
  <c r="W477" i="38" s="1"/>
  <c r="J477" i="38"/>
  <c r="S477" i="38" s="1"/>
  <c r="I477" i="38"/>
  <c r="R477" i="38" s="1"/>
  <c r="G477" i="38"/>
  <c r="P477" i="38" s="1"/>
  <c r="F477" i="38"/>
  <c r="O477" i="38" s="1"/>
  <c r="AA476" i="38"/>
  <c r="V476" i="38"/>
  <c r="W476" i="38" s="1"/>
  <c r="U476" i="38"/>
  <c r="T476" i="38"/>
  <c r="S476" i="38"/>
  <c r="R476" i="38"/>
  <c r="Q476" i="38"/>
  <c r="N476" i="38"/>
  <c r="J476" i="38"/>
  <c r="I476" i="38"/>
  <c r="G476" i="38"/>
  <c r="P476" i="38" s="1"/>
  <c r="F476" i="38"/>
  <c r="O476" i="38" s="1"/>
  <c r="AA475" i="38"/>
  <c r="V475" i="38"/>
  <c r="W475" i="38" s="1"/>
  <c r="U475" i="38"/>
  <c r="T475" i="38"/>
  <c r="S475" i="38"/>
  <c r="Q475" i="38"/>
  <c r="P475" i="38"/>
  <c r="N475" i="38"/>
  <c r="J475" i="38"/>
  <c r="I475" i="38"/>
  <c r="R475" i="38" s="1"/>
  <c r="G475" i="38"/>
  <c r="F475" i="38"/>
  <c r="O475" i="38" s="1"/>
  <c r="AA474" i="38"/>
  <c r="U473" i="38"/>
  <c r="T473" i="38"/>
  <c r="S473" i="38"/>
  <c r="R473" i="38"/>
  <c r="Q473" i="38"/>
  <c r="P473" i="38"/>
  <c r="N473" i="38"/>
  <c r="AA473" i="38" s="1"/>
  <c r="V473" i="38"/>
  <c r="J473" i="38"/>
  <c r="I473" i="38"/>
  <c r="G473" i="38"/>
  <c r="F473" i="38"/>
  <c r="O473" i="38" s="1"/>
  <c r="U472" i="38"/>
  <c r="T472" i="38"/>
  <c r="R472" i="38"/>
  <c r="Q472" i="38"/>
  <c r="N472" i="38"/>
  <c r="AA472" i="38" s="1"/>
  <c r="V472" i="38"/>
  <c r="W472" i="38" s="1"/>
  <c r="J472" i="38"/>
  <c r="S472" i="38" s="1"/>
  <c r="I472" i="38"/>
  <c r="G472" i="38"/>
  <c r="P472" i="38" s="1"/>
  <c r="F472" i="38"/>
  <c r="O472" i="38" s="1"/>
  <c r="AA471" i="38"/>
  <c r="V471" i="38"/>
  <c r="W471" i="38" s="1"/>
  <c r="U471" i="38"/>
  <c r="T471" i="38"/>
  <c r="S471" i="38"/>
  <c r="Q471" i="38"/>
  <c r="O471" i="38"/>
  <c r="N471" i="38"/>
  <c r="J471" i="38"/>
  <c r="I471" i="38"/>
  <c r="R471" i="38" s="1"/>
  <c r="G471" i="38"/>
  <c r="P471" i="38" s="1"/>
  <c r="F471" i="38"/>
  <c r="AA470" i="38"/>
  <c r="AA469" i="38"/>
  <c r="U469" i="38"/>
  <c r="T469" i="38"/>
  <c r="R469" i="38"/>
  <c r="Q469" i="38"/>
  <c r="N469" i="38"/>
  <c r="J469" i="38"/>
  <c r="S469" i="38" s="1"/>
  <c r="I469" i="38"/>
  <c r="G469" i="38"/>
  <c r="P469" i="38" s="1"/>
  <c r="F469" i="38"/>
  <c r="O469" i="38" s="1"/>
  <c r="V468" i="38"/>
  <c r="W468" i="38" s="1"/>
  <c r="U468" i="38"/>
  <c r="T468" i="38"/>
  <c r="S468" i="38"/>
  <c r="R468" i="38"/>
  <c r="Q468" i="38"/>
  <c r="P468" i="38"/>
  <c r="O468" i="38"/>
  <c r="N468" i="38"/>
  <c r="AA468" i="38" s="1"/>
  <c r="J468" i="38"/>
  <c r="I468" i="38"/>
  <c r="G468" i="38"/>
  <c r="F468" i="38"/>
  <c r="AA467" i="38"/>
  <c r="U467" i="38"/>
  <c r="T467" i="38"/>
  <c r="Q467" i="38"/>
  <c r="N467" i="38"/>
  <c r="V467" i="38"/>
  <c r="W467" i="38" s="1"/>
  <c r="J467" i="38"/>
  <c r="S467" i="38" s="1"/>
  <c r="I467" i="38"/>
  <c r="R467" i="38" s="1"/>
  <c r="G467" i="38"/>
  <c r="P467" i="38" s="1"/>
  <c r="F467" i="38"/>
  <c r="O467" i="38" s="1"/>
  <c r="U466" i="38"/>
  <c r="T466" i="38"/>
  <c r="Q466" i="38"/>
  <c r="O466" i="38"/>
  <c r="N466" i="38"/>
  <c r="AA466" i="38" s="1"/>
  <c r="V466" i="38"/>
  <c r="W466" i="38" s="1"/>
  <c r="J466" i="38"/>
  <c r="S466" i="38" s="1"/>
  <c r="I466" i="38"/>
  <c r="R466" i="38" s="1"/>
  <c r="G466" i="38"/>
  <c r="P466" i="38" s="1"/>
  <c r="F466" i="38"/>
  <c r="AA465" i="38"/>
  <c r="V465" i="38"/>
  <c r="U465" i="38"/>
  <c r="T465" i="38"/>
  <c r="S465" i="38"/>
  <c r="Q465" i="38"/>
  <c r="N465" i="38"/>
  <c r="J465" i="38"/>
  <c r="I465" i="38"/>
  <c r="R465" i="38" s="1"/>
  <c r="G465" i="38"/>
  <c r="P465" i="38" s="1"/>
  <c r="F465" i="38"/>
  <c r="O465" i="38" s="1"/>
  <c r="AA464" i="38"/>
  <c r="AA463" i="38"/>
  <c r="V463" i="38"/>
  <c r="W463" i="38" s="1"/>
  <c r="U463" i="38"/>
  <c r="T463" i="38"/>
  <c r="S463" i="38"/>
  <c r="R463" i="38"/>
  <c r="Q463" i="38"/>
  <c r="P463" i="38"/>
  <c r="N463" i="38"/>
  <c r="J463" i="38"/>
  <c r="I463" i="38"/>
  <c r="G463" i="38"/>
  <c r="F463" i="38"/>
  <c r="O463" i="38" s="1"/>
  <c r="AA462" i="38"/>
  <c r="U462" i="38"/>
  <c r="T462" i="38"/>
  <c r="S462" i="38"/>
  <c r="R462" i="38"/>
  <c r="Q462" i="38"/>
  <c r="P462" i="38"/>
  <c r="O462" i="38"/>
  <c r="N462" i="38"/>
  <c r="V462" i="38"/>
  <c r="J462" i="38"/>
  <c r="I462" i="38"/>
  <c r="G462" i="38"/>
  <c r="F462" i="38"/>
  <c r="U461" i="38"/>
  <c r="T461" i="38"/>
  <c r="R461" i="38"/>
  <c r="Q461" i="38"/>
  <c r="O461" i="38"/>
  <c r="N461" i="38"/>
  <c r="AA461" i="38" s="1"/>
  <c r="V461" i="38"/>
  <c r="W461" i="38" s="1"/>
  <c r="J461" i="38"/>
  <c r="S461" i="38" s="1"/>
  <c r="I461" i="38"/>
  <c r="G461" i="38"/>
  <c r="P461" i="38" s="1"/>
  <c r="F461" i="38"/>
  <c r="AA460" i="38"/>
  <c r="U459" i="38"/>
  <c r="T459" i="38"/>
  <c r="Q459" i="38"/>
  <c r="P459" i="38"/>
  <c r="N459" i="38"/>
  <c r="AA459" i="38" s="1"/>
  <c r="V459" i="38"/>
  <c r="W459" i="38" s="1"/>
  <c r="J459" i="38"/>
  <c r="S459" i="38" s="1"/>
  <c r="I459" i="38"/>
  <c r="R459" i="38" s="1"/>
  <c r="G459" i="38"/>
  <c r="F459" i="38"/>
  <c r="O459" i="38" s="1"/>
  <c r="U458" i="38"/>
  <c r="T458" i="38"/>
  <c r="S458" i="38"/>
  <c r="Q458" i="38"/>
  <c r="P458" i="38"/>
  <c r="N458" i="38"/>
  <c r="AA458" i="38" s="1"/>
  <c r="V458" i="38"/>
  <c r="J458" i="38"/>
  <c r="I458" i="38"/>
  <c r="R458" i="38" s="1"/>
  <c r="G458" i="38"/>
  <c r="F458" i="38"/>
  <c r="O458" i="38" s="1"/>
  <c r="AA457" i="38"/>
  <c r="AA456" i="38"/>
  <c r="V456" i="38"/>
  <c r="W456" i="38" s="1"/>
  <c r="U456" i="38"/>
  <c r="T456" i="38"/>
  <c r="Q456" i="38"/>
  <c r="P456" i="38"/>
  <c r="N456" i="38"/>
  <c r="J456" i="38"/>
  <c r="S456" i="38" s="1"/>
  <c r="I456" i="38"/>
  <c r="R456" i="38" s="1"/>
  <c r="G456" i="38"/>
  <c r="F456" i="38"/>
  <c r="O456" i="38" s="1"/>
  <c r="AA455" i="38"/>
  <c r="U455" i="38"/>
  <c r="T455" i="38"/>
  <c r="S455" i="38"/>
  <c r="Q455" i="38"/>
  <c r="P455" i="38"/>
  <c r="N455" i="38"/>
  <c r="V455" i="38"/>
  <c r="W455" i="38" s="1"/>
  <c r="J455" i="38"/>
  <c r="I455" i="38"/>
  <c r="R455" i="38" s="1"/>
  <c r="G455" i="38"/>
  <c r="F455" i="38"/>
  <c r="O455" i="38" s="1"/>
  <c r="V454" i="38"/>
  <c r="W454" i="38" s="1"/>
  <c r="U454" i="38"/>
  <c r="T454" i="38"/>
  <c r="R454" i="38"/>
  <c r="Q454" i="38"/>
  <c r="P454" i="38"/>
  <c r="N454" i="38"/>
  <c r="AA454" i="38" s="1"/>
  <c r="J454" i="38"/>
  <c r="S454" i="38" s="1"/>
  <c r="I454" i="38"/>
  <c r="G454" i="38"/>
  <c r="F454" i="38"/>
  <c r="O454" i="38" s="1"/>
  <c r="AA453" i="38"/>
  <c r="AA452" i="38"/>
  <c r="V452" i="38"/>
  <c r="W452" i="38" s="1"/>
  <c r="U452" i="38"/>
  <c r="T452" i="38"/>
  <c r="Q452" i="38"/>
  <c r="N452" i="38"/>
  <c r="J452" i="38"/>
  <c r="S452" i="38" s="1"/>
  <c r="I452" i="38"/>
  <c r="R452" i="38" s="1"/>
  <c r="G452" i="38"/>
  <c r="P452" i="38" s="1"/>
  <c r="F452" i="38"/>
  <c r="O452" i="38" s="1"/>
  <c r="AA451" i="38"/>
  <c r="V450" i="38"/>
  <c r="U450" i="38"/>
  <c r="T450" i="38"/>
  <c r="Q450" i="38"/>
  <c r="O450" i="38"/>
  <c r="N450" i="38"/>
  <c r="AA450" i="38" s="1"/>
  <c r="J450" i="38"/>
  <c r="S450" i="38" s="1"/>
  <c r="I450" i="38"/>
  <c r="R450" i="38" s="1"/>
  <c r="G450" i="38"/>
  <c r="P450" i="38" s="1"/>
  <c r="F450" i="38"/>
  <c r="U449" i="38"/>
  <c r="T449" i="38"/>
  <c r="R449" i="38"/>
  <c r="Q449" i="38"/>
  <c r="P449" i="38"/>
  <c r="O449" i="38"/>
  <c r="N449" i="38"/>
  <c r="AA449" i="38" s="1"/>
  <c r="V449" i="38"/>
  <c r="W449" i="38" s="1"/>
  <c r="J449" i="38"/>
  <c r="S449" i="38" s="1"/>
  <c r="I449" i="38"/>
  <c r="G449" i="38"/>
  <c r="F449" i="38"/>
  <c r="V448" i="38"/>
  <c r="W448" i="38" s="1"/>
  <c r="U448" i="38"/>
  <c r="T448" i="38"/>
  <c r="S448" i="38"/>
  <c r="Q448" i="38"/>
  <c r="N448" i="38"/>
  <c r="AA448" i="38" s="1"/>
  <c r="J448" i="38"/>
  <c r="I448" i="38"/>
  <c r="R448" i="38" s="1"/>
  <c r="G448" i="38"/>
  <c r="P448" i="38" s="1"/>
  <c r="F448" i="38"/>
  <c r="O448" i="38" s="1"/>
  <c r="U447" i="38"/>
  <c r="T447" i="38"/>
  <c r="S447" i="38"/>
  <c r="R447" i="38"/>
  <c r="Q447" i="38"/>
  <c r="P447" i="38"/>
  <c r="O447" i="38"/>
  <c r="N447" i="38"/>
  <c r="AA447" i="38" s="1"/>
  <c r="V447" i="38"/>
  <c r="W447" i="38" s="1"/>
  <c r="J447" i="38"/>
  <c r="I447" i="38"/>
  <c r="G447" i="38"/>
  <c r="F447" i="38"/>
  <c r="AA446" i="38"/>
  <c r="V446" i="38"/>
  <c r="U446" i="38"/>
  <c r="T446" i="38"/>
  <c r="S446" i="38"/>
  <c r="Q446" i="38"/>
  <c r="N446" i="38"/>
  <c r="J446" i="38"/>
  <c r="I446" i="38"/>
  <c r="R446" i="38" s="1"/>
  <c r="G446" i="38"/>
  <c r="P446" i="38" s="1"/>
  <c r="F446" i="38"/>
  <c r="O446" i="38" s="1"/>
  <c r="U445" i="38"/>
  <c r="T445" i="38"/>
  <c r="R445" i="38"/>
  <c r="Q445" i="38"/>
  <c r="P445" i="38"/>
  <c r="O445" i="38"/>
  <c r="N445" i="38"/>
  <c r="AA445" i="38" s="1"/>
  <c r="V445" i="38"/>
  <c r="W445" i="38" s="1"/>
  <c r="J445" i="38"/>
  <c r="S445" i="38" s="1"/>
  <c r="I445" i="38"/>
  <c r="G445" i="38"/>
  <c r="F445" i="38"/>
  <c r="V444" i="38"/>
  <c r="W444" i="38" s="1"/>
  <c r="U444" i="38"/>
  <c r="T444" i="38"/>
  <c r="R444" i="38"/>
  <c r="Q444" i="38"/>
  <c r="N444" i="38"/>
  <c r="AA444" i="38" s="1"/>
  <c r="J444" i="38"/>
  <c r="S444" i="38" s="1"/>
  <c r="I444" i="38"/>
  <c r="G444" i="38"/>
  <c r="P444" i="38" s="1"/>
  <c r="F444" i="38"/>
  <c r="O444" i="38" s="1"/>
  <c r="AA443" i="38"/>
  <c r="U442" i="38"/>
  <c r="T442" i="38"/>
  <c r="R442" i="38"/>
  <c r="Q442" i="38"/>
  <c r="J442" i="38"/>
  <c r="S442" i="38" s="1"/>
  <c r="I442" i="38"/>
  <c r="G442" i="38"/>
  <c r="P442" i="38" s="1"/>
  <c r="F442" i="38"/>
  <c r="O442" i="38" s="1"/>
  <c r="V441" i="38"/>
  <c r="U441" i="38"/>
  <c r="T441" i="38"/>
  <c r="Q441" i="38"/>
  <c r="P441" i="38"/>
  <c r="O441" i="38"/>
  <c r="J441" i="38"/>
  <c r="S441" i="38" s="1"/>
  <c r="I441" i="38"/>
  <c r="R441" i="38" s="1"/>
  <c r="G441" i="38"/>
  <c r="F441" i="38"/>
  <c r="T440" i="38"/>
  <c r="Q440" i="38"/>
  <c r="O440" i="38"/>
  <c r="N440" i="38"/>
  <c r="AA440" i="38" s="1"/>
  <c r="J440" i="38"/>
  <c r="S440" i="38" s="1"/>
  <c r="I440" i="38"/>
  <c r="R440" i="38" s="1"/>
  <c r="G440" i="38"/>
  <c r="P440" i="38" s="1"/>
  <c r="F440" i="38"/>
  <c r="U439" i="38"/>
  <c r="T439" i="38"/>
  <c r="S439" i="38"/>
  <c r="R439" i="38"/>
  <c r="Q439" i="38"/>
  <c r="P439" i="38"/>
  <c r="O439" i="38"/>
  <c r="N439" i="38"/>
  <c r="AA439" i="38" s="1"/>
  <c r="V439" i="38"/>
  <c r="J439" i="38"/>
  <c r="I439" i="38"/>
  <c r="G439" i="38"/>
  <c r="F439" i="38"/>
  <c r="U438" i="38"/>
  <c r="T438" i="38"/>
  <c r="Q438" i="38"/>
  <c r="O438" i="38"/>
  <c r="N438" i="38"/>
  <c r="AA438" i="38" s="1"/>
  <c r="J438" i="38"/>
  <c r="S438" i="38" s="1"/>
  <c r="I438" i="38"/>
  <c r="R438" i="38" s="1"/>
  <c r="G438" i="38"/>
  <c r="P438" i="38" s="1"/>
  <c r="F438" i="38"/>
  <c r="AA437" i="38"/>
  <c r="U437" i="38"/>
  <c r="T437" i="38"/>
  <c r="S437" i="38"/>
  <c r="R437" i="38"/>
  <c r="Q437" i="38"/>
  <c r="N437" i="38"/>
  <c r="J437" i="38"/>
  <c r="I437" i="38"/>
  <c r="G437" i="38"/>
  <c r="P437" i="38" s="1"/>
  <c r="F437" i="38"/>
  <c r="O437" i="38" s="1"/>
  <c r="AA436" i="38"/>
  <c r="V436" i="38"/>
  <c r="W436" i="38" s="1"/>
  <c r="U436" i="38"/>
  <c r="T436" i="38"/>
  <c r="S436" i="38"/>
  <c r="R436" i="38"/>
  <c r="Q436" i="38"/>
  <c r="P436" i="38"/>
  <c r="O436" i="38"/>
  <c r="N436" i="38"/>
  <c r="J436" i="38"/>
  <c r="I436" i="38"/>
  <c r="G436" i="38"/>
  <c r="F436" i="38"/>
  <c r="U435" i="38"/>
  <c r="T435" i="38"/>
  <c r="S435" i="38"/>
  <c r="R435" i="38"/>
  <c r="Q435" i="38"/>
  <c r="P435" i="38"/>
  <c r="O435" i="38"/>
  <c r="N435" i="38"/>
  <c r="J435" i="38"/>
  <c r="I435" i="38"/>
  <c r="G435" i="38"/>
  <c r="F435" i="38"/>
  <c r="AA434" i="38"/>
  <c r="U434" i="38"/>
  <c r="T434" i="38"/>
  <c r="Q434" i="38"/>
  <c r="N434" i="38"/>
  <c r="J434" i="38"/>
  <c r="S434" i="38" s="1"/>
  <c r="I434" i="38"/>
  <c r="R434" i="38" s="1"/>
  <c r="G434" i="38"/>
  <c r="P434" i="38" s="1"/>
  <c r="F434" i="38"/>
  <c r="O434" i="38" s="1"/>
  <c r="AA433" i="38"/>
  <c r="V433" i="38"/>
  <c r="W433" i="38" s="1"/>
  <c r="U433" i="38"/>
  <c r="T433" i="38"/>
  <c r="S433" i="38"/>
  <c r="Q433" i="38"/>
  <c r="P433" i="38"/>
  <c r="O433" i="38"/>
  <c r="N433" i="38"/>
  <c r="J433" i="38"/>
  <c r="I433" i="38"/>
  <c r="R433" i="38" s="1"/>
  <c r="G433" i="38"/>
  <c r="F433" i="38"/>
  <c r="AA432" i="38"/>
  <c r="U432" i="38"/>
  <c r="T432" i="38"/>
  <c r="R432" i="38"/>
  <c r="Q432" i="38"/>
  <c r="P432" i="38"/>
  <c r="N432" i="38"/>
  <c r="J432" i="38"/>
  <c r="S432" i="38" s="1"/>
  <c r="I432" i="38"/>
  <c r="G432" i="38"/>
  <c r="F432" i="38"/>
  <c r="O432" i="38" s="1"/>
  <c r="AA431" i="38"/>
  <c r="T431" i="38"/>
  <c r="S431" i="38"/>
  <c r="R431" i="38"/>
  <c r="Q431" i="38"/>
  <c r="P431" i="38"/>
  <c r="N431" i="38"/>
  <c r="U431" i="38"/>
  <c r="J431" i="38"/>
  <c r="I431" i="38"/>
  <c r="G431" i="38"/>
  <c r="F431" i="38"/>
  <c r="O431" i="38" s="1"/>
  <c r="AA430" i="38"/>
  <c r="V430" i="38"/>
  <c r="U430" i="38"/>
  <c r="T430" i="38"/>
  <c r="R430" i="38"/>
  <c r="Q430" i="38"/>
  <c r="P430" i="38"/>
  <c r="O430" i="38"/>
  <c r="N430" i="38"/>
  <c r="J430" i="38"/>
  <c r="S430" i="38" s="1"/>
  <c r="I430" i="38"/>
  <c r="G430" i="38"/>
  <c r="F430" i="38"/>
  <c r="AA429" i="38"/>
  <c r="U428" i="38"/>
  <c r="T428" i="38"/>
  <c r="S428" i="38"/>
  <c r="R428" i="38"/>
  <c r="Q428" i="38"/>
  <c r="P428" i="38"/>
  <c r="N428" i="38"/>
  <c r="AA428" i="38" s="1"/>
  <c r="V428" i="38"/>
  <c r="J428" i="38"/>
  <c r="I428" i="38"/>
  <c r="G428" i="38"/>
  <c r="F428" i="38"/>
  <c r="O428" i="38" s="1"/>
  <c r="AA427" i="38"/>
  <c r="AA425" i="38"/>
  <c r="V425" i="38"/>
  <c r="W425" i="38" s="1"/>
  <c r="U425" i="38"/>
  <c r="T425" i="38"/>
  <c r="Q425" i="38"/>
  <c r="P425" i="38"/>
  <c r="N425" i="38"/>
  <c r="J425" i="38"/>
  <c r="S425" i="38" s="1"/>
  <c r="I425" i="38"/>
  <c r="R425" i="38" s="1"/>
  <c r="G425" i="38"/>
  <c r="F425" i="38"/>
  <c r="O425" i="38" s="1"/>
  <c r="U424" i="38"/>
  <c r="T424" i="38"/>
  <c r="R424" i="38"/>
  <c r="Q424" i="38"/>
  <c r="P424" i="38"/>
  <c r="O424" i="38"/>
  <c r="N424" i="38"/>
  <c r="AA424" i="38" s="1"/>
  <c r="V424" i="38"/>
  <c r="W424" i="38" s="1"/>
  <c r="J424" i="38"/>
  <c r="S424" i="38" s="1"/>
  <c r="I424" i="38"/>
  <c r="G424" i="38"/>
  <c r="F424" i="38"/>
  <c r="AA423" i="38"/>
  <c r="U423" i="38"/>
  <c r="T423" i="38"/>
  <c r="R423" i="38"/>
  <c r="Q423" i="38"/>
  <c r="N423" i="38"/>
  <c r="V423" i="38"/>
  <c r="J423" i="38"/>
  <c r="S423" i="38" s="1"/>
  <c r="I423" i="38"/>
  <c r="G423" i="38"/>
  <c r="P423" i="38" s="1"/>
  <c r="F423" i="38"/>
  <c r="O423" i="38" s="1"/>
  <c r="AA422" i="38"/>
  <c r="AA421" i="38"/>
  <c r="U421" i="38"/>
  <c r="T421" i="38"/>
  <c r="S421" i="38"/>
  <c r="Q421" i="38"/>
  <c r="P421" i="38"/>
  <c r="O421" i="38"/>
  <c r="N421" i="38"/>
  <c r="V421" i="38"/>
  <c r="J421" i="38"/>
  <c r="I421" i="38"/>
  <c r="R421" i="38" s="1"/>
  <c r="G421" i="38"/>
  <c r="F421" i="38"/>
  <c r="V420" i="38"/>
  <c r="U420" i="38"/>
  <c r="T420" i="38"/>
  <c r="W420" i="38" s="1"/>
  <c r="Q420" i="38"/>
  <c r="N420" i="38"/>
  <c r="AA420" i="38" s="1"/>
  <c r="J420" i="38"/>
  <c r="S420" i="38" s="1"/>
  <c r="I420" i="38"/>
  <c r="R420" i="38" s="1"/>
  <c r="G420" i="38"/>
  <c r="P420" i="38" s="1"/>
  <c r="F420" i="38"/>
  <c r="O420" i="38" s="1"/>
  <c r="AA419" i="38"/>
  <c r="W419" i="38"/>
  <c r="U419" i="38"/>
  <c r="T419" i="38"/>
  <c r="R419" i="38"/>
  <c r="Q419" i="38"/>
  <c r="N419" i="38"/>
  <c r="V419" i="38"/>
  <c r="J419" i="38"/>
  <c r="S419" i="38" s="1"/>
  <c r="I419" i="38"/>
  <c r="G419" i="38"/>
  <c r="P419" i="38" s="1"/>
  <c r="F419" i="38"/>
  <c r="O419" i="38" s="1"/>
  <c r="U418" i="38"/>
  <c r="T418" i="38"/>
  <c r="R418" i="38"/>
  <c r="Q418" i="38"/>
  <c r="P418" i="38"/>
  <c r="N418" i="38"/>
  <c r="AA418" i="38" s="1"/>
  <c r="V418" i="38"/>
  <c r="W418" i="38" s="1"/>
  <c r="J418" i="38"/>
  <c r="S418" i="38" s="1"/>
  <c r="I418" i="38"/>
  <c r="G418" i="38"/>
  <c r="F418" i="38"/>
  <c r="O418" i="38" s="1"/>
  <c r="AA417" i="38"/>
  <c r="AA416" i="38"/>
  <c r="U416" i="38"/>
  <c r="T416" i="38"/>
  <c r="Q416" i="38"/>
  <c r="N416" i="38"/>
  <c r="V416" i="38"/>
  <c r="W416" i="38" s="1"/>
  <c r="J416" i="38"/>
  <c r="S416" i="38" s="1"/>
  <c r="I416" i="38"/>
  <c r="R416" i="38" s="1"/>
  <c r="G416" i="38"/>
  <c r="P416" i="38" s="1"/>
  <c r="F416" i="38"/>
  <c r="O416" i="38" s="1"/>
  <c r="U415" i="38"/>
  <c r="T415" i="38"/>
  <c r="R415" i="38"/>
  <c r="Q415" i="38"/>
  <c r="P415" i="38"/>
  <c r="N415" i="38"/>
  <c r="AA415" i="38" s="1"/>
  <c r="V415" i="38"/>
  <c r="J415" i="38"/>
  <c r="S415" i="38" s="1"/>
  <c r="I415" i="38"/>
  <c r="G415" i="38"/>
  <c r="F415" i="38"/>
  <c r="O415" i="38" s="1"/>
  <c r="T414" i="38"/>
  <c r="Q414" i="38"/>
  <c r="P414" i="38"/>
  <c r="N414" i="38"/>
  <c r="AA414" i="38" s="1"/>
  <c r="J414" i="38"/>
  <c r="S414" i="38" s="1"/>
  <c r="I414" i="38"/>
  <c r="R414" i="38" s="1"/>
  <c r="G414" i="38"/>
  <c r="F414" i="38"/>
  <c r="O414" i="38" s="1"/>
  <c r="AA413" i="38"/>
  <c r="U413" i="38"/>
  <c r="T413" i="38"/>
  <c r="S413" i="38"/>
  <c r="Q413" i="38"/>
  <c r="N413" i="38"/>
  <c r="V413" i="38"/>
  <c r="W413" i="38" s="1"/>
  <c r="J413" i="38"/>
  <c r="I413" i="38"/>
  <c r="R413" i="38" s="1"/>
  <c r="G413" i="38"/>
  <c r="P413" i="38" s="1"/>
  <c r="F413" i="38"/>
  <c r="O413" i="38" s="1"/>
  <c r="AA412" i="38"/>
  <c r="T412" i="38"/>
  <c r="S412" i="38"/>
  <c r="Q412" i="38"/>
  <c r="P412" i="38"/>
  <c r="O412" i="38"/>
  <c r="N412" i="38"/>
  <c r="J412" i="38"/>
  <c r="I412" i="38"/>
  <c r="R412" i="38" s="1"/>
  <c r="G412" i="38"/>
  <c r="F412" i="38"/>
  <c r="AA411" i="38"/>
  <c r="U410" i="38"/>
  <c r="T410" i="38"/>
  <c r="S410" i="38"/>
  <c r="R410" i="38"/>
  <c r="Q410" i="38"/>
  <c r="N410" i="38"/>
  <c r="AA410" i="38" s="1"/>
  <c r="V410" i="38"/>
  <c r="W410" i="38" s="1"/>
  <c r="J410" i="38"/>
  <c r="I410" i="38"/>
  <c r="G410" i="38"/>
  <c r="P410" i="38" s="1"/>
  <c r="F410" i="38"/>
  <c r="O410" i="38" s="1"/>
  <c r="AA409" i="38"/>
  <c r="V409" i="38"/>
  <c r="W409" i="38" s="1"/>
  <c r="U409" i="38"/>
  <c r="T409" i="38"/>
  <c r="S409" i="38"/>
  <c r="R409" i="38"/>
  <c r="Q409" i="38"/>
  <c r="N409" i="38"/>
  <c r="J409" i="38"/>
  <c r="I409" i="38"/>
  <c r="G409" i="38"/>
  <c r="P409" i="38" s="1"/>
  <c r="F409" i="38"/>
  <c r="O409" i="38" s="1"/>
  <c r="AA408" i="38"/>
  <c r="U407" i="38"/>
  <c r="T407" i="38"/>
  <c r="Q407" i="38"/>
  <c r="P407" i="38"/>
  <c r="O407" i="38"/>
  <c r="N407" i="38"/>
  <c r="AA407" i="38" s="1"/>
  <c r="V407" i="38"/>
  <c r="W407" i="38" s="1"/>
  <c r="J407" i="38"/>
  <c r="S407" i="38" s="1"/>
  <c r="I407" i="38"/>
  <c r="R407" i="38" s="1"/>
  <c r="G407" i="38"/>
  <c r="F407" i="38"/>
  <c r="V406" i="38"/>
  <c r="W406" i="38" s="1"/>
  <c r="U406" i="38"/>
  <c r="T406" i="38"/>
  <c r="S406" i="38"/>
  <c r="R406" i="38"/>
  <c r="Q406" i="38"/>
  <c r="P406" i="38"/>
  <c r="O406" i="38"/>
  <c r="N406" i="38"/>
  <c r="AA406" i="38" s="1"/>
  <c r="J406" i="38"/>
  <c r="I406" i="38"/>
  <c r="G406" i="38"/>
  <c r="F406" i="38"/>
  <c r="AA405" i="38"/>
  <c r="W405" i="38"/>
  <c r="U405" i="38"/>
  <c r="T405" i="38"/>
  <c r="Q405" i="38"/>
  <c r="N405" i="38"/>
  <c r="V405" i="38"/>
  <c r="J405" i="38"/>
  <c r="S405" i="38" s="1"/>
  <c r="I405" i="38"/>
  <c r="R405" i="38" s="1"/>
  <c r="G405" i="38"/>
  <c r="P405" i="38" s="1"/>
  <c r="F405" i="38"/>
  <c r="O405" i="38" s="1"/>
  <c r="AA404" i="38"/>
  <c r="W404" i="38"/>
  <c r="V404" i="38"/>
  <c r="U404" i="38"/>
  <c r="T404" i="38"/>
  <c r="S404" i="38"/>
  <c r="Q404" i="38"/>
  <c r="P404" i="38"/>
  <c r="O404" i="38"/>
  <c r="N404" i="38"/>
  <c r="J404" i="38"/>
  <c r="I404" i="38"/>
  <c r="R404" i="38" s="1"/>
  <c r="G404" i="38"/>
  <c r="F404" i="38"/>
  <c r="AA403" i="38"/>
  <c r="AA402" i="38"/>
  <c r="U402" i="38"/>
  <c r="T402" i="38"/>
  <c r="S402" i="38"/>
  <c r="R402" i="38"/>
  <c r="Q402" i="38"/>
  <c r="P402" i="38"/>
  <c r="O402" i="38"/>
  <c r="N402" i="38"/>
  <c r="J402" i="38"/>
  <c r="I402" i="38"/>
  <c r="G402" i="38"/>
  <c r="F402" i="38"/>
  <c r="AA401" i="38"/>
  <c r="AA400" i="38"/>
  <c r="V400" i="38"/>
  <c r="U400" i="38"/>
  <c r="T400" i="38"/>
  <c r="S400" i="38"/>
  <c r="R400" i="38"/>
  <c r="Q400" i="38"/>
  <c r="P400" i="38"/>
  <c r="O400" i="38"/>
  <c r="N400" i="38"/>
  <c r="J400" i="38"/>
  <c r="I400" i="38"/>
  <c r="G400" i="38"/>
  <c r="F400" i="38"/>
  <c r="AA399" i="38"/>
  <c r="U399" i="38"/>
  <c r="T399" i="38"/>
  <c r="Q399" i="38"/>
  <c r="N399" i="38"/>
  <c r="V399" i="38"/>
  <c r="J399" i="38"/>
  <c r="S399" i="38" s="1"/>
  <c r="I399" i="38"/>
  <c r="R399" i="38" s="1"/>
  <c r="G399" i="38"/>
  <c r="P399" i="38" s="1"/>
  <c r="F399" i="38"/>
  <c r="O399" i="38" s="1"/>
  <c r="V398" i="38"/>
  <c r="U398" i="38"/>
  <c r="T398" i="38"/>
  <c r="Q398" i="38"/>
  <c r="O398" i="38"/>
  <c r="N398" i="38"/>
  <c r="AA398" i="38" s="1"/>
  <c r="J398" i="38"/>
  <c r="S398" i="38" s="1"/>
  <c r="I398" i="38"/>
  <c r="R398" i="38" s="1"/>
  <c r="G398" i="38"/>
  <c r="P398" i="38" s="1"/>
  <c r="F398" i="38"/>
  <c r="AA397" i="38"/>
  <c r="V397" i="38"/>
  <c r="U397" i="38"/>
  <c r="T397" i="38"/>
  <c r="W397" i="38" s="1"/>
  <c r="S397" i="38"/>
  <c r="Q397" i="38"/>
  <c r="N397" i="38"/>
  <c r="J397" i="38"/>
  <c r="I397" i="38"/>
  <c r="R397" i="38" s="1"/>
  <c r="G397" i="38"/>
  <c r="P397" i="38" s="1"/>
  <c r="F397" i="38"/>
  <c r="O397" i="38" s="1"/>
  <c r="AA396" i="38"/>
  <c r="V396" i="38"/>
  <c r="W396" i="38" s="1"/>
  <c r="U396" i="38"/>
  <c r="T396" i="38"/>
  <c r="S396" i="38"/>
  <c r="R396" i="38"/>
  <c r="Q396" i="38"/>
  <c r="P396" i="38"/>
  <c r="O396" i="38"/>
  <c r="N396" i="38"/>
  <c r="J396" i="38"/>
  <c r="I396" i="38"/>
  <c r="G396" i="38"/>
  <c r="F396" i="38"/>
  <c r="U395" i="38"/>
  <c r="T395" i="38"/>
  <c r="R395" i="38"/>
  <c r="Q395" i="38"/>
  <c r="P395" i="38"/>
  <c r="O395" i="38"/>
  <c r="N395" i="38"/>
  <c r="AA395" i="38" s="1"/>
  <c r="V395" i="38"/>
  <c r="W395" i="38" s="1"/>
  <c r="J395" i="38"/>
  <c r="S395" i="38" s="1"/>
  <c r="I395" i="38"/>
  <c r="G395" i="38"/>
  <c r="F395" i="38"/>
  <c r="U394" i="38"/>
  <c r="T394" i="38"/>
  <c r="R394" i="38"/>
  <c r="Q394" i="38"/>
  <c r="N394" i="38"/>
  <c r="AA394" i="38" s="1"/>
  <c r="V394" i="38"/>
  <c r="W394" i="38" s="1"/>
  <c r="J394" i="38"/>
  <c r="S394" i="38" s="1"/>
  <c r="I394" i="38"/>
  <c r="G394" i="38"/>
  <c r="P394" i="38" s="1"/>
  <c r="F394" i="38"/>
  <c r="O394" i="38" s="1"/>
  <c r="AA393" i="38"/>
  <c r="V392" i="38"/>
  <c r="W392" i="38" s="1"/>
  <c r="U392" i="38"/>
  <c r="T392" i="38"/>
  <c r="Q392" i="38"/>
  <c r="J392" i="38"/>
  <c r="S392" i="38" s="1"/>
  <c r="I392" i="38"/>
  <c r="R392" i="38" s="1"/>
  <c r="G392" i="38"/>
  <c r="P392" i="38" s="1"/>
  <c r="F392" i="38"/>
  <c r="O392" i="38" s="1"/>
  <c r="U391" i="38"/>
  <c r="T391" i="38"/>
  <c r="S391" i="38"/>
  <c r="R391" i="38"/>
  <c r="Q391" i="38"/>
  <c r="P391" i="38"/>
  <c r="J391" i="38"/>
  <c r="I391" i="38"/>
  <c r="G391" i="38"/>
  <c r="F391" i="38"/>
  <c r="O391" i="38" s="1"/>
  <c r="U390" i="38"/>
  <c r="T390" i="38"/>
  <c r="S390" i="38"/>
  <c r="R390" i="38"/>
  <c r="Q390" i="38"/>
  <c r="N390" i="38"/>
  <c r="AA390" i="38" s="1"/>
  <c r="V390" i="38"/>
  <c r="J390" i="38"/>
  <c r="I390" i="38"/>
  <c r="G390" i="38"/>
  <c r="P390" i="38" s="1"/>
  <c r="F390" i="38"/>
  <c r="O390" i="38" s="1"/>
  <c r="AA389" i="38"/>
  <c r="U389" i="38"/>
  <c r="T389" i="38"/>
  <c r="Q389" i="38"/>
  <c r="P389" i="38"/>
  <c r="N389" i="38"/>
  <c r="V389" i="38"/>
  <c r="J389" i="38"/>
  <c r="S389" i="38" s="1"/>
  <c r="I389" i="38"/>
  <c r="R389" i="38" s="1"/>
  <c r="G389" i="38"/>
  <c r="F389" i="38"/>
  <c r="O389" i="38" s="1"/>
  <c r="AA388" i="38"/>
  <c r="U388" i="38"/>
  <c r="T388" i="38"/>
  <c r="Q388" i="38"/>
  <c r="O388" i="38"/>
  <c r="N388" i="38"/>
  <c r="V388" i="38"/>
  <c r="W388" i="38" s="1"/>
  <c r="J388" i="38"/>
  <c r="S388" i="38" s="1"/>
  <c r="I388" i="38"/>
  <c r="R388" i="38" s="1"/>
  <c r="G388" i="38"/>
  <c r="P388" i="38" s="1"/>
  <c r="F388" i="38"/>
  <c r="AA387" i="38"/>
  <c r="U387" i="38"/>
  <c r="T387" i="38"/>
  <c r="S387" i="38"/>
  <c r="R387" i="38"/>
  <c r="Q387" i="38"/>
  <c r="N387" i="38"/>
  <c r="J387" i="38"/>
  <c r="I387" i="38"/>
  <c r="G387" i="38"/>
  <c r="P387" i="38" s="1"/>
  <c r="F387" i="38"/>
  <c r="O387" i="38" s="1"/>
  <c r="U386" i="38"/>
  <c r="T386" i="38"/>
  <c r="S386" i="38"/>
  <c r="R386" i="38"/>
  <c r="Q386" i="38"/>
  <c r="P386" i="38"/>
  <c r="O386" i="38"/>
  <c r="N386" i="38"/>
  <c r="AA386" i="38" s="1"/>
  <c r="V386" i="38"/>
  <c r="J386" i="38"/>
  <c r="I386" i="38"/>
  <c r="G386" i="38"/>
  <c r="F386" i="38"/>
  <c r="V385" i="38"/>
  <c r="W385" i="38" s="1"/>
  <c r="U385" i="38"/>
  <c r="T385" i="38"/>
  <c r="R385" i="38"/>
  <c r="Q385" i="38"/>
  <c r="N385" i="38"/>
  <c r="AA385" i="38" s="1"/>
  <c r="J385" i="38"/>
  <c r="S385" i="38" s="1"/>
  <c r="I385" i="38"/>
  <c r="G385" i="38"/>
  <c r="P385" i="38" s="1"/>
  <c r="F385" i="38"/>
  <c r="O385" i="38" s="1"/>
  <c r="AA384" i="38"/>
  <c r="U384" i="38"/>
  <c r="T384" i="38"/>
  <c r="S384" i="38"/>
  <c r="R384" i="38"/>
  <c r="Q384" i="38"/>
  <c r="N384" i="38"/>
  <c r="V384" i="38"/>
  <c r="J384" i="38"/>
  <c r="I384" i="38"/>
  <c r="G384" i="38"/>
  <c r="P384" i="38" s="1"/>
  <c r="F384" i="38"/>
  <c r="O384" i="38" s="1"/>
  <c r="U383" i="38"/>
  <c r="T383" i="38"/>
  <c r="Q383" i="38"/>
  <c r="P383" i="38"/>
  <c r="O383" i="38"/>
  <c r="N383" i="38"/>
  <c r="AA383" i="38" s="1"/>
  <c r="V383" i="38"/>
  <c r="W383" i="38" s="1"/>
  <c r="J383" i="38"/>
  <c r="S383" i="38" s="1"/>
  <c r="I383" i="38"/>
  <c r="R383" i="38" s="1"/>
  <c r="G383" i="38"/>
  <c r="F383" i="38"/>
  <c r="AA382" i="38"/>
  <c r="U382" i="38"/>
  <c r="T382" i="38"/>
  <c r="S382" i="38"/>
  <c r="Q382" i="38"/>
  <c r="N382" i="38"/>
  <c r="V382" i="38"/>
  <c r="W382" i="38" s="1"/>
  <c r="J382" i="38"/>
  <c r="I382" i="38"/>
  <c r="R382" i="38" s="1"/>
  <c r="G382" i="38"/>
  <c r="P382" i="38" s="1"/>
  <c r="F382" i="38"/>
  <c r="O382" i="38" s="1"/>
  <c r="AA381" i="38"/>
  <c r="V381" i="38"/>
  <c r="W381" i="38" s="1"/>
  <c r="U381" i="38"/>
  <c r="T381" i="38"/>
  <c r="S381" i="38"/>
  <c r="R381" i="38"/>
  <c r="Q381" i="38"/>
  <c r="P381" i="38"/>
  <c r="N381" i="38"/>
  <c r="J381" i="38"/>
  <c r="I381" i="38"/>
  <c r="G381" i="38"/>
  <c r="F381" i="38"/>
  <c r="O381" i="38" s="1"/>
  <c r="AA380" i="38"/>
  <c r="V380" i="38"/>
  <c r="U380" i="38"/>
  <c r="T380" i="38"/>
  <c r="T376" i="38" s="1"/>
  <c r="S380" i="38"/>
  <c r="R380" i="38"/>
  <c r="Q380" i="38"/>
  <c r="O380" i="38"/>
  <c r="N380" i="38"/>
  <c r="J380" i="38"/>
  <c r="I380" i="38"/>
  <c r="G380" i="38"/>
  <c r="P380" i="38" s="1"/>
  <c r="F380" i="38"/>
  <c r="AA379" i="38"/>
  <c r="U378" i="38"/>
  <c r="T378" i="38"/>
  <c r="R378" i="38"/>
  <c r="Q378" i="38"/>
  <c r="O378" i="38"/>
  <c r="N378" i="38"/>
  <c r="V378" i="38"/>
  <c r="W378" i="38" s="1"/>
  <c r="J378" i="38"/>
  <c r="S378" i="38" s="1"/>
  <c r="S376" i="38" s="1"/>
  <c r="I378" i="38"/>
  <c r="G378" i="38"/>
  <c r="P378" i="38" s="1"/>
  <c r="F378" i="38"/>
  <c r="AA377" i="38"/>
  <c r="AA375" i="38"/>
  <c r="U375" i="38"/>
  <c r="T375" i="38"/>
  <c r="S375" i="38"/>
  <c r="R375" i="38"/>
  <c r="Q375" i="38"/>
  <c r="N375" i="38"/>
  <c r="V375" i="38"/>
  <c r="W375" i="38" s="1"/>
  <c r="J375" i="38"/>
  <c r="I375" i="38"/>
  <c r="G375" i="38"/>
  <c r="P375" i="38" s="1"/>
  <c r="F375" i="38"/>
  <c r="O375" i="38" s="1"/>
  <c r="AA374" i="38"/>
  <c r="V374" i="38"/>
  <c r="W374" i="38" s="1"/>
  <c r="U374" i="38"/>
  <c r="T374" i="38"/>
  <c r="S374" i="38"/>
  <c r="Q374" i="38"/>
  <c r="P374" i="38"/>
  <c r="N374" i="38"/>
  <c r="J374" i="38"/>
  <c r="I374" i="38"/>
  <c r="R374" i="38" s="1"/>
  <c r="G374" i="38"/>
  <c r="F374" i="38"/>
  <c r="O374" i="38" s="1"/>
  <c r="V373" i="38"/>
  <c r="U373" i="38"/>
  <c r="T373" i="38"/>
  <c r="S373" i="38"/>
  <c r="R373" i="38"/>
  <c r="Q373" i="38"/>
  <c r="P373" i="38"/>
  <c r="N373" i="38"/>
  <c r="AA373" i="38" s="1"/>
  <c r="J373" i="38"/>
  <c r="I373" i="38"/>
  <c r="G373" i="38"/>
  <c r="F373" i="38"/>
  <c r="O373" i="38" s="1"/>
  <c r="AA372" i="38"/>
  <c r="U371" i="38"/>
  <c r="T371" i="38"/>
  <c r="R371" i="38"/>
  <c r="Q371" i="38"/>
  <c r="P371" i="38"/>
  <c r="O371" i="38"/>
  <c r="N371" i="38"/>
  <c r="AA371" i="38" s="1"/>
  <c r="V371" i="38"/>
  <c r="J371" i="38"/>
  <c r="S371" i="38" s="1"/>
  <c r="I371" i="38"/>
  <c r="G371" i="38"/>
  <c r="F371" i="38"/>
  <c r="U370" i="38"/>
  <c r="T370" i="38"/>
  <c r="S370" i="38"/>
  <c r="Q370" i="38"/>
  <c r="N370" i="38"/>
  <c r="AA370" i="38" s="1"/>
  <c r="V370" i="38"/>
  <c r="W370" i="38" s="1"/>
  <c r="J370" i="38"/>
  <c r="I370" i="38"/>
  <c r="R370" i="38" s="1"/>
  <c r="G370" i="38"/>
  <c r="P370" i="38" s="1"/>
  <c r="F370" i="38"/>
  <c r="O370" i="38" s="1"/>
  <c r="AA369" i="38"/>
  <c r="U369" i="38"/>
  <c r="T369" i="38"/>
  <c r="S369" i="38"/>
  <c r="R369" i="38"/>
  <c r="Q369" i="38"/>
  <c r="N369" i="38"/>
  <c r="J369" i="38"/>
  <c r="I369" i="38"/>
  <c r="G369" i="38"/>
  <c r="P369" i="38" s="1"/>
  <c r="F369" i="38"/>
  <c r="O369" i="38" s="1"/>
  <c r="AA368" i="38"/>
  <c r="U368" i="38"/>
  <c r="T368" i="38"/>
  <c r="S368" i="38"/>
  <c r="R368" i="38"/>
  <c r="Q368" i="38"/>
  <c r="O368" i="38"/>
  <c r="N368" i="38"/>
  <c r="V368" i="38"/>
  <c r="W368" i="38" s="1"/>
  <c r="J368" i="38"/>
  <c r="I368" i="38"/>
  <c r="G368" i="38"/>
  <c r="P368" i="38" s="1"/>
  <c r="F368" i="38"/>
  <c r="AA367" i="38"/>
  <c r="V366" i="38"/>
  <c r="W366" i="38" s="1"/>
  <c r="U366" i="38"/>
  <c r="T366" i="38"/>
  <c r="S366" i="38"/>
  <c r="R366" i="38"/>
  <c r="Q366" i="38"/>
  <c r="P366" i="38"/>
  <c r="O366" i="38"/>
  <c r="N366" i="38"/>
  <c r="AA366" i="38" s="1"/>
  <c r="J366" i="38"/>
  <c r="I366" i="38"/>
  <c r="G366" i="38"/>
  <c r="F366" i="38"/>
  <c r="U365" i="38"/>
  <c r="T365" i="38"/>
  <c r="Q365" i="38"/>
  <c r="P365" i="38"/>
  <c r="O365" i="38"/>
  <c r="N365" i="38"/>
  <c r="AA365" i="38" s="1"/>
  <c r="V365" i="38"/>
  <c r="W365" i="38" s="1"/>
  <c r="J365" i="38"/>
  <c r="S365" i="38" s="1"/>
  <c r="I365" i="38"/>
  <c r="R365" i="38" s="1"/>
  <c r="G365" i="38"/>
  <c r="F365" i="38"/>
  <c r="AA364" i="38"/>
  <c r="W364" i="38"/>
  <c r="V364" i="38"/>
  <c r="U364" i="38"/>
  <c r="T364" i="38"/>
  <c r="S364" i="38"/>
  <c r="Q364" i="38"/>
  <c r="N364" i="38"/>
  <c r="J364" i="38"/>
  <c r="I364" i="38"/>
  <c r="R364" i="38" s="1"/>
  <c r="G364" i="38"/>
  <c r="P364" i="38" s="1"/>
  <c r="F364" i="38"/>
  <c r="O364" i="38" s="1"/>
  <c r="AA363" i="38"/>
  <c r="T363" i="38"/>
  <c r="R363" i="38"/>
  <c r="Q363" i="38"/>
  <c r="N363" i="38"/>
  <c r="J363" i="38"/>
  <c r="S363" i="38" s="1"/>
  <c r="I363" i="38"/>
  <c r="G363" i="38"/>
  <c r="P363" i="38" s="1"/>
  <c r="F363" i="38"/>
  <c r="O363" i="38" s="1"/>
  <c r="AA362" i="38"/>
  <c r="V361" i="38"/>
  <c r="U361" i="38"/>
  <c r="T361" i="38"/>
  <c r="W361" i="38" s="1"/>
  <c r="S361" i="38"/>
  <c r="R361" i="38"/>
  <c r="Q361" i="38"/>
  <c r="P361" i="38"/>
  <c r="N361" i="38"/>
  <c r="AA361" i="38" s="1"/>
  <c r="J361" i="38"/>
  <c r="I361" i="38"/>
  <c r="G361" i="38"/>
  <c r="F361" i="38"/>
  <c r="O361" i="38" s="1"/>
  <c r="U360" i="38"/>
  <c r="T360" i="38"/>
  <c r="Q360" i="38"/>
  <c r="O360" i="38"/>
  <c r="N360" i="38"/>
  <c r="AA360" i="38" s="1"/>
  <c r="V360" i="38"/>
  <c r="W360" i="38" s="1"/>
  <c r="J360" i="38"/>
  <c r="S360" i="38" s="1"/>
  <c r="I360" i="38"/>
  <c r="R360" i="38" s="1"/>
  <c r="G360" i="38"/>
  <c r="P360" i="38" s="1"/>
  <c r="F360" i="38"/>
  <c r="U359" i="38"/>
  <c r="T359" i="38"/>
  <c r="R359" i="38"/>
  <c r="Q359" i="38"/>
  <c r="P359" i="38"/>
  <c r="O359" i="38"/>
  <c r="N359" i="38"/>
  <c r="AA359" i="38" s="1"/>
  <c r="V359" i="38"/>
  <c r="W359" i="38" s="1"/>
  <c r="J359" i="38"/>
  <c r="S359" i="38" s="1"/>
  <c r="I359" i="38"/>
  <c r="G359" i="38"/>
  <c r="F359" i="38"/>
  <c r="AA358" i="38"/>
  <c r="AA357" i="38"/>
  <c r="U357" i="38"/>
  <c r="T357" i="38"/>
  <c r="S357" i="38"/>
  <c r="J357" i="38"/>
  <c r="I357" i="38"/>
  <c r="R357" i="38" s="1"/>
  <c r="G357" i="38"/>
  <c r="P357" i="38" s="1"/>
  <c r="F357" i="38"/>
  <c r="O357" i="38" s="1"/>
  <c r="AA356" i="38"/>
  <c r="U356" i="38"/>
  <c r="T356" i="38"/>
  <c r="S356" i="38"/>
  <c r="Q356" i="38"/>
  <c r="P356" i="38"/>
  <c r="N356" i="38"/>
  <c r="V356" i="38"/>
  <c r="J356" i="38"/>
  <c r="I356" i="38"/>
  <c r="R356" i="38" s="1"/>
  <c r="G356" i="38"/>
  <c r="F356" i="38"/>
  <c r="O356" i="38" s="1"/>
  <c r="U355" i="38"/>
  <c r="T355" i="38"/>
  <c r="R355" i="38"/>
  <c r="Q355" i="38"/>
  <c r="P355" i="38"/>
  <c r="O355" i="38"/>
  <c r="N355" i="38"/>
  <c r="AA355" i="38" s="1"/>
  <c r="J355" i="38"/>
  <c r="S355" i="38" s="1"/>
  <c r="I355" i="38"/>
  <c r="G355" i="38"/>
  <c r="F355" i="38"/>
  <c r="V354" i="38"/>
  <c r="W354" i="38" s="1"/>
  <c r="U354" i="38"/>
  <c r="T354" i="38"/>
  <c r="R354" i="38"/>
  <c r="Q354" i="38"/>
  <c r="P354" i="38"/>
  <c r="O354" i="38"/>
  <c r="N354" i="38"/>
  <c r="AA354" i="38" s="1"/>
  <c r="J354" i="38"/>
  <c r="S354" i="38" s="1"/>
  <c r="I354" i="38"/>
  <c r="G354" i="38"/>
  <c r="F354" i="38"/>
  <c r="AA353" i="38"/>
  <c r="W352" i="38"/>
  <c r="U352" i="38"/>
  <c r="T352" i="38"/>
  <c r="S352" i="38"/>
  <c r="Q352" i="38"/>
  <c r="N352" i="38"/>
  <c r="AA352" i="38" s="1"/>
  <c r="V352" i="38"/>
  <c r="J352" i="38"/>
  <c r="I352" i="38"/>
  <c r="R352" i="38" s="1"/>
  <c r="G352" i="38"/>
  <c r="P352" i="38" s="1"/>
  <c r="F352" i="38"/>
  <c r="O352" i="38" s="1"/>
  <c r="AA351" i="38"/>
  <c r="AA350" i="38"/>
  <c r="V350" i="38"/>
  <c r="U350" i="38"/>
  <c r="T350" i="38"/>
  <c r="S350" i="38"/>
  <c r="Q350" i="38"/>
  <c r="O350" i="38"/>
  <c r="N350" i="38"/>
  <c r="J350" i="38"/>
  <c r="I350" i="38"/>
  <c r="R350" i="38" s="1"/>
  <c r="G350" i="38"/>
  <c r="P350" i="38" s="1"/>
  <c r="F350" i="38"/>
  <c r="V349" i="38"/>
  <c r="U349" i="38"/>
  <c r="T349" i="38"/>
  <c r="S349" i="38"/>
  <c r="R349" i="38"/>
  <c r="Q349" i="38"/>
  <c r="N349" i="38"/>
  <c r="AA349" i="38" s="1"/>
  <c r="J349" i="38"/>
  <c r="I349" i="38"/>
  <c r="G349" i="38"/>
  <c r="P349" i="38" s="1"/>
  <c r="F349" i="38"/>
  <c r="O349" i="38" s="1"/>
  <c r="U348" i="38"/>
  <c r="T348" i="38"/>
  <c r="S348" i="38"/>
  <c r="Q348" i="38"/>
  <c r="P348" i="38"/>
  <c r="O348" i="38"/>
  <c r="N348" i="38"/>
  <c r="AA348" i="38" s="1"/>
  <c r="V348" i="38"/>
  <c r="W348" i="38" s="1"/>
  <c r="J348" i="38"/>
  <c r="I348" i="38"/>
  <c r="R348" i="38" s="1"/>
  <c r="G348" i="38"/>
  <c r="F348" i="38"/>
  <c r="AA347" i="38"/>
  <c r="V347" i="38"/>
  <c r="W347" i="38" s="1"/>
  <c r="U347" i="38"/>
  <c r="T347" i="38"/>
  <c r="S347" i="38"/>
  <c r="Q347" i="38"/>
  <c r="N347" i="38"/>
  <c r="J347" i="38"/>
  <c r="I347" i="38"/>
  <c r="R347" i="38" s="1"/>
  <c r="G347" i="38"/>
  <c r="P347" i="38" s="1"/>
  <c r="F347" i="38"/>
  <c r="O347" i="38" s="1"/>
  <c r="U346" i="38"/>
  <c r="T346" i="38"/>
  <c r="R346" i="38"/>
  <c r="Q346" i="38"/>
  <c r="P346" i="38"/>
  <c r="O346" i="38"/>
  <c r="N346" i="38"/>
  <c r="AA346" i="38" s="1"/>
  <c r="J346" i="38"/>
  <c r="S346" i="38" s="1"/>
  <c r="I346" i="38"/>
  <c r="G346" i="38"/>
  <c r="F346" i="38"/>
  <c r="AA345" i="38"/>
  <c r="U345" i="38"/>
  <c r="T345" i="38"/>
  <c r="S345" i="38"/>
  <c r="R345" i="38"/>
  <c r="Q345" i="38"/>
  <c r="O345" i="38"/>
  <c r="N345" i="38"/>
  <c r="J345" i="38"/>
  <c r="I345" i="38"/>
  <c r="G345" i="38"/>
  <c r="P345" i="38" s="1"/>
  <c r="F345" i="38"/>
  <c r="U344" i="38"/>
  <c r="T344" i="38"/>
  <c r="S344" i="38"/>
  <c r="R344" i="38"/>
  <c r="Q344" i="38"/>
  <c r="N344" i="38"/>
  <c r="AA344" i="38" s="1"/>
  <c r="V344" i="38"/>
  <c r="J344" i="38"/>
  <c r="I344" i="38"/>
  <c r="G344" i="38"/>
  <c r="P344" i="38" s="1"/>
  <c r="F344" i="38"/>
  <c r="O344" i="38" s="1"/>
  <c r="AA343" i="38"/>
  <c r="V342" i="38"/>
  <c r="W342" i="38" s="1"/>
  <c r="U342" i="38"/>
  <c r="T342" i="38"/>
  <c r="R342" i="38"/>
  <c r="Q342" i="38"/>
  <c r="P342" i="38"/>
  <c r="O342" i="38"/>
  <c r="J342" i="38"/>
  <c r="S342" i="38" s="1"/>
  <c r="I342" i="38"/>
  <c r="G342" i="38"/>
  <c r="F342" i="38"/>
  <c r="U341" i="38"/>
  <c r="T341" i="38"/>
  <c r="R341" i="38"/>
  <c r="Q341" i="38"/>
  <c r="O341" i="38"/>
  <c r="N341" i="38"/>
  <c r="AA341" i="38" s="1"/>
  <c r="V341" i="38"/>
  <c r="W341" i="38" s="1"/>
  <c r="J341" i="38"/>
  <c r="S341" i="38" s="1"/>
  <c r="I341" i="38"/>
  <c r="G341" i="38"/>
  <c r="P341" i="38" s="1"/>
  <c r="F341" i="38"/>
  <c r="AA340" i="38"/>
  <c r="U340" i="38"/>
  <c r="T340" i="38"/>
  <c r="R340" i="38"/>
  <c r="Q340" i="38"/>
  <c r="N340" i="38"/>
  <c r="J340" i="38"/>
  <c r="S340" i="38" s="1"/>
  <c r="I340" i="38"/>
  <c r="G340" i="38"/>
  <c r="P340" i="38" s="1"/>
  <c r="F340" i="38"/>
  <c r="O340" i="38" s="1"/>
  <c r="U339" i="38"/>
  <c r="T339" i="38"/>
  <c r="R339" i="38"/>
  <c r="Q339" i="38"/>
  <c r="P339" i="38"/>
  <c r="O339" i="38"/>
  <c r="N339" i="38"/>
  <c r="AA339" i="38" s="1"/>
  <c r="J339" i="38"/>
  <c r="S339" i="38" s="1"/>
  <c r="I339" i="38"/>
  <c r="G339" i="38"/>
  <c r="F339" i="38"/>
  <c r="U338" i="38"/>
  <c r="T338" i="38"/>
  <c r="Q338" i="38"/>
  <c r="N338" i="38"/>
  <c r="AA338" i="38" s="1"/>
  <c r="J338" i="38"/>
  <c r="S338" i="38" s="1"/>
  <c r="I338" i="38"/>
  <c r="R338" i="38" s="1"/>
  <c r="G338" i="38"/>
  <c r="P338" i="38" s="1"/>
  <c r="F338" i="38"/>
  <c r="O338" i="38" s="1"/>
  <c r="AA337" i="38"/>
  <c r="V337" i="38"/>
  <c r="W337" i="38" s="1"/>
  <c r="U337" i="38"/>
  <c r="T337" i="38"/>
  <c r="S337" i="38"/>
  <c r="R337" i="38"/>
  <c r="Q337" i="38"/>
  <c r="N337" i="38"/>
  <c r="J337" i="38"/>
  <c r="I337" i="38"/>
  <c r="G337" i="38"/>
  <c r="P337" i="38" s="1"/>
  <c r="F337" i="38"/>
  <c r="O337" i="38" s="1"/>
  <c r="U336" i="38"/>
  <c r="T336" i="38"/>
  <c r="R336" i="38"/>
  <c r="Q336" i="38"/>
  <c r="N336" i="38"/>
  <c r="AA336" i="38" s="1"/>
  <c r="J336" i="38"/>
  <c r="S336" i="38" s="1"/>
  <c r="I336" i="38"/>
  <c r="G336" i="38"/>
  <c r="P336" i="38" s="1"/>
  <c r="F336" i="38"/>
  <c r="O336" i="38" s="1"/>
  <c r="AA335" i="38"/>
  <c r="U335" i="38"/>
  <c r="T335" i="38"/>
  <c r="R335" i="38"/>
  <c r="Q335" i="38"/>
  <c r="P335" i="38"/>
  <c r="N335" i="38"/>
  <c r="V335" i="38"/>
  <c r="W335" i="38" s="1"/>
  <c r="J335" i="38"/>
  <c r="S335" i="38" s="1"/>
  <c r="I335" i="38"/>
  <c r="G335" i="38"/>
  <c r="F335" i="38"/>
  <c r="O335" i="38" s="1"/>
  <c r="AA334" i="38"/>
  <c r="V334" i="38"/>
  <c r="W334" i="38" s="1"/>
  <c r="U334" i="38"/>
  <c r="T334" i="38"/>
  <c r="Q334" i="38"/>
  <c r="O334" i="38"/>
  <c r="N334" i="38"/>
  <c r="J334" i="38"/>
  <c r="S334" i="38" s="1"/>
  <c r="I334" i="38"/>
  <c r="R334" i="38" s="1"/>
  <c r="G334" i="38"/>
  <c r="P334" i="38" s="1"/>
  <c r="F334" i="38"/>
  <c r="V333" i="38"/>
  <c r="W333" i="38" s="1"/>
  <c r="U333" i="38"/>
  <c r="T333" i="38"/>
  <c r="R333" i="38"/>
  <c r="Q333" i="38"/>
  <c r="P333" i="38"/>
  <c r="N333" i="38"/>
  <c r="AA333" i="38" s="1"/>
  <c r="J333" i="38"/>
  <c r="S333" i="38" s="1"/>
  <c r="I333" i="38"/>
  <c r="G333" i="38"/>
  <c r="F333" i="38"/>
  <c r="O333" i="38" s="1"/>
  <c r="AA332" i="38"/>
  <c r="U332" i="38"/>
  <c r="T332" i="38"/>
  <c r="R332" i="38"/>
  <c r="Q332" i="38"/>
  <c r="P332" i="38"/>
  <c r="O332" i="38"/>
  <c r="N332" i="38"/>
  <c r="V332" i="38"/>
  <c r="W332" i="38" s="1"/>
  <c r="J332" i="38"/>
  <c r="S332" i="38" s="1"/>
  <c r="I332" i="38"/>
  <c r="G332" i="38"/>
  <c r="F332" i="38"/>
  <c r="AA331" i="38"/>
  <c r="U331" i="38"/>
  <c r="T331" i="38"/>
  <c r="Q331" i="38"/>
  <c r="N331" i="38"/>
  <c r="V331" i="38"/>
  <c r="W331" i="38" s="1"/>
  <c r="J331" i="38"/>
  <c r="S331" i="38" s="1"/>
  <c r="I331" i="38"/>
  <c r="R331" i="38" s="1"/>
  <c r="G331" i="38"/>
  <c r="P331" i="38" s="1"/>
  <c r="F331" i="38"/>
  <c r="O331" i="38" s="1"/>
  <c r="AA330" i="38"/>
  <c r="V329" i="38"/>
  <c r="U329" i="38"/>
  <c r="T329" i="38"/>
  <c r="S329" i="38"/>
  <c r="Q329" i="38"/>
  <c r="Q327" i="38" s="1"/>
  <c r="O329" i="38"/>
  <c r="N329" i="38"/>
  <c r="J329" i="38"/>
  <c r="I329" i="38"/>
  <c r="R329" i="38" s="1"/>
  <c r="G329" i="38"/>
  <c r="P329" i="38" s="1"/>
  <c r="F329" i="38"/>
  <c r="AA328" i="38"/>
  <c r="AA326" i="38"/>
  <c r="V326" i="38"/>
  <c r="W326" i="38" s="1"/>
  <c r="U326" i="38"/>
  <c r="T326" i="38"/>
  <c r="S326" i="38"/>
  <c r="Q326" i="38"/>
  <c r="N326" i="38"/>
  <c r="J326" i="38"/>
  <c r="I326" i="38"/>
  <c r="R326" i="38" s="1"/>
  <c r="G326" i="38"/>
  <c r="P326" i="38" s="1"/>
  <c r="F326" i="38"/>
  <c r="O326" i="38" s="1"/>
  <c r="U325" i="38"/>
  <c r="T325" i="38"/>
  <c r="Q325" i="38"/>
  <c r="N325" i="38"/>
  <c r="AA325" i="38" s="1"/>
  <c r="V325" i="38"/>
  <c r="W325" i="38" s="1"/>
  <c r="J325" i="38"/>
  <c r="S325" i="38" s="1"/>
  <c r="I325" i="38"/>
  <c r="R325" i="38" s="1"/>
  <c r="G325" i="38"/>
  <c r="P325" i="38" s="1"/>
  <c r="F325" i="38"/>
  <c r="O325" i="38" s="1"/>
  <c r="U324" i="38"/>
  <c r="T324" i="38"/>
  <c r="S324" i="38"/>
  <c r="R324" i="38"/>
  <c r="Q324" i="38"/>
  <c r="O324" i="38"/>
  <c r="N324" i="38"/>
  <c r="AA324" i="38" s="1"/>
  <c r="V324" i="38"/>
  <c r="J324" i="38"/>
  <c r="I324" i="38"/>
  <c r="G324" i="38"/>
  <c r="P324" i="38" s="1"/>
  <c r="F324" i="38"/>
  <c r="AA323" i="38"/>
  <c r="T322" i="38"/>
  <c r="S322" i="38"/>
  <c r="Q322" i="38"/>
  <c r="O322" i="38"/>
  <c r="J322" i="38"/>
  <c r="I322" i="38"/>
  <c r="R322" i="38" s="1"/>
  <c r="G322" i="38"/>
  <c r="P322" i="38" s="1"/>
  <c r="F322" i="38"/>
  <c r="T321" i="38"/>
  <c r="W321" i="38" s="1"/>
  <c r="Q321" i="38"/>
  <c r="P321" i="38"/>
  <c r="V321" i="38"/>
  <c r="J321" i="38"/>
  <c r="S321" i="38" s="1"/>
  <c r="I321" i="38"/>
  <c r="R321" i="38" s="1"/>
  <c r="G321" i="38"/>
  <c r="F321" i="38"/>
  <c r="O321" i="38" s="1"/>
  <c r="U320" i="38"/>
  <c r="T320" i="38"/>
  <c r="S320" i="38"/>
  <c r="R320" i="38"/>
  <c r="Q320" i="38"/>
  <c r="N320" i="38"/>
  <c r="AA320" i="38" s="1"/>
  <c r="V320" i="38"/>
  <c r="W320" i="38" s="1"/>
  <c r="J320" i="38"/>
  <c r="I320" i="38"/>
  <c r="G320" i="38"/>
  <c r="P320" i="38" s="1"/>
  <c r="F320" i="38"/>
  <c r="O320" i="38" s="1"/>
  <c r="W319" i="38"/>
  <c r="U319" i="38"/>
  <c r="T319" i="38"/>
  <c r="S319" i="38"/>
  <c r="R319" i="38"/>
  <c r="Q319" i="38"/>
  <c r="P319" i="38"/>
  <c r="N319" i="38"/>
  <c r="AA319" i="38" s="1"/>
  <c r="V319" i="38"/>
  <c r="J319" i="38"/>
  <c r="I319" i="38"/>
  <c r="G319" i="38"/>
  <c r="F319" i="38"/>
  <c r="O319" i="38" s="1"/>
  <c r="AA318" i="38"/>
  <c r="AA317" i="38"/>
  <c r="V317" i="38"/>
  <c r="U317" i="38"/>
  <c r="T317" i="38"/>
  <c r="Q317" i="38"/>
  <c r="O317" i="38"/>
  <c r="N317" i="38"/>
  <c r="J317" i="38"/>
  <c r="S317" i="38" s="1"/>
  <c r="I317" i="38"/>
  <c r="R317" i="38" s="1"/>
  <c r="G317" i="38"/>
  <c r="P317" i="38" s="1"/>
  <c r="F317" i="38"/>
  <c r="U316" i="38"/>
  <c r="T316" i="38"/>
  <c r="Q316" i="38"/>
  <c r="P316" i="38"/>
  <c r="O316" i="38"/>
  <c r="N316" i="38"/>
  <c r="AA316" i="38" s="1"/>
  <c r="V316" i="38"/>
  <c r="W316" i="38" s="1"/>
  <c r="J316" i="38"/>
  <c r="S316" i="38" s="1"/>
  <c r="I316" i="38"/>
  <c r="R316" i="38" s="1"/>
  <c r="G316" i="38"/>
  <c r="F316" i="38"/>
  <c r="AA315" i="38"/>
  <c r="AA314" i="38"/>
  <c r="V314" i="38"/>
  <c r="W314" i="38" s="1"/>
  <c r="U314" i="38"/>
  <c r="T314" i="38"/>
  <c r="S314" i="38"/>
  <c r="Q314" i="38"/>
  <c r="N314" i="38"/>
  <c r="J314" i="38"/>
  <c r="I314" i="38"/>
  <c r="R314" i="38" s="1"/>
  <c r="G314" i="38"/>
  <c r="P314" i="38" s="1"/>
  <c r="F314" i="38"/>
  <c r="O314" i="38" s="1"/>
  <c r="AA313" i="38"/>
  <c r="V313" i="38"/>
  <c r="U313" i="38"/>
  <c r="T313" i="38"/>
  <c r="W313" i="38" s="1"/>
  <c r="S313" i="38"/>
  <c r="R313" i="38"/>
  <c r="Q313" i="38"/>
  <c r="P313" i="38"/>
  <c r="N313" i="38"/>
  <c r="J313" i="38"/>
  <c r="I313" i="38"/>
  <c r="G313" i="38"/>
  <c r="F313" i="38"/>
  <c r="O313" i="38" s="1"/>
  <c r="AA312" i="38"/>
  <c r="AA311" i="38"/>
  <c r="U311" i="38"/>
  <c r="T311" i="38"/>
  <c r="S311" i="38"/>
  <c r="Q311" i="38"/>
  <c r="P311" i="38"/>
  <c r="O311" i="38"/>
  <c r="N311" i="38"/>
  <c r="V311" i="38"/>
  <c r="W311" i="38" s="1"/>
  <c r="J311" i="38"/>
  <c r="I311" i="38"/>
  <c r="R311" i="38" s="1"/>
  <c r="G311" i="38"/>
  <c r="F311" i="38"/>
  <c r="AA310" i="38"/>
  <c r="R309" i="38"/>
  <c r="Q309" i="38"/>
  <c r="P309" i="38"/>
  <c r="O309" i="38"/>
  <c r="J309" i="38"/>
  <c r="I309" i="38"/>
  <c r="G309" i="38"/>
  <c r="F309" i="38"/>
  <c r="D309" i="38"/>
  <c r="U308" i="38"/>
  <c r="T308" i="38"/>
  <c r="Q308" i="38"/>
  <c r="H308" i="38"/>
  <c r="G308" i="38" s="1"/>
  <c r="P308" i="38" s="1"/>
  <c r="F308" i="38"/>
  <c r="O308" i="38" s="1"/>
  <c r="U307" i="38"/>
  <c r="T307" i="38"/>
  <c r="H307" i="38"/>
  <c r="Q307" i="38" s="1"/>
  <c r="G307" i="38"/>
  <c r="P307" i="38" s="1"/>
  <c r="F307" i="38"/>
  <c r="O307" i="38" s="1"/>
  <c r="T306" i="38"/>
  <c r="S306" i="38"/>
  <c r="Q306" i="38"/>
  <c r="P306" i="38"/>
  <c r="O306" i="38"/>
  <c r="J306" i="38"/>
  <c r="I306" i="38"/>
  <c r="R306" i="38" s="1"/>
  <c r="G306" i="38"/>
  <c r="F306" i="38"/>
  <c r="AA305" i="38"/>
  <c r="U305" i="38"/>
  <c r="T305" i="38"/>
  <c r="S305" i="38"/>
  <c r="R305" i="38"/>
  <c r="Q305" i="38"/>
  <c r="N305" i="38"/>
  <c r="J305" i="38"/>
  <c r="I305" i="38"/>
  <c r="G305" i="38"/>
  <c r="P305" i="38" s="1"/>
  <c r="F305" i="38"/>
  <c r="O305" i="38" s="1"/>
  <c r="T304" i="38"/>
  <c r="S304" i="38"/>
  <c r="R304" i="38"/>
  <c r="Q304" i="38"/>
  <c r="P304" i="38"/>
  <c r="O304" i="38"/>
  <c r="N304" i="38"/>
  <c r="AA304" i="38" s="1"/>
  <c r="U304" i="38"/>
  <c r="J304" i="38"/>
  <c r="I304" i="38"/>
  <c r="G304" i="38"/>
  <c r="F304" i="38"/>
  <c r="AA303" i="38"/>
  <c r="T303" i="38"/>
  <c r="Q303" i="38"/>
  <c r="N303" i="38"/>
  <c r="J303" i="38"/>
  <c r="S303" i="38" s="1"/>
  <c r="I303" i="38"/>
  <c r="R303" i="38" s="1"/>
  <c r="G303" i="38"/>
  <c r="P303" i="38" s="1"/>
  <c r="F303" i="38"/>
  <c r="O303" i="38" s="1"/>
  <c r="AA302" i="38"/>
  <c r="T302" i="38"/>
  <c r="R302" i="38"/>
  <c r="Q302" i="38"/>
  <c r="N302" i="38"/>
  <c r="J302" i="38"/>
  <c r="S302" i="38" s="1"/>
  <c r="I302" i="38"/>
  <c r="G302" i="38"/>
  <c r="P302" i="38" s="1"/>
  <c r="F302" i="38"/>
  <c r="O302" i="38" s="1"/>
  <c r="AA301" i="38"/>
  <c r="U301" i="38"/>
  <c r="T301" i="38"/>
  <c r="S301" i="38"/>
  <c r="R301" i="38"/>
  <c r="Q301" i="38"/>
  <c r="P301" i="38"/>
  <c r="O301" i="38"/>
  <c r="N301" i="38"/>
  <c r="J301" i="38"/>
  <c r="I301" i="38"/>
  <c r="G301" i="38"/>
  <c r="F301" i="38"/>
  <c r="U300" i="38"/>
  <c r="T300" i="38"/>
  <c r="S300" i="38"/>
  <c r="R300" i="38"/>
  <c r="Q300" i="38"/>
  <c r="P300" i="38"/>
  <c r="O300" i="38"/>
  <c r="N300" i="38"/>
  <c r="AA300" i="38" s="1"/>
  <c r="J300" i="38"/>
  <c r="I300" i="38"/>
  <c r="G300" i="38"/>
  <c r="F300" i="38"/>
  <c r="T299" i="38"/>
  <c r="Q299" i="38"/>
  <c r="N299" i="38"/>
  <c r="AA299" i="38" s="1"/>
  <c r="J299" i="38"/>
  <c r="S299" i="38" s="1"/>
  <c r="I299" i="38"/>
  <c r="R299" i="38" s="1"/>
  <c r="G299" i="38"/>
  <c r="P299" i="38" s="1"/>
  <c r="F299" i="38"/>
  <c r="O299" i="38" s="1"/>
  <c r="U298" i="38"/>
  <c r="T298" i="38"/>
  <c r="Q298" i="38"/>
  <c r="N298" i="38"/>
  <c r="AA298" i="38" s="1"/>
  <c r="J298" i="38"/>
  <c r="S298" i="38" s="1"/>
  <c r="I298" i="38"/>
  <c r="R298" i="38" s="1"/>
  <c r="G298" i="38"/>
  <c r="P298" i="38" s="1"/>
  <c r="F298" i="38"/>
  <c r="O298" i="38" s="1"/>
  <c r="AA297" i="38"/>
  <c r="U297" i="38"/>
  <c r="T297" i="38"/>
  <c r="S297" i="38"/>
  <c r="R297" i="38"/>
  <c r="Q297" i="38"/>
  <c r="N297" i="38"/>
  <c r="J297" i="38"/>
  <c r="I297" i="38"/>
  <c r="G297" i="38"/>
  <c r="P297" i="38" s="1"/>
  <c r="F297" i="38"/>
  <c r="O297" i="38" s="1"/>
  <c r="AA296" i="38"/>
  <c r="V296" i="38"/>
  <c r="W296" i="38" s="1"/>
  <c r="U296" i="38"/>
  <c r="T296" i="38"/>
  <c r="Q296" i="38"/>
  <c r="P296" i="38"/>
  <c r="O296" i="38"/>
  <c r="N296" i="38"/>
  <c r="J296" i="38"/>
  <c r="S296" i="38" s="1"/>
  <c r="I296" i="38"/>
  <c r="R296" i="38" s="1"/>
  <c r="G296" i="38"/>
  <c r="F296" i="38"/>
  <c r="AA295" i="38"/>
  <c r="V294" i="38"/>
  <c r="U294" i="38"/>
  <c r="T294" i="38"/>
  <c r="S294" i="38"/>
  <c r="R294" i="38"/>
  <c r="Q294" i="38"/>
  <c r="N294" i="38"/>
  <c r="AA294" i="38" s="1"/>
  <c r="J294" i="38"/>
  <c r="I294" i="38"/>
  <c r="G294" i="38"/>
  <c r="P294" i="38" s="1"/>
  <c r="F294" i="38"/>
  <c r="O294" i="38" s="1"/>
  <c r="AA293" i="38"/>
  <c r="N292" i="38"/>
  <c r="AA292" i="38" s="1"/>
  <c r="AA291" i="38"/>
  <c r="V291" i="38"/>
  <c r="W291" i="38" s="1"/>
  <c r="U291" i="38"/>
  <c r="T291" i="38"/>
  <c r="S291" i="38"/>
  <c r="R291" i="38"/>
  <c r="Q291" i="38"/>
  <c r="O291" i="38"/>
  <c r="N291" i="38"/>
  <c r="J291" i="38"/>
  <c r="I291" i="38"/>
  <c r="G291" i="38"/>
  <c r="P291" i="38" s="1"/>
  <c r="F291" i="38"/>
  <c r="U290" i="38"/>
  <c r="T290" i="38"/>
  <c r="S290" i="38"/>
  <c r="R290" i="38"/>
  <c r="Q290" i="38"/>
  <c r="P290" i="38"/>
  <c r="N290" i="38"/>
  <c r="AA290" i="38" s="1"/>
  <c r="V290" i="38"/>
  <c r="J290" i="38"/>
  <c r="I290" i="38"/>
  <c r="G290" i="38"/>
  <c r="F290" i="38"/>
  <c r="O290" i="38" s="1"/>
  <c r="U289" i="38"/>
  <c r="T289" i="38"/>
  <c r="Q289" i="38"/>
  <c r="N289" i="38"/>
  <c r="AA289" i="38" s="1"/>
  <c r="V289" i="38"/>
  <c r="J289" i="38"/>
  <c r="S289" i="38" s="1"/>
  <c r="I289" i="38"/>
  <c r="R289" i="38" s="1"/>
  <c r="G289" i="38"/>
  <c r="P289" i="38" s="1"/>
  <c r="F289" i="38"/>
  <c r="O289" i="38" s="1"/>
  <c r="AA288" i="38"/>
  <c r="W287" i="38"/>
  <c r="T287" i="38"/>
  <c r="S287" i="38"/>
  <c r="Q287" i="38"/>
  <c r="P287" i="38"/>
  <c r="O287" i="38"/>
  <c r="V287" i="38"/>
  <c r="J287" i="38"/>
  <c r="I287" i="38"/>
  <c r="R287" i="38" s="1"/>
  <c r="G287" i="38"/>
  <c r="F287" i="38"/>
  <c r="T286" i="38"/>
  <c r="S286" i="38"/>
  <c r="Q286" i="38"/>
  <c r="P286" i="38"/>
  <c r="V286" i="38"/>
  <c r="W286" i="38" s="1"/>
  <c r="J286" i="38"/>
  <c r="I286" i="38"/>
  <c r="R286" i="38" s="1"/>
  <c r="G286" i="38"/>
  <c r="F286" i="38"/>
  <c r="O286" i="38" s="1"/>
  <c r="AA285" i="38"/>
  <c r="V285" i="38"/>
  <c r="W285" i="38" s="1"/>
  <c r="U285" i="38"/>
  <c r="T285" i="38"/>
  <c r="Q285" i="38"/>
  <c r="N285" i="38"/>
  <c r="J285" i="38"/>
  <c r="S285" i="38" s="1"/>
  <c r="I285" i="38"/>
  <c r="R285" i="38" s="1"/>
  <c r="G285" i="38"/>
  <c r="P285" i="38" s="1"/>
  <c r="F285" i="38"/>
  <c r="O285" i="38" s="1"/>
  <c r="U284" i="38"/>
  <c r="T284" i="38"/>
  <c r="R284" i="38"/>
  <c r="Q284" i="38"/>
  <c r="P284" i="38"/>
  <c r="N284" i="38"/>
  <c r="AA284" i="38" s="1"/>
  <c r="V284" i="38"/>
  <c r="W284" i="38" s="1"/>
  <c r="J284" i="38"/>
  <c r="S284" i="38" s="1"/>
  <c r="I284" i="38"/>
  <c r="G284" i="38"/>
  <c r="F284" i="38"/>
  <c r="O284" i="38" s="1"/>
  <c r="AA283" i="38"/>
  <c r="U282" i="38"/>
  <c r="T282" i="38"/>
  <c r="Q282" i="38"/>
  <c r="P282" i="38"/>
  <c r="O282" i="38"/>
  <c r="N282" i="38"/>
  <c r="AA282" i="38" s="1"/>
  <c r="J282" i="38"/>
  <c r="S282" i="38" s="1"/>
  <c r="I282" i="38"/>
  <c r="R282" i="38" s="1"/>
  <c r="G282" i="38"/>
  <c r="F282" i="38"/>
  <c r="AA281" i="38"/>
  <c r="V281" i="38"/>
  <c r="W281" i="38" s="1"/>
  <c r="U281" i="38"/>
  <c r="T281" i="38"/>
  <c r="R281" i="38"/>
  <c r="Q281" i="38"/>
  <c r="N281" i="38"/>
  <c r="J281" i="38"/>
  <c r="S281" i="38" s="1"/>
  <c r="I281" i="38"/>
  <c r="G281" i="38"/>
  <c r="P281" i="38" s="1"/>
  <c r="F281" i="38"/>
  <c r="O281" i="38" s="1"/>
  <c r="AA280" i="38"/>
  <c r="AA279" i="38"/>
  <c r="V279" i="38"/>
  <c r="W279" i="38" s="1"/>
  <c r="U279" i="38"/>
  <c r="T279" i="38"/>
  <c r="R279" i="38"/>
  <c r="Q279" i="38"/>
  <c r="P279" i="38"/>
  <c r="N279" i="38"/>
  <c r="J279" i="38"/>
  <c r="S279" i="38" s="1"/>
  <c r="I279" i="38"/>
  <c r="G279" i="38"/>
  <c r="F279" i="38"/>
  <c r="O279" i="38" s="1"/>
  <c r="U278" i="38"/>
  <c r="T278" i="38"/>
  <c r="R278" i="38"/>
  <c r="Q278" i="38"/>
  <c r="P278" i="38"/>
  <c r="O278" i="38"/>
  <c r="N278" i="38"/>
  <c r="AA278" i="38" s="1"/>
  <c r="V278" i="38"/>
  <c r="W278" i="38" s="1"/>
  <c r="J278" i="38"/>
  <c r="S278" i="38" s="1"/>
  <c r="I278" i="38"/>
  <c r="G278" i="38"/>
  <c r="F278" i="38"/>
  <c r="AA277" i="38"/>
  <c r="U276" i="38"/>
  <c r="T276" i="38"/>
  <c r="Q276" i="38"/>
  <c r="N276" i="38"/>
  <c r="AA276" i="38" s="1"/>
  <c r="V276" i="38"/>
  <c r="W276" i="38" s="1"/>
  <c r="J276" i="38"/>
  <c r="S276" i="38" s="1"/>
  <c r="I276" i="38"/>
  <c r="R276" i="38" s="1"/>
  <c r="G276" i="38"/>
  <c r="P276" i="38" s="1"/>
  <c r="F276" i="38"/>
  <c r="O276" i="38" s="1"/>
  <c r="AA275" i="38"/>
  <c r="J274" i="38"/>
  <c r="I274" i="38"/>
  <c r="G274" i="38"/>
  <c r="F274" i="38"/>
  <c r="U273" i="38"/>
  <c r="T273" i="38"/>
  <c r="S273" i="38"/>
  <c r="Q273" i="38"/>
  <c r="J273" i="38"/>
  <c r="I273" i="38"/>
  <c r="R273" i="38" s="1"/>
  <c r="G273" i="38"/>
  <c r="P273" i="38" s="1"/>
  <c r="F273" i="38"/>
  <c r="O273" i="38" s="1"/>
  <c r="U272" i="38"/>
  <c r="T272" i="38"/>
  <c r="S272" i="38"/>
  <c r="Q272" i="38"/>
  <c r="P272" i="38"/>
  <c r="J272" i="38"/>
  <c r="H272" i="38"/>
  <c r="G272" i="38"/>
  <c r="B272" i="38"/>
  <c r="U271" i="38"/>
  <c r="T271" i="38"/>
  <c r="S271" i="38"/>
  <c r="R271" i="38"/>
  <c r="Q271" i="38"/>
  <c r="J271" i="38"/>
  <c r="I271" i="38"/>
  <c r="G271" i="38"/>
  <c r="P271" i="38" s="1"/>
  <c r="F271" i="38"/>
  <c r="O271" i="38" s="1"/>
  <c r="D271" i="38"/>
  <c r="V270" i="38"/>
  <c r="W270" i="38" s="1"/>
  <c r="U270" i="38"/>
  <c r="T270" i="38"/>
  <c r="R270" i="38"/>
  <c r="Q270" i="38"/>
  <c r="P270" i="38"/>
  <c r="O270" i="38"/>
  <c r="N270" i="38"/>
  <c r="AA270" i="38" s="1"/>
  <c r="J270" i="38"/>
  <c r="S270" i="38" s="1"/>
  <c r="I270" i="38"/>
  <c r="G270" i="38"/>
  <c r="F270" i="38"/>
  <c r="T269" i="38"/>
  <c r="Q269" i="38"/>
  <c r="N269" i="38"/>
  <c r="AA269" i="38" s="1"/>
  <c r="J269" i="38"/>
  <c r="S269" i="38" s="1"/>
  <c r="I269" i="38"/>
  <c r="R269" i="38" s="1"/>
  <c r="G269" i="38"/>
  <c r="P269" i="38" s="1"/>
  <c r="F269" i="38"/>
  <c r="O269" i="38" s="1"/>
  <c r="AA268" i="38"/>
  <c r="U268" i="38"/>
  <c r="T268" i="38"/>
  <c r="S268" i="38"/>
  <c r="Q268" i="38"/>
  <c r="P268" i="38"/>
  <c r="O268" i="38"/>
  <c r="N268" i="38"/>
  <c r="J268" i="38"/>
  <c r="I268" i="38"/>
  <c r="R268" i="38" s="1"/>
  <c r="G268" i="38"/>
  <c r="F268" i="38"/>
  <c r="AA267" i="38"/>
  <c r="U267" i="38"/>
  <c r="T267" i="38"/>
  <c r="S267" i="38"/>
  <c r="Q267" i="38"/>
  <c r="P267" i="38"/>
  <c r="N267" i="38"/>
  <c r="J267" i="38"/>
  <c r="I267" i="38"/>
  <c r="R267" i="38" s="1"/>
  <c r="G267" i="38"/>
  <c r="F267" i="38"/>
  <c r="O267" i="38" s="1"/>
  <c r="U266" i="38"/>
  <c r="T266" i="38"/>
  <c r="R266" i="38"/>
  <c r="Q266" i="38"/>
  <c r="P266" i="38"/>
  <c r="O266" i="38"/>
  <c r="N266" i="38"/>
  <c r="AA266" i="38" s="1"/>
  <c r="J266" i="38"/>
  <c r="S266" i="38" s="1"/>
  <c r="I266" i="38"/>
  <c r="G266" i="38"/>
  <c r="F266" i="38"/>
  <c r="U265" i="38"/>
  <c r="T265" i="38"/>
  <c r="Q265" i="38"/>
  <c r="O265" i="38"/>
  <c r="N265" i="38"/>
  <c r="AA265" i="38" s="1"/>
  <c r="J265" i="38"/>
  <c r="S265" i="38" s="1"/>
  <c r="I265" i="38"/>
  <c r="R265" i="38" s="1"/>
  <c r="G265" i="38"/>
  <c r="P265" i="38" s="1"/>
  <c r="F265" i="38"/>
  <c r="AA264" i="38"/>
  <c r="U264" i="38"/>
  <c r="T264" i="38"/>
  <c r="S264" i="38"/>
  <c r="R264" i="38"/>
  <c r="Q264" i="38"/>
  <c r="N264" i="38"/>
  <c r="J264" i="38"/>
  <c r="I264" i="38"/>
  <c r="G264" i="38"/>
  <c r="P264" i="38" s="1"/>
  <c r="F264" i="38"/>
  <c r="O264" i="38" s="1"/>
  <c r="U263" i="38"/>
  <c r="T263" i="38"/>
  <c r="S263" i="38"/>
  <c r="R263" i="38"/>
  <c r="Q263" i="38"/>
  <c r="P263" i="38"/>
  <c r="O263" i="38"/>
  <c r="N263" i="38"/>
  <c r="AA263" i="38" s="1"/>
  <c r="J263" i="38"/>
  <c r="I263" i="38"/>
  <c r="G263" i="38"/>
  <c r="F263" i="38"/>
  <c r="U262" i="38"/>
  <c r="T262" i="38"/>
  <c r="S262" i="38"/>
  <c r="R262" i="38"/>
  <c r="Q262" i="38"/>
  <c r="P262" i="38"/>
  <c r="O262" i="38"/>
  <c r="N262" i="38"/>
  <c r="AA262" i="38" s="1"/>
  <c r="J262" i="38"/>
  <c r="I262" i="38"/>
  <c r="G262" i="38"/>
  <c r="F262" i="38"/>
  <c r="U261" i="38"/>
  <c r="T261" i="38"/>
  <c r="Q261" i="38"/>
  <c r="N261" i="38"/>
  <c r="AA261" i="38" s="1"/>
  <c r="V261" i="38"/>
  <c r="W261" i="38" s="1"/>
  <c r="J261" i="38"/>
  <c r="S261" i="38" s="1"/>
  <c r="I261" i="38"/>
  <c r="R261" i="38" s="1"/>
  <c r="G261" i="38"/>
  <c r="P261" i="38" s="1"/>
  <c r="F261" i="38"/>
  <c r="O261" i="38" s="1"/>
  <c r="AA260" i="38"/>
  <c r="AA259" i="38"/>
  <c r="V259" i="38"/>
  <c r="U259" i="38"/>
  <c r="T259" i="38"/>
  <c r="R259" i="38"/>
  <c r="Q259" i="38"/>
  <c r="N259" i="38"/>
  <c r="J259" i="38"/>
  <c r="S259" i="38" s="1"/>
  <c r="I259" i="38"/>
  <c r="G259" i="38"/>
  <c r="P259" i="38" s="1"/>
  <c r="F259" i="38"/>
  <c r="O259" i="38" s="1"/>
  <c r="AA258" i="38"/>
  <c r="AA256" i="38"/>
  <c r="AA255" i="38"/>
  <c r="U255" i="38"/>
  <c r="T255" i="38"/>
  <c r="Q255" i="38"/>
  <c r="P255" i="38"/>
  <c r="O255" i="38"/>
  <c r="N255" i="38"/>
  <c r="V255" i="38"/>
  <c r="W255" i="38" s="1"/>
  <c r="J255" i="38"/>
  <c r="S255" i="38" s="1"/>
  <c r="I255" i="38"/>
  <c r="R255" i="38" s="1"/>
  <c r="G255" i="38"/>
  <c r="F255" i="38"/>
  <c r="U254" i="38"/>
  <c r="T254" i="38"/>
  <c r="S254" i="38"/>
  <c r="R254" i="38"/>
  <c r="Q254" i="38"/>
  <c r="O254" i="38"/>
  <c r="N254" i="38"/>
  <c r="AA254" i="38" s="1"/>
  <c r="V254" i="38"/>
  <c r="W254" i="38" s="1"/>
  <c r="J254" i="38"/>
  <c r="I254" i="38"/>
  <c r="G254" i="38"/>
  <c r="P254" i="38" s="1"/>
  <c r="F254" i="38"/>
  <c r="U253" i="38"/>
  <c r="T253" i="38"/>
  <c r="Q253" i="38"/>
  <c r="P253" i="38"/>
  <c r="O253" i="38"/>
  <c r="N253" i="38"/>
  <c r="AA253" i="38" s="1"/>
  <c r="V253" i="38"/>
  <c r="W253" i="38" s="1"/>
  <c r="J253" i="38"/>
  <c r="S253" i="38" s="1"/>
  <c r="I253" i="38"/>
  <c r="R253" i="38" s="1"/>
  <c r="G253" i="38"/>
  <c r="F253" i="38"/>
  <c r="AA252" i="38"/>
  <c r="V252" i="38"/>
  <c r="U252" i="38"/>
  <c r="T252" i="38"/>
  <c r="S252" i="38"/>
  <c r="R252" i="38"/>
  <c r="Q252" i="38"/>
  <c r="N252" i="38"/>
  <c r="J252" i="38"/>
  <c r="I252" i="38"/>
  <c r="G252" i="38"/>
  <c r="P252" i="38" s="1"/>
  <c r="F252" i="38"/>
  <c r="O252" i="38" s="1"/>
  <c r="AA251" i="38"/>
  <c r="U251" i="38"/>
  <c r="T251" i="38"/>
  <c r="W251" i="38" s="1"/>
  <c r="S251" i="38"/>
  <c r="Q251" i="38"/>
  <c r="P251" i="38"/>
  <c r="O251" i="38"/>
  <c r="N251" i="38"/>
  <c r="V251" i="38"/>
  <c r="J251" i="38"/>
  <c r="I251" i="38"/>
  <c r="R251" i="38" s="1"/>
  <c r="G251" i="38"/>
  <c r="F251" i="38"/>
  <c r="V250" i="38"/>
  <c r="U250" i="38"/>
  <c r="T250" i="38"/>
  <c r="W250" i="38" s="1"/>
  <c r="S250" i="38"/>
  <c r="Q250" i="38"/>
  <c r="P250" i="38"/>
  <c r="O250" i="38"/>
  <c r="N250" i="38"/>
  <c r="AA250" i="38" s="1"/>
  <c r="J250" i="38"/>
  <c r="I250" i="38"/>
  <c r="R250" i="38" s="1"/>
  <c r="G250" i="38"/>
  <c r="F250" i="38"/>
  <c r="U249" i="38"/>
  <c r="T249" i="38"/>
  <c r="S249" i="38"/>
  <c r="Q249" i="38"/>
  <c r="N249" i="38"/>
  <c r="AA249" i="38" s="1"/>
  <c r="V249" i="38"/>
  <c r="J249" i="38"/>
  <c r="I249" i="38"/>
  <c r="R249" i="38" s="1"/>
  <c r="G249" i="38"/>
  <c r="P249" i="38" s="1"/>
  <c r="F249" i="38"/>
  <c r="O249" i="38" s="1"/>
  <c r="AA248" i="38"/>
  <c r="U248" i="38"/>
  <c r="T248" i="38"/>
  <c r="S248" i="38"/>
  <c r="Q248" i="38"/>
  <c r="P248" i="38"/>
  <c r="O248" i="38"/>
  <c r="N248" i="38"/>
  <c r="V248" i="38"/>
  <c r="W248" i="38" s="1"/>
  <c r="J248" i="38"/>
  <c r="I248" i="38"/>
  <c r="R248" i="38" s="1"/>
  <c r="G248" i="38"/>
  <c r="F248" i="38"/>
  <c r="AA247" i="38"/>
  <c r="U246" i="38"/>
  <c r="T246" i="38"/>
  <c r="Q246" i="38"/>
  <c r="P246" i="38"/>
  <c r="N246" i="38"/>
  <c r="AA246" i="38" s="1"/>
  <c r="V246" i="38"/>
  <c r="W246" i="38" s="1"/>
  <c r="J246" i="38"/>
  <c r="S246" i="38" s="1"/>
  <c r="I246" i="38"/>
  <c r="R246" i="38" s="1"/>
  <c r="G246" i="38"/>
  <c r="F246" i="38"/>
  <c r="O246" i="38" s="1"/>
  <c r="AA245" i="38"/>
  <c r="V245" i="38"/>
  <c r="W245" i="38" s="1"/>
  <c r="U245" i="38"/>
  <c r="T245" i="38"/>
  <c r="R245" i="38"/>
  <c r="Q245" i="38"/>
  <c r="P245" i="38"/>
  <c r="O245" i="38"/>
  <c r="N245" i="38"/>
  <c r="J245" i="38"/>
  <c r="S245" i="38" s="1"/>
  <c r="I245" i="38"/>
  <c r="G245" i="38"/>
  <c r="F245" i="38"/>
  <c r="AA244" i="38"/>
  <c r="U244" i="38"/>
  <c r="T244" i="38"/>
  <c r="S244" i="38"/>
  <c r="R244" i="38"/>
  <c r="Q244" i="38"/>
  <c r="O244" i="38"/>
  <c r="N244" i="38"/>
  <c r="V244" i="38"/>
  <c r="W244" i="38" s="1"/>
  <c r="J244" i="38"/>
  <c r="I244" i="38"/>
  <c r="G244" i="38"/>
  <c r="P244" i="38" s="1"/>
  <c r="F244" i="38"/>
  <c r="U243" i="38"/>
  <c r="T243" i="38"/>
  <c r="R243" i="38"/>
  <c r="Q243" i="38"/>
  <c r="P243" i="38"/>
  <c r="O243" i="38"/>
  <c r="N243" i="38"/>
  <c r="AA243" i="38" s="1"/>
  <c r="J243" i="38"/>
  <c r="S243" i="38" s="1"/>
  <c r="I243" i="38"/>
  <c r="G243" i="38"/>
  <c r="F243" i="38"/>
  <c r="AA242" i="38"/>
  <c r="U242" i="38"/>
  <c r="T242" i="38"/>
  <c r="R242" i="38"/>
  <c r="Q242" i="38"/>
  <c r="N242" i="38"/>
  <c r="V242" i="38"/>
  <c r="W242" i="38" s="1"/>
  <c r="J242" i="38"/>
  <c r="S242" i="38" s="1"/>
  <c r="I242" i="38"/>
  <c r="G242" i="38"/>
  <c r="P242" i="38" s="1"/>
  <c r="F242" i="38"/>
  <c r="O242" i="38" s="1"/>
  <c r="AA241" i="38"/>
  <c r="V241" i="38"/>
  <c r="W241" i="38" s="1"/>
  <c r="U241" i="38"/>
  <c r="T241" i="38"/>
  <c r="S241" i="38"/>
  <c r="R241" i="38"/>
  <c r="Q241" i="38"/>
  <c r="P241" i="38"/>
  <c r="N241" i="38"/>
  <c r="J241" i="38"/>
  <c r="I241" i="38"/>
  <c r="G241" i="38"/>
  <c r="F241" i="38"/>
  <c r="O241" i="38" s="1"/>
  <c r="AA240" i="38"/>
  <c r="AA239" i="38"/>
  <c r="U239" i="38"/>
  <c r="T239" i="38"/>
  <c r="S239" i="38"/>
  <c r="R239" i="38"/>
  <c r="Q239" i="38"/>
  <c r="P239" i="38"/>
  <c r="O239" i="38"/>
  <c r="N239" i="38"/>
  <c r="J239" i="38"/>
  <c r="I239" i="38"/>
  <c r="G239" i="38"/>
  <c r="F239" i="38"/>
  <c r="AA238" i="38"/>
  <c r="U238" i="38"/>
  <c r="T238" i="38"/>
  <c r="R238" i="38"/>
  <c r="Q238" i="38"/>
  <c r="P238" i="38"/>
  <c r="O238" i="38"/>
  <c r="N238" i="38"/>
  <c r="V238" i="38"/>
  <c r="W238" i="38" s="1"/>
  <c r="J238" i="38"/>
  <c r="S238" i="38" s="1"/>
  <c r="I238" i="38"/>
  <c r="G238" i="38"/>
  <c r="F238" i="38"/>
  <c r="U237" i="38"/>
  <c r="T237" i="38"/>
  <c r="R237" i="38"/>
  <c r="Q237" i="38"/>
  <c r="P237" i="38"/>
  <c r="O237" i="38"/>
  <c r="N237" i="38"/>
  <c r="AA237" i="38" s="1"/>
  <c r="V237" i="38"/>
  <c r="W237" i="38" s="1"/>
  <c r="J237" i="38"/>
  <c r="S237" i="38" s="1"/>
  <c r="I237" i="38"/>
  <c r="G237" i="38"/>
  <c r="F237" i="38"/>
  <c r="AA236" i="38"/>
  <c r="U235" i="38"/>
  <c r="T235" i="38"/>
  <c r="S235" i="38"/>
  <c r="Q235" i="38"/>
  <c r="N235" i="38"/>
  <c r="AA235" i="38" s="1"/>
  <c r="V235" i="38"/>
  <c r="J235" i="38"/>
  <c r="I235" i="38"/>
  <c r="R235" i="38" s="1"/>
  <c r="G235" i="38"/>
  <c r="P235" i="38" s="1"/>
  <c r="F235" i="38"/>
  <c r="O235" i="38" s="1"/>
  <c r="U234" i="38"/>
  <c r="T234" i="38"/>
  <c r="S234" i="38"/>
  <c r="Q234" i="38"/>
  <c r="P234" i="38"/>
  <c r="O234" i="38"/>
  <c r="N234" i="38"/>
  <c r="AA234" i="38" s="1"/>
  <c r="V234" i="38"/>
  <c r="W234" i="38" s="1"/>
  <c r="J234" i="38"/>
  <c r="I234" i="38"/>
  <c r="R234" i="38" s="1"/>
  <c r="G234" i="38"/>
  <c r="F234" i="38"/>
  <c r="AA233" i="38"/>
  <c r="U233" i="38"/>
  <c r="T233" i="38"/>
  <c r="S233" i="38"/>
  <c r="R233" i="38"/>
  <c r="Q233" i="38"/>
  <c r="N233" i="38"/>
  <c r="J233" i="38"/>
  <c r="I233" i="38"/>
  <c r="G233" i="38"/>
  <c r="P233" i="38" s="1"/>
  <c r="F233" i="38"/>
  <c r="O233" i="38" s="1"/>
  <c r="AA232" i="38"/>
  <c r="U232" i="38"/>
  <c r="T232" i="38"/>
  <c r="S232" i="38"/>
  <c r="R232" i="38"/>
  <c r="Q232" i="38"/>
  <c r="P232" i="38"/>
  <c r="N232" i="38"/>
  <c r="J232" i="38"/>
  <c r="I232" i="38"/>
  <c r="G232" i="38"/>
  <c r="F232" i="38"/>
  <c r="O232" i="38" s="1"/>
  <c r="AA231" i="38"/>
  <c r="U231" i="38"/>
  <c r="T231" i="38"/>
  <c r="S231" i="38"/>
  <c r="R231" i="38"/>
  <c r="Q231" i="38"/>
  <c r="O231" i="38"/>
  <c r="N231" i="38"/>
  <c r="J231" i="38"/>
  <c r="I231" i="38"/>
  <c r="G231" i="38"/>
  <c r="P231" i="38" s="1"/>
  <c r="F231" i="38"/>
  <c r="AA230" i="38"/>
  <c r="V229" i="38"/>
  <c r="W229" i="38" s="1"/>
  <c r="U229" i="38"/>
  <c r="T229" i="38"/>
  <c r="S229" i="38"/>
  <c r="R229" i="38"/>
  <c r="Q229" i="38"/>
  <c r="P229" i="38"/>
  <c r="O229" i="38"/>
  <c r="N229" i="38"/>
  <c r="AA229" i="38" s="1"/>
  <c r="J229" i="38"/>
  <c r="I229" i="38"/>
  <c r="G229" i="38"/>
  <c r="F229" i="38"/>
  <c r="U228" i="38"/>
  <c r="T228" i="38"/>
  <c r="R228" i="38"/>
  <c r="Q228" i="38"/>
  <c r="P228" i="38"/>
  <c r="O228" i="38"/>
  <c r="N228" i="38"/>
  <c r="AA228" i="38" s="1"/>
  <c r="V228" i="38"/>
  <c r="W228" i="38" s="1"/>
  <c r="J228" i="38"/>
  <c r="S228" i="38" s="1"/>
  <c r="I228" i="38"/>
  <c r="G228" i="38"/>
  <c r="F228" i="38"/>
  <c r="V227" i="38"/>
  <c r="U227" i="38"/>
  <c r="T227" i="38"/>
  <c r="W227" i="38" s="1"/>
  <c r="Q227" i="38"/>
  <c r="N227" i="38"/>
  <c r="AA227" i="38" s="1"/>
  <c r="J227" i="38"/>
  <c r="S227" i="38" s="1"/>
  <c r="I227" i="38"/>
  <c r="R227" i="38" s="1"/>
  <c r="G227" i="38"/>
  <c r="P227" i="38" s="1"/>
  <c r="F227" i="38"/>
  <c r="O227" i="38" s="1"/>
  <c r="AA226" i="38"/>
  <c r="V225" i="38"/>
  <c r="U225" i="38"/>
  <c r="T225" i="38"/>
  <c r="R225" i="38"/>
  <c r="Q225" i="38"/>
  <c r="J225" i="38"/>
  <c r="S225" i="38" s="1"/>
  <c r="I225" i="38"/>
  <c r="G225" i="38"/>
  <c r="P225" i="38" s="1"/>
  <c r="F225" i="38"/>
  <c r="O225" i="38" s="1"/>
  <c r="U224" i="38"/>
  <c r="T224" i="38"/>
  <c r="S224" i="38"/>
  <c r="R224" i="38"/>
  <c r="Q224" i="38"/>
  <c r="P224" i="38"/>
  <c r="O224" i="38"/>
  <c r="N224" i="38"/>
  <c r="AA224" i="38" s="1"/>
  <c r="V224" i="38"/>
  <c r="J224" i="38"/>
  <c r="I224" i="38"/>
  <c r="G224" i="38"/>
  <c r="F224" i="38"/>
  <c r="U223" i="38"/>
  <c r="T223" i="38"/>
  <c r="Q223" i="38"/>
  <c r="N223" i="38"/>
  <c r="AA223" i="38" s="1"/>
  <c r="V223" i="38"/>
  <c r="W223" i="38" s="1"/>
  <c r="J223" i="38"/>
  <c r="S223" i="38" s="1"/>
  <c r="I223" i="38"/>
  <c r="R223" i="38" s="1"/>
  <c r="G223" i="38"/>
  <c r="P223" i="38" s="1"/>
  <c r="F223" i="38"/>
  <c r="O223" i="38" s="1"/>
  <c r="AA222" i="38"/>
  <c r="U222" i="38"/>
  <c r="T222" i="38"/>
  <c r="Q222" i="38"/>
  <c r="O222" i="38"/>
  <c r="N222" i="38"/>
  <c r="V222" i="38"/>
  <c r="W222" i="38" s="1"/>
  <c r="J222" i="38"/>
  <c r="S222" i="38" s="1"/>
  <c r="I222" i="38"/>
  <c r="R222" i="38" s="1"/>
  <c r="G222" i="38"/>
  <c r="P222" i="38" s="1"/>
  <c r="F222" i="38"/>
  <c r="AA221" i="38"/>
  <c r="AA220" i="38"/>
  <c r="V220" i="38"/>
  <c r="W220" i="38" s="1"/>
  <c r="U220" i="38"/>
  <c r="T220" i="38"/>
  <c r="S220" i="38"/>
  <c r="Q220" i="38"/>
  <c r="O220" i="38"/>
  <c r="N220" i="38"/>
  <c r="J220" i="38"/>
  <c r="I220" i="38"/>
  <c r="R220" i="38" s="1"/>
  <c r="G220" i="38"/>
  <c r="P220" i="38" s="1"/>
  <c r="F220" i="38"/>
  <c r="AA219" i="38"/>
  <c r="V219" i="38"/>
  <c r="U219" i="38"/>
  <c r="T219" i="38"/>
  <c r="R219" i="38"/>
  <c r="Q219" i="38"/>
  <c r="O219" i="38"/>
  <c r="N219" i="38"/>
  <c r="J219" i="38"/>
  <c r="S219" i="38" s="1"/>
  <c r="I219" i="38"/>
  <c r="G219" i="38"/>
  <c r="P219" i="38" s="1"/>
  <c r="F219" i="38"/>
  <c r="U218" i="38"/>
  <c r="T218" i="38"/>
  <c r="S218" i="38"/>
  <c r="R218" i="38"/>
  <c r="Q218" i="38"/>
  <c r="P218" i="38"/>
  <c r="O218" i="38"/>
  <c r="N218" i="38"/>
  <c r="AA218" i="38" s="1"/>
  <c r="V218" i="38"/>
  <c r="W218" i="38" s="1"/>
  <c r="J218" i="38"/>
  <c r="I218" i="38"/>
  <c r="G218" i="38"/>
  <c r="F218" i="38"/>
  <c r="AA217" i="38"/>
  <c r="U217" i="38"/>
  <c r="T217" i="38"/>
  <c r="Q217" i="38"/>
  <c r="O217" i="38"/>
  <c r="N217" i="38"/>
  <c r="V217" i="38"/>
  <c r="J217" i="38"/>
  <c r="S217" i="38" s="1"/>
  <c r="I217" i="38"/>
  <c r="R217" i="38" s="1"/>
  <c r="G217" i="38"/>
  <c r="P217" i="38" s="1"/>
  <c r="F217" i="38"/>
  <c r="U216" i="38"/>
  <c r="T216" i="38"/>
  <c r="S216" i="38"/>
  <c r="Q216" i="38"/>
  <c r="O216" i="38"/>
  <c r="N216" i="38"/>
  <c r="AA216" i="38" s="1"/>
  <c r="J216" i="38"/>
  <c r="I216" i="38"/>
  <c r="R216" i="38" s="1"/>
  <c r="G216" i="38"/>
  <c r="P216" i="38" s="1"/>
  <c r="F216" i="38"/>
  <c r="AA215" i="38"/>
  <c r="Q214" i="38"/>
  <c r="O214" i="38"/>
  <c r="J214" i="38"/>
  <c r="I214" i="38"/>
  <c r="G214" i="38"/>
  <c r="F214" i="38"/>
  <c r="D214" i="38"/>
  <c r="P214" i="38" s="1"/>
  <c r="J213" i="38"/>
  <c r="I213" i="38"/>
  <c r="G213" i="38"/>
  <c r="F213" i="38"/>
  <c r="S212" i="38"/>
  <c r="R212" i="38"/>
  <c r="J212" i="38"/>
  <c r="I212" i="38"/>
  <c r="G212" i="38"/>
  <c r="F212" i="38"/>
  <c r="D212" i="38"/>
  <c r="AA211" i="38"/>
  <c r="U211" i="38"/>
  <c r="T211" i="38"/>
  <c r="S211" i="38"/>
  <c r="R211" i="38"/>
  <c r="Q211" i="38"/>
  <c r="P211" i="38"/>
  <c r="O211" i="38"/>
  <c r="N211" i="38"/>
  <c r="J211" i="38"/>
  <c r="I211" i="38"/>
  <c r="G211" i="38"/>
  <c r="F211" i="38"/>
  <c r="U210" i="38"/>
  <c r="T210" i="38"/>
  <c r="R210" i="38"/>
  <c r="Q210" i="38"/>
  <c r="P210" i="38"/>
  <c r="O210" i="38"/>
  <c r="N210" i="38"/>
  <c r="AA210" i="38" s="1"/>
  <c r="J210" i="38"/>
  <c r="S210" i="38" s="1"/>
  <c r="I210" i="38"/>
  <c r="G210" i="38"/>
  <c r="F210" i="38"/>
  <c r="U209" i="38"/>
  <c r="T209" i="38"/>
  <c r="Q209" i="38"/>
  <c r="N209" i="38"/>
  <c r="AA209" i="38" s="1"/>
  <c r="V209" i="38"/>
  <c r="W209" i="38" s="1"/>
  <c r="J209" i="38"/>
  <c r="S209" i="38" s="1"/>
  <c r="I209" i="38"/>
  <c r="R209" i="38" s="1"/>
  <c r="G209" i="38"/>
  <c r="P209" i="38" s="1"/>
  <c r="F209" i="38"/>
  <c r="O209" i="38" s="1"/>
  <c r="AA208" i="38"/>
  <c r="U208" i="38"/>
  <c r="T208" i="38"/>
  <c r="W208" i="38" s="1"/>
  <c r="S208" i="38"/>
  <c r="R208" i="38"/>
  <c r="Q208" i="38"/>
  <c r="N208" i="38"/>
  <c r="V208" i="38"/>
  <c r="J208" i="38"/>
  <c r="I208" i="38"/>
  <c r="G208" i="38"/>
  <c r="P208" i="38" s="1"/>
  <c r="F208" i="38"/>
  <c r="O208" i="38" s="1"/>
  <c r="U207" i="38"/>
  <c r="T207" i="38"/>
  <c r="R207" i="38"/>
  <c r="Q207" i="38"/>
  <c r="P207" i="38"/>
  <c r="O207" i="38"/>
  <c r="N207" i="38"/>
  <c r="AA207" i="38" s="1"/>
  <c r="V207" i="38"/>
  <c r="W207" i="38" s="1"/>
  <c r="J207" i="38"/>
  <c r="S207" i="38" s="1"/>
  <c r="I207" i="38"/>
  <c r="G207" i="38"/>
  <c r="F207" i="38"/>
  <c r="V206" i="38"/>
  <c r="U206" i="38"/>
  <c r="T206" i="38"/>
  <c r="Q206" i="38"/>
  <c r="P206" i="38"/>
  <c r="O206" i="38"/>
  <c r="N206" i="38"/>
  <c r="AA206" i="38" s="1"/>
  <c r="J206" i="38"/>
  <c r="S206" i="38" s="1"/>
  <c r="I206" i="38"/>
  <c r="R206" i="38" s="1"/>
  <c r="G206" i="38"/>
  <c r="F206" i="38"/>
  <c r="AA205" i="38"/>
  <c r="U205" i="38"/>
  <c r="T205" i="38"/>
  <c r="Q205" i="38"/>
  <c r="P205" i="38"/>
  <c r="N205" i="38"/>
  <c r="V205" i="38"/>
  <c r="W205" i="38" s="1"/>
  <c r="J205" i="38"/>
  <c r="S205" i="38" s="1"/>
  <c r="I205" i="38"/>
  <c r="R205" i="38" s="1"/>
  <c r="G205" i="38"/>
  <c r="F205" i="38"/>
  <c r="O205" i="38" s="1"/>
  <c r="V204" i="38"/>
  <c r="W204" i="38" s="1"/>
  <c r="U204" i="38"/>
  <c r="T204" i="38"/>
  <c r="S204" i="38"/>
  <c r="R204" i="38"/>
  <c r="Q204" i="38"/>
  <c r="N204" i="38"/>
  <c r="AA204" i="38" s="1"/>
  <c r="J204" i="38"/>
  <c r="I204" i="38"/>
  <c r="G204" i="38"/>
  <c r="P204" i="38" s="1"/>
  <c r="F204" i="38"/>
  <c r="O204" i="38" s="1"/>
  <c r="U203" i="38"/>
  <c r="T203" i="38"/>
  <c r="S203" i="38"/>
  <c r="R203" i="38"/>
  <c r="Q203" i="38"/>
  <c r="P203" i="38"/>
  <c r="O203" i="38"/>
  <c r="N203" i="38"/>
  <c r="AA203" i="38" s="1"/>
  <c r="V203" i="38"/>
  <c r="W203" i="38" s="1"/>
  <c r="J203" i="38"/>
  <c r="I203" i="38"/>
  <c r="G203" i="38"/>
  <c r="F203" i="38"/>
  <c r="U202" i="38"/>
  <c r="T202" i="38"/>
  <c r="Q202" i="38"/>
  <c r="N202" i="38"/>
  <c r="AA202" i="38" s="1"/>
  <c r="V202" i="38"/>
  <c r="W202" i="38" s="1"/>
  <c r="J202" i="38"/>
  <c r="S202" i="38" s="1"/>
  <c r="I202" i="38"/>
  <c r="R202" i="38" s="1"/>
  <c r="G202" i="38"/>
  <c r="P202" i="38" s="1"/>
  <c r="F202" i="38"/>
  <c r="O202" i="38" s="1"/>
  <c r="U201" i="38"/>
  <c r="T201" i="38"/>
  <c r="R201" i="38"/>
  <c r="Q201" i="38"/>
  <c r="P201" i="38"/>
  <c r="O201" i="38"/>
  <c r="N201" i="38"/>
  <c r="AA201" i="38" s="1"/>
  <c r="V201" i="38"/>
  <c r="W201" i="38" s="1"/>
  <c r="J201" i="38"/>
  <c r="S201" i="38" s="1"/>
  <c r="I201" i="38"/>
  <c r="G201" i="38"/>
  <c r="F201" i="38"/>
  <c r="AA200" i="38"/>
  <c r="AA199" i="38"/>
  <c r="U199" i="38"/>
  <c r="T199" i="38"/>
  <c r="R199" i="38"/>
  <c r="Q199" i="38"/>
  <c r="N199" i="38"/>
  <c r="V199" i="38"/>
  <c r="J199" i="38"/>
  <c r="S199" i="38" s="1"/>
  <c r="I199" i="38"/>
  <c r="G199" i="38"/>
  <c r="P199" i="38" s="1"/>
  <c r="F199" i="38"/>
  <c r="O199" i="38" s="1"/>
  <c r="AA198" i="38"/>
  <c r="U196" i="38"/>
  <c r="T196" i="38"/>
  <c r="Q196" i="38"/>
  <c r="O196" i="38"/>
  <c r="N196" i="38"/>
  <c r="AA196" i="38" s="1"/>
  <c r="V196" i="38"/>
  <c r="J196" i="38"/>
  <c r="S196" i="38" s="1"/>
  <c r="I196" i="38"/>
  <c r="R196" i="38" s="1"/>
  <c r="G196" i="38"/>
  <c r="P196" i="38" s="1"/>
  <c r="F196" i="38"/>
  <c r="U195" i="38"/>
  <c r="T195" i="38"/>
  <c r="S195" i="38"/>
  <c r="Q195" i="38"/>
  <c r="O195" i="38"/>
  <c r="N195" i="38"/>
  <c r="AA195" i="38" s="1"/>
  <c r="V195" i="38"/>
  <c r="W195" i="38" s="1"/>
  <c r="J195" i="38"/>
  <c r="I195" i="38"/>
  <c r="R195" i="38" s="1"/>
  <c r="G195" i="38"/>
  <c r="P195" i="38" s="1"/>
  <c r="F195" i="38"/>
  <c r="AA194" i="38"/>
  <c r="V194" i="38"/>
  <c r="W194" i="38" s="1"/>
  <c r="U194" i="38"/>
  <c r="T194" i="38"/>
  <c r="S194" i="38"/>
  <c r="Q194" i="38"/>
  <c r="N194" i="38"/>
  <c r="J194" i="38"/>
  <c r="I194" i="38"/>
  <c r="R194" i="38" s="1"/>
  <c r="G194" i="38"/>
  <c r="P194" i="38" s="1"/>
  <c r="F194" i="38"/>
  <c r="O194" i="38" s="1"/>
  <c r="V193" i="38"/>
  <c r="W193" i="38" s="1"/>
  <c r="U193" i="38"/>
  <c r="T193" i="38"/>
  <c r="S193" i="38"/>
  <c r="R193" i="38"/>
  <c r="Q193" i="38"/>
  <c r="P193" i="38"/>
  <c r="O193" i="38"/>
  <c r="N193" i="38"/>
  <c r="AA193" i="38" s="1"/>
  <c r="J193" i="38"/>
  <c r="I193" i="38"/>
  <c r="G193" i="38"/>
  <c r="F193" i="38"/>
  <c r="V192" i="38"/>
  <c r="W192" i="38" s="1"/>
  <c r="U192" i="38"/>
  <c r="T192" i="38"/>
  <c r="R192" i="38"/>
  <c r="Q192" i="38"/>
  <c r="P192" i="38"/>
  <c r="O192" i="38"/>
  <c r="N192" i="38"/>
  <c r="AA192" i="38" s="1"/>
  <c r="J192" i="38"/>
  <c r="S192" i="38" s="1"/>
  <c r="I192" i="38"/>
  <c r="G192" i="38"/>
  <c r="F192" i="38"/>
  <c r="U191" i="38"/>
  <c r="T191" i="38"/>
  <c r="Q191" i="38"/>
  <c r="O191" i="38"/>
  <c r="N191" i="38"/>
  <c r="AA191" i="38" s="1"/>
  <c r="V191" i="38"/>
  <c r="W191" i="38" s="1"/>
  <c r="J191" i="38"/>
  <c r="S191" i="38" s="1"/>
  <c r="I191" i="38"/>
  <c r="R191" i="38" s="1"/>
  <c r="G191" i="38"/>
  <c r="P191" i="38" s="1"/>
  <c r="F191" i="38"/>
  <c r="AA190" i="38"/>
  <c r="V190" i="38"/>
  <c r="W190" i="38" s="1"/>
  <c r="U190" i="38"/>
  <c r="T190" i="38"/>
  <c r="S190" i="38"/>
  <c r="R190" i="38"/>
  <c r="Q190" i="38"/>
  <c r="N190" i="38"/>
  <c r="J190" i="38"/>
  <c r="I190" i="38"/>
  <c r="G190" i="38"/>
  <c r="P190" i="38" s="1"/>
  <c r="F190" i="38"/>
  <c r="O190" i="38" s="1"/>
  <c r="AA189" i="38"/>
  <c r="V189" i="38"/>
  <c r="W189" i="38" s="1"/>
  <c r="U189" i="38"/>
  <c r="T189" i="38"/>
  <c r="S189" i="38"/>
  <c r="R189" i="38"/>
  <c r="Q189" i="38"/>
  <c r="P189" i="38"/>
  <c r="O189" i="38"/>
  <c r="N189" i="38"/>
  <c r="J189" i="38"/>
  <c r="I189" i="38"/>
  <c r="G189" i="38"/>
  <c r="F189" i="38"/>
  <c r="AA188" i="38"/>
  <c r="U187" i="38"/>
  <c r="T187" i="38"/>
  <c r="Q187" i="38"/>
  <c r="O187" i="38"/>
  <c r="N187" i="38"/>
  <c r="AA187" i="38" s="1"/>
  <c r="V187" i="38"/>
  <c r="W187" i="38" s="1"/>
  <c r="J187" i="38"/>
  <c r="S187" i="38" s="1"/>
  <c r="I187" i="38"/>
  <c r="R187" i="38" s="1"/>
  <c r="G187" i="38"/>
  <c r="P187" i="38" s="1"/>
  <c r="F187" i="38"/>
  <c r="AA186" i="38"/>
  <c r="U186" i="38"/>
  <c r="T186" i="38"/>
  <c r="Q186" i="38"/>
  <c r="O186" i="38"/>
  <c r="N186" i="38"/>
  <c r="V186" i="38"/>
  <c r="W186" i="38" s="1"/>
  <c r="J186" i="38"/>
  <c r="S186" i="38" s="1"/>
  <c r="I186" i="38"/>
  <c r="R186" i="38" s="1"/>
  <c r="G186" i="38"/>
  <c r="P186" i="38" s="1"/>
  <c r="F186" i="38"/>
  <c r="AA185" i="38"/>
  <c r="U185" i="38"/>
  <c r="T185" i="38"/>
  <c r="Q185" i="38"/>
  <c r="P185" i="38"/>
  <c r="N185" i="38"/>
  <c r="J185" i="38"/>
  <c r="S185" i="38" s="1"/>
  <c r="I185" i="38"/>
  <c r="R185" i="38" s="1"/>
  <c r="G185" i="38"/>
  <c r="F185" i="38"/>
  <c r="O185" i="38" s="1"/>
  <c r="AA184" i="38"/>
  <c r="V184" i="38"/>
  <c r="U184" i="38"/>
  <c r="T184" i="38"/>
  <c r="S184" i="38"/>
  <c r="Q184" i="38"/>
  <c r="N184" i="38"/>
  <c r="J184" i="38"/>
  <c r="I184" i="38"/>
  <c r="R184" i="38" s="1"/>
  <c r="G184" i="38"/>
  <c r="P184" i="38" s="1"/>
  <c r="F184" i="38"/>
  <c r="O184" i="38" s="1"/>
  <c r="U183" i="38"/>
  <c r="T183" i="38"/>
  <c r="S183" i="38"/>
  <c r="R183" i="38"/>
  <c r="Q183" i="38"/>
  <c r="P183" i="38"/>
  <c r="O183" i="38"/>
  <c r="N183" i="38"/>
  <c r="AA183" i="38" s="1"/>
  <c r="V183" i="38"/>
  <c r="W183" i="38" s="1"/>
  <c r="J183" i="38"/>
  <c r="I183" i="38"/>
  <c r="G183" i="38"/>
  <c r="F183" i="38"/>
  <c r="U182" i="38"/>
  <c r="T182" i="38"/>
  <c r="Q182" i="38"/>
  <c r="N182" i="38"/>
  <c r="AA182" i="38" s="1"/>
  <c r="V182" i="38"/>
  <c r="W182" i="38" s="1"/>
  <c r="J182" i="38"/>
  <c r="S182" i="38" s="1"/>
  <c r="I182" i="38"/>
  <c r="R182" i="38" s="1"/>
  <c r="G182" i="38"/>
  <c r="P182" i="38" s="1"/>
  <c r="F182" i="38"/>
  <c r="O182" i="38" s="1"/>
  <c r="AA181" i="38"/>
  <c r="U180" i="38"/>
  <c r="T180" i="38"/>
  <c r="S180" i="38"/>
  <c r="R180" i="38"/>
  <c r="Q180" i="38"/>
  <c r="P180" i="38"/>
  <c r="N180" i="38"/>
  <c r="AA180" i="38" s="1"/>
  <c r="J180" i="38"/>
  <c r="I180" i="38"/>
  <c r="G180" i="38"/>
  <c r="F180" i="38"/>
  <c r="O180" i="38" s="1"/>
  <c r="U179" i="38"/>
  <c r="T179" i="38"/>
  <c r="S179" i="38"/>
  <c r="R179" i="38"/>
  <c r="Q179" i="38"/>
  <c r="N179" i="38"/>
  <c r="AA179" i="38" s="1"/>
  <c r="J179" i="38"/>
  <c r="I179" i="38"/>
  <c r="G179" i="38"/>
  <c r="P179" i="38" s="1"/>
  <c r="F179" i="38"/>
  <c r="O179" i="38" s="1"/>
  <c r="AA178" i="38"/>
  <c r="V178" i="38"/>
  <c r="W178" i="38" s="1"/>
  <c r="U178" i="38"/>
  <c r="T178" i="38"/>
  <c r="S178" i="38"/>
  <c r="R178" i="38"/>
  <c r="Q178" i="38"/>
  <c r="P178" i="38"/>
  <c r="O178" i="38"/>
  <c r="N178" i="38"/>
  <c r="J178" i="38"/>
  <c r="I178" i="38"/>
  <c r="G178" i="38"/>
  <c r="F178" i="38"/>
  <c r="AA177" i="38"/>
  <c r="U176" i="38"/>
  <c r="T176" i="38"/>
  <c r="R176" i="38"/>
  <c r="Q176" i="38"/>
  <c r="P176" i="38"/>
  <c r="O176" i="38"/>
  <c r="N176" i="38"/>
  <c r="AA176" i="38" s="1"/>
  <c r="V176" i="38"/>
  <c r="W176" i="38" s="1"/>
  <c r="J176" i="38"/>
  <c r="S176" i="38" s="1"/>
  <c r="I176" i="38"/>
  <c r="G176" i="38"/>
  <c r="F176" i="38"/>
  <c r="U175" i="38"/>
  <c r="T175" i="38"/>
  <c r="S175" i="38"/>
  <c r="R175" i="38"/>
  <c r="Q175" i="38"/>
  <c r="P175" i="38"/>
  <c r="O175" i="38"/>
  <c r="N175" i="38"/>
  <c r="AA175" i="38" s="1"/>
  <c r="V175" i="38"/>
  <c r="W175" i="38" s="1"/>
  <c r="J175" i="38"/>
  <c r="I175" i="38"/>
  <c r="G175" i="38"/>
  <c r="F175" i="38"/>
  <c r="U174" i="38"/>
  <c r="T174" i="38"/>
  <c r="Q174" i="38"/>
  <c r="O174" i="38"/>
  <c r="N174" i="38"/>
  <c r="AA174" i="38" s="1"/>
  <c r="J174" i="38"/>
  <c r="S174" i="38" s="1"/>
  <c r="I174" i="38"/>
  <c r="R174" i="38" s="1"/>
  <c r="G174" i="38"/>
  <c r="P174" i="38" s="1"/>
  <c r="F174" i="38"/>
  <c r="AA173" i="38"/>
  <c r="V173" i="38"/>
  <c r="W173" i="38" s="1"/>
  <c r="U173" i="38"/>
  <c r="T173" i="38"/>
  <c r="S173" i="38"/>
  <c r="Q173" i="38"/>
  <c r="N173" i="38"/>
  <c r="J173" i="38"/>
  <c r="I173" i="38"/>
  <c r="R173" i="38" s="1"/>
  <c r="G173" i="38"/>
  <c r="P173" i="38" s="1"/>
  <c r="F173" i="38"/>
  <c r="O173" i="38" s="1"/>
  <c r="AA172" i="38"/>
  <c r="U172" i="38"/>
  <c r="T172" i="38"/>
  <c r="S172" i="38"/>
  <c r="R172" i="38"/>
  <c r="Q172" i="38"/>
  <c r="P172" i="38"/>
  <c r="O172" i="38"/>
  <c r="N172" i="38"/>
  <c r="V172" i="38"/>
  <c r="W172" i="38" s="1"/>
  <c r="J172" i="38"/>
  <c r="I172" i="38"/>
  <c r="G172" i="38"/>
  <c r="F172" i="38"/>
  <c r="AA171" i="38"/>
  <c r="AA170" i="38"/>
  <c r="V170" i="38"/>
  <c r="W170" i="38" s="1"/>
  <c r="U170" i="38"/>
  <c r="T170" i="38"/>
  <c r="S170" i="38"/>
  <c r="R170" i="38"/>
  <c r="Q170" i="38"/>
  <c r="P170" i="38"/>
  <c r="O170" i="38"/>
  <c r="N170" i="38"/>
  <c r="J170" i="38"/>
  <c r="I170" i="38"/>
  <c r="G170" i="38"/>
  <c r="F170" i="38"/>
  <c r="U169" i="38"/>
  <c r="T169" i="38"/>
  <c r="S169" i="38"/>
  <c r="R169" i="38"/>
  <c r="Q169" i="38"/>
  <c r="P169" i="38"/>
  <c r="O169" i="38"/>
  <c r="N169" i="38"/>
  <c r="AA169" i="38" s="1"/>
  <c r="V169" i="38"/>
  <c r="J169" i="38"/>
  <c r="I169" i="38"/>
  <c r="G169" i="38"/>
  <c r="F169" i="38"/>
  <c r="AA168" i="38"/>
  <c r="V168" i="38"/>
  <c r="W168" i="38" s="1"/>
  <c r="U168" i="38"/>
  <c r="T168" i="38"/>
  <c r="Q168" i="38"/>
  <c r="N168" i="38"/>
  <c r="J168" i="38"/>
  <c r="S168" i="38" s="1"/>
  <c r="I168" i="38"/>
  <c r="R168" i="38" s="1"/>
  <c r="G168" i="38"/>
  <c r="P168" i="38" s="1"/>
  <c r="F168" i="38"/>
  <c r="O168" i="38" s="1"/>
  <c r="AA167" i="38"/>
  <c r="AA166" i="38"/>
  <c r="U166" i="38"/>
  <c r="T166" i="38"/>
  <c r="S166" i="38"/>
  <c r="R166" i="38"/>
  <c r="Q166" i="38"/>
  <c r="N166" i="38"/>
  <c r="V166" i="38"/>
  <c r="W166" i="38" s="1"/>
  <c r="J166" i="38"/>
  <c r="I166" i="38"/>
  <c r="G166" i="38"/>
  <c r="P166" i="38" s="1"/>
  <c r="F166" i="38"/>
  <c r="O166" i="38" s="1"/>
  <c r="AA165" i="38"/>
  <c r="V165" i="38"/>
  <c r="U165" i="38"/>
  <c r="T165" i="38"/>
  <c r="S165" i="38"/>
  <c r="R165" i="38"/>
  <c r="Q165" i="38"/>
  <c r="P165" i="38"/>
  <c r="O165" i="38"/>
  <c r="N165" i="38"/>
  <c r="J165" i="38"/>
  <c r="I165" i="38"/>
  <c r="G165" i="38"/>
  <c r="F165" i="38"/>
  <c r="AA164" i="38"/>
  <c r="U164" i="38"/>
  <c r="T164" i="38"/>
  <c r="Q164" i="38"/>
  <c r="O164" i="38"/>
  <c r="N164" i="38"/>
  <c r="V164" i="38"/>
  <c r="W164" i="38" s="1"/>
  <c r="J164" i="38"/>
  <c r="S164" i="38" s="1"/>
  <c r="I164" i="38"/>
  <c r="R164" i="38" s="1"/>
  <c r="G164" i="38"/>
  <c r="P164" i="38" s="1"/>
  <c r="F164" i="38"/>
  <c r="AA163" i="38"/>
  <c r="U162" i="38"/>
  <c r="T162" i="38"/>
  <c r="R162" i="38"/>
  <c r="Q162" i="38"/>
  <c r="N162" i="38"/>
  <c r="AA162" i="38" s="1"/>
  <c r="V162" i="38"/>
  <c r="W162" i="38" s="1"/>
  <c r="J162" i="38"/>
  <c r="S162" i="38" s="1"/>
  <c r="I162" i="38"/>
  <c r="G162" i="38"/>
  <c r="P162" i="38" s="1"/>
  <c r="F162" i="38"/>
  <c r="O162" i="38" s="1"/>
  <c r="AA161" i="38"/>
  <c r="U161" i="38"/>
  <c r="T161" i="38"/>
  <c r="R161" i="38"/>
  <c r="Q161" i="38"/>
  <c r="N161" i="38"/>
  <c r="V161" i="38"/>
  <c r="J161" i="38"/>
  <c r="S161" i="38" s="1"/>
  <c r="I161" i="38"/>
  <c r="G161" i="38"/>
  <c r="P161" i="38" s="1"/>
  <c r="F161" i="38"/>
  <c r="O161" i="38" s="1"/>
  <c r="U160" i="38"/>
  <c r="T160" i="38"/>
  <c r="S160" i="38"/>
  <c r="R160" i="38"/>
  <c r="Q160" i="38"/>
  <c r="P160" i="38"/>
  <c r="N160" i="38"/>
  <c r="AA160" i="38" s="1"/>
  <c r="V160" i="38"/>
  <c r="J160" i="38"/>
  <c r="I160" i="38"/>
  <c r="G160" i="38"/>
  <c r="F160" i="38"/>
  <c r="O160" i="38" s="1"/>
  <c r="V159" i="38"/>
  <c r="U159" i="38"/>
  <c r="T159" i="38"/>
  <c r="Q159" i="38"/>
  <c r="P159" i="38"/>
  <c r="N159" i="38"/>
  <c r="AA159" i="38" s="1"/>
  <c r="J159" i="38"/>
  <c r="S159" i="38" s="1"/>
  <c r="I159" i="38"/>
  <c r="R159" i="38" s="1"/>
  <c r="G159" i="38"/>
  <c r="F159" i="38"/>
  <c r="O159" i="38" s="1"/>
  <c r="AA158" i="38"/>
  <c r="W158" i="38"/>
  <c r="V158" i="38"/>
  <c r="U158" i="38"/>
  <c r="T158" i="38"/>
  <c r="R158" i="38"/>
  <c r="Q158" i="38"/>
  <c r="P158" i="38"/>
  <c r="O158" i="38"/>
  <c r="N158" i="38"/>
  <c r="J158" i="38"/>
  <c r="S158" i="38" s="1"/>
  <c r="I158" i="38"/>
  <c r="G158" i="38"/>
  <c r="F158" i="38"/>
  <c r="AA157" i="38"/>
  <c r="AA156" i="38"/>
  <c r="V156" i="38"/>
  <c r="U156" i="38"/>
  <c r="T156" i="38"/>
  <c r="S156" i="38"/>
  <c r="Q156" i="38"/>
  <c r="P156" i="38"/>
  <c r="N156" i="38"/>
  <c r="J156" i="38"/>
  <c r="I156" i="38"/>
  <c r="R156" i="38" s="1"/>
  <c r="G156" i="38"/>
  <c r="F156" i="38"/>
  <c r="O156" i="38" s="1"/>
  <c r="V155" i="38"/>
  <c r="W155" i="38" s="1"/>
  <c r="U155" i="38"/>
  <c r="T155" i="38"/>
  <c r="R155" i="38"/>
  <c r="Q155" i="38"/>
  <c r="P155" i="38"/>
  <c r="N155" i="38"/>
  <c r="AA155" i="38" s="1"/>
  <c r="J155" i="38"/>
  <c r="S155" i="38" s="1"/>
  <c r="I155" i="38"/>
  <c r="G155" i="38"/>
  <c r="F155" i="38"/>
  <c r="O155" i="38" s="1"/>
  <c r="AA154" i="38"/>
  <c r="U154" i="38"/>
  <c r="T154" i="38"/>
  <c r="W154" i="38" s="1"/>
  <c r="Q154" i="38"/>
  <c r="N154" i="38"/>
  <c r="V154" i="38"/>
  <c r="J154" i="38"/>
  <c r="S154" i="38" s="1"/>
  <c r="I154" i="38"/>
  <c r="R154" i="38" s="1"/>
  <c r="G154" i="38"/>
  <c r="P154" i="38" s="1"/>
  <c r="F154" i="38"/>
  <c r="O154" i="38" s="1"/>
  <c r="AA153" i="38"/>
  <c r="U153" i="38"/>
  <c r="T153" i="38"/>
  <c r="S153" i="38"/>
  <c r="R153" i="38"/>
  <c r="Q153" i="38"/>
  <c r="P153" i="38"/>
  <c r="O153" i="38"/>
  <c r="N153" i="38"/>
  <c r="V153" i="38"/>
  <c r="W153" i="38" s="1"/>
  <c r="J153" i="38"/>
  <c r="I153" i="38"/>
  <c r="G153" i="38"/>
  <c r="F153" i="38"/>
  <c r="V152" i="38"/>
  <c r="U152" i="38"/>
  <c r="T152" i="38"/>
  <c r="Q152" i="38"/>
  <c r="O152" i="38"/>
  <c r="N152" i="38"/>
  <c r="AA152" i="38" s="1"/>
  <c r="J152" i="38"/>
  <c r="S152" i="38" s="1"/>
  <c r="I152" i="38"/>
  <c r="R152" i="38" s="1"/>
  <c r="G152" i="38"/>
  <c r="P152" i="38" s="1"/>
  <c r="F152" i="38"/>
  <c r="AA151" i="38"/>
  <c r="V151" i="38"/>
  <c r="W151" i="38" s="1"/>
  <c r="U151" i="38"/>
  <c r="T151" i="38"/>
  <c r="S151" i="38"/>
  <c r="R151" i="38"/>
  <c r="Q151" i="38"/>
  <c r="N151" i="38"/>
  <c r="J151" i="38"/>
  <c r="I151" i="38"/>
  <c r="G151" i="38"/>
  <c r="P151" i="38" s="1"/>
  <c r="F151" i="38"/>
  <c r="O151" i="38" s="1"/>
  <c r="AA150" i="38"/>
  <c r="U149" i="38"/>
  <c r="T149" i="38"/>
  <c r="R149" i="38"/>
  <c r="Q149" i="38"/>
  <c r="P149" i="38"/>
  <c r="O149" i="38"/>
  <c r="J149" i="38"/>
  <c r="I149" i="38"/>
  <c r="G149" i="38"/>
  <c r="F149" i="38"/>
  <c r="D149" i="38"/>
  <c r="T148" i="38"/>
  <c r="S148" i="38"/>
  <c r="R148" i="38"/>
  <c r="Q148" i="38"/>
  <c r="P148" i="38"/>
  <c r="O148" i="38"/>
  <c r="J148" i="38"/>
  <c r="I148" i="38"/>
  <c r="G148" i="38"/>
  <c r="F148" i="38"/>
  <c r="D148" i="38"/>
  <c r="T147" i="38"/>
  <c r="R147" i="38"/>
  <c r="Q147" i="38"/>
  <c r="N147" i="38"/>
  <c r="AA147" i="38" s="1"/>
  <c r="U147" i="38"/>
  <c r="J147" i="38"/>
  <c r="S147" i="38" s="1"/>
  <c r="I147" i="38"/>
  <c r="G147" i="38"/>
  <c r="P147" i="38" s="1"/>
  <c r="F147" i="38"/>
  <c r="O147" i="38" s="1"/>
  <c r="AA146" i="38"/>
  <c r="V146" i="38"/>
  <c r="W146" i="38" s="1"/>
  <c r="U146" i="38"/>
  <c r="T146" i="38"/>
  <c r="S146" i="38"/>
  <c r="Q146" i="38"/>
  <c r="N146" i="38"/>
  <c r="J146" i="38"/>
  <c r="I146" i="38"/>
  <c r="R146" i="38" s="1"/>
  <c r="G146" i="38"/>
  <c r="P146" i="38" s="1"/>
  <c r="F146" i="38"/>
  <c r="O146" i="38" s="1"/>
  <c r="AA145" i="38"/>
  <c r="U145" i="38"/>
  <c r="T145" i="38"/>
  <c r="S145" i="38"/>
  <c r="R145" i="38"/>
  <c r="Q145" i="38"/>
  <c r="P145" i="38"/>
  <c r="O145" i="38"/>
  <c r="N145" i="38"/>
  <c r="J145" i="38"/>
  <c r="I145" i="38"/>
  <c r="G145" i="38"/>
  <c r="F145" i="38"/>
  <c r="U144" i="38"/>
  <c r="T144" i="38"/>
  <c r="Q144" i="38"/>
  <c r="P144" i="38"/>
  <c r="O144" i="38"/>
  <c r="N144" i="38"/>
  <c r="AA144" i="38" s="1"/>
  <c r="J144" i="38"/>
  <c r="S144" i="38" s="1"/>
  <c r="I144" i="38"/>
  <c r="R144" i="38" s="1"/>
  <c r="G144" i="38"/>
  <c r="F144" i="38"/>
  <c r="AA143" i="38"/>
  <c r="T143" i="38"/>
  <c r="Q143" i="38"/>
  <c r="N143" i="38"/>
  <c r="J143" i="38"/>
  <c r="S143" i="38" s="1"/>
  <c r="I143" i="38"/>
  <c r="R143" i="38" s="1"/>
  <c r="G143" i="38"/>
  <c r="P143" i="38" s="1"/>
  <c r="F143" i="38"/>
  <c r="O143" i="38" s="1"/>
  <c r="U142" i="38"/>
  <c r="T142" i="38"/>
  <c r="S142" i="38"/>
  <c r="R142" i="38"/>
  <c r="Q142" i="38"/>
  <c r="N142" i="38"/>
  <c r="AA142" i="38" s="1"/>
  <c r="J142" i="38"/>
  <c r="I142" i="38"/>
  <c r="G142" i="38"/>
  <c r="P142" i="38" s="1"/>
  <c r="F142" i="38"/>
  <c r="O142" i="38" s="1"/>
  <c r="AA141" i="38"/>
  <c r="V141" i="38"/>
  <c r="U141" i="38"/>
  <c r="T141" i="38"/>
  <c r="S141" i="38"/>
  <c r="R141" i="38"/>
  <c r="Q141" i="38"/>
  <c r="N141" i="38"/>
  <c r="J141" i="38"/>
  <c r="I141" i="38"/>
  <c r="G141" i="38"/>
  <c r="P141" i="38" s="1"/>
  <c r="F141" i="38"/>
  <c r="O141" i="38" s="1"/>
  <c r="U140" i="38"/>
  <c r="T140" i="38"/>
  <c r="R140" i="38"/>
  <c r="Q140" i="38"/>
  <c r="P140" i="38"/>
  <c r="O140" i="38"/>
  <c r="N140" i="38"/>
  <c r="AA140" i="38" s="1"/>
  <c r="V140" i="38"/>
  <c r="W140" i="38" s="1"/>
  <c r="J140" i="38"/>
  <c r="S140" i="38" s="1"/>
  <c r="I140" i="38"/>
  <c r="G140" i="38"/>
  <c r="F140" i="38"/>
  <c r="U139" i="38"/>
  <c r="T139" i="38"/>
  <c r="R139" i="38"/>
  <c r="Q139" i="38"/>
  <c r="P139" i="38"/>
  <c r="N139" i="38"/>
  <c r="AA139" i="38" s="1"/>
  <c r="V139" i="38"/>
  <c r="J139" i="38"/>
  <c r="S139" i="38" s="1"/>
  <c r="I139" i="38"/>
  <c r="G139" i="38"/>
  <c r="F139" i="38"/>
  <c r="O139" i="38" s="1"/>
  <c r="AA138" i="38"/>
  <c r="U138" i="38"/>
  <c r="T138" i="38"/>
  <c r="Q138" i="38"/>
  <c r="N138" i="38"/>
  <c r="J138" i="38"/>
  <c r="S138" i="38" s="1"/>
  <c r="I138" i="38"/>
  <c r="R138" i="38" s="1"/>
  <c r="G138" i="38"/>
  <c r="P138" i="38" s="1"/>
  <c r="F138" i="38"/>
  <c r="O138" i="38" s="1"/>
  <c r="O134" i="38" s="1"/>
  <c r="AA137" i="38"/>
  <c r="AA136" i="38"/>
  <c r="V136" i="38"/>
  <c r="U136" i="38"/>
  <c r="T136" i="38"/>
  <c r="S136" i="38"/>
  <c r="Q136" i="38"/>
  <c r="N136" i="38"/>
  <c r="J136" i="38"/>
  <c r="I136" i="38"/>
  <c r="R136" i="38" s="1"/>
  <c r="G136" i="38"/>
  <c r="P136" i="38" s="1"/>
  <c r="F136" i="38"/>
  <c r="O136" i="38" s="1"/>
  <c r="AA135" i="38"/>
  <c r="AA133" i="38"/>
  <c r="U132" i="38"/>
  <c r="T132" i="38"/>
  <c r="Q132" i="38"/>
  <c r="P132" i="38"/>
  <c r="O132" i="38"/>
  <c r="N132" i="38"/>
  <c r="AA132" i="38" s="1"/>
  <c r="V132" i="38"/>
  <c r="W132" i="38" s="1"/>
  <c r="J132" i="38"/>
  <c r="S132" i="38" s="1"/>
  <c r="I132" i="38"/>
  <c r="R132" i="38" s="1"/>
  <c r="G132" i="38"/>
  <c r="F132" i="38"/>
  <c r="AA131" i="38"/>
  <c r="U130" i="38"/>
  <c r="T130" i="38"/>
  <c r="Q130" i="38"/>
  <c r="P130" i="38"/>
  <c r="O130" i="38"/>
  <c r="N130" i="38"/>
  <c r="AA130" i="38" s="1"/>
  <c r="V130" i="38"/>
  <c r="W130" i="38" s="1"/>
  <c r="J130" i="38"/>
  <c r="S130" i="38" s="1"/>
  <c r="I130" i="38"/>
  <c r="R130" i="38" s="1"/>
  <c r="G130" i="38"/>
  <c r="F130" i="38"/>
  <c r="AA129" i="38"/>
  <c r="AA128" i="38"/>
  <c r="V128" i="38"/>
  <c r="W128" i="38" s="1"/>
  <c r="U128" i="38"/>
  <c r="T128" i="38"/>
  <c r="Q128" i="38"/>
  <c r="N128" i="38"/>
  <c r="J128" i="38"/>
  <c r="S128" i="38" s="1"/>
  <c r="I128" i="38"/>
  <c r="R128" i="38" s="1"/>
  <c r="G128" i="38"/>
  <c r="P128" i="38" s="1"/>
  <c r="F128" i="38"/>
  <c r="O128" i="38" s="1"/>
  <c r="V127" i="38"/>
  <c r="W127" i="38" s="1"/>
  <c r="U127" i="38"/>
  <c r="T127" i="38"/>
  <c r="S127" i="38"/>
  <c r="R127" i="38"/>
  <c r="Q127" i="38"/>
  <c r="P127" i="38"/>
  <c r="O127" i="38"/>
  <c r="N127" i="38"/>
  <c r="N120" i="38" s="1"/>
  <c r="AA120" i="38" s="1"/>
  <c r="J127" i="38"/>
  <c r="I127" i="38"/>
  <c r="G127" i="38"/>
  <c r="F127" i="38"/>
  <c r="AA126" i="38"/>
  <c r="V126" i="38"/>
  <c r="W126" i="38" s="1"/>
  <c r="U126" i="38"/>
  <c r="U120" i="38" s="1"/>
  <c r="T126" i="38"/>
  <c r="T120" i="38" s="1"/>
  <c r="S126" i="38"/>
  <c r="R126" i="38"/>
  <c r="Q126" i="38"/>
  <c r="O126" i="38"/>
  <c r="N126" i="38"/>
  <c r="J126" i="38"/>
  <c r="I126" i="38"/>
  <c r="G126" i="38"/>
  <c r="P126" i="38" s="1"/>
  <c r="F126" i="38"/>
  <c r="AA125" i="38"/>
  <c r="U124" i="38"/>
  <c r="T124" i="38"/>
  <c r="Q124" i="38"/>
  <c r="P124" i="38"/>
  <c r="O124" i="38"/>
  <c r="N124" i="38"/>
  <c r="AA124" i="38" s="1"/>
  <c r="V124" i="38"/>
  <c r="W124" i="38" s="1"/>
  <c r="J124" i="38"/>
  <c r="S124" i="38" s="1"/>
  <c r="I124" i="38"/>
  <c r="R124" i="38" s="1"/>
  <c r="G124" i="38"/>
  <c r="F124" i="38"/>
  <c r="AA123" i="38"/>
  <c r="AA122" i="38"/>
  <c r="U122" i="38"/>
  <c r="T122" i="38"/>
  <c r="Q122" i="38"/>
  <c r="N122" i="38"/>
  <c r="V122" i="38"/>
  <c r="W122" i="38" s="1"/>
  <c r="J122" i="38"/>
  <c r="S122" i="38" s="1"/>
  <c r="I122" i="38"/>
  <c r="R122" i="38" s="1"/>
  <c r="G122" i="38"/>
  <c r="P122" i="38" s="1"/>
  <c r="F122" i="38"/>
  <c r="O122" i="38" s="1"/>
  <c r="AA121" i="38"/>
  <c r="V119" i="38"/>
  <c r="W119" i="38" s="1"/>
  <c r="U119" i="38"/>
  <c r="T119" i="38"/>
  <c r="Q119" i="38"/>
  <c r="P119" i="38"/>
  <c r="O119" i="38"/>
  <c r="N119" i="38"/>
  <c r="AA119" i="38" s="1"/>
  <c r="J119" i="38"/>
  <c r="S119" i="38" s="1"/>
  <c r="I119" i="38"/>
  <c r="R119" i="38" s="1"/>
  <c r="G119" i="38"/>
  <c r="F119" i="38"/>
  <c r="U118" i="38"/>
  <c r="T118" i="38"/>
  <c r="S118" i="38"/>
  <c r="R118" i="38"/>
  <c r="Q118" i="38"/>
  <c r="P118" i="38"/>
  <c r="N118" i="38"/>
  <c r="AA118" i="38" s="1"/>
  <c r="V118" i="38"/>
  <c r="J118" i="38"/>
  <c r="I118" i="38"/>
  <c r="G118" i="38"/>
  <c r="F118" i="38"/>
  <c r="O118" i="38" s="1"/>
  <c r="U117" i="38"/>
  <c r="T117" i="38"/>
  <c r="Q117" i="38"/>
  <c r="P117" i="38"/>
  <c r="O117" i="38"/>
  <c r="N117" i="38"/>
  <c r="AA117" i="38" s="1"/>
  <c r="V117" i="38"/>
  <c r="W117" i="38" s="1"/>
  <c r="J117" i="38"/>
  <c r="S117" i="38" s="1"/>
  <c r="I117" i="38"/>
  <c r="R117" i="38" s="1"/>
  <c r="G117" i="38"/>
  <c r="F117" i="38"/>
  <c r="AA116" i="38"/>
  <c r="U116" i="38"/>
  <c r="T116" i="38"/>
  <c r="S116" i="38"/>
  <c r="R116" i="38"/>
  <c r="Q116" i="38"/>
  <c r="N116" i="38"/>
  <c r="J116" i="38"/>
  <c r="I116" i="38"/>
  <c r="G116" i="38"/>
  <c r="P116" i="38" s="1"/>
  <c r="F116" i="38"/>
  <c r="O116" i="38" s="1"/>
  <c r="AA115" i="38"/>
  <c r="V115" i="38"/>
  <c r="W115" i="38" s="1"/>
  <c r="U115" i="38"/>
  <c r="T115" i="38"/>
  <c r="S115" i="38"/>
  <c r="R115" i="38"/>
  <c r="Q115" i="38"/>
  <c r="P115" i="38"/>
  <c r="N115" i="38"/>
  <c r="J115" i="38"/>
  <c r="I115" i="38"/>
  <c r="G115" i="38"/>
  <c r="F115" i="38"/>
  <c r="O115" i="38" s="1"/>
  <c r="AA114" i="38"/>
  <c r="V114" i="38"/>
  <c r="W114" i="38" s="1"/>
  <c r="U114" i="38"/>
  <c r="T114" i="38"/>
  <c r="S114" i="38"/>
  <c r="R114" i="38"/>
  <c r="Q114" i="38"/>
  <c r="Q108" i="38" s="1"/>
  <c r="P114" i="38"/>
  <c r="O114" i="38"/>
  <c r="N114" i="38"/>
  <c r="J114" i="38"/>
  <c r="I114" i="38"/>
  <c r="G114" i="38"/>
  <c r="F114" i="38"/>
  <c r="AA113" i="38"/>
  <c r="U112" i="38"/>
  <c r="T112" i="38"/>
  <c r="Q112" i="38"/>
  <c r="O112" i="38"/>
  <c r="N112" i="38"/>
  <c r="AA112" i="38" s="1"/>
  <c r="V112" i="38"/>
  <c r="W112" i="38" s="1"/>
  <c r="J112" i="38"/>
  <c r="S112" i="38" s="1"/>
  <c r="I112" i="38"/>
  <c r="R112" i="38" s="1"/>
  <c r="G112" i="38"/>
  <c r="P112" i="38" s="1"/>
  <c r="F112" i="38"/>
  <c r="U111" i="38"/>
  <c r="T111" i="38"/>
  <c r="Q111" i="38"/>
  <c r="O111" i="38"/>
  <c r="N111" i="38"/>
  <c r="AA111" i="38" s="1"/>
  <c r="V111" i="38"/>
  <c r="W111" i="38" s="1"/>
  <c r="J111" i="38"/>
  <c r="S111" i="38" s="1"/>
  <c r="I111" i="38"/>
  <c r="R111" i="38" s="1"/>
  <c r="G111" i="38"/>
  <c r="P111" i="38" s="1"/>
  <c r="F111" i="38"/>
  <c r="AA110" i="38"/>
  <c r="V110" i="38"/>
  <c r="U110" i="38"/>
  <c r="U108" i="38" s="1"/>
  <c r="T110" i="38"/>
  <c r="T108" i="38" s="1"/>
  <c r="S110" i="38"/>
  <c r="Q110" i="38"/>
  <c r="N110" i="38"/>
  <c r="J110" i="38"/>
  <c r="I110" i="38"/>
  <c r="R110" i="38" s="1"/>
  <c r="G110" i="38"/>
  <c r="P110" i="38" s="1"/>
  <c r="F110" i="38"/>
  <c r="O110" i="38" s="1"/>
  <c r="AA109" i="38"/>
  <c r="U107" i="38"/>
  <c r="T107" i="38"/>
  <c r="Q107" i="38"/>
  <c r="O107" i="38"/>
  <c r="N107" i="38"/>
  <c r="AA107" i="38" s="1"/>
  <c r="V107" i="38"/>
  <c r="W107" i="38" s="1"/>
  <c r="J107" i="38"/>
  <c r="S107" i="38" s="1"/>
  <c r="I107" i="38"/>
  <c r="R107" i="38" s="1"/>
  <c r="G107" i="38"/>
  <c r="P107" i="38" s="1"/>
  <c r="F107" i="38"/>
  <c r="AA106" i="38"/>
  <c r="U106" i="38"/>
  <c r="T106" i="38"/>
  <c r="W106" i="38" s="1"/>
  <c r="S106" i="38"/>
  <c r="Q106" i="38"/>
  <c r="N106" i="38"/>
  <c r="V106" i="38"/>
  <c r="J106" i="38"/>
  <c r="I106" i="38"/>
  <c r="R106" i="38" s="1"/>
  <c r="G106" i="38"/>
  <c r="P106" i="38" s="1"/>
  <c r="F106" i="38"/>
  <c r="O106" i="38" s="1"/>
  <c r="V105" i="38"/>
  <c r="W105" i="38" s="1"/>
  <c r="U105" i="38"/>
  <c r="T105" i="38"/>
  <c r="S105" i="38"/>
  <c r="Q105" i="38"/>
  <c r="P105" i="38"/>
  <c r="O105" i="38"/>
  <c r="N105" i="38"/>
  <c r="AA105" i="38" s="1"/>
  <c r="J105" i="38"/>
  <c r="I105" i="38"/>
  <c r="R105" i="38" s="1"/>
  <c r="G105" i="38"/>
  <c r="F105" i="38"/>
  <c r="AA104" i="38"/>
  <c r="U104" i="38"/>
  <c r="T104" i="38"/>
  <c r="R104" i="38"/>
  <c r="Q104" i="38"/>
  <c r="P104" i="38"/>
  <c r="O104" i="38"/>
  <c r="N104" i="38"/>
  <c r="V104" i="38"/>
  <c r="W104" i="38" s="1"/>
  <c r="J104" i="38"/>
  <c r="S104" i="38" s="1"/>
  <c r="I104" i="38"/>
  <c r="G104" i="38"/>
  <c r="F104" i="38"/>
  <c r="U103" i="38"/>
  <c r="T103" i="38"/>
  <c r="S103" i="38"/>
  <c r="R103" i="38"/>
  <c r="Q103" i="38"/>
  <c r="P103" i="38"/>
  <c r="N103" i="38"/>
  <c r="AA103" i="38" s="1"/>
  <c r="V103" i="38"/>
  <c r="J103" i="38"/>
  <c r="I103" i="38"/>
  <c r="G103" i="38"/>
  <c r="F103" i="38"/>
  <c r="O103" i="38" s="1"/>
  <c r="AA102" i="38"/>
  <c r="V102" i="38"/>
  <c r="W102" i="38" s="1"/>
  <c r="U102" i="38"/>
  <c r="T102" i="38"/>
  <c r="Q102" i="38"/>
  <c r="P102" i="38"/>
  <c r="O102" i="38"/>
  <c r="N102" i="38"/>
  <c r="J102" i="38"/>
  <c r="S102" i="38" s="1"/>
  <c r="I102" i="38"/>
  <c r="R102" i="38" s="1"/>
  <c r="G102" i="38"/>
  <c r="F102" i="38"/>
  <c r="AA101" i="38"/>
  <c r="AA100" i="38"/>
  <c r="U100" i="38"/>
  <c r="T100" i="38"/>
  <c r="R100" i="38"/>
  <c r="Q100" i="38"/>
  <c r="N100" i="38"/>
  <c r="V100" i="38"/>
  <c r="W100" i="38" s="1"/>
  <c r="J100" i="38"/>
  <c r="S100" i="38" s="1"/>
  <c r="I100" i="38"/>
  <c r="G100" i="38"/>
  <c r="P100" i="38" s="1"/>
  <c r="F100" i="38"/>
  <c r="O100" i="38" s="1"/>
  <c r="U99" i="38"/>
  <c r="T99" i="38"/>
  <c r="R99" i="38"/>
  <c r="Q99" i="38"/>
  <c r="P99" i="38"/>
  <c r="O99" i="38"/>
  <c r="N99" i="38"/>
  <c r="AA99" i="38" s="1"/>
  <c r="V99" i="38"/>
  <c r="W99" i="38" s="1"/>
  <c r="J99" i="38"/>
  <c r="S99" i="38" s="1"/>
  <c r="I99" i="38"/>
  <c r="G99" i="38"/>
  <c r="F99" i="38"/>
  <c r="AA98" i="38"/>
  <c r="V98" i="38"/>
  <c r="W98" i="38" s="1"/>
  <c r="U98" i="38"/>
  <c r="T98" i="38"/>
  <c r="S98" i="38"/>
  <c r="R98" i="38"/>
  <c r="Q98" i="38"/>
  <c r="P98" i="38"/>
  <c r="N98" i="38"/>
  <c r="J98" i="38"/>
  <c r="I98" i="38"/>
  <c r="G98" i="38"/>
  <c r="F98" i="38"/>
  <c r="O98" i="38" s="1"/>
  <c r="AA97" i="38"/>
  <c r="U96" i="38"/>
  <c r="T96" i="38"/>
  <c r="S96" i="38"/>
  <c r="R96" i="38"/>
  <c r="Q96" i="38"/>
  <c r="P96" i="38"/>
  <c r="N96" i="38"/>
  <c r="AA96" i="38" s="1"/>
  <c r="V96" i="38"/>
  <c r="J96" i="38"/>
  <c r="I96" i="38"/>
  <c r="G96" i="38"/>
  <c r="F96" i="38"/>
  <c r="O96" i="38" s="1"/>
  <c r="T95" i="38"/>
  <c r="Q95" i="38"/>
  <c r="O95" i="38"/>
  <c r="N95" i="38"/>
  <c r="AA95" i="38" s="1"/>
  <c r="J95" i="38"/>
  <c r="S95" i="38" s="1"/>
  <c r="I95" i="38"/>
  <c r="R95" i="38" s="1"/>
  <c r="G95" i="38"/>
  <c r="P95" i="38" s="1"/>
  <c r="F95" i="38"/>
  <c r="AA94" i="38"/>
  <c r="T94" i="38"/>
  <c r="Q94" i="38"/>
  <c r="N94" i="38"/>
  <c r="V94" i="38"/>
  <c r="W94" i="38" s="1"/>
  <c r="J94" i="38"/>
  <c r="S94" i="38" s="1"/>
  <c r="I94" i="38"/>
  <c r="R94" i="38" s="1"/>
  <c r="G94" i="38"/>
  <c r="P94" i="38" s="1"/>
  <c r="F94" i="38"/>
  <c r="O94" i="38" s="1"/>
  <c r="U93" i="38"/>
  <c r="T93" i="38"/>
  <c r="S93" i="38"/>
  <c r="R93" i="38"/>
  <c r="Q93" i="38"/>
  <c r="P93" i="38"/>
  <c r="O93" i="38"/>
  <c r="N93" i="38"/>
  <c r="AA93" i="38" s="1"/>
  <c r="V93" i="38"/>
  <c r="J93" i="38"/>
  <c r="I93" i="38"/>
  <c r="G93" i="38"/>
  <c r="F93" i="38"/>
  <c r="U92" i="38"/>
  <c r="T92" i="38"/>
  <c r="Q92" i="38"/>
  <c r="N92" i="38"/>
  <c r="AA92" i="38" s="1"/>
  <c r="V92" i="38"/>
  <c r="W92" i="38" s="1"/>
  <c r="J92" i="38"/>
  <c r="S92" i="38" s="1"/>
  <c r="I92" i="38"/>
  <c r="R92" i="38" s="1"/>
  <c r="G92" i="38"/>
  <c r="P92" i="38" s="1"/>
  <c r="F92" i="38"/>
  <c r="O92" i="38" s="1"/>
  <c r="AA91" i="38"/>
  <c r="U90" i="38"/>
  <c r="T90" i="38"/>
  <c r="R90" i="38"/>
  <c r="Q90" i="38"/>
  <c r="P90" i="38"/>
  <c r="N90" i="38"/>
  <c r="AA90" i="38" s="1"/>
  <c r="J90" i="38"/>
  <c r="S90" i="38" s="1"/>
  <c r="I90" i="38"/>
  <c r="G90" i="38"/>
  <c r="F90" i="38"/>
  <c r="O90" i="38" s="1"/>
  <c r="AA89" i="38"/>
  <c r="U89" i="38"/>
  <c r="T89" i="38"/>
  <c r="S89" i="38"/>
  <c r="R89" i="38"/>
  <c r="Q89" i="38"/>
  <c r="N89" i="38"/>
  <c r="J89" i="38"/>
  <c r="I89" i="38"/>
  <c r="G89" i="38"/>
  <c r="P89" i="38" s="1"/>
  <c r="F89" i="38"/>
  <c r="O89" i="38" s="1"/>
  <c r="AA88" i="38"/>
  <c r="V88" i="38"/>
  <c r="W88" i="38" s="1"/>
  <c r="U88" i="38"/>
  <c r="T88" i="38"/>
  <c r="S88" i="38"/>
  <c r="R88" i="38"/>
  <c r="Q88" i="38"/>
  <c r="O88" i="38"/>
  <c r="N88" i="38"/>
  <c r="J88" i="38"/>
  <c r="I88" i="38"/>
  <c r="G88" i="38"/>
  <c r="P88" i="38" s="1"/>
  <c r="F88" i="38"/>
  <c r="AA87" i="38"/>
  <c r="U86" i="38"/>
  <c r="T86" i="38"/>
  <c r="S86" i="38"/>
  <c r="Q86" i="38"/>
  <c r="P86" i="38"/>
  <c r="O86" i="38"/>
  <c r="N86" i="38"/>
  <c r="AA86" i="38" s="1"/>
  <c r="V86" i="38"/>
  <c r="W86" i="38" s="1"/>
  <c r="J86" i="38"/>
  <c r="I86" i="38"/>
  <c r="R86" i="38" s="1"/>
  <c r="G86" i="38"/>
  <c r="F86" i="38"/>
  <c r="U85" i="38"/>
  <c r="T85" i="38"/>
  <c r="Q85" i="38"/>
  <c r="O85" i="38"/>
  <c r="N85" i="38"/>
  <c r="AA85" i="38" s="1"/>
  <c r="J85" i="38"/>
  <c r="S85" i="38" s="1"/>
  <c r="I85" i="38"/>
  <c r="R85" i="38" s="1"/>
  <c r="G85" i="38"/>
  <c r="P85" i="38" s="1"/>
  <c r="F85" i="38"/>
  <c r="U84" i="38"/>
  <c r="T84" i="38"/>
  <c r="Q84" i="38"/>
  <c r="N84" i="38"/>
  <c r="AA84" i="38" s="1"/>
  <c r="V84" i="38"/>
  <c r="W84" i="38" s="1"/>
  <c r="J84" i="38"/>
  <c r="S84" i="38" s="1"/>
  <c r="I84" i="38"/>
  <c r="R84" i="38" s="1"/>
  <c r="G84" i="38"/>
  <c r="P84" i="38" s="1"/>
  <c r="F84" i="38"/>
  <c r="O84" i="38" s="1"/>
  <c r="AA83" i="38"/>
  <c r="V83" i="38"/>
  <c r="W83" i="38" s="1"/>
  <c r="U83" i="38"/>
  <c r="T83" i="38"/>
  <c r="S83" i="38"/>
  <c r="R83" i="38"/>
  <c r="Q83" i="38"/>
  <c r="O83" i="38"/>
  <c r="N83" i="38"/>
  <c r="J83" i="38"/>
  <c r="I83" i="38"/>
  <c r="G83" i="38"/>
  <c r="P83" i="38" s="1"/>
  <c r="F83" i="38"/>
  <c r="AA82" i="38"/>
  <c r="V82" i="38"/>
  <c r="W82" i="38" s="1"/>
  <c r="U82" i="38"/>
  <c r="T82" i="38"/>
  <c r="S82" i="38"/>
  <c r="Q82" i="38"/>
  <c r="N82" i="38"/>
  <c r="J82" i="38"/>
  <c r="I82" i="38"/>
  <c r="R82" i="38" s="1"/>
  <c r="G82" i="38"/>
  <c r="P82" i="38" s="1"/>
  <c r="F82" i="38"/>
  <c r="O82" i="38" s="1"/>
  <c r="U81" i="38"/>
  <c r="T81" i="38"/>
  <c r="Q81" i="38"/>
  <c r="P81" i="38"/>
  <c r="O81" i="38"/>
  <c r="N81" i="38"/>
  <c r="AA81" i="38" s="1"/>
  <c r="V81" i="38"/>
  <c r="W81" i="38" s="1"/>
  <c r="J81" i="38"/>
  <c r="S81" i="38" s="1"/>
  <c r="I81" i="38"/>
  <c r="R81" i="38" s="1"/>
  <c r="G81" i="38"/>
  <c r="F81" i="38"/>
  <c r="AA80" i="38"/>
  <c r="V79" i="38"/>
  <c r="U79" i="38"/>
  <c r="T79" i="38"/>
  <c r="Q79" i="38"/>
  <c r="N79" i="38"/>
  <c r="AA79" i="38" s="1"/>
  <c r="J79" i="38"/>
  <c r="S79" i="38" s="1"/>
  <c r="I79" i="38"/>
  <c r="R79" i="38" s="1"/>
  <c r="G79" i="38"/>
  <c r="P79" i="38" s="1"/>
  <c r="F79" i="38"/>
  <c r="O79" i="38" s="1"/>
  <c r="AA78" i="38"/>
  <c r="U77" i="38"/>
  <c r="T77" i="38"/>
  <c r="S77" i="38"/>
  <c r="R77" i="38"/>
  <c r="Q77" i="38"/>
  <c r="P77" i="38"/>
  <c r="N77" i="38"/>
  <c r="AA77" i="38" s="1"/>
  <c r="J77" i="38"/>
  <c r="I77" i="38"/>
  <c r="G77" i="38"/>
  <c r="F77" i="38"/>
  <c r="O77" i="38" s="1"/>
  <c r="V76" i="38"/>
  <c r="U76" i="38"/>
  <c r="T76" i="38"/>
  <c r="R76" i="38"/>
  <c r="Q76" i="38"/>
  <c r="O76" i="38"/>
  <c r="N76" i="38"/>
  <c r="AA76" i="38" s="1"/>
  <c r="J76" i="38"/>
  <c r="S76" i="38" s="1"/>
  <c r="I76" i="38"/>
  <c r="G76" i="38"/>
  <c r="P76" i="38" s="1"/>
  <c r="F76" i="38"/>
  <c r="U75" i="38"/>
  <c r="T75" i="38"/>
  <c r="S75" i="38"/>
  <c r="Q75" i="38"/>
  <c r="O75" i="38"/>
  <c r="N75" i="38"/>
  <c r="AA75" i="38" s="1"/>
  <c r="V75" i="38"/>
  <c r="W75" i="38" s="1"/>
  <c r="J75" i="38"/>
  <c r="I75" i="38"/>
  <c r="R75" i="38" s="1"/>
  <c r="G75" i="38"/>
  <c r="P75" i="38" s="1"/>
  <c r="F75" i="38"/>
  <c r="AA74" i="38"/>
  <c r="V74" i="38"/>
  <c r="U74" i="38"/>
  <c r="T74" i="38"/>
  <c r="Q74" i="38"/>
  <c r="P74" i="38"/>
  <c r="N74" i="38"/>
  <c r="J74" i="38"/>
  <c r="S74" i="38" s="1"/>
  <c r="I74" i="38"/>
  <c r="R74" i="38" s="1"/>
  <c r="G74" i="38"/>
  <c r="F74" i="38"/>
  <c r="O74" i="38" s="1"/>
  <c r="AA73" i="38"/>
  <c r="U73" i="38"/>
  <c r="T73" i="38"/>
  <c r="S73" i="38"/>
  <c r="R73" i="38"/>
  <c r="Q73" i="38"/>
  <c r="P73" i="38"/>
  <c r="O73" i="38"/>
  <c r="N73" i="38"/>
  <c r="J73" i="38"/>
  <c r="I73" i="38"/>
  <c r="G73" i="38"/>
  <c r="F73" i="38"/>
  <c r="AA72" i="38"/>
  <c r="U72" i="38"/>
  <c r="T72" i="38"/>
  <c r="Q72" i="38"/>
  <c r="N72" i="38"/>
  <c r="V72" i="38"/>
  <c r="J72" i="38"/>
  <c r="S72" i="38" s="1"/>
  <c r="I72" i="38"/>
  <c r="R72" i="38" s="1"/>
  <c r="G72" i="38"/>
  <c r="P72" i="38" s="1"/>
  <c r="F72" i="38"/>
  <c r="O72" i="38" s="1"/>
  <c r="AA71" i="38"/>
  <c r="U71" i="38"/>
  <c r="T71" i="38"/>
  <c r="S71" i="38"/>
  <c r="Q71" i="38"/>
  <c r="O71" i="38"/>
  <c r="N71" i="38"/>
  <c r="V71" i="38"/>
  <c r="W71" i="38" s="1"/>
  <c r="J71" i="38"/>
  <c r="I71" i="38"/>
  <c r="R71" i="38" s="1"/>
  <c r="G71" i="38"/>
  <c r="P71" i="38" s="1"/>
  <c r="F71" i="38"/>
  <c r="AA70" i="38"/>
  <c r="U69" i="38"/>
  <c r="T69" i="38"/>
  <c r="J69" i="38"/>
  <c r="I69" i="38"/>
  <c r="G69" i="38"/>
  <c r="F69" i="38"/>
  <c r="D69" i="38"/>
  <c r="V68" i="38"/>
  <c r="U68" i="38"/>
  <c r="T68" i="38"/>
  <c r="S68" i="38"/>
  <c r="R68" i="38"/>
  <c r="Q68" i="38"/>
  <c r="P68" i="38"/>
  <c r="O68" i="38"/>
  <c r="J68" i="38"/>
  <c r="I68" i="38"/>
  <c r="G68" i="38"/>
  <c r="F68" i="38"/>
  <c r="D68" i="38"/>
  <c r="AA67" i="38"/>
  <c r="U67" i="38"/>
  <c r="T67" i="38"/>
  <c r="R67" i="38"/>
  <c r="Q67" i="38"/>
  <c r="N67" i="38"/>
  <c r="J67" i="38"/>
  <c r="S67" i="38" s="1"/>
  <c r="I67" i="38"/>
  <c r="G67" i="38"/>
  <c r="P67" i="38" s="1"/>
  <c r="F67" i="38"/>
  <c r="O67" i="38" s="1"/>
  <c r="AA66" i="38"/>
  <c r="U66" i="38"/>
  <c r="T66" i="38"/>
  <c r="Q66" i="38"/>
  <c r="N66" i="38"/>
  <c r="J66" i="38"/>
  <c r="S66" i="38" s="1"/>
  <c r="I66" i="38"/>
  <c r="R66" i="38" s="1"/>
  <c r="G66" i="38"/>
  <c r="P66" i="38" s="1"/>
  <c r="F66" i="38"/>
  <c r="O66" i="38" s="1"/>
  <c r="AA65" i="38"/>
  <c r="U65" i="38"/>
  <c r="T65" i="38"/>
  <c r="S65" i="38"/>
  <c r="R65" i="38"/>
  <c r="Q65" i="38"/>
  <c r="P65" i="38"/>
  <c r="N65" i="38"/>
  <c r="J65" i="38"/>
  <c r="I65" i="38"/>
  <c r="G65" i="38"/>
  <c r="F65" i="38"/>
  <c r="O65" i="38" s="1"/>
  <c r="AA64" i="38"/>
  <c r="V64" i="38"/>
  <c r="W64" i="38" s="1"/>
  <c r="U64" i="38"/>
  <c r="T64" i="38"/>
  <c r="T53" i="38" s="1"/>
  <c r="S64" i="38"/>
  <c r="R64" i="38"/>
  <c r="Q64" i="38"/>
  <c r="P64" i="38"/>
  <c r="O64" i="38"/>
  <c r="N64" i="38"/>
  <c r="J64" i="38"/>
  <c r="I64" i="38"/>
  <c r="G64" i="38"/>
  <c r="F64" i="38"/>
  <c r="AA63" i="38"/>
  <c r="V63" i="38"/>
  <c r="U63" i="38"/>
  <c r="T63" i="38"/>
  <c r="S63" i="38"/>
  <c r="R63" i="38"/>
  <c r="Q63" i="38"/>
  <c r="P63" i="38"/>
  <c r="O63" i="38"/>
  <c r="N63" i="38"/>
  <c r="J63" i="38"/>
  <c r="I63" i="38"/>
  <c r="G63" i="38"/>
  <c r="F63" i="38"/>
  <c r="U62" i="38"/>
  <c r="T62" i="38"/>
  <c r="Q62" i="38"/>
  <c r="N62" i="38"/>
  <c r="AA62" i="38" s="1"/>
  <c r="V62" i="38"/>
  <c r="W62" i="38" s="1"/>
  <c r="J62" i="38"/>
  <c r="S62" i="38" s="1"/>
  <c r="I62" i="38"/>
  <c r="R62" i="38" s="1"/>
  <c r="G62" i="38"/>
  <c r="P62" i="38" s="1"/>
  <c r="F62" i="38"/>
  <c r="O62" i="38" s="1"/>
  <c r="AA61" i="38"/>
  <c r="V61" i="38"/>
  <c r="W61" i="38" s="1"/>
  <c r="U61" i="38"/>
  <c r="T61" i="38"/>
  <c r="R61" i="38"/>
  <c r="Q61" i="38"/>
  <c r="N61" i="38"/>
  <c r="J61" i="38"/>
  <c r="S61" i="38" s="1"/>
  <c r="I61" i="38"/>
  <c r="G61" i="38"/>
  <c r="P61" i="38" s="1"/>
  <c r="F61" i="38"/>
  <c r="O61" i="38" s="1"/>
  <c r="AA60" i="38"/>
  <c r="V60" i="38"/>
  <c r="U60" i="38"/>
  <c r="T60" i="38"/>
  <c r="S60" i="38"/>
  <c r="R60" i="38"/>
  <c r="Q60" i="38"/>
  <c r="P60" i="38"/>
  <c r="O60" i="38"/>
  <c r="N60" i="38"/>
  <c r="J60" i="38"/>
  <c r="I60" i="38"/>
  <c r="G60" i="38"/>
  <c r="F60" i="38"/>
  <c r="AA59" i="38"/>
  <c r="V59" i="38"/>
  <c r="W59" i="38" s="1"/>
  <c r="U59" i="38"/>
  <c r="T59" i="38"/>
  <c r="Q59" i="38"/>
  <c r="P59" i="38"/>
  <c r="O59" i="38"/>
  <c r="N59" i="38"/>
  <c r="J59" i="38"/>
  <c r="S59" i="38" s="1"/>
  <c r="I59" i="38"/>
  <c r="R59" i="38" s="1"/>
  <c r="G59" i="38"/>
  <c r="F59" i="38"/>
  <c r="U58" i="38"/>
  <c r="T58" i="38"/>
  <c r="Q58" i="38"/>
  <c r="P58" i="38"/>
  <c r="O58" i="38"/>
  <c r="N58" i="38"/>
  <c r="AA58" i="38" s="1"/>
  <c r="V58" i="38"/>
  <c r="W58" i="38" s="1"/>
  <c r="J58" i="38"/>
  <c r="S58" i="38" s="1"/>
  <c r="I58" i="38"/>
  <c r="R58" i="38" s="1"/>
  <c r="G58" i="38"/>
  <c r="F58" i="38"/>
  <c r="AA57" i="38"/>
  <c r="V57" i="38"/>
  <c r="W57" i="38" s="1"/>
  <c r="U57" i="38"/>
  <c r="T57" i="38"/>
  <c r="R57" i="38"/>
  <c r="Q57" i="38"/>
  <c r="N57" i="38"/>
  <c r="J57" i="38"/>
  <c r="S57" i="38" s="1"/>
  <c r="I57" i="38"/>
  <c r="G57" i="38"/>
  <c r="P57" i="38" s="1"/>
  <c r="F57" i="38"/>
  <c r="O57" i="38" s="1"/>
  <c r="AA56" i="38"/>
  <c r="AA55" i="38"/>
  <c r="W55" i="38"/>
  <c r="U55" i="38"/>
  <c r="T55" i="38"/>
  <c r="S55" i="38"/>
  <c r="R55" i="38"/>
  <c r="Q55" i="38"/>
  <c r="O55" i="38"/>
  <c r="N55" i="38"/>
  <c r="V55" i="38"/>
  <c r="J55" i="38"/>
  <c r="I55" i="38"/>
  <c r="G55" i="38"/>
  <c r="P55" i="38" s="1"/>
  <c r="F55" i="38"/>
  <c r="AA54" i="38"/>
  <c r="V52" i="38"/>
  <c r="W52" i="38" s="1"/>
  <c r="U52" i="38"/>
  <c r="T52" i="38"/>
  <c r="Q52" i="38"/>
  <c r="N52" i="38"/>
  <c r="AA52" i="38" s="1"/>
  <c r="J52" i="38"/>
  <c r="S52" i="38" s="1"/>
  <c r="I52" i="38"/>
  <c r="R52" i="38" s="1"/>
  <c r="G52" i="38"/>
  <c r="P52" i="38" s="1"/>
  <c r="F52" i="38"/>
  <c r="O52" i="38" s="1"/>
  <c r="AA51" i="38"/>
  <c r="V51" i="38"/>
  <c r="W51" i="38" s="1"/>
  <c r="U51" i="38"/>
  <c r="T51" i="38"/>
  <c r="S51" i="38"/>
  <c r="R51" i="38"/>
  <c r="Q51" i="38"/>
  <c r="P51" i="38"/>
  <c r="O51" i="38"/>
  <c r="N51" i="38"/>
  <c r="J51" i="38"/>
  <c r="I51" i="38"/>
  <c r="G51" i="38"/>
  <c r="F51" i="38"/>
  <c r="U50" i="38"/>
  <c r="T50" i="38"/>
  <c r="S50" i="38"/>
  <c r="Q50" i="38"/>
  <c r="O50" i="38"/>
  <c r="N50" i="38"/>
  <c r="AA50" i="38" s="1"/>
  <c r="V50" i="38"/>
  <c r="W50" i="38" s="1"/>
  <c r="J50" i="38"/>
  <c r="I50" i="38"/>
  <c r="R50" i="38" s="1"/>
  <c r="G50" i="38"/>
  <c r="P50" i="38" s="1"/>
  <c r="F50" i="38"/>
  <c r="U49" i="38"/>
  <c r="T49" i="38"/>
  <c r="S49" i="38"/>
  <c r="R49" i="38"/>
  <c r="Q49" i="38"/>
  <c r="N49" i="38"/>
  <c r="AA49" i="38" s="1"/>
  <c r="J49" i="38"/>
  <c r="I49" i="38"/>
  <c r="G49" i="38"/>
  <c r="P49" i="38" s="1"/>
  <c r="F49" i="38"/>
  <c r="O49" i="38" s="1"/>
  <c r="U48" i="38"/>
  <c r="T48" i="38"/>
  <c r="Q48" i="38"/>
  <c r="N48" i="38"/>
  <c r="AA48" i="38" s="1"/>
  <c r="J48" i="38"/>
  <c r="S48" i="38" s="1"/>
  <c r="I48" i="38"/>
  <c r="R48" i="38" s="1"/>
  <c r="G48" i="38"/>
  <c r="P48" i="38" s="1"/>
  <c r="F48" i="38"/>
  <c r="O48" i="38" s="1"/>
  <c r="U47" i="38"/>
  <c r="T47" i="38"/>
  <c r="S47" i="38"/>
  <c r="R47" i="38"/>
  <c r="Q47" i="38"/>
  <c r="P47" i="38"/>
  <c r="N47" i="38"/>
  <c r="AA47" i="38" s="1"/>
  <c r="J47" i="38"/>
  <c r="I47" i="38"/>
  <c r="G47" i="38"/>
  <c r="F47" i="38"/>
  <c r="O47" i="38" s="1"/>
  <c r="AA46" i="38"/>
  <c r="S46" i="38"/>
  <c r="R46" i="38"/>
  <c r="V45" i="38"/>
  <c r="U45" i="38"/>
  <c r="T45" i="38"/>
  <c r="S45" i="38"/>
  <c r="R45" i="38"/>
  <c r="Q45" i="38"/>
  <c r="P45" i="38"/>
  <c r="O45" i="38"/>
  <c r="N45" i="38"/>
  <c r="AA45" i="38" s="1"/>
  <c r="J45" i="38"/>
  <c r="I45" i="38"/>
  <c r="G45" i="38"/>
  <c r="F45" i="38"/>
  <c r="AA44" i="38"/>
  <c r="AA43" i="38"/>
  <c r="U43" i="38"/>
  <c r="T43" i="38"/>
  <c r="Q43" i="38"/>
  <c r="P43" i="38"/>
  <c r="O43" i="38"/>
  <c r="N43" i="38"/>
  <c r="V43" i="38"/>
  <c r="W43" i="38" s="1"/>
  <c r="J43" i="38"/>
  <c r="S43" i="38" s="1"/>
  <c r="I43" i="38"/>
  <c r="R43" i="38" s="1"/>
  <c r="G43" i="38"/>
  <c r="F43" i="38"/>
  <c r="U42" i="38"/>
  <c r="T42" i="38"/>
  <c r="R42" i="38"/>
  <c r="Q42" i="38"/>
  <c r="O42" i="38"/>
  <c r="N42" i="38"/>
  <c r="AA42" i="38" s="1"/>
  <c r="V42" i="38"/>
  <c r="W42" i="38" s="1"/>
  <c r="J42" i="38"/>
  <c r="S42" i="38" s="1"/>
  <c r="I42" i="38"/>
  <c r="G42" i="38"/>
  <c r="P42" i="38" s="1"/>
  <c r="F42" i="38"/>
  <c r="V41" i="38"/>
  <c r="W41" i="38" s="1"/>
  <c r="U41" i="38"/>
  <c r="T41" i="38"/>
  <c r="S41" i="38"/>
  <c r="Q41" i="38"/>
  <c r="N41" i="38"/>
  <c r="AA41" i="38" s="1"/>
  <c r="J41" i="38"/>
  <c r="I41" i="38"/>
  <c r="R41" i="38" s="1"/>
  <c r="G41" i="38"/>
  <c r="P41" i="38" s="1"/>
  <c r="F41" i="38"/>
  <c r="O41" i="38" s="1"/>
  <c r="AA40" i="38"/>
  <c r="V40" i="38"/>
  <c r="W40" i="38" s="1"/>
  <c r="U40" i="38"/>
  <c r="T40" i="38"/>
  <c r="S40" i="38"/>
  <c r="R40" i="38"/>
  <c r="Q40" i="38"/>
  <c r="N40" i="38"/>
  <c r="J40" i="38"/>
  <c r="I40" i="38"/>
  <c r="G40" i="38"/>
  <c r="P40" i="38" s="1"/>
  <c r="F40" i="38"/>
  <c r="O40" i="38" s="1"/>
  <c r="U39" i="38"/>
  <c r="T39" i="38"/>
  <c r="S39" i="38"/>
  <c r="R39" i="38"/>
  <c r="Q39" i="38"/>
  <c r="P39" i="38"/>
  <c r="O39" i="38"/>
  <c r="N39" i="38"/>
  <c r="AA39" i="38" s="1"/>
  <c r="J39" i="38"/>
  <c r="I39" i="38"/>
  <c r="G39" i="38"/>
  <c r="F39" i="38"/>
  <c r="U38" i="38"/>
  <c r="T38" i="38"/>
  <c r="Q38" i="38"/>
  <c r="N38" i="38"/>
  <c r="AA38" i="38" s="1"/>
  <c r="J38" i="38"/>
  <c r="S38" i="38" s="1"/>
  <c r="I38" i="38"/>
  <c r="R38" i="38" s="1"/>
  <c r="G38" i="38"/>
  <c r="P38" i="38" s="1"/>
  <c r="F38" i="38"/>
  <c r="O38" i="38" s="1"/>
  <c r="AA37" i="38"/>
  <c r="U37" i="38"/>
  <c r="T37" i="38"/>
  <c r="Q37" i="38"/>
  <c r="O37" i="38"/>
  <c r="N37" i="38"/>
  <c r="V37" i="38"/>
  <c r="W37" i="38" s="1"/>
  <c r="J37" i="38"/>
  <c r="S37" i="38" s="1"/>
  <c r="I37" i="38"/>
  <c r="R37" i="38" s="1"/>
  <c r="G37" i="38"/>
  <c r="P37" i="38" s="1"/>
  <c r="F37" i="38"/>
  <c r="AA36" i="38"/>
  <c r="AA35" i="38"/>
  <c r="U35" i="38"/>
  <c r="T35" i="38"/>
  <c r="R35" i="38"/>
  <c r="Q35" i="38"/>
  <c r="N35" i="38"/>
  <c r="J35" i="38"/>
  <c r="S35" i="38" s="1"/>
  <c r="I35" i="38"/>
  <c r="G35" i="38"/>
  <c r="P35" i="38" s="1"/>
  <c r="F35" i="38"/>
  <c r="O35" i="38" s="1"/>
  <c r="U34" i="38"/>
  <c r="T34" i="38"/>
  <c r="S34" i="38"/>
  <c r="R34" i="38"/>
  <c r="Q34" i="38"/>
  <c r="P34" i="38"/>
  <c r="O34" i="38"/>
  <c r="N34" i="38"/>
  <c r="AA34" i="38" s="1"/>
  <c r="V34" i="38"/>
  <c r="W34" i="38" s="1"/>
  <c r="J34" i="38"/>
  <c r="I34" i="38"/>
  <c r="G34" i="38"/>
  <c r="F34" i="38"/>
  <c r="U33" i="38"/>
  <c r="T33" i="38"/>
  <c r="S33" i="38"/>
  <c r="R33" i="38"/>
  <c r="Q33" i="38"/>
  <c r="N33" i="38"/>
  <c r="AA33" i="38" s="1"/>
  <c r="V33" i="38"/>
  <c r="W33" i="38" s="1"/>
  <c r="J33" i="38"/>
  <c r="I33" i="38"/>
  <c r="G33" i="38"/>
  <c r="P33" i="38" s="1"/>
  <c r="F33" i="38"/>
  <c r="O33" i="38" s="1"/>
  <c r="U32" i="38"/>
  <c r="T32" i="38"/>
  <c r="S32" i="38"/>
  <c r="R32" i="38"/>
  <c r="Q32" i="38"/>
  <c r="N32" i="38"/>
  <c r="AA32" i="38" s="1"/>
  <c r="V32" i="38"/>
  <c r="W32" i="38" s="1"/>
  <c r="J32" i="38"/>
  <c r="I32" i="38"/>
  <c r="G32" i="38"/>
  <c r="P32" i="38" s="1"/>
  <c r="F32" i="38"/>
  <c r="O32" i="38" s="1"/>
  <c r="U31" i="38"/>
  <c r="T31" i="38"/>
  <c r="Q31" i="38"/>
  <c r="N31" i="38"/>
  <c r="AA31" i="38" s="1"/>
  <c r="V31" i="38"/>
  <c r="W31" i="38" s="1"/>
  <c r="J31" i="38"/>
  <c r="S31" i="38" s="1"/>
  <c r="I31" i="38"/>
  <c r="R31" i="38" s="1"/>
  <c r="G31" i="38"/>
  <c r="P31" i="38" s="1"/>
  <c r="F31" i="38"/>
  <c r="O31" i="38" s="1"/>
  <c r="AA30" i="38"/>
  <c r="V30" i="38"/>
  <c r="W30" i="38" s="1"/>
  <c r="U30" i="38"/>
  <c r="T30" i="38"/>
  <c r="R30" i="38"/>
  <c r="Q30" i="38"/>
  <c r="P30" i="38"/>
  <c r="N30" i="38"/>
  <c r="J30" i="38"/>
  <c r="S30" i="38" s="1"/>
  <c r="I30" i="38"/>
  <c r="G30" i="38"/>
  <c r="F30" i="38"/>
  <c r="O30" i="38" s="1"/>
  <c r="AA29" i="38"/>
  <c r="U29" i="38"/>
  <c r="T29" i="38"/>
  <c r="Q29" i="38"/>
  <c r="P29" i="38"/>
  <c r="O29" i="38"/>
  <c r="N29" i="38"/>
  <c r="V29" i="38"/>
  <c r="W29" i="38" s="1"/>
  <c r="J29" i="38"/>
  <c r="S29" i="38" s="1"/>
  <c r="I29" i="38"/>
  <c r="R29" i="38" s="1"/>
  <c r="G29" i="38"/>
  <c r="F29" i="38"/>
  <c r="U28" i="38"/>
  <c r="T28" i="38"/>
  <c r="S28" i="38"/>
  <c r="R28" i="38"/>
  <c r="Q28" i="38"/>
  <c r="P28" i="38"/>
  <c r="O28" i="38"/>
  <c r="N28" i="38"/>
  <c r="AA28" i="38" s="1"/>
  <c r="V28" i="38"/>
  <c r="W28" i="38" s="1"/>
  <c r="J28" i="38"/>
  <c r="I28" i="38"/>
  <c r="G28" i="38"/>
  <c r="F28" i="38"/>
  <c r="AA27" i="38"/>
  <c r="U27" i="38"/>
  <c r="T27" i="38"/>
  <c r="Q27" i="38"/>
  <c r="N27" i="38"/>
  <c r="V27" i="38"/>
  <c r="W27" i="38" s="1"/>
  <c r="J27" i="38"/>
  <c r="S27" i="38" s="1"/>
  <c r="I27" i="38"/>
  <c r="R27" i="38" s="1"/>
  <c r="G27" i="38"/>
  <c r="P27" i="38" s="1"/>
  <c r="F27" i="38"/>
  <c r="O27" i="38" s="1"/>
  <c r="AA26" i="38"/>
  <c r="V26" i="38"/>
  <c r="W26" i="38" s="1"/>
  <c r="U26" i="38"/>
  <c r="T26" i="38"/>
  <c r="Q26" i="38"/>
  <c r="N26" i="38"/>
  <c r="J26" i="38"/>
  <c r="S26" i="38" s="1"/>
  <c r="I26" i="38"/>
  <c r="R26" i="38" s="1"/>
  <c r="G26" i="38"/>
  <c r="P26" i="38" s="1"/>
  <c r="F26" i="38"/>
  <c r="O26" i="38" s="1"/>
  <c r="V25" i="38"/>
  <c r="U25" i="38"/>
  <c r="T25" i="38"/>
  <c r="R25" i="38"/>
  <c r="R18" i="38" s="1"/>
  <c r="Q25" i="38"/>
  <c r="P25" i="38"/>
  <c r="O25" i="38"/>
  <c r="N25" i="38"/>
  <c r="AA25" i="38" s="1"/>
  <c r="J25" i="38"/>
  <c r="S25" i="38" s="1"/>
  <c r="I25" i="38"/>
  <c r="G25" i="38"/>
  <c r="F25" i="38"/>
  <c r="AA24" i="38"/>
  <c r="U23" i="38"/>
  <c r="T23" i="38"/>
  <c r="Q23" i="38"/>
  <c r="P23" i="38"/>
  <c r="O23" i="38"/>
  <c r="N23" i="38"/>
  <c r="AA23" i="38" s="1"/>
  <c r="J23" i="38"/>
  <c r="S23" i="38" s="1"/>
  <c r="I23" i="38"/>
  <c r="R23" i="38" s="1"/>
  <c r="G23" i="38"/>
  <c r="F23" i="38"/>
  <c r="U22" i="38"/>
  <c r="T22" i="38"/>
  <c r="S22" i="38"/>
  <c r="R22" i="38"/>
  <c r="Q22" i="38"/>
  <c r="N22" i="38"/>
  <c r="AA22" i="38" s="1"/>
  <c r="J22" i="38"/>
  <c r="I22" i="38"/>
  <c r="G22" i="38"/>
  <c r="P22" i="38" s="1"/>
  <c r="F22" i="38"/>
  <c r="O22" i="38" s="1"/>
  <c r="AA21" i="38"/>
  <c r="W21" i="38"/>
  <c r="U21" i="38"/>
  <c r="T21" i="38"/>
  <c r="Q21" i="38"/>
  <c r="N21" i="38"/>
  <c r="J21" i="38"/>
  <c r="S21" i="38" s="1"/>
  <c r="I21" i="38"/>
  <c r="R21" i="38" s="1"/>
  <c r="G21" i="38"/>
  <c r="P21" i="38" s="1"/>
  <c r="F21" i="38"/>
  <c r="O21" i="38" s="1"/>
  <c r="AA20" i="38"/>
  <c r="U20" i="38"/>
  <c r="T20" i="38"/>
  <c r="S20" i="38"/>
  <c r="Q20" i="38"/>
  <c r="P20" i="38"/>
  <c r="O20" i="38"/>
  <c r="N20" i="38"/>
  <c r="J20" i="38"/>
  <c r="I20" i="38"/>
  <c r="R20" i="38" s="1"/>
  <c r="G20" i="38"/>
  <c r="F20" i="38"/>
  <c r="Z17" i="38"/>
  <c r="Y17" i="38"/>
  <c r="AB17" i="38" s="1"/>
  <c r="T12" i="38"/>
  <c r="V551" i="33"/>
  <c r="U551" i="33"/>
  <c r="T551" i="33"/>
  <c r="V539" i="33"/>
  <c r="U539" i="33"/>
  <c r="T539" i="33"/>
  <c r="V499" i="33"/>
  <c r="U499" i="33"/>
  <c r="T499" i="33"/>
  <c r="V491" i="33"/>
  <c r="U491" i="33"/>
  <c r="T491" i="33"/>
  <c r="V485" i="33"/>
  <c r="U485" i="33"/>
  <c r="T485" i="33"/>
  <c r="V478" i="33"/>
  <c r="U478" i="33"/>
  <c r="T478" i="33"/>
  <c r="V426" i="33"/>
  <c r="U426" i="33"/>
  <c r="T426" i="33"/>
  <c r="V376" i="33"/>
  <c r="U376" i="33"/>
  <c r="T376" i="33"/>
  <c r="V327" i="33"/>
  <c r="U327" i="33"/>
  <c r="T327" i="33"/>
  <c r="V292" i="33"/>
  <c r="U292" i="33"/>
  <c r="V257" i="33"/>
  <c r="U257" i="33"/>
  <c r="V197" i="33"/>
  <c r="U197" i="33"/>
  <c r="T197" i="33"/>
  <c r="T569" i="33"/>
  <c r="V567" i="33"/>
  <c r="U567" i="33"/>
  <c r="T567" i="33"/>
  <c r="T565" i="33"/>
  <c r="U565" i="33"/>
  <c r="V565" i="33"/>
  <c r="V564" i="33"/>
  <c r="U564" i="33"/>
  <c r="T564" i="33"/>
  <c r="V562" i="33"/>
  <c r="U562" i="33"/>
  <c r="T562" i="33"/>
  <c r="V560" i="33"/>
  <c r="U560" i="33"/>
  <c r="T560" i="33"/>
  <c r="T556" i="33"/>
  <c r="U556" i="33"/>
  <c r="V556" i="33"/>
  <c r="T557" i="33"/>
  <c r="U557" i="33"/>
  <c r="V557" i="33"/>
  <c r="T558" i="33"/>
  <c r="U558" i="33"/>
  <c r="V558" i="33"/>
  <c r="V555" i="33"/>
  <c r="U555" i="33"/>
  <c r="T555" i="33"/>
  <c r="V553" i="33"/>
  <c r="U553" i="33"/>
  <c r="T553" i="33"/>
  <c r="T542" i="33"/>
  <c r="U542" i="33"/>
  <c r="V542" i="33"/>
  <c r="T543" i="33"/>
  <c r="U543" i="33"/>
  <c r="V543" i="33"/>
  <c r="T544" i="33"/>
  <c r="U544" i="33"/>
  <c r="V544" i="33"/>
  <c r="T545" i="33"/>
  <c r="U545" i="33"/>
  <c r="V545" i="33"/>
  <c r="T546" i="33"/>
  <c r="U546" i="33"/>
  <c r="V546" i="33"/>
  <c r="T547" i="33"/>
  <c r="U547" i="33"/>
  <c r="V547" i="33"/>
  <c r="T548" i="33"/>
  <c r="U548" i="33"/>
  <c r="V548" i="33"/>
  <c r="T549" i="33"/>
  <c r="U549" i="33"/>
  <c r="V549" i="33"/>
  <c r="T550" i="33"/>
  <c r="U550" i="33"/>
  <c r="V550" i="33"/>
  <c r="V541" i="33"/>
  <c r="U541" i="33"/>
  <c r="T541" i="33"/>
  <c r="T502" i="33"/>
  <c r="U502" i="33"/>
  <c r="V502" i="33"/>
  <c r="T503" i="33"/>
  <c r="U503" i="33"/>
  <c r="V503" i="33"/>
  <c r="T504" i="33"/>
  <c r="U504" i="33"/>
  <c r="V504" i="33"/>
  <c r="T505" i="33"/>
  <c r="U505" i="33"/>
  <c r="V505" i="33"/>
  <c r="T506" i="33"/>
  <c r="U506" i="33"/>
  <c r="V506" i="33"/>
  <c r="T507" i="33"/>
  <c r="U507" i="33"/>
  <c r="V507" i="33"/>
  <c r="T508" i="33"/>
  <c r="U508" i="33"/>
  <c r="V508" i="33"/>
  <c r="T509" i="33"/>
  <c r="U509" i="33"/>
  <c r="V509" i="33"/>
  <c r="T510" i="33"/>
  <c r="U510" i="33"/>
  <c r="V510" i="33"/>
  <c r="T511" i="33"/>
  <c r="U511" i="33"/>
  <c r="V511" i="33"/>
  <c r="T512" i="33"/>
  <c r="U512" i="33"/>
  <c r="V512" i="33"/>
  <c r="T513" i="33"/>
  <c r="U513" i="33"/>
  <c r="V513" i="33"/>
  <c r="T514" i="33"/>
  <c r="U514" i="33"/>
  <c r="V514" i="33"/>
  <c r="T515" i="33"/>
  <c r="U515" i="33"/>
  <c r="V515" i="33"/>
  <c r="T516" i="33"/>
  <c r="U516" i="33"/>
  <c r="V516" i="33"/>
  <c r="T517" i="33"/>
  <c r="U517" i="33"/>
  <c r="V517" i="33"/>
  <c r="T518" i="33"/>
  <c r="U518" i="33"/>
  <c r="V518" i="33"/>
  <c r="T519" i="33"/>
  <c r="U519" i="33"/>
  <c r="V519" i="33"/>
  <c r="T520" i="33"/>
  <c r="U520" i="33"/>
  <c r="V520" i="33"/>
  <c r="T521" i="33"/>
  <c r="U521" i="33"/>
  <c r="V521" i="33"/>
  <c r="T522" i="33"/>
  <c r="U522" i="33"/>
  <c r="V522" i="33"/>
  <c r="T523" i="33"/>
  <c r="U523" i="33"/>
  <c r="V523" i="33"/>
  <c r="T524" i="33"/>
  <c r="U524" i="33"/>
  <c r="V524" i="33"/>
  <c r="T525" i="33"/>
  <c r="U525" i="33"/>
  <c r="V525" i="33"/>
  <c r="T526" i="33"/>
  <c r="U526" i="33"/>
  <c r="V526" i="33"/>
  <c r="T527" i="33"/>
  <c r="U527" i="33"/>
  <c r="V527" i="33"/>
  <c r="T528" i="33"/>
  <c r="U528" i="33"/>
  <c r="V528" i="33"/>
  <c r="T529" i="33"/>
  <c r="U529" i="33"/>
  <c r="V529" i="33"/>
  <c r="T530" i="33"/>
  <c r="U530" i="33"/>
  <c r="V530" i="33"/>
  <c r="T531" i="33"/>
  <c r="U531" i="33"/>
  <c r="V531" i="33"/>
  <c r="T532" i="33"/>
  <c r="U532" i="33"/>
  <c r="V532" i="33"/>
  <c r="T533" i="33"/>
  <c r="U533" i="33"/>
  <c r="V533" i="33"/>
  <c r="T534" i="33"/>
  <c r="U534" i="33"/>
  <c r="V534" i="33"/>
  <c r="T535" i="33"/>
  <c r="U535" i="33"/>
  <c r="V535" i="33"/>
  <c r="T536" i="33"/>
  <c r="U536" i="33"/>
  <c r="V536" i="33"/>
  <c r="T537" i="33"/>
  <c r="U537" i="33"/>
  <c r="V537" i="33"/>
  <c r="T538" i="33"/>
  <c r="U538" i="33"/>
  <c r="V538" i="33"/>
  <c r="V501" i="33"/>
  <c r="U501" i="33"/>
  <c r="T501" i="33"/>
  <c r="T494" i="33"/>
  <c r="U494" i="33"/>
  <c r="V494" i="33"/>
  <c r="T495" i="33"/>
  <c r="U495" i="33"/>
  <c r="V495" i="33"/>
  <c r="T496" i="33"/>
  <c r="U496" i="33"/>
  <c r="V496" i="33"/>
  <c r="T497" i="33"/>
  <c r="U497" i="33"/>
  <c r="V497" i="33"/>
  <c r="T498" i="33"/>
  <c r="U498" i="33"/>
  <c r="V498" i="33"/>
  <c r="V493" i="33"/>
  <c r="U493" i="33"/>
  <c r="T493" i="33"/>
  <c r="T488" i="33"/>
  <c r="U488" i="33"/>
  <c r="V488" i="33"/>
  <c r="T489" i="33"/>
  <c r="U489" i="33"/>
  <c r="V489" i="33"/>
  <c r="T490" i="33"/>
  <c r="U490" i="33"/>
  <c r="V490" i="33"/>
  <c r="V487" i="33"/>
  <c r="U487" i="33"/>
  <c r="T487" i="33"/>
  <c r="T481" i="33"/>
  <c r="U481" i="33"/>
  <c r="V481" i="33"/>
  <c r="T482" i="33"/>
  <c r="U482" i="33"/>
  <c r="V482" i="33"/>
  <c r="T483" i="33"/>
  <c r="U483" i="33"/>
  <c r="V483" i="33"/>
  <c r="T484" i="33"/>
  <c r="U484" i="33"/>
  <c r="V484" i="33"/>
  <c r="V480" i="33"/>
  <c r="U480" i="33"/>
  <c r="T480" i="33"/>
  <c r="T476" i="33"/>
  <c r="U476" i="33"/>
  <c r="V476" i="33"/>
  <c r="T477" i="33"/>
  <c r="U477" i="33"/>
  <c r="V477" i="33"/>
  <c r="V475" i="33"/>
  <c r="U475" i="33"/>
  <c r="T475" i="33"/>
  <c r="T472" i="33"/>
  <c r="U472" i="33"/>
  <c r="V472" i="33"/>
  <c r="T473" i="33"/>
  <c r="U473" i="33"/>
  <c r="V473" i="33"/>
  <c r="V471" i="33"/>
  <c r="U471" i="33"/>
  <c r="T471" i="33"/>
  <c r="T466" i="33"/>
  <c r="U466" i="33"/>
  <c r="V466" i="33"/>
  <c r="T467" i="33"/>
  <c r="U467" i="33"/>
  <c r="V467" i="33"/>
  <c r="T468" i="33"/>
  <c r="U468" i="33"/>
  <c r="V468" i="33"/>
  <c r="T469" i="33"/>
  <c r="U469" i="33"/>
  <c r="V469" i="33"/>
  <c r="V465" i="33"/>
  <c r="U465" i="33"/>
  <c r="T465" i="33"/>
  <c r="T462" i="33"/>
  <c r="U462" i="33"/>
  <c r="V462" i="33"/>
  <c r="T463" i="33"/>
  <c r="U463" i="33"/>
  <c r="V463" i="33"/>
  <c r="V461" i="33"/>
  <c r="U461" i="33"/>
  <c r="T461" i="33"/>
  <c r="T459" i="33"/>
  <c r="U459" i="33"/>
  <c r="V459" i="33"/>
  <c r="V458" i="33"/>
  <c r="U458" i="33"/>
  <c r="T458" i="33"/>
  <c r="T455" i="33"/>
  <c r="U455" i="33"/>
  <c r="V455" i="33"/>
  <c r="T456" i="33"/>
  <c r="U456" i="33"/>
  <c r="V456" i="33"/>
  <c r="V454" i="33"/>
  <c r="U454" i="33"/>
  <c r="T454" i="33"/>
  <c r="V452" i="33"/>
  <c r="U452" i="33"/>
  <c r="T452" i="33"/>
  <c r="T445" i="33"/>
  <c r="U445" i="33"/>
  <c r="V445" i="33"/>
  <c r="T446" i="33"/>
  <c r="U446" i="33"/>
  <c r="V446" i="33"/>
  <c r="T447" i="33"/>
  <c r="U447" i="33"/>
  <c r="V447" i="33"/>
  <c r="T448" i="33"/>
  <c r="U448" i="33"/>
  <c r="V448" i="33"/>
  <c r="T449" i="33"/>
  <c r="U449" i="33"/>
  <c r="V449" i="33"/>
  <c r="T450" i="33"/>
  <c r="U450" i="33"/>
  <c r="V450" i="33"/>
  <c r="V444" i="33"/>
  <c r="U444" i="33"/>
  <c r="T444" i="33"/>
  <c r="T431" i="33"/>
  <c r="U431" i="33"/>
  <c r="V431" i="33"/>
  <c r="T432" i="33"/>
  <c r="U432" i="33"/>
  <c r="V432" i="33"/>
  <c r="T433" i="33"/>
  <c r="U433" i="33"/>
  <c r="V433" i="33"/>
  <c r="T434" i="33"/>
  <c r="U434" i="33"/>
  <c r="V434" i="33"/>
  <c r="T435" i="33"/>
  <c r="U435" i="33"/>
  <c r="V435" i="33"/>
  <c r="T436" i="33"/>
  <c r="U436" i="33"/>
  <c r="V436" i="33"/>
  <c r="T437" i="33"/>
  <c r="U437" i="33"/>
  <c r="V437" i="33"/>
  <c r="T438" i="33"/>
  <c r="U438" i="33"/>
  <c r="V438" i="33"/>
  <c r="T439" i="33"/>
  <c r="U439" i="33"/>
  <c r="V439" i="33"/>
  <c r="T440" i="33"/>
  <c r="U440" i="33"/>
  <c r="V440" i="33"/>
  <c r="T441" i="33"/>
  <c r="U441" i="33"/>
  <c r="V441" i="33"/>
  <c r="T442" i="33"/>
  <c r="U442" i="33"/>
  <c r="V442" i="33"/>
  <c r="V430" i="33"/>
  <c r="U430" i="33"/>
  <c r="T430" i="33"/>
  <c r="V428" i="33"/>
  <c r="U428" i="33"/>
  <c r="T428" i="33"/>
  <c r="T424" i="33"/>
  <c r="U424" i="33"/>
  <c r="V424" i="33"/>
  <c r="T425" i="33"/>
  <c r="U425" i="33"/>
  <c r="V425" i="33"/>
  <c r="V423" i="33"/>
  <c r="U423" i="33"/>
  <c r="T423" i="33"/>
  <c r="T419" i="33"/>
  <c r="U419" i="33"/>
  <c r="V419" i="33"/>
  <c r="T420" i="33"/>
  <c r="U420" i="33"/>
  <c r="V420" i="33"/>
  <c r="T421" i="33"/>
  <c r="U421" i="33"/>
  <c r="V421" i="33"/>
  <c r="V418" i="33"/>
  <c r="U418" i="33"/>
  <c r="T418" i="33"/>
  <c r="T413" i="33"/>
  <c r="U413" i="33"/>
  <c r="V413" i="33"/>
  <c r="T414" i="33"/>
  <c r="U414" i="33"/>
  <c r="V414" i="33"/>
  <c r="T415" i="33"/>
  <c r="U415" i="33"/>
  <c r="V415" i="33"/>
  <c r="T416" i="33"/>
  <c r="U416" i="33"/>
  <c r="V416" i="33"/>
  <c r="V412" i="33"/>
  <c r="U412" i="33"/>
  <c r="T412" i="33"/>
  <c r="T410" i="33"/>
  <c r="U410" i="33"/>
  <c r="V410" i="33"/>
  <c r="V409" i="33"/>
  <c r="U409" i="33"/>
  <c r="T409" i="33"/>
  <c r="T405" i="33"/>
  <c r="U405" i="33"/>
  <c r="V405" i="33"/>
  <c r="T406" i="33"/>
  <c r="U406" i="33"/>
  <c r="V406" i="33"/>
  <c r="T407" i="33"/>
  <c r="U407" i="33"/>
  <c r="V407" i="33"/>
  <c r="V404" i="33"/>
  <c r="U404" i="33"/>
  <c r="T404" i="33"/>
  <c r="V402" i="33"/>
  <c r="U402" i="33"/>
  <c r="T402" i="33"/>
  <c r="T395" i="33"/>
  <c r="U395" i="33"/>
  <c r="V395" i="33"/>
  <c r="T396" i="33"/>
  <c r="U396" i="33"/>
  <c r="V396" i="33"/>
  <c r="T397" i="33"/>
  <c r="U397" i="33"/>
  <c r="V397" i="33"/>
  <c r="T398" i="33"/>
  <c r="U398" i="33"/>
  <c r="V398" i="33"/>
  <c r="T399" i="33"/>
  <c r="U399" i="33"/>
  <c r="V399" i="33"/>
  <c r="T400" i="33"/>
  <c r="U400" i="33"/>
  <c r="V400" i="33"/>
  <c r="V394" i="33"/>
  <c r="U394" i="33"/>
  <c r="T394" i="33"/>
  <c r="T381" i="33"/>
  <c r="U381" i="33"/>
  <c r="V381" i="33"/>
  <c r="T382" i="33"/>
  <c r="U382" i="33"/>
  <c r="V382" i="33"/>
  <c r="T383" i="33"/>
  <c r="U383" i="33"/>
  <c r="V383" i="33"/>
  <c r="T384" i="33"/>
  <c r="U384" i="33"/>
  <c r="V384" i="33"/>
  <c r="T385" i="33"/>
  <c r="U385" i="33"/>
  <c r="V385" i="33"/>
  <c r="T386" i="33"/>
  <c r="U386" i="33"/>
  <c r="V386" i="33"/>
  <c r="T387" i="33"/>
  <c r="U387" i="33"/>
  <c r="V387" i="33"/>
  <c r="T388" i="33"/>
  <c r="U388" i="33"/>
  <c r="V388" i="33"/>
  <c r="T389" i="33"/>
  <c r="U389" i="33"/>
  <c r="V389" i="33"/>
  <c r="T390" i="33"/>
  <c r="U390" i="33"/>
  <c r="V390" i="33"/>
  <c r="T391" i="33"/>
  <c r="U391" i="33"/>
  <c r="V391" i="33"/>
  <c r="T392" i="33"/>
  <c r="U392" i="33"/>
  <c r="V392" i="33"/>
  <c r="V380" i="33"/>
  <c r="U380" i="33"/>
  <c r="T380" i="33"/>
  <c r="V378" i="33"/>
  <c r="U378" i="33"/>
  <c r="T378" i="33"/>
  <c r="T374" i="33"/>
  <c r="U374" i="33"/>
  <c r="V374" i="33"/>
  <c r="T375" i="33"/>
  <c r="U375" i="33"/>
  <c r="V375" i="33"/>
  <c r="V373" i="33"/>
  <c r="U373" i="33"/>
  <c r="T373" i="33"/>
  <c r="T369" i="33"/>
  <c r="U369" i="33"/>
  <c r="V369" i="33"/>
  <c r="T370" i="33"/>
  <c r="U370" i="33"/>
  <c r="V370" i="33"/>
  <c r="T371" i="33"/>
  <c r="U371" i="33"/>
  <c r="V371" i="33"/>
  <c r="V368" i="33"/>
  <c r="U368" i="33"/>
  <c r="T368" i="33"/>
  <c r="T364" i="33"/>
  <c r="U364" i="33"/>
  <c r="V364" i="33"/>
  <c r="T365" i="33"/>
  <c r="U365" i="33"/>
  <c r="V365" i="33"/>
  <c r="T366" i="33"/>
  <c r="U366" i="33"/>
  <c r="V366" i="33"/>
  <c r="V363" i="33"/>
  <c r="U363" i="33"/>
  <c r="T363" i="33"/>
  <c r="T360" i="33"/>
  <c r="U360" i="33"/>
  <c r="V360" i="33"/>
  <c r="T361" i="33"/>
  <c r="U361" i="33"/>
  <c r="V361" i="33"/>
  <c r="V359" i="33"/>
  <c r="U359" i="33"/>
  <c r="T359" i="33"/>
  <c r="T355" i="33"/>
  <c r="U355" i="33"/>
  <c r="V355" i="33"/>
  <c r="T356" i="33"/>
  <c r="U356" i="33"/>
  <c r="V356" i="33"/>
  <c r="T357" i="33"/>
  <c r="U357" i="33"/>
  <c r="V357" i="33"/>
  <c r="V354" i="33"/>
  <c r="U354" i="33"/>
  <c r="T354" i="33"/>
  <c r="V352" i="33"/>
  <c r="U352" i="33"/>
  <c r="T352" i="33"/>
  <c r="T345" i="33"/>
  <c r="U345" i="33"/>
  <c r="V345" i="33"/>
  <c r="T346" i="33"/>
  <c r="U346" i="33"/>
  <c r="V346" i="33"/>
  <c r="T347" i="33"/>
  <c r="U347" i="33"/>
  <c r="V347" i="33"/>
  <c r="T348" i="33"/>
  <c r="U348" i="33"/>
  <c r="V348" i="33"/>
  <c r="T349" i="33"/>
  <c r="U349" i="33"/>
  <c r="V349" i="33"/>
  <c r="T350" i="33"/>
  <c r="U350" i="33"/>
  <c r="V350" i="33"/>
  <c r="V344" i="33"/>
  <c r="U344" i="33"/>
  <c r="T344" i="33"/>
  <c r="T332" i="33"/>
  <c r="U332" i="33"/>
  <c r="V332" i="33"/>
  <c r="T333" i="33"/>
  <c r="U333" i="33"/>
  <c r="V333" i="33"/>
  <c r="T334" i="33"/>
  <c r="U334" i="33"/>
  <c r="V334" i="33"/>
  <c r="T335" i="33"/>
  <c r="U335" i="33"/>
  <c r="V335" i="33"/>
  <c r="T336" i="33"/>
  <c r="U336" i="33"/>
  <c r="V336" i="33"/>
  <c r="T337" i="33"/>
  <c r="U337" i="33"/>
  <c r="V337" i="33"/>
  <c r="T338" i="33"/>
  <c r="U338" i="33"/>
  <c r="V338" i="33"/>
  <c r="T339" i="33"/>
  <c r="U339" i="33"/>
  <c r="V339" i="33"/>
  <c r="T340" i="33"/>
  <c r="U340" i="33"/>
  <c r="V340" i="33"/>
  <c r="T341" i="33"/>
  <c r="U341" i="33"/>
  <c r="V341" i="33"/>
  <c r="T342" i="33"/>
  <c r="U342" i="33"/>
  <c r="V342" i="33"/>
  <c r="V331" i="33"/>
  <c r="U331" i="33"/>
  <c r="T331" i="33"/>
  <c r="V329" i="33"/>
  <c r="U329" i="33"/>
  <c r="T329" i="33"/>
  <c r="T325" i="33"/>
  <c r="U325" i="33"/>
  <c r="V325" i="33"/>
  <c r="T326" i="33"/>
  <c r="U326" i="33"/>
  <c r="V326" i="33"/>
  <c r="V324" i="33"/>
  <c r="U324" i="33"/>
  <c r="T324" i="33"/>
  <c r="T320" i="33"/>
  <c r="U320" i="33"/>
  <c r="V320" i="33"/>
  <c r="T321" i="33"/>
  <c r="U321" i="33"/>
  <c r="V321" i="33"/>
  <c r="T322" i="33"/>
  <c r="U322" i="33"/>
  <c r="V322" i="33"/>
  <c r="V319" i="33"/>
  <c r="U319" i="33"/>
  <c r="T319" i="33"/>
  <c r="T317" i="33"/>
  <c r="U317" i="33"/>
  <c r="V317" i="33"/>
  <c r="V316" i="33"/>
  <c r="U316" i="33"/>
  <c r="T316" i="33"/>
  <c r="T314" i="33"/>
  <c r="U314" i="33"/>
  <c r="V314" i="33"/>
  <c r="V313" i="33"/>
  <c r="U313" i="33"/>
  <c r="T313" i="33"/>
  <c r="V311" i="33"/>
  <c r="U311" i="33"/>
  <c r="T311" i="33"/>
  <c r="T297" i="33"/>
  <c r="U297" i="33"/>
  <c r="V297" i="33"/>
  <c r="T298" i="33"/>
  <c r="U298" i="33"/>
  <c r="V298" i="33"/>
  <c r="T299" i="33"/>
  <c r="U299" i="33"/>
  <c r="V299" i="33"/>
  <c r="T300" i="33"/>
  <c r="U300" i="33"/>
  <c r="V300" i="33"/>
  <c r="T301" i="33"/>
  <c r="U301" i="33"/>
  <c r="V301" i="33"/>
  <c r="T302" i="33"/>
  <c r="U302" i="33"/>
  <c r="V302" i="33"/>
  <c r="T303" i="33"/>
  <c r="T292" i="33" s="1"/>
  <c r="U303" i="33"/>
  <c r="V303" i="33"/>
  <c r="T304" i="33"/>
  <c r="U304" i="33"/>
  <c r="V304" i="33"/>
  <c r="T305" i="33"/>
  <c r="U305" i="33"/>
  <c r="V305" i="33"/>
  <c r="T306" i="33"/>
  <c r="U306" i="33"/>
  <c r="V306" i="33"/>
  <c r="T307" i="33"/>
  <c r="U307" i="33"/>
  <c r="V307" i="33"/>
  <c r="T308" i="33"/>
  <c r="U308" i="33"/>
  <c r="V308" i="33"/>
  <c r="T309" i="33"/>
  <c r="U309" i="33"/>
  <c r="V309" i="33"/>
  <c r="V296" i="33"/>
  <c r="U296" i="33"/>
  <c r="T296" i="33"/>
  <c r="V294" i="33"/>
  <c r="U294" i="33"/>
  <c r="T294" i="33"/>
  <c r="T290" i="33"/>
  <c r="U290" i="33"/>
  <c r="V290" i="33"/>
  <c r="T291" i="33"/>
  <c r="U291" i="33"/>
  <c r="V291" i="33"/>
  <c r="V289" i="33"/>
  <c r="U289" i="33"/>
  <c r="T289" i="33"/>
  <c r="T285" i="33"/>
  <c r="U285" i="33"/>
  <c r="V285" i="33"/>
  <c r="T286" i="33"/>
  <c r="U286" i="33"/>
  <c r="V286" i="33"/>
  <c r="T287" i="33"/>
  <c r="U287" i="33"/>
  <c r="V287" i="33"/>
  <c r="V284" i="33"/>
  <c r="U284" i="33"/>
  <c r="T284" i="33"/>
  <c r="T282" i="33"/>
  <c r="U282" i="33"/>
  <c r="V282" i="33"/>
  <c r="V281" i="33"/>
  <c r="U281" i="33"/>
  <c r="T281" i="33"/>
  <c r="T279" i="33"/>
  <c r="U279" i="33"/>
  <c r="V279" i="33"/>
  <c r="V278" i="33"/>
  <c r="U278" i="33"/>
  <c r="T278" i="33"/>
  <c r="V276" i="33"/>
  <c r="U276" i="33"/>
  <c r="T276" i="33"/>
  <c r="T262" i="33"/>
  <c r="U262" i="33"/>
  <c r="V262" i="33"/>
  <c r="T263" i="33"/>
  <c r="U263" i="33"/>
  <c r="V263" i="33"/>
  <c r="T264" i="33"/>
  <c r="U264" i="33"/>
  <c r="V264" i="33"/>
  <c r="T265" i="33"/>
  <c r="U265" i="33"/>
  <c r="V265" i="33"/>
  <c r="T266" i="33"/>
  <c r="U266" i="33"/>
  <c r="V266" i="33"/>
  <c r="T267" i="33"/>
  <c r="U267" i="33"/>
  <c r="V267" i="33"/>
  <c r="T268" i="33"/>
  <c r="U268" i="33"/>
  <c r="V268" i="33"/>
  <c r="T269" i="33"/>
  <c r="U269" i="33"/>
  <c r="V269" i="33"/>
  <c r="T270" i="33"/>
  <c r="U270" i="33"/>
  <c r="V270" i="33"/>
  <c r="T271" i="33"/>
  <c r="U271" i="33"/>
  <c r="V271" i="33"/>
  <c r="T272" i="33"/>
  <c r="U272" i="33"/>
  <c r="V272" i="33"/>
  <c r="T273" i="33"/>
  <c r="U273" i="33"/>
  <c r="V273" i="33"/>
  <c r="T274" i="33"/>
  <c r="U274" i="33"/>
  <c r="V274" i="33"/>
  <c r="V261" i="33"/>
  <c r="U261" i="33"/>
  <c r="T261" i="33"/>
  <c r="T257" i="33" s="1"/>
  <c r="V259" i="33"/>
  <c r="U259" i="33"/>
  <c r="T259" i="33"/>
  <c r="T249" i="33"/>
  <c r="U249" i="33"/>
  <c r="V249" i="33"/>
  <c r="T250" i="33"/>
  <c r="U250" i="33"/>
  <c r="V250" i="33"/>
  <c r="T251" i="33"/>
  <c r="U251" i="33"/>
  <c r="V251" i="33"/>
  <c r="T252" i="33"/>
  <c r="U252" i="33"/>
  <c r="V252" i="33"/>
  <c r="T253" i="33"/>
  <c r="U253" i="33"/>
  <c r="V253" i="33"/>
  <c r="T254" i="33"/>
  <c r="U254" i="33"/>
  <c r="V254" i="33"/>
  <c r="T255" i="33"/>
  <c r="U255" i="33"/>
  <c r="V255" i="33"/>
  <c r="V248" i="33"/>
  <c r="U248" i="33"/>
  <c r="T248" i="33"/>
  <c r="T242" i="33"/>
  <c r="U242" i="33"/>
  <c r="V242" i="33"/>
  <c r="T243" i="33"/>
  <c r="U243" i="33"/>
  <c r="V243" i="33"/>
  <c r="T244" i="33"/>
  <c r="U244" i="33"/>
  <c r="V244" i="33"/>
  <c r="T245" i="33"/>
  <c r="U245" i="33"/>
  <c r="V245" i="33"/>
  <c r="T246" i="33"/>
  <c r="U246" i="33"/>
  <c r="V246" i="33"/>
  <c r="V241" i="33"/>
  <c r="U241" i="33"/>
  <c r="T241" i="33"/>
  <c r="T568" i="33"/>
  <c r="S568" i="33"/>
  <c r="S238" i="33"/>
  <c r="T238" i="33"/>
  <c r="U238" i="33"/>
  <c r="V238" i="33"/>
  <c r="S239" i="33"/>
  <c r="T239" i="33"/>
  <c r="U239" i="33"/>
  <c r="V239" i="33"/>
  <c r="V237" i="33"/>
  <c r="U237" i="33"/>
  <c r="T237" i="33"/>
  <c r="S237" i="33"/>
  <c r="S232" i="33"/>
  <c r="T232" i="33"/>
  <c r="U232" i="33"/>
  <c r="V232" i="33"/>
  <c r="S233" i="33"/>
  <c r="T233" i="33"/>
  <c r="U233" i="33"/>
  <c r="V233" i="33"/>
  <c r="S234" i="33"/>
  <c r="T234" i="33"/>
  <c r="U234" i="33"/>
  <c r="V234" i="33"/>
  <c r="S235" i="33"/>
  <c r="T235" i="33"/>
  <c r="U235" i="33"/>
  <c r="V235" i="33"/>
  <c r="V231" i="33"/>
  <c r="U231" i="33"/>
  <c r="T231" i="33"/>
  <c r="S231" i="33"/>
  <c r="S228" i="33"/>
  <c r="T228" i="33"/>
  <c r="U228" i="33"/>
  <c r="V228" i="33"/>
  <c r="S229" i="33"/>
  <c r="T229" i="33"/>
  <c r="U229" i="33"/>
  <c r="V229" i="33"/>
  <c r="V227" i="33"/>
  <c r="U227" i="33"/>
  <c r="T227" i="33"/>
  <c r="S227" i="33"/>
  <c r="S223" i="33"/>
  <c r="T223" i="33"/>
  <c r="U223" i="33"/>
  <c r="V223" i="33"/>
  <c r="S224" i="33"/>
  <c r="T224" i="33"/>
  <c r="U224" i="33"/>
  <c r="V224" i="33"/>
  <c r="S225" i="33"/>
  <c r="T225" i="33"/>
  <c r="U225" i="33"/>
  <c r="V225" i="33"/>
  <c r="V222" i="33"/>
  <c r="U222" i="33"/>
  <c r="T222" i="33"/>
  <c r="S222" i="33"/>
  <c r="S217" i="33"/>
  <c r="T217" i="33"/>
  <c r="U217" i="33"/>
  <c r="V217" i="33"/>
  <c r="S218" i="33"/>
  <c r="T218" i="33"/>
  <c r="U218" i="33"/>
  <c r="V218" i="33"/>
  <c r="S219" i="33"/>
  <c r="T219" i="33"/>
  <c r="U219" i="33"/>
  <c r="V219" i="33"/>
  <c r="S220" i="33"/>
  <c r="T220" i="33"/>
  <c r="U220" i="33"/>
  <c r="V220" i="33"/>
  <c r="V216" i="33"/>
  <c r="U216" i="33"/>
  <c r="T216" i="33"/>
  <c r="S216" i="33"/>
  <c r="S202" i="33"/>
  <c r="T202" i="33"/>
  <c r="U202" i="33"/>
  <c r="V202" i="33"/>
  <c r="S203" i="33"/>
  <c r="T203" i="33"/>
  <c r="U203" i="33"/>
  <c r="V203" i="33"/>
  <c r="S204" i="33"/>
  <c r="T204" i="33"/>
  <c r="U204" i="33"/>
  <c r="V204" i="33"/>
  <c r="S205" i="33"/>
  <c r="T205" i="33"/>
  <c r="U205" i="33"/>
  <c r="V205" i="33"/>
  <c r="S206" i="33"/>
  <c r="T206" i="33"/>
  <c r="U206" i="33"/>
  <c r="V206" i="33"/>
  <c r="S207" i="33"/>
  <c r="T207" i="33"/>
  <c r="U207" i="33"/>
  <c r="V207" i="33"/>
  <c r="S208" i="33"/>
  <c r="T208" i="33"/>
  <c r="U208" i="33"/>
  <c r="V208" i="33"/>
  <c r="S209" i="33"/>
  <c r="T209" i="33"/>
  <c r="U209" i="33"/>
  <c r="V209" i="33"/>
  <c r="S210" i="33"/>
  <c r="T210" i="33"/>
  <c r="U210" i="33"/>
  <c r="V210" i="33"/>
  <c r="S211" i="33"/>
  <c r="T211" i="33"/>
  <c r="U211" i="33"/>
  <c r="V211" i="33"/>
  <c r="S212" i="33"/>
  <c r="T212" i="33"/>
  <c r="U212" i="33"/>
  <c r="V212" i="33"/>
  <c r="S213" i="33"/>
  <c r="T213" i="33"/>
  <c r="U213" i="33"/>
  <c r="V213" i="33"/>
  <c r="S214" i="33"/>
  <c r="T214" i="33"/>
  <c r="U214" i="33"/>
  <c r="V214" i="33"/>
  <c r="V201" i="33"/>
  <c r="U201" i="33"/>
  <c r="T201" i="33"/>
  <c r="S201" i="33"/>
  <c r="V199" i="33"/>
  <c r="U199" i="33"/>
  <c r="T199" i="33"/>
  <c r="S199" i="33"/>
  <c r="S190" i="33"/>
  <c r="T190" i="33"/>
  <c r="U190" i="33"/>
  <c r="V190" i="33"/>
  <c r="S191" i="33"/>
  <c r="T191" i="33"/>
  <c r="U191" i="33"/>
  <c r="V191" i="33"/>
  <c r="S192" i="33"/>
  <c r="T192" i="33"/>
  <c r="U192" i="33"/>
  <c r="V192" i="33"/>
  <c r="S193" i="33"/>
  <c r="T193" i="33"/>
  <c r="U193" i="33"/>
  <c r="V193" i="33"/>
  <c r="S194" i="33"/>
  <c r="T194" i="33"/>
  <c r="U194" i="33"/>
  <c r="V194" i="33"/>
  <c r="S195" i="33"/>
  <c r="T195" i="33"/>
  <c r="U195" i="33"/>
  <c r="V195" i="33"/>
  <c r="S196" i="33"/>
  <c r="T196" i="33"/>
  <c r="U196" i="33"/>
  <c r="V196" i="33"/>
  <c r="V189" i="33"/>
  <c r="U189" i="33"/>
  <c r="T189" i="33"/>
  <c r="S189" i="33"/>
  <c r="S183" i="33"/>
  <c r="T183" i="33"/>
  <c r="U183" i="33"/>
  <c r="V183" i="33"/>
  <c r="S184" i="33"/>
  <c r="T184" i="33"/>
  <c r="U184" i="33"/>
  <c r="V184" i="33"/>
  <c r="S185" i="33"/>
  <c r="T185" i="33"/>
  <c r="U185" i="33"/>
  <c r="V185" i="33"/>
  <c r="S186" i="33"/>
  <c r="T186" i="33"/>
  <c r="U186" i="33"/>
  <c r="V186" i="33"/>
  <c r="S187" i="33"/>
  <c r="T187" i="33"/>
  <c r="U187" i="33"/>
  <c r="V187" i="33"/>
  <c r="V182" i="33"/>
  <c r="U182" i="33"/>
  <c r="T182" i="33"/>
  <c r="S182" i="33"/>
  <c r="S179" i="33"/>
  <c r="T179" i="33"/>
  <c r="U179" i="33"/>
  <c r="V179" i="33"/>
  <c r="S180" i="33"/>
  <c r="T180" i="33"/>
  <c r="U180" i="33"/>
  <c r="V180" i="33"/>
  <c r="V178" i="33"/>
  <c r="U178" i="33"/>
  <c r="T178" i="33"/>
  <c r="S178" i="33"/>
  <c r="S173" i="33"/>
  <c r="T173" i="33"/>
  <c r="U173" i="33"/>
  <c r="V173" i="33"/>
  <c r="S174" i="33"/>
  <c r="T174" i="33"/>
  <c r="U174" i="33"/>
  <c r="V174" i="33"/>
  <c r="S175" i="33"/>
  <c r="T175" i="33"/>
  <c r="U175" i="33"/>
  <c r="V175" i="33"/>
  <c r="S176" i="33"/>
  <c r="T176" i="33"/>
  <c r="U176" i="33"/>
  <c r="V176" i="33"/>
  <c r="V172" i="33"/>
  <c r="U172" i="33"/>
  <c r="T172" i="33"/>
  <c r="S172" i="33"/>
  <c r="S169" i="33"/>
  <c r="T169" i="33"/>
  <c r="U169" i="33"/>
  <c r="V169" i="33"/>
  <c r="S170" i="33"/>
  <c r="T170" i="33"/>
  <c r="U170" i="33"/>
  <c r="V170" i="33"/>
  <c r="V168" i="33"/>
  <c r="U168" i="33"/>
  <c r="T168" i="33"/>
  <c r="S168" i="33"/>
  <c r="S165" i="33"/>
  <c r="T165" i="33"/>
  <c r="U165" i="33"/>
  <c r="V165" i="33"/>
  <c r="S166" i="33"/>
  <c r="T166" i="33"/>
  <c r="U166" i="33"/>
  <c r="V166" i="33"/>
  <c r="V164" i="33"/>
  <c r="U164" i="33"/>
  <c r="T164" i="33"/>
  <c r="S164" i="33"/>
  <c r="S159" i="33"/>
  <c r="T159" i="33"/>
  <c r="U159" i="33"/>
  <c r="V159" i="33"/>
  <c r="S160" i="33"/>
  <c r="T160" i="33"/>
  <c r="U160" i="33"/>
  <c r="V160" i="33"/>
  <c r="S161" i="33"/>
  <c r="T161" i="33"/>
  <c r="U161" i="33"/>
  <c r="V161" i="33"/>
  <c r="S162" i="33"/>
  <c r="T162" i="33"/>
  <c r="U162" i="33"/>
  <c r="V162" i="33"/>
  <c r="V158" i="33"/>
  <c r="U158" i="33"/>
  <c r="T158" i="33"/>
  <c r="S158" i="33"/>
  <c r="S152" i="33"/>
  <c r="T152" i="33"/>
  <c r="U152" i="33"/>
  <c r="V152" i="33"/>
  <c r="S153" i="33"/>
  <c r="T153" i="33"/>
  <c r="U153" i="33"/>
  <c r="V153" i="33"/>
  <c r="S154" i="33"/>
  <c r="T154" i="33"/>
  <c r="U154" i="33"/>
  <c r="V154" i="33"/>
  <c r="S155" i="33"/>
  <c r="T155" i="33"/>
  <c r="U155" i="33"/>
  <c r="V155" i="33"/>
  <c r="S156" i="33"/>
  <c r="T156" i="33"/>
  <c r="U156" i="33"/>
  <c r="V156" i="33"/>
  <c r="V151" i="33"/>
  <c r="U151" i="33"/>
  <c r="T151" i="33"/>
  <c r="S151" i="33"/>
  <c r="S139" i="33"/>
  <c r="T139" i="33"/>
  <c r="U139" i="33"/>
  <c r="V139" i="33"/>
  <c r="S140" i="33"/>
  <c r="T140" i="33"/>
  <c r="U140" i="33"/>
  <c r="V140" i="33"/>
  <c r="S141" i="33"/>
  <c r="T141" i="33"/>
  <c r="U141" i="33"/>
  <c r="V141" i="33"/>
  <c r="S142" i="33"/>
  <c r="T142" i="33"/>
  <c r="U142" i="33"/>
  <c r="V142" i="33"/>
  <c r="S143" i="33"/>
  <c r="T143" i="33"/>
  <c r="U143" i="33"/>
  <c r="V143" i="33"/>
  <c r="S144" i="33"/>
  <c r="T144" i="33"/>
  <c r="U144" i="33"/>
  <c r="V144" i="33"/>
  <c r="S145" i="33"/>
  <c r="T145" i="33"/>
  <c r="U145" i="33"/>
  <c r="V145" i="33"/>
  <c r="S146" i="33"/>
  <c r="T146" i="33"/>
  <c r="U146" i="33"/>
  <c r="V146" i="33"/>
  <c r="S147" i="33"/>
  <c r="T147" i="33"/>
  <c r="U147" i="33"/>
  <c r="V147" i="33"/>
  <c r="S148" i="33"/>
  <c r="T148" i="33"/>
  <c r="U148" i="33"/>
  <c r="V148" i="33"/>
  <c r="S149" i="33"/>
  <c r="T149" i="33"/>
  <c r="U149" i="33"/>
  <c r="V149" i="33"/>
  <c r="V138" i="33"/>
  <c r="U138" i="33"/>
  <c r="T138" i="33"/>
  <c r="S138" i="33"/>
  <c r="R152" i="33"/>
  <c r="R153" i="33"/>
  <c r="R154" i="33"/>
  <c r="R155" i="33"/>
  <c r="R156" i="33"/>
  <c r="R151" i="33"/>
  <c r="R139" i="33"/>
  <c r="R140" i="33"/>
  <c r="R141" i="33"/>
  <c r="R142" i="33"/>
  <c r="R143" i="33"/>
  <c r="R144" i="33"/>
  <c r="R145" i="33"/>
  <c r="R146" i="33"/>
  <c r="R147" i="33"/>
  <c r="R148" i="33"/>
  <c r="R149" i="33"/>
  <c r="R138" i="33"/>
  <c r="S569" i="33"/>
  <c r="E680" i="37"/>
  <c r="K680" i="37" s="1"/>
  <c r="L680" i="37" s="1"/>
  <c r="L681" i="37"/>
  <c r="L682" i="37"/>
  <c r="L683" i="37"/>
  <c r="K681" i="37"/>
  <c r="K682" i="37"/>
  <c r="K683" i="37"/>
  <c r="L306" i="35"/>
  <c r="L440" i="35"/>
  <c r="L432" i="35"/>
  <c r="L431" i="35"/>
  <c r="L430" i="35"/>
  <c r="L304" i="35"/>
  <c r="L269" i="35"/>
  <c r="L231" i="35"/>
  <c r="M231" i="35" s="1"/>
  <c r="V231" i="35" s="1"/>
  <c r="L211" i="35"/>
  <c r="U211" i="35" s="1"/>
  <c r="L172" i="35"/>
  <c r="L147" i="35"/>
  <c r="L143" i="35"/>
  <c r="L95" i="35"/>
  <c r="L94" i="35"/>
  <c r="L1659" i="37"/>
  <c r="M1658" i="37"/>
  <c r="B1658" i="37"/>
  <c r="B1657" i="37"/>
  <c r="E1646" i="37"/>
  <c r="E1649" i="37" s="1"/>
  <c r="K1649" i="37" s="1"/>
  <c r="L1649" i="37" s="1"/>
  <c r="M1648" i="37" s="1"/>
  <c r="E1643" i="37"/>
  <c r="K1643" i="37" s="1"/>
  <c r="L1643" i="37" s="1"/>
  <c r="M1641" i="37" s="1"/>
  <c r="K1639" i="37"/>
  <c r="L1639" i="37" s="1"/>
  <c r="M1638" i="37" s="1"/>
  <c r="K1635" i="37"/>
  <c r="L1635" i="37" s="1"/>
  <c r="M1634" i="37" s="1"/>
  <c r="L1633" i="37"/>
  <c r="M1632" i="37" s="1"/>
  <c r="K1633" i="37"/>
  <c r="K1501" i="37"/>
  <c r="L1501" i="37" s="1"/>
  <c r="M1500" i="37" s="1"/>
  <c r="K1498" i="37"/>
  <c r="L1498" i="37" s="1"/>
  <c r="M1497" i="37"/>
  <c r="M1493" i="37"/>
  <c r="M1488" i="37"/>
  <c r="M1484" i="37"/>
  <c r="M1480" i="37"/>
  <c r="M1476" i="37"/>
  <c r="K1469" i="37"/>
  <c r="L1469" i="37" s="1"/>
  <c r="K1468" i="37"/>
  <c r="L1468" i="37" s="1"/>
  <c r="K1467" i="37"/>
  <c r="L1467" i="37" s="1"/>
  <c r="P1400" i="37"/>
  <c r="E1398" i="37"/>
  <c r="K1398" i="37" s="1"/>
  <c r="L1398" i="37" s="1"/>
  <c r="M1397" i="37" s="1"/>
  <c r="E1396" i="37"/>
  <c r="K1396" i="37" s="1"/>
  <c r="L1396" i="37" s="1"/>
  <c r="K1395" i="37"/>
  <c r="L1395" i="37" s="1"/>
  <c r="E1395" i="37"/>
  <c r="E1393" i="37"/>
  <c r="K1393" i="37" s="1"/>
  <c r="L1393" i="37" s="1"/>
  <c r="Q1392" i="37"/>
  <c r="Q1394" i="37" s="1"/>
  <c r="K1392" i="37"/>
  <c r="L1392" i="37" s="1"/>
  <c r="M1391" i="37" s="1"/>
  <c r="E1392" i="37"/>
  <c r="L1384" i="37"/>
  <c r="M1383" i="37" s="1"/>
  <c r="K1382" i="37"/>
  <c r="L1382" i="37" s="1"/>
  <c r="M1381" i="37" s="1"/>
  <c r="K1380" i="37"/>
  <c r="L1380" i="37" s="1"/>
  <c r="M1379" i="37" s="1"/>
  <c r="L1364" i="37"/>
  <c r="L1363" i="37"/>
  <c r="E1352" i="37"/>
  <c r="K1352" i="37" s="1"/>
  <c r="M1351" i="37" s="1"/>
  <c r="E1350" i="37"/>
  <c r="K1350" i="37" s="1"/>
  <c r="M1349" i="37"/>
  <c r="M1338" i="37"/>
  <c r="K1327" i="37"/>
  <c r="L1327" i="37" s="1"/>
  <c r="K1326" i="37"/>
  <c r="L1326" i="37" s="1"/>
  <c r="M1325" i="37"/>
  <c r="K1322" i="37"/>
  <c r="L1322" i="37" s="1"/>
  <c r="K1321" i="37"/>
  <c r="L1321" i="37" s="1"/>
  <c r="M1320" i="37" s="1"/>
  <c r="G1317" i="37"/>
  <c r="E1317" i="37"/>
  <c r="K1317" i="37" s="1"/>
  <c r="L1317" i="37" s="1"/>
  <c r="G1316" i="37"/>
  <c r="E1316" i="37"/>
  <c r="K1316" i="37" s="1"/>
  <c r="L1316" i="37" s="1"/>
  <c r="E1241" i="37"/>
  <c r="K1241" i="37" s="1"/>
  <c r="L1241" i="37" s="1"/>
  <c r="M1240" i="37" s="1"/>
  <c r="K1239" i="37"/>
  <c r="L1239" i="37" s="1"/>
  <c r="M1238" i="37" s="1"/>
  <c r="E1239" i="37"/>
  <c r="E1235" i="37"/>
  <c r="E1233" i="37"/>
  <c r="K1233" i="37" s="1"/>
  <c r="L1233" i="37" s="1"/>
  <c r="M1232" i="37" s="1"/>
  <c r="K1221" i="37"/>
  <c r="L1221" i="37" s="1"/>
  <c r="M1220" i="37" s="1"/>
  <c r="K1219" i="37"/>
  <c r="L1219" i="37" s="1"/>
  <c r="M1218" i="37" s="1"/>
  <c r="K1203" i="37"/>
  <c r="L1203" i="37" s="1"/>
  <c r="K1202" i="37"/>
  <c r="L1202" i="37" s="1"/>
  <c r="E1191" i="37"/>
  <c r="K1191" i="37" s="1"/>
  <c r="M1190" i="37"/>
  <c r="E1189" i="37"/>
  <c r="K1189" i="37" s="1"/>
  <c r="M1188" i="37" s="1"/>
  <c r="L1180" i="37"/>
  <c r="M1179" i="37" s="1"/>
  <c r="L1178" i="37"/>
  <c r="L1174" i="37"/>
  <c r="M1173" i="37"/>
  <c r="K1172" i="37"/>
  <c r="L1172" i="37" s="1"/>
  <c r="M1171" i="37" s="1"/>
  <c r="K1168" i="37"/>
  <c r="L1168" i="37" s="1"/>
  <c r="M1167" i="37" s="1"/>
  <c r="K1164" i="37"/>
  <c r="L1164" i="37" s="1"/>
  <c r="G1164" i="37"/>
  <c r="E1164" i="37"/>
  <c r="G1163" i="37"/>
  <c r="K1163" i="37" s="1"/>
  <c r="L1163" i="37" s="1"/>
  <c r="E1163" i="37"/>
  <c r="G1162" i="37"/>
  <c r="E1162" i="37"/>
  <c r="K1162" i="37" s="1"/>
  <c r="L1162" i="37" s="1"/>
  <c r="G1160" i="37"/>
  <c r="K1160" i="37" s="1"/>
  <c r="L1160" i="37" s="1"/>
  <c r="E1160" i="37"/>
  <c r="G1159" i="37"/>
  <c r="E1159" i="37"/>
  <c r="K1159" i="37" s="1"/>
  <c r="L1159" i="37" s="1"/>
  <c r="G1158" i="37"/>
  <c r="E1158" i="37"/>
  <c r="K1158" i="37" s="1"/>
  <c r="L1158" i="37" s="1"/>
  <c r="L1156" i="37"/>
  <c r="G1156" i="37"/>
  <c r="E1156" i="37"/>
  <c r="K1156" i="37" s="1"/>
  <c r="G1155" i="37"/>
  <c r="E1155" i="37"/>
  <c r="K1155" i="37" s="1"/>
  <c r="L1155" i="37" s="1"/>
  <c r="K1154" i="37"/>
  <c r="L1154" i="37" s="1"/>
  <c r="G1154" i="37"/>
  <c r="E1154" i="37"/>
  <c r="E1079" i="37"/>
  <c r="K1079" i="37" s="1"/>
  <c r="L1079" i="37" s="1"/>
  <c r="E1078" i="37"/>
  <c r="K1078" i="37" s="1"/>
  <c r="L1078" i="37" s="1"/>
  <c r="K1077" i="37"/>
  <c r="L1077" i="37" s="1"/>
  <c r="E1077" i="37"/>
  <c r="E1076" i="37"/>
  <c r="K1076" i="37" s="1"/>
  <c r="L1076" i="37" s="1"/>
  <c r="K1075" i="37"/>
  <c r="L1075" i="37" s="1"/>
  <c r="M1074" i="37" s="1"/>
  <c r="E1075" i="37"/>
  <c r="K1073" i="37"/>
  <c r="L1073" i="37" s="1"/>
  <c r="K1072" i="37"/>
  <c r="L1072" i="37" s="1"/>
  <c r="K1071" i="37"/>
  <c r="L1071" i="37" s="1"/>
  <c r="K1070" i="37"/>
  <c r="L1070" i="37" s="1"/>
  <c r="E1068" i="37"/>
  <c r="K1068" i="37" s="1"/>
  <c r="L1068" i="37" s="1"/>
  <c r="K1067" i="37"/>
  <c r="L1067" i="37" s="1"/>
  <c r="K1066" i="37"/>
  <c r="L1066" i="37" s="1"/>
  <c r="K1065" i="37"/>
  <c r="L1065" i="37" s="1"/>
  <c r="K1064" i="37"/>
  <c r="L1064" i="37" s="1"/>
  <c r="E1062" i="37"/>
  <c r="K1062" i="37" s="1"/>
  <c r="L1062" i="37" s="1"/>
  <c r="Q1061" i="37"/>
  <c r="K1061" i="37"/>
  <c r="L1061" i="37" s="1"/>
  <c r="Q1060" i="37"/>
  <c r="K1060" i="37"/>
  <c r="L1060" i="37" s="1"/>
  <c r="Q1059" i="37"/>
  <c r="K1059" i="37"/>
  <c r="L1059" i="37" s="1"/>
  <c r="Q1058" i="37"/>
  <c r="K1058" i="37"/>
  <c r="L1058" i="37" s="1"/>
  <c r="M1045" i="37"/>
  <c r="K1044" i="37"/>
  <c r="L1044" i="37" s="1"/>
  <c r="M1043" i="37" s="1"/>
  <c r="K1042" i="37"/>
  <c r="L1042" i="37" s="1"/>
  <c r="M1041" i="37" s="1"/>
  <c r="L1028" i="37"/>
  <c r="M1025" i="37"/>
  <c r="L1024" i="37"/>
  <c r="M1022" i="37"/>
  <c r="K1012" i="37"/>
  <c r="M1011" i="37"/>
  <c r="K1007" i="37"/>
  <c r="L1007" i="37" s="1"/>
  <c r="K1006" i="37"/>
  <c r="L1006" i="37" s="1"/>
  <c r="M1005" i="37" s="1"/>
  <c r="K988" i="37"/>
  <c r="L988" i="37" s="1"/>
  <c r="G988" i="37"/>
  <c r="E988" i="37"/>
  <c r="G987" i="37"/>
  <c r="E987" i="37"/>
  <c r="K987" i="37" s="1"/>
  <c r="L987" i="37" s="1"/>
  <c r="M986" i="37" s="1"/>
  <c r="E1009" i="37" s="1"/>
  <c r="K1009" i="37" s="1"/>
  <c r="L1009" i="37" s="1"/>
  <c r="M1008" i="37" s="1"/>
  <c r="E984" i="37"/>
  <c r="K980" i="37"/>
  <c r="L980" i="37" s="1"/>
  <c r="M979" i="37" s="1"/>
  <c r="I978" i="37"/>
  <c r="E978" i="37"/>
  <c r="K978" i="37" s="1"/>
  <c r="L978" i="37" s="1"/>
  <c r="M977" i="37" s="1"/>
  <c r="L973" i="37"/>
  <c r="M972" i="37" s="1"/>
  <c r="B972" i="37"/>
  <c r="L971" i="37"/>
  <c r="M970" i="37" s="1"/>
  <c r="B970" i="37"/>
  <c r="K969" i="37"/>
  <c r="L969" i="37" s="1"/>
  <c r="M968" i="37" s="1"/>
  <c r="K967" i="37"/>
  <c r="L967" i="37" s="1"/>
  <c r="M966" i="37" s="1"/>
  <c r="K965" i="37"/>
  <c r="L965" i="37" s="1"/>
  <c r="M964" i="37" s="1"/>
  <c r="K963" i="37"/>
  <c r="L963" i="37" s="1"/>
  <c r="M962" i="37" s="1"/>
  <c r="I960" i="37"/>
  <c r="K960" i="37" s="1"/>
  <c r="L960" i="37" s="1"/>
  <c r="I959" i="37"/>
  <c r="K959" i="37" s="1"/>
  <c r="L959" i="37" s="1"/>
  <c r="D959" i="37"/>
  <c r="K958" i="37"/>
  <c r="L958" i="37" s="1"/>
  <c r="I956" i="37"/>
  <c r="K956" i="37" s="1"/>
  <c r="L956" i="37" s="1"/>
  <c r="I955" i="37"/>
  <c r="K955" i="37" s="1"/>
  <c r="L955" i="37" s="1"/>
  <c r="D955" i="37"/>
  <c r="K954" i="37"/>
  <c r="L954" i="37" s="1"/>
  <c r="I951" i="37"/>
  <c r="K951" i="37" s="1"/>
  <c r="L951" i="37" s="1"/>
  <c r="I950" i="37"/>
  <c r="K950" i="37" s="1"/>
  <c r="L950" i="37" s="1"/>
  <c r="D950" i="37"/>
  <c r="K949" i="37"/>
  <c r="L949" i="37" s="1"/>
  <c r="I947" i="37"/>
  <c r="K947" i="37" s="1"/>
  <c r="L947" i="37" s="1"/>
  <c r="K946" i="37"/>
  <c r="L946" i="37" s="1"/>
  <c r="I946" i="37"/>
  <c r="D946" i="37"/>
  <c r="K945" i="37"/>
  <c r="L945" i="37" s="1"/>
  <c r="I942" i="37"/>
  <c r="K942" i="37" s="1"/>
  <c r="L942" i="37" s="1"/>
  <c r="I941" i="37"/>
  <c r="K941" i="37" s="1"/>
  <c r="L941" i="37" s="1"/>
  <c r="D941" i="37"/>
  <c r="K940" i="37"/>
  <c r="L940" i="37" s="1"/>
  <c r="E937" i="37"/>
  <c r="K937" i="37" s="1"/>
  <c r="L937" i="37" s="1"/>
  <c r="M936" i="37" s="1"/>
  <c r="K935" i="37"/>
  <c r="L935" i="37" s="1"/>
  <c r="D935" i="37"/>
  <c r="E934" i="37"/>
  <c r="K934" i="37" s="1"/>
  <c r="L934" i="37" s="1"/>
  <c r="E932" i="37"/>
  <c r="K932" i="37" s="1"/>
  <c r="L932" i="37" s="1"/>
  <c r="D932" i="37"/>
  <c r="E931" i="37"/>
  <c r="K931" i="37" s="1"/>
  <c r="L931" i="37" s="1"/>
  <c r="K930" i="37"/>
  <c r="L930" i="37" s="1"/>
  <c r="E929" i="37"/>
  <c r="K929" i="37" s="1"/>
  <c r="L929" i="37" s="1"/>
  <c r="E928" i="37"/>
  <c r="K928" i="37" s="1"/>
  <c r="L928" i="37" s="1"/>
  <c r="K926" i="37"/>
  <c r="L926" i="37" s="1"/>
  <c r="K925" i="37"/>
  <c r="L925" i="37" s="1"/>
  <c r="K924" i="37"/>
  <c r="L924" i="37" s="1"/>
  <c r="M923" i="37" s="1"/>
  <c r="K922" i="37"/>
  <c r="L922" i="37" s="1"/>
  <c r="D922" i="37"/>
  <c r="E921" i="37"/>
  <c r="K921" i="37" s="1"/>
  <c r="L921" i="37" s="1"/>
  <c r="D919" i="37"/>
  <c r="D918" i="37"/>
  <c r="K915" i="37"/>
  <c r="L915" i="37" s="1"/>
  <c r="D915" i="37"/>
  <c r="K914" i="37"/>
  <c r="J913" i="37"/>
  <c r="K913" i="37" s="1"/>
  <c r="L913" i="37" s="1"/>
  <c r="D913" i="37"/>
  <c r="L912" i="37"/>
  <c r="K912" i="37"/>
  <c r="D912" i="37"/>
  <c r="K911" i="37"/>
  <c r="L911" i="37" s="1"/>
  <c r="D911" i="37"/>
  <c r="K909" i="37"/>
  <c r="L909" i="37" s="1"/>
  <c r="D909" i="37"/>
  <c r="K908" i="37"/>
  <c r="J907" i="37"/>
  <c r="K907" i="37" s="1"/>
  <c r="D907" i="37"/>
  <c r="K906" i="37"/>
  <c r="L906" i="37" s="1"/>
  <c r="D906" i="37"/>
  <c r="K905" i="37"/>
  <c r="L905" i="37" s="1"/>
  <c r="D905" i="37"/>
  <c r="E903" i="37"/>
  <c r="G903" i="37" s="1"/>
  <c r="K903" i="37" s="1"/>
  <c r="D903" i="37"/>
  <c r="M902" i="37"/>
  <c r="E901" i="37"/>
  <c r="G901" i="37" s="1"/>
  <c r="K901" i="37" s="1"/>
  <c r="D901" i="37"/>
  <c r="E899" i="37"/>
  <c r="G899" i="37" s="1"/>
  <c r="D899" i="37"/>
  <c r="D898" i="37"/>
  <c r="E898" i="37" s="1"/>
  <c r="G898" i="37" s="1"/>
  <c r="K898" i="37" s="1"/>
  <c r="G897" i="37"/>
  <c r="K897" i="37" s="1"/>
  <c r="E897" i="37"/>
  <c r="D897" i="37"/>
  <c r="E896" i="37"/>
  <c r="G896" i="37" s="1"/>
  <c r="D896" i="37"/>
  <c r="E895" i="37"/>
  <c r="G895" i="37" s="1"/>
  <c r="K895" i="37" s="1"/>
  <c r="D895" i="37"/>
  <c r="K893" i="37"/>
  <c r="L893" i="37" s="1"/>
  <c r="D893" i="37"/>
  <c r="K892" i="37"/>
  <c r="L892" i="37" s="1"/>
  <c r="D892" i="37"/>
  <c r="K890" i="37"/>
  <c r="L890" i="37" s="1"/>
  <c r="D890" i="37"/>
  <c r="K889" i="37"/>
  <c r="D889" i="37"/>
  <c r="E888" i="37"/>
  <c r="K888" i="37" s="1"/>
  <c r="L888" i="37" s="1"/>
  <c r="M886" i="37"/>
  <c r="D886" i="37"/>
  <c r="K886" i="37" s="1"/>
  <c r="M885" i="37"/>
  <c r="K885" i="37"/>
  <c r="D884" i="37"/>
  <c r="M884" i="37" s="1"/>
  <c r="K883" i="37"/>
  <c r="K882" i="37"/>
  <c r="K881" i="37"/>
  <c r="K880" i="37"/>
  <c r="K879" i="37"/>
  <c r="K878" i="37"/>
  <c r="K877" i="37"/>
  <c r="L876" i="37"/>
  <c r="K875" i="37"/>
  <c r="K874" i="37"/>
  <c r="K873" i="37"/>
  <c r="K872" i="37"/>
  <c r="K871" i="37"/>
  <c r="K870" i="37"/>
  <c r="K869" i="37"/>
  <c r="K868" i="37"/>
  <c r="K867" i="37"/>
  <c r="K866" i="37"/>
  <c r="K865" i="37"/>
  <c r="K864" i="37"/>
  <c r="K863" i="37"/>
  <c r="K862" i="37"/>
  <c r="E851" i="37"/>
  <c r="K851" i="37" s="1"/>
  <c r="L851" i="37" s="1"/>
  <c r="M850" i="37" s="1"/>
  <c r="B845" i="37"/>
  <c r="B843" i="37"/>
  <c r="L842" i="37"/>
  <c r="M841" i="37" s="1"/>
  <c r="K842" i="37"/>
  <c r="K840" i="37"/>
  <c r="L840" i="37" s="1"/>
  <c r="M839" i="37" s="1"/>
  <c r="K836" i="37"/>
  <c r="I833" i="37"/>
  <c r="K833" i="37" s="1"/>
  <c r="L833" i="37" s="1"/>
  <c r="K832" i="37"/>
  <c r="L832" i="37" s="1"/>
  <c r="K831" i="37"/>
  <c r="L831" i="37" s="1"/>
  <c r="E831" i="37"/>
  <c r="I829" i="37"/>
  <c r="K829" i="37" s="1"/>
  <c r="L829" i="37" s="1"/>
  <c r="K828" i="37"/>
  <c r="L828" i="37" s="1"/>
  <c r="K827" i="37"/>
  <c r="L827" i="37" s="1"/>
  <c r="E827" i="37"/>
  <c r="I824" i="37"/>
  <c r="K824" i="37" s="1"/>
  <c r="L824" i="37" s="1"/>
  <c r="K823" i="37"/>
  <c r="L823" i="37" s="1"/>
  <c r="K822" i="37"/>
  <c r="L822" i="37" s="1"/>
  <c r="M821" i="37" s="1"/>
  <c r="E822" i="37"/>
  <c r="I820" i="37"/>
  <c r="K820" i="37" s="1"/>
  <c r="L820" i="37" s="1"/>
  <c r="K819" i="37"/>
  <c r="L819" i="37" s="1"/>
  <c r="K818" i="37"/>
  <c r="L818" i="37" s="1"/>
  <c r="M817" i="37" s="1"/>
  <c r="E818" i="37"/>
  <c r="I815" i="37"/>
  <c r="K815" i="37" s="1"/>
  <c r="L815" i="37" s="1"/>
  <c r="K814" i="37"/>
  <c r="L814" i="37" s="1"/>
  <c r="E813" i="37"/>
  <c r="K813" i="37" s="1"/>
  <c r="L813" i="37" s="1"/>
  <c r="E810" i="37"/>
  <c r="K810" i="37" s="1"/>
  <c r="M809" i="37" s="1"/>
  <c r="K808" i="37"/>
  <c r="L808" i="37" s="1"/>
  <c r="E807" i="37"/>
  <c r="K807" i="37" s="1"/>
  <c r="L807" i="37" s="1"/>
  <c r="M806" i="37" s="1"/>
  <c r="K805" i="37"/>
  <c r="L805" i="37" s="1"/>
  <c r="E805" i="37"/>
  <c r="G804" i="37"/>
  <c r="E804" i="37"/>
  <c r="K804" i="37" s="1"/>
  <c r="L804" i="37" s="1"/>
  <c r="E802" i="37"/>
  <c r="K802" i="37" s="1"/>
  <c r="L802" i="37" s="1"/>
  <c r="E801" i="37"/>
  <c r="K801" i="37" s="1"/>
  <c r="L801" i="37" s="1"/>
  <c r="E799" i="37"/>
  <c r="E803" i="37" s="1"/>
  <c r="K803" i="37" s="1"/>
  <c r="L803" i="37" s="1"/>
  <c r="E797" i="37"/>
  <c r="K797" i="37" s="1"/>
  <c r="L797" i="37" s="1"/>
  <c r="M796" i="37" s="1"/>
  <c r="E795" i="37"/>
  <c r="K795" i="37" s="1"/>
  <c r="L795" i="37" s="1"/>
  <c r="K791" i="37"/>
  <c r="L791" i="37" s="1"/>
  <c r="K790" i="37"/>
  <c r="L790" i="37" s="1"/>
  <c r="D790" i="37"/>
  <c r="D908" i="37" s="1"/>
  <c r="D914" i="37" s="1"/>
  <c r="K789" i="37"/>
  <c r="L789" i="37" s="1"/>
  <c r="M786" i="37" s="1"/>
  <c r="K788" i="37"/>
  <c r="L788" i="37" s="1"/>
  <c r="K787" i="37"/>
  <c r="L787" i="37" s="1"/>
  <c r="K785" i="37"/>
  <c r="L785" i="37" s="1"/>
  <c r="D784" i="37"/>
  <c r="K784" i="37" s="1"/>
  <c r="L784" i="37" s="1"/>
  <c r="K783" i="37"/>
  <c r="L783" i="37" s="1"/>
  <c r="K782" i="37"/>
  <c r="L782" i="37" s="1"/>
  <c r="K781" i="37"/>
  <c r="L781" i="37" s="1"/>
  <c r="E777" i="37"/>
  <c r="G777" i="37" s="1"/>
  <c r="K777" i="37" s="1"/>
  <c r="M776" i="37" s="1"/>
  <c r="D777" i="37"/>
  <c r="E775" i="37"/>
  <c r="G775" i="37" s="1"/>
  <c r="K775" i="37" s="1"/>
  <c r="D775" i="37"/>
  <c r="D774" i="37"/>
  <c r="E774" i="37" s="1"/>
  <c r="G774" i="37" s="1"/>
  <c r="K774" i="37" s="1"/>
  <c r="E773" i="37"/>
  <c r="G773" i="37" s="1"/>
  <c r="K773" i="37" s="1"/>
  <c r="D773" i="37"/>
  <c r="E772" i="37"/>
  <c r="G772" i="37" s="1"/>
  <c r="K772" i="37" s="1"/>
  <c r="E771" i="37"/>
  <c r="G771" i="37" s="1"/>
  <c r="K771" i="37" s="1"/>
  <c r="K769" i="37"/>
  <c r="L769" i="37" s="1"/>
  <c r="K768" i="37"/>
  <c r="L768" i="37" s="1"/>
  <c r="M767" i="37"/>
  <c r="K766" i="37"/>
  <c r="L766" i="37" s="1"/>
  <c r="K765" i="37"/>
  <c r="L765" i="37" s="1"/>
  <c r="E764" i="37"/>
  <c r="K764" i="37" s="1"/>
  <c r="L764" i="37" s="1"/>
  <c r="M761" i="37"/>
  <c r="E760" i="37"/>
  <c r="M760" i="37" s="1"/>
  <c r="K759" i="37"/>
  <c r="K758" i="37"/>
  <c r="K757" i="37"/>
  <c r="K756" i="37"/>
  <c r="K755" i="37"/>
  <c r="K754" i="37"/>
  <c r="K753" i="37"/>
  <c r="L752" i="37"/>
  <c r="K751" i="37"/>
  <c r="K750" i="37"/>
  <c r="K749" i="37"/>
  <c r="K748" i="37"/>
  <c r="K747" i="37"/>
  <c r="K746" i="37"/>
  <c r="K745" i="37"/>
  <c r="K744" i="37"/>
  <c r="K743" i="37"/>
  <c r="K742" i="37"/>
  <c r="K741" i="37"/>
  <c r="K740" i="37"/>
  <c r="K739" i="37"/>
  <c r="K738" i="37"/>
  <c r="K711" i="37"/>
  <c r="L711" i="37" s="1"/>
  <c r="K710" i="37"/>
  <c r="L710" i="37" s="1"/>
  <c r="M709" i="37" s="1"/>
  <c r="K708" i="37"/>
  <c r="L708" i="37" s="1"/>
  <c r="K707" i="37"/>
  <c r="L707" i="37" s="1"/>
  <c r="M706" i="37" s="1"/>
  <c r="K705" i="37"/>
  <c r="L705" i="37" s="1"/>
  <c r="K704" i="37"/>
  <c r="L704" i="37" s="1"/>
  <c r="M703" i="37"/>
  <c r="K663" i="37"/>
  <c r="L663" i="37" s="1"/>
  <c r="M662" i="37" s="1"/>
  <c r="K659" i="37"/>
  <c r="L659" i="37" s="1"/>
  <c r="K658" i="37"/>
  <c r="L658" i="37" s="1"/>
  <c r="K656" i="37"/>
  <c r="L656" i="37" s="1"/>
  <c r="K655" i="37"/>
  <c r="L655" i="37" s="1"/>
  <c r="M654" i="37" s="1"/>
  <c r="K653" i="37"/>
  <c r="L653" i="37" s="1"/>
  <c r="K652" i="37"/>
  <c r="L652" i="37" s="1"/>
  <c r="M644" i="37"/>
  <c r="M642" i="37"/>
  <c r="K638" i="37"/>
  <c r="L638" i="37" s="1"/>
  <c r="K637" i="37"/>
  <c r="L637" i="37" s="1"/>
  <c r="K635" i="37"/>
  <c r="L635" i="37" s="1"/>
  <c r="M634" i="37" s="1"/>
  <c r="K633" i="37"/>
  <c r="L633" i="37" s="1"/>
  <c r="M632" i="37" s="1"/>
  <c r="L627" i="37"/>
  <c r="K610" i="37"/>
  <c r="L610" i="37" s="1"/>
  <c r="K609" i="37"/>
  <c r="L609" i="37" s="1"/>
  <c r="B608" i="37"/>
  <c r="E607" i="37"/>
  <c r="K607" i="37" s="1"/>
  <c r="L607" i="37" s="1"/>
  <c r="M606" i="37" s="1"/>
  <c r="E605" i="37"/>
  <c r="K605" i="37" s="1"/>
  <c r="M604" i="37" s="1"/>
  <c r="L600" i="37"/>
  <c r="M599" i="37"/>
  <c r="L598" i="37"/>
  <c r="M597" i="37" s="1"/>
  <c r="L596" i="37"/>
  <c r="K594" i="37"/>
  <c r="L594" i="37" s="1"/>
  <c r="M593" i="37" s="1"/>
  <c r="M591" i="37"/>
  <c r="L590" i="37"/>
  <c r="M587" i="37"/>
  <c r="B587" i="37"/>
  <c r="K586" i="37"/>
  <c r="L586" i="37" s="1"/>
  <c r="M585" i="37" s="1"/>
  <c r="B585" i="37"/>
  <c r="K584" i="37"/>
  <c r="L584" i="37" s="1"/>
  <c r="M583" i="37" s="1"/>
  <c r="K582" i="37"/>
  <c r="K581" i="37"/>
  <c r="K580" i="37"/>
  <c r="K579" i="37"/>
  <c r="K578" i="37"/>
  <c r="K577" i="37"/>
  <c r="K576" i="37"/>
  <c r="K575" i="37"/>
  <c r="K574" i="37"/>
  <c r="K573" i="37"/>
  <c r="M571" i="37" s="1"/>
  <c r="E602" i="37" s="1"/>
  <c r="K602" i="37" s="1"/>
  <c r="L602" i="37" s="1"/>
  <c r="K570" i="37"/>
  <c r="L570" i="37" s="1"/>
  <c r="M569" i="37" s="1"/>
  <c r="K568" i="37"/>
  <c r="L568" i="37" s="1"/>
  <c r="M567" i="37" s="1"/>
  <c r="K566" i="37"/>
  <c r="K565" i="37"/>
  <c r="K564" i="37"/>
  <c r="K563" i="37"/>
  <c r="K562" i="37"/>
  <c r="K561" i="37"/>
  <c r="K560" i="37"/>
  <c r="K559" i="37"/>
  <c r="K558" i="37"/>
  <c r="K557" i="37"/>
  <c r="K530" i="37"/>
  <c r="L530" i="37" s="1"/>
  <c r="K529" i="37"/>
  <c r="L529" i="37" s="1"/>
  <c r="K528" i="37"/>
  <c r="L528" i="37" s="1"/>
  <c r="K526" i="37"/>
  <c r="L526" i="37" s="1"/>
  <c r="K525" i="37"/>
  <c r="L525" i="37" s="1"/>
  <c r="K524" i="37"/>
  <c r="L524" i="37" s="1"/>
  <c r="K522" i="37"/>
  <c r="L522" i="37" s="1"/>
  <c r="K521" i="37"/>
  <c r="L521" i="37" s="1"/>
  <c r="K520" i="37"/>
  <c r="L520" i="37" s="1"/>
  <c r="K479" i="37"/>
  <c r="K475" i="37"/>
  <c r="L475" i="37" s="1"/>
  <c r="K474" i="37"/>
  <c r="L474" i="37" s="1"/>
  <c r="K473" i="37"/>
  <c r="L473" i="37" s="1"/>
  <c r="K471" i="37"/>
  <c r="L471" i="37" s="1"/>
  <c r="K470" i="37"/>
  <c r="L470" i="37" s="1"/>
  <c r="K469" i="37"/>
  <c r="L469" i="37" s="1"/>
  <c r="M468" i="37" s="1"/>
  <c r="K467" i="37"/>
  <c r="L467" i="37" s="1"/>
  <c r="K466" i="37"/>
  <c r="L466" i="37" s="1"/>
  <c r="K465" i="37"/>
  <c r="L465" i="37" s="1"/>
  <c r="M464" i="37" s="1"/>
  <c r="M460" i="37"/>
  <c r="M457" i="37"/>
  <c r="M455" i="37"/>
  <c r="K453" i="37"/>
  <c r="L453" i="37" s="1"/>
  <c r="K452" i="37"/>
  <c r="L452" i="37" s="1"/>
  <c r="K451" i="37"/>
  <c r="L451" i="37" s="1"/>
  <c r="M450" i="37" s="1"/>
  <c r="K449" i="37"/>
  <c r="L449" i="37" s="1"/>
  <c r="M448" i="37" s="1"/>
  <c r="K447" i="37"/>
  <c r="L447" i="37" s="1"/>
  <c r="M446" i="37" s="1"/>
  <c r="K441" i="37"/>
  <c r="L441" i="37" s="1"/>
  <c r="K440" i="37"/>
  <c r="L440" i="37" s="1"/>
  <c r="K436" i="37"/>
  <c r="L436" i="37" s="1"/>
  <c r="K435" i="37"/>
  <c r="L435" i="37" s="1"/>
  <c r="M419" i="37"/>
  <c r="M416" i="37"/>
  <c r="K415" i="37"/>
  <c r="L415" i="37" s="1"/>
  <c r="K414" i="37"/>
  <c r="L414" i="37" s="1"/>
  <c r="M413" i="37" s="1"/>
  <c r="K412" i="37"/>
  <c r="L412" i="37" s="1"/>
  <c r="K411" i="37"/>
  <c r="L411" i="37" s="1"/>
  <c r="K409" i="37"/>
  <c r="L409" i="37" s="1"/>
  <c r="L407" i="37"/>
  <c r="M406" i="37" s="1"/>
  <c r="E404" i="37"/>
  <c r="K404" i="37" s="1"/>
  <c r="M403" i="37" s="1"/>
  <c r="E402" i="37"/>
  <c r="K402" i="37" s="1"/>
  <c r="M401" i="37" s="1"/>
  <c r="K399" i="37"/>
  <c r="L399" i="37" s="1"/>
  <c r="M392" i="37"/>
  <c r="L391" i="37"/>
  <c r="M390" i="37" s="1"/>
  <c r="K389" i="37"/>
  <c r="L389" i="37" s="1"/>
  <c r="M388" i="37" s="1"/>
  <c r="E400" i="37" s="1"/>
  <c r="K400" i="37" s="1"/>
  <c r="L400" i="37" s="1"/>
  <c r="K387" i="37"/>
  <c r="L385" i="37"/>
  <c r="M384" i="37"/>
  <c r="K380" i="37"/>
  <c r="L380" i="37" s="1"/>
  <c r="M379" i="37"/>
  <c r="K378" i="37"/>
  <c r="K377" i="37"/>
  <c r="K376" i="37"/>
  <c r="K375" i="37"/>
  <c r="K374" i="37"/>
  <c r="K373" i="37"/>
  <c r="K372" i="37"/>
  <c r="K371" i="37"/>
  <c r="K370" i="37"/>
  <c r="K369" i="37"/>
  <c r="K368" i="37"/>
  <c r="E366" i="37"/>
  <c r="K366" i="37" s="1"/>
  <c r="M365" i="37" s="1"/>
  <c r="E398" i="37" s="1"/>
  <c r="K398" i="37" s="1"/>
  <c r="L398" i="37" s="1"/>
  <c r="M397" i="37" s="1"/>
  <c r="K317" i="37"/>
  <c r="L317" i="37" s="1"/>
  <c r="M316" i="37" s="1"/>
  <c r="M296" i="37"/>
  <c r="K237" i="37"/>
  <c r="L237" i="37" s="1"/>
  <c r="K236" i="37"/>
  <c r="L236" i="37" s="1"/>
  <c r="M235" i="37" s="1"/>
  <c r="M230" i="37"/>
  <c r="M227" i="37"/>
  <c r="M224" i="37"/>
  <c r="K223" i="37"/>
  <c r="L223" i="37" s="1"/>
  <c r="K222" i="37"/>
  <c r="L222" i="37" s="1"/>
  <c r="M221" i="37"/>
  <c r="M208" i="37"/>
  <c r="L203" i="37"/>
  <c r="M202" i="37" s="1"/>
  <c r="K203" i="37"/>
  <c r="K201" i="37"/>
  <c r="L201" i="37" s="1"/>
  <c r="M200" i="37" s="1"/>
  <c r="K184" i="37"/>
  <c r="L184" i="37" s="1"/>
  <c r="L183" i="37"/>
  <c r="M182" i="37"/>
  <c r="I172" i="37"/>
  <c r="K172" i="37" s="1"/>
  <c r="K170" i="37"/>
  <c r="L170" i="37" s="1"/>
  <c r="K169" i="37"/>
  <c r="L169" i="37" s="1"/>
  <c r="M168" i="37"/>
  <c r="K164" i="37"/>
  <c r="L164" i="37" s="1"/>
  <c r="K163" i="37"/>
  <c r="L163" i="37" s="1"/>
  <c r="M162" i="37"/>
  <c r="L161" i="37"/>
  <c r="M160" i="37"/>
  <c r="B160" i="37"/>
  <c r="M158" i="37"/>
  <c r="L157" i="37"/>
  <c r="M156" i="37"/>
  <c r="M150" i="37"/>
  <c r="G143" i="37"/>
  <c r="E143" i="37"/>
  <c r="L140" i="37"/>
  <c r="M139" i="37" s="1"/>
  <c r="E140" i="37"/>
  <c r="K140" i="37" s="1"/>
  <c r="K49" i="37"/>
  <c r="K48" i="37"/>
  <c r="L48" i="37" s="1"/>
  <c r="M47" i="37" s="1"/>
  <c r="K45" i="37"/>
  <c r="L45" i="37" s="1"/>
  <c r="E45" i="37"/>
  <c r="E44" i="37"/>
  <c r="K44" i="37" s="1"/>
  <c r="L44" i="37" s="1"/>
  <c r="M43" i="37" s="1"/>
  <c r="M23" i="37"/>
  <c r="L461" i="35"/>
  <c r="L463" i="35"/>
  <c r="L415" i="35"/>
  <c r="L414" i="35"/>
  <c r="L412" i="35"/>
  <c r="L363" i="35"/>
  <c r="M363" i="35"/>
  <c r="L547" i="35"/>
  <c r="L548" i="35"/>
  <c r="L549" i="35"/>
  <c r="F20" i="35"/>
  <c r="G20" i="35"/>
  <c r="M20" i="35"/>
  <c r="N20" i="35"/>
  <c r="AA20" i="35" s="1"/>
  <c r="O20" i="35"/>
  <c r="P20" i="35"/>
  <c r="Q20" i="35"/>
  <c r="T20" i="35"/>
  <c r="U20" i="35"/>
  <c r="V20" i="35"/>
  <c r="W20" i="35"/>
  <c r="F21" i="35"/>
  <c r="O21" i="35" s="1"/>
  <c r="G21" i="35"/>
  <c r="P21" i="35" s="1"/>
  <c r="I21" i="35"/>
  <c r="R21" i="35" s="1"/>
  <c r="J21" i="35"/>
  <c r="S21" i="35" s="1"/>
  <c r="M21" i="35"/>
  <c r="N21" i="35"/>
  <c r="Q21" i="35"/>
  <c r="T21" i="35"/>
  <c r="W21" i="35" s="1"/>
  <c r="U21" i="35"/>
  <c r="V21" i="35"/>
  <c r="F22" i="35"/>
  <c r="G22" i="35"/>
  <c r="P22" i="35" s="1"/>
  <c r="M22" i="35"/>
  <c r="V22" i="35" s="1"/>
  <c r="N22" i="35"/>
  <c r="O22" i="35"/>
  <c r="Q22" i="35"/>
  <c r="U22" i="35"/>
  <c r="F23" i="35"/>
  <c r="O23" i="35" s="1"/>
  <c r="G23" i="35"/>
  <c r="M23" i="35"/>
  <c r="V23" i="35" s="1"/>
  <c r="N23" i="35"/>
  <c r="P23" i="35"/>
  <c r="Q23" i="35"/>
  <c r="U23" i="35"/>
  <c r="F25" i="35"/>
  <c r="O25" i="35" s="1"/>
  <c r="G25" i="35"/>
  <c r="M25" i="35"/>
  <c r="N25" i="35"/>
  <c r="P25" i="35"/>
  <c r="Q25" i="35"/>
  <c r="U25" i="35"/>
  <c r="V25" i="35"/>
  <c r="F26" i="35"/>
  <c r="G26" i="35"/>
  <c r="J26" i="35"/>
  <c r="S26" i="35" s="1"/>
  <c r="M26" i="35"/>
  <c r="N26" i="35"/>
  <c r="O26" i="35"/>
  <c r="P26" i="35"/>
  <c r="Q26" i="35"/>
  <c r="U26" i="35"/>
  <c r="V26" i="35"/>
  <c r="F27" i="35"/>
  <c r="G27" i="35"/>
  <c r="I27" i="35"/>
  <c r="R27" i="35" s="1"/>
  <c r="J27" i="35"/>
  <c r="S27" i="35" s="1"/>
  <c r="M27" i="35"/>
  <c r="N27" i="35"/>
  <c r="O27" i="35"/>
  <c r="P27" i="35"/>
  <c r="Q27" i="35"/>
  <c r="T27" i="35"/>
  <c r="W27" i="35" s="1"/>
  <c r="U27" i="35"/>
  <c r="V27" i="35"/>
  <c r="F28" i="35"/>
  <c r="G28" i="35"/>
  <c r="P28" i="35" s="1"/>
  <c r="M28" i="35"/>
  <c r="V28" i="35" s="1"/>
  <c r="N28" i="35"/>
  <c r="AA28" i="35" s="1"/>
  <c r="O28" i="35"/>
  <c r="Q28" i="35"/>
  <c r="U28" i="35"/>
  <c r="F29" i="35"/>
  <c r="G29" i="35"/>
  <c r="I29" i="35"/>
  <c r="R29" i="35" s="1"/>
  <c r="J29" i="35"/>
  <c r="S29" i="35" s="1"/>
  <c r="T29" i="35"/>
  <c r="M29" i="35"/>
  <c r="V29" i="35" s="1"/>
  <c r="W29" i="35" s="1"/>
  <c r="N29" i="35"/>
  <c r="O29" i="35"/>
  <c r="P29" i="35"/>
  <c r="Q29" i="35"/>
  <c r="U29" i="35"/>
  <c r="F30" i="35"/>
  <c r="O30" i="35" s="1"/>
  <c r="G30" i="35"/>
  <c r="P30" i="35" s="1"/>
  <c r="I30" i="35"/>
  <c r="J30" i="35"/>
  <c r="S30" i="35" s="1"/>
  <c r="M30" i="35"/>
  <c r="V30" i="35" s="1"/>
  <c r="N30" i="35"/>
  <c r="Q30" i="35"/>
  <c r="R30" i="35"/>
  <c r="U30" i="35"/>
  <c r="F31" i="35"/>
  <c r="G31" i="35"/>
  <c r="M31" i="35"/>
  <c r="N31" i="35"/>
  <c r="O31" i="35"/>
  <c r="P31" i="35"/>
  <c r="Q31" i="35"/>
  <c r="U31" i="35"/>
  <c r="V31" i="35"/>
  <c r="F32" i="35"/>
  <c r="O32" i="35" s="1"/>
  <c r="G32" i="35"/>
  <c r="P32" i="35" s="1"/>
  <c r="I32" i="35"/>
  <c r="J32" i="35"/>
  <c r="S32" i="35" s="1"/>
  <c r="M32" i="35"/>
  <c r="N32" i="35"/>
  <c r="Q32" i="35"/>
  <c r="R32" i="35"/>
  <c r="T32" i="35"/>
  <c r="U32" i="35"/>
  <c r="V32" i="35"/>
  <c r="W32" i="35" s="1"/>
  <c r="F33" i="35"/>
  <c r="G33" i="35"/>
  <c r="P33" i="35" s="1"/>
  <c r="I33" i="35"/>
  <c r="R33" i="35" s="1"/>
  <c r="T33" i="35"/>
  <c r="M33" i="35"/>
  <c r="V33" i="35" s="1"/>
  <c r="W33" i="35" s="1"/>
  <c r="N33" i="35"/>
  <c r="O33" i="35"/>
  <c r="Q33" i="35"/>
  <c r="U33" i="35"/>
  <c r="F34" i="35"/>
  <c r="O34" i="35" s="1"/>
  <c r="G34" i="35"/>
  <c r="P34" i="35" s="1"/>
  <c r="M34" i="35"/>
  <c r="V34" i="35" s="1"/>
  <c r="N34" i="35"/>
  <c r="Q34" i="35"/>
  <c r="U34" i="35"/>
  <c r="F35" i="35"/>
  <c r="O35" i="35" s="1"/>
  <c r="G35" i="35"/>
  <c r="M35" i="35"/>
  <c r="V35" i="35" s="1"/>
  <c r="N35" i="35"/>
  <c r="AA35" i="35" s="1"/>
  <c r="P35" i="35"/>
  <c r="Q35" i="35"/>
  <c r="U35" i="35"/>
  <c r="F37" i="35"/>
  <c r="G37" i="35"/>
  <c r="T37" i="35"/>
  <c r="M37" i="35"/>
  <c r="V37" i="35" s="1"/>
  <c r="N37" i="35"/>
  <c r="O37" i="35"/>
  <c r="P37" i="35"/>
  <c r="Q37" i="35"/>
  <c r="U37" i="35"/>
  <c r="F38" i="35"/>
  <c r="G38" i="35"/>
  <c r="I38" i="35"/>
  <c r="R38" i="35" s="1"/>
  <c r="J38" i="35"/>
  <c r="S38" i="35" s="1"/>
  <c r="M38" i="35"/>
  <c r="N38" i="35"/>
  <c r="O38" i="35"/>
  <c r="P38" i="35"/>
  <c r="Q38" i="35"/>
  <c r="T38" i="35"/>
  <c r="W38" i="35" s="1"/>
  <c r="U38" i="35"/>
  <c r="V38" i="35"/>
  <c r="F39" i="35"/>
  <c r="O39" i="35" s="1"/>
  <c r="G39" i="35"/>
  <c r="P39" i="35" s="1"/>
  <c r="I39" i="35"/>
  <c r="R39" i="35" s="1"/>
  <c r="J39" i="35"/>
  <c r="S39" i="35" s="1"/>
  <c r="M39" i="35"/>
  <c r="N39" i="35"/>
  <c r="Q39" i="35"/>
  <c r="T39" i="35"/>
  <c r="U39" i="35"/>
  <c r="V39" i="35"/>
  <c r="W39" i="35"/>
  <c r="F40" i="35"/>
  <c r="O40" i="35" s="1"/>
  <c r="G40" i="35"/>
  <c r="I40" i="35"/>
  <c r="R40" i="35" s="1"/>
  <c r="T40" i="35"/>
  <c r="W40" i="35" s="1"/>
  <c r="M40" i="35"/>
  <c r="V40" i="35" s="1"/>
  <c r="N40" i="35"/>
  <c r="P40" i="35"/>
  <c r="Q40" i="35"/>
  <c r="U40" i="35"/>
  <c r="F41" i="35"/>
  <c r="G41" i="35"/>
  <c r="M41" i="35"/>
  <c r="V41" i="35" s="1"/>
  <c r="N41" i="35"/>
  <c r="O41" i="35"/>
  <c r="P41" i="35"/>
  <c r="Q41" i="35"/>
  <c r="U41" i="35"/>
  <c r="F42" i="35"/>
  <c r="G42" i="35"/>
  <c r="J42" i="35"/>
  <c r="I42" i="35"/>
  <c r="R42" i="35" s="1"/>
  <c r="M42" i="35"/>
  <c r="V42" i="35" s="1"/>
  <c r="W42" i="35" s="1"/>
  <c r="N42" i="35"/>
  <c r="AA42" i="35" s="1"/>
  <c r="O42" i="35"/>
  <c r="P42" i="35"/>
  <c r="Q42" i="35"/>
  <c r="S42" i="35"/>
  <c r="T42" i="35"/>
  <c r="U42" i="35"/>
  <c r="F43" i="35"/>
  <c r="O43" i="35" s="1"/>
  <c r="G43" i="35"/>
  <c r="I43" i="35"/>
  <c r="J43" i="35"/>
  <c r="M43" i="35"/>
  <c r="N43" i="35"/>
  <c r="P43" i="35"/>
  <c r="Q43" i="35"/>
  <c r="R43" i="35"/>
  <c r="S43" i="35"/>
  <c r="T43" i="35"/>
  <c r="W43" i="35" s="1"/>
  <c r="U43" i="35"/>
  <c r="V43" i="35"/>
  <c r="F45" i="35"/>
  <c r="G45" i="35"/>
  <c r="P45" i="35" s="1"/>
  <c r="T45" i="35"/>
  <c r="W45" i="35" s="1"/>
  <c r="M45" i="35"/>
  <c r="N45" i="35"/>
  <c r="O45" i="35"/>
  <c r="Q45" i="35"/>
  <c r="U45" i="35"/>
  <c r="V45" i="35"/>
  <c r="R46" i="35"/>
  <c r="S46" i="35"/>
  <c r="F47" i="35"/>
  <c r="G47" i="35"/>
  <c r="P47" i="35" s="1"/>
  <c r="I47" i="35"/>
  <c r="R47" i="35" s="1"/>
  <c r="J47" i="35"/>
  <c r="S47" i="35" s="1"/>
  <c r="T47" i="35"/>
  <c r="M47" i="35"/>
  <c r="V47" i="35" s="1"/>
  <c r="N47" i="35"/>
  <c r="O47" i="35"/>
  <c r="Q47" i="35"/>
  <c r="U47" i="35"/>
  <c r="F48" i="35"/>
  <c r="G48" i="35"/>
  <c r="M48" i="35"/>
  <c r="V48" i="35" s="1"/>
  <c r="N48" i="35"/>
  <c r="O48" i="35"/>
  <c r="P48" i="35"/>
  <c r="Q48" i="35"/>
  <c r="U48" i="35"/>
  <c r="F49" i="35"/>
  <c r="G49" i="35"/>
  <c r="I49" i="35"/>
  <c r="R49" i="35" s="1"/>
  <c r="J49" i="35"/>
  <c r="S49" i="35" s="1"/>
  <c r="M49" i="35"/>
  <c r="N49" i="35"/>
  <c r="O49" i="35"/>
  <c r="P49" i="35"/>
  <c r="Q49" i="35"/>
  <c r="T49" i="35"/>
  <c r="U49" i="35"/>
  <c r="V49" i="35"/>
  <c r="W49" i="35"/>
  <c r="F50" i="35"/>
  <c r="O50" i="35" s="1"/>
  <c r="G50" i="35"/>
  <c r="P50" i="35" s="1"/>
  <c r="J50" i="35"/>
  <c r="I50" i="35"/>
  <c r="R50" i="35" s="1"/>
  <c r="M50" i="35"/>
  <c r="N50" i="35"/>
  <c r="Q50" i="35"/>
  <c r="S50" i="35"/>
  <c r="T50" i="35"/>
  <c r="U50" i="35"/>
  <c r="V50" i="35"/>
  <c r="F51" i="35"/>
  <c r="O51" i="35" s="1"/>
  <c r="G51" i="35"/>
  <c r="P51" i="35" s="1"/>
  <c r="I51" i="35"/>
  <c r="M51" i="35"/>
  <c r="N51" i="35"/>
  <c r="Q51" i="35"/>
  <c r="R51" i="35"/>
  <c r="T51" i="35"/>
  <c r="U51" i="35"/>
  <c r="V51" i="35"/>
  <c r="W51" i="35"/>
  <c r="F52" i="35"/>
  <c r="G52" i="35"/>
  <c r="M52" i="35"/>
  <c r="V52" i="35" s="1"/>
  <c r="N52" i="35"/>
  <c r="AA52" i="35" s="1"/>
  <c r="O52" i="35"/>
  <c r="P52" i="35"/>
  <c r="Q52" i="35"/>
  <c r="U52" i="35"/>
  <c r="F55" i="35"/>
  <c r="G55" i="35"/>
  <c r="I55" i="35"/>
  <c r="R55" i="35" s="1"/>
  <c r="J55" i="35"/>
  <c r="S55" i="35" s="1"/>
  <c r="M55" i="35"/>
  <c r="N55" i="35"/>
  <c r="O55" i="35"/>
  <c r="P55" i="35"/>
  <c r="Q55" i="35"/>
  <c r="T55" i="35"/>
  <c r="U55" i="35"/>
  <c r="V55" i="35"/>
  <c r="F57" i="35"/>
  <c r="O57" i="35" s="1"/>
  <c r="G57" i="35"/>
  <c r="P57" i="35" s="1"/>
  <c r="M57" i="35"/>
  <c r="V57" i="35" s="1"/>
  <c r="N57" i="35"/>
  <c r="Q57" i="35"/>
  <c r="U57" i="35"/>
  <c r="F58" i="35"/>
  <c r="G58" i="35"/>
  <c r="P58" i="35" s="1"/>
  <c r="I58" i="35"/>
  <c r="T58" i="35"/>
  <c r="M58" i="35"/>
  <c r="V58" i="35" s="1"/>
  <c r="N58" i="35"/>
  <c r="O58" i="35"/>
  <c r="Q58" i="35"/>
  <c r="R58" i="35"/>
  <c r="U58" i="35"/>
  <c r="F59" i="35"/>
  <c r="G59" i="35"/>
  <c r="T59" i="35"/>
  <c r="M59" i="35"/>
  <c r="V59" i="35" s="1"/>
  <c r="N59" i="35"/>
  <c r="O59" i="35"/>
  <c r="P59" i="35"/>
  <c r="Q59" i="35"/>
  <c r="U59" i="35"/>
  <c r="F60" i="35"/>
  <c r="G60" i="35"/>
  <c r="J60" i="35"/>
  <c r="S60" i="35" s="1"/>
  <c r="I60" i="35"/>
  <c r="M60" i="35"/>
  <c r="V60" i="35" s="1"/>
  <c r="N60" i="35"/>
  <c r="O60" i="35"/>
  <c r="P60" i="35"/>
  <c r="Q60" i="35"/>
  <c r="R60" i="35"/>
  <c r="T60" i="35"/>
  <c r="W60" i="35" s="1"/>
  <c r="U60" i="35"/>
  <c r="F61" i="35"/>
  <c r="G61" i="35"/>
  <c r="P61" i="35" s="1"/>
  <c r="I61" i="35"/>
  <c r="R61" i="35" s="1"/>
  <c r="J61" i="35"/>
  <c r="M61" i="35"/>
  <c r="N61" i="35"/>
  <c r="O61" i="35"/>
  <c r="Q61" i="35"/>
  <c r="S61" i="35"/>
  <c r="T61" i="35"/>
  <c r="W61" i="35" s="1"/>
  <c r="U61" i="35"/>
  <c r="V61" i="35"/>
  <c r="F62" i="35"/>
  <c r="O62" i="35" s="1"/>
  <c r="G62" i="35"/>
  <c r="P62" i="35" s="1"/>
  <c r="M62" i="35"/>
  <c r="N62" i="35"/>
  <c r="Q62" i="35"/>
  <c r="U62" i="35"/>
  <c r="V62" i="35"/>
  <c r="F63" i="35"/>
  <c r="G63" i="35"/>
  <c r="P63" i="35" s="1"/>
  <c r="I63" i="35"/>
  <c r="R63" i="35" s="1"/>
  <c r="T63" i="35"/>
  <c r="M63" i="35"/>
  <c r="V63" i="35" s="1"/>
  <c r="W63" i="35" s="1"/>
  <c r="N63" i="35"/>
  <c r="O63" i="35"/>
  <c r="Q63" i="35"/>
  <c r="U63" i="35"/>
  <c r="F64" i="35"/>
  <c r="G64" i="35"/>
  <c r="I64" i="35"/>
  <c r="R64" i="35" s="1"/>
  <c r="J64" i="35"/>
  <c r="S64" i="35" s="1"/>
  <c r="M64" i="35"/>
  <c r="V64" i="35" s="1"/>
  <c r="N64" i="35"/>
  <c r="O64" i="35"/>
  <c r="P64" i="35"/>
  <c r="Q64" i="35"/>
  <c r="T64" i="35"/>
  <c r="U64" i="35"/>
  <c r="F65" i="35"/>
  <c r="G65" i="35"/>
  <c r="J65" i="35"/>
  <c r="S65" i="35" s="1"/>
  <c r="I65" i="35"/>
  <c r="M65" i="35"/>
  <c r="N65" i="35"/>
  <c r="O65" i="35"/>
  <c r="P65" i="35"/>
  <c r="Q65" i="35"/>
  <c r="R65" i="35"/>
  <c r="T65" i="35"/>
  <c r="W65" i="35" s="1"/>
  <c r="U65" i="35"/>
  <c r="V65" i="35"/>
  <c r="F66" i="35"/>
  <c r="G66" i="35"/>
  <c r="P66" i="35" s="1"/>
  <c r="I66" i="35"/>
  <c r="R66" i="35" s="1"/>
  <c r="J66" i="35"/>
  <c r="M66" i="35"/>
  <c r="N66" i="35"/>
  <c r="O66" i="35"/>
  <c r="Q66" i="35"/>
  <c r="S66" i="35"/>
  <c r="T66" i="35"/>
  <c r="U66" i="35"/>
  <c r="V66" i="35"/>
  <c r="F67" i="35"/>
  <c r="O67" i="35" s="1"/>
  <c r="G67" i="35"/>
  <c r="P67" i="35" s="1"/>
  <c r="M67" i="35"/>
  <c r="V67" i="35" s="1"/>
  <c r="N67" i="35"/>
  <c r="Q67" i="35"/>
  <c r="U67" i="35"/>
  <c r="D68" i="35"/>
  <c r="F68" i="35"/>
  <c r="G68" i="35"/>
  <c r="I68" i="35"/>
  <c r="J68" i="35"/>
  <c r="M68" i="35"/>
  <c r="D69" i="35"/>
  <c r="F69" i="35"/>
  <c r="G69" i="35"/>
  <c r="I69" i="35"/>
  <c r="J69" i="35"/>
  <c r="M69" i="35"/>
  <c r="O69" i="35"/>
  <c r="Q69" i="35"/>
  <c r="R69" i="35"/>
  <c r="S69" i="35"/>
  <c r="U69" i="35"/>
  <c r="V69" i="35"/>
  <c r="F71" i="35"/>
  <c r="G71" i="35"/>
  <c r="I71" i="35"/>
  <c r="R71" i="35" s="1"/>
  <c r="M71" i="35"/>
  <c r="N71" i="35"/>
  <c r="O71" i="35"/>
  <c r="P71" i="35"/>
  <c r="Q71" i="35"/>
  <c r="U71" i="35"/>
  <c r="V71" i="35"/>
  <c r="F72" i="35"/>
  <c r="G72" i="35"/>
  <c r="I72" i="35"/>
  <c r="R72" i="35" s="1"/>
  <c r="J72" i="35"/>
  <c r="S72" i="35" s="1"/>
  <c r="M72" i="35"/>
  <c r="N72" i="35"/>
  <c r="O72" i="35"/>
  <c r="P72" i="35"/>
  <c r="Q72" i="35"/>
  <c r="T72" i="35"/>
  <c r="W72" i="35" s="1"/>
  <c r="U72" i="35"/>
  <c r="V72" i="35"/>
  <c r="F73" i="35"/>
  <c r="G73" i="35"/>
  <c r="P73" i="35" s="1"/>
  <c r="I73" i="35"/>
  <c r="R73" i="35" s="1"/>
  <c r="J73" i="35"/>
  <c r="M73" i="35"/>
  <c r="N73" i="35"/>
  <c r="O73" i="35"/>
  <c r="Q73" i="35"/>
  <c r="S73" i="35"/>
  <c r="T73" i="35"/>
  <c r="U73" i="35"/>
  <c r="V73" i="35"/>
  <c r="W73" i="35"/>
  <c r="F74" i="35"/>
  <c r="O74" i="35" s="1"/>
  <c r="G74" i="35"/>
  <c r="P74" i="35" s="1"/>
  <c r="I74" i="35"/>
  <c r="R74" i="35" s="1"/>
  <c r="J74" i="35"/>
  <c r="S74" i="35" s="1"/>
  <c r="T74" i="35"/>
  <c r="M74" i="35"/>
  <c r="V74" i="35" s="1"/>
  <c r="N74" i="35"/>
  <c r="Q74" i="35"/>
  <c r="U74" i="35"/>
  <c r="F75" i="35"/>
  <c r="G75" i="35"/>
  <c r="T75" i="35"/>
  <c r="M75" i="35"/>
  <c r="V75" i="35" s="1"/>
  <c r="W75" i="35" s="1"/>
  <c r="N75" i="35"/>
  <c r="AA75" i="35" s="1"/>
  <c r="O75" i="35"/>
  <c r="P75" i="35"/>
  <c r="Q75" i="35"/>
  <c r="U75" i="35"/>
  <c r="F76" i="35"/>
  <c r="O76" i="35" s="1"/>
  <c r="G76" i="35"/>
  <c r="M76" i="35"/>
  <c r="N76" i="35"/>
  <c r="AA76" i="35" s="1"/>
  <c r="P76" i="35"/>
  <c r="Q76" i="35"/>
  <c r="T76" i="35"/>
  <c r="W76" i="35" s="1"/>
  <c r="U76" i="35"/>
  <c r="V76" i="35"/>
  <c r="F77" i="35"/>
  <c r="O77" i="35" s="1"/>
  <c r="G77" i="35"/>
  <c r="M77" i="35"/>
  <c r="N77" i="35"/>
  <c r="P77" i="35"/>
  <c r="Q77" i="35"/>
  <c r="U77" i="35"/>
  <c r="V77" i="35"/>
  <c r="F79" i="35"/>
  <c r="O79" i="35" s="1"/>
  <c r="G79" i="35"/>
  <c r="P79" i="35" s="1"/>
  <c r="I79" i="35"/>
  <c r="R79" i="35" s="1"/>
  <c r="T79" i="35"/>
  <c r="M79" i="35"/>
  <c r="V79" i="35" s="1"/>
  <c r="W79" i="35" s="1"/>
  <c r="N79" i="35"/>
  <c r="Q79" i="35"/>
  <c r="U79" i="35"/>
  <c r="F81" i="35"/>
  <c r="G81" i="35"/>
  <c r="I81" i="35"/>
  <c r="R81" i="35" s="1"/>
  <c r="M81" i="35"/>
  <c r="V81" i="35" s="1"/>
  <c r="W81" i="35" s="1"/>
  <c r="N81" i="35"/>
  <c r="AA81" i="35" s="1"/>
  <c r="O81" i="35"/>
  <c r="P81" i="35"/>
  <c r="Q81" i="35"/>
  <c r="T81" i="35"/>
  <c r="U81" i="35"/>
  <c r="F82" i="35"/>
  <c r="G82" i="35"/>
  <c r="M82" i="35"/>
  <c r="V82" i="35" s="1"/>
  <c r="N82" i="35"/>
  <c r="O82" i="35"/>
  <c r="P82" i="35"/>
  <c r="Q82" i="35"/>
  <c r="T82" i="35"/>
  <c r="U82" i="35"/>
  <c r="F83" i="35"/>
  <c r="O83" i="35" s="1"/>
  <c r="G83" i="35"/>
  <c r="J83" i="35"/>
  <c r="S83" i="35" s="1"/>
  <c r="I83" i="35"/>
  <c r="R83" i="35" s="1"/>
  <c r="M83" i="35"/>
  <c r="N83" i="35"/>
  <c r="P83" i="35"/>
  <c r="Q83" i="35"/>
  <c r="T83" i="35"/>
  <c r="U83" i="35"/>
  <c r="V83" i="35"/>
  <c r="W83" i="35" s="1"/>
  <c r="F84" i="35"/>
  <c r="O84" i="35" s="1"/>
  <c r="G84" i="35"/>
  <c r="P84" i="35" s="1"/>
  <c r="J84" i="35"/>
  <c r="S84" i="35" s="1"/>
  <c r="M84" i="35"/>
  <c r="N84" i="35"/>
  <c r="Q84" i="35"/>
  <c r="U84" i="35"/>
  <c r="V84" i="35"/>
  <c r="F85" i="35"/>
  <c r="O85" i="35" s="1"/>
  <c r="G85" i="35"/>
  <c r="P85" i="35" s="1"/>
  <c r="J85" i="35"/>
  <c r="S85" i="35" s="1"/>
  <c r="M85" i="35"/>
  <c r="V85" i="35" s="1"/>
  <c r="N85" i="35"/>
  <c r="Q85" i="35"/>
  <c r="U85" i="35"/>
  <c r="F86" i="35"/>
  <c r="G86" i="35"/>
  <c r="M86" i="35"/>
  <c r="V86" i="35" s="1"/>
  <c r="N86" i="35"/>
  <c r="O86" i="35"/>
  <c r="P86" i="35"/>
  <c r="Q86" i="35"/>
  <c r="T86" i="35"/>
  <c r="U86" i="35"/>
  <c r="F88" i="35"/>
  <c r="G88" i="35"/>
  <c r="P88" i="35" s="1"/>
  <c r="M88" i="35"/>
  <c r="N88" i="35"/>
  <c r="O88" i="35"/>
  <c r="Q88" i="35"/>
  <c r="U88" i="35"/>
  <c r="V88" i="35"/>
  <c r="F89" i="35"/>
  <c r="O89" i="35" s="1"/>
  <c r="G89" i="35"/>
  <c r="P89" i="35" s="1"/>
  <c r="J89" i="35"/>
  <c r="S89" i="35" s="1"/>
  <c r="I89" i="35"/>
  <c r="R89" i="35" s="1"/>
  <c r="M89" i="35"/>
  <c r="V89" i="35" s="1"/>
  <c r="N89" i="35"/>
  <c r="Q89" i="35"/>
  <c r="T89" i="35"/>
  <c r="U89" i="35"/>
  <c r="W89" i="35"/>
  <c r="F90" i="35"/>
  <c r="O90" i="35" s="1"/>
  <c r="G90" i="35"/>
  <c r="P90" i="35" s="1"/>
  <c r="I90" i="35"/>
  <c r="J90" i="35"/>
  <c r="M90" i="35"/>
  <c r="V90" i="35" s="1"/>
  <c r="N90" i="35"/>
  <c r="Q90" i="35"/>
  <c r="R90" i="35"/>
  <c r="S90" i="35"/>
  <c r="T90" i="35"/>
  <c r="W90" i="35" s="1"/>
  <c r="U90" i="35"/>
  <c r="F92" i="35"/>
  <c r="G92" i="35"/>
  <c r="I92" i="35"/>
  <c r="R92" i="35" s="1"/>
  <c r="T92" i="35"/>
  <c r="M92" i="35"/>
  <c r="N92" i="35"/>
  <c r="O92" i="35"/>
  <c r="P92" i="35"/>
  <c r="Q92" i="35"/>
  <c r="U92" i="35"/>
  <c r="V92" i="35"/>
  <c r="W92" i="35"/>
  <c r="F93" i="35"/>
  <c r="G93" i="35"/>
  <c r="P93" i="35" s="1"/>
  <c r="T93" i="35"/>
  <c r="M93" i="35"/>
  <c r="V93" i="35" s="1"/>
  <c r="N93" i="35"/>
  <c r="O93" i="35"/>
  <c r="Q93" i="35"/>
  <c r="U93" i="35"/>
  <c r="F94" i="35"/>
  <c r="G94" i="35"/>
  <c r="J94" i="35"/>
  <c r="S94" i="35" s="1"/>
  <c r="M94" i="35"/>
  <c r="V94" i="35" s="1"/>
  <c r="N94" i="35"/>
  <c r="O94" i="35"/>
  <c r="P94" i="35"/>
  <c r="Q94" i="35"/>
  <c r="T94" i="35"/>
  <c r="U94" i="35"/>
  <c r="F95" i="35"/>
  <c r="G95" i="35"/>
  <c r="I95" i="35"/>
  <c r="J95" i="35"/>
  <c r="M95" i="35"/>
  <c r="V95" i="35" s="1"/>
  <c r="N95" i="35"/>
  <c r="O95" i="35"/>
  <c r="P95" i="35"/>
  <c r="Q95" i="35"/>
  <c r="R95" i="35"/>
  <c r="S95" i="35"/>
  <c r="T95" i="35"/>
  <c r="U95" i="35"/>
  <c r="F96" i="35"/>
  <c r="O96" i="35" s="1"/>
  <c r="G96" i="35"/>
  <c r="P96" i="35" s="1"/>
  <c r="I96" i="35"/>
  <c r="J96" i="35"/>
  <c r="S96" i="35" s="1"/>
  <c r="M96" i="35"/>
  <c r="N96" i="35"/>
  <c r="Q96" i="35"/>
  <c r="R96" i="35"/>
  <c r="T96" i="35"/>
  <c r="U96" i="35"/>
  <c r="V96" i="35"/>
  <c r="W96" i="35"/>
  <c r="F98" i="35"/>
  <c r="O98" i="35" s="1"/>
  <c r="G98" i="35"/>
  <c r="P98" i="35" s="1"/>
  <c r="I98" i="35"/>
  <c r="R98" i="35" s="1"/>
  <c r="J98" i="35"/>
  <c r="S98" i="35" s="1"/>
  <c r="T98" i="35"/>
  <c r="M98" i="35"/>
  <c r="V98" i="35" s="1"/>
  <c r="W98" i="35" s="1"/>
  <c r="N98" i="35"/>
  <c r="AA98" i="35" s="1"/>
  <c r="Q98" i="35"/>
  <c r="U98" i="35"/>
  <c r="F99" i="35"/>
  <c r="G99" i="35"/>
  <c r="I99" i="35"/>
  <c r="J99" i="35"/>
  <c r="M99" i="35"/>
  <c r="V99" i="35" s="1"/>
  <c r="N99" i="35"/>
  <c r="O99" i="35"/>
  <c r="P99" i="35"/>
  <c r="Q99" i="35"/>
  <c r="R99" i="35"/>
  <c r="S99" i="35"/>
  <c r="T99" i="35"/>
  <c r="U99" i="35"/>
  <c r="F100" i="35"/>
  <c r="G100" i="35"/>
  <c r="P100" i="35" s="1"/>
  <c r="I100" i="35"/>
  <c r="R100" i="35" s="1"/>
  <c r="J100" i="35"/>
  <c r="S100" i="35" s="1"/>
  <c r="M100" i="35"/>
  <c r="V100" i="35" s="1"/>
  <c r="W100" i="35" s="1"/>
  <c r="N100" i="35"/>
  <c r="O100" i="35"/>
  <c r="Q100" i="35"/>
  <c r="T100" i="35"/>
  <c r="U100" i="35"/>
  <c r="F102" i="35"/>
  <c r="O102" i="35" s="1"/>
  <c r="G102" i="35"/>
  <c r="P102" i="35" s="1"/>
  <c r="J102" i="35"/>
  <c r="I102" i="35"/>
  <c r="R102" i="35" s="1"/>
  <c r="M102" i="35"/>
  <c r="N102" i="35"/>
  <c r="Q102" i="35"/>
  <c r="S102" i="35"/>
  <c r="T102" i="35"/>
  <c r="U102" i="35"/>
  <c r="V102" i="35"/>
  <c r="W102" i="35" s="1"/>
  <c r="F103" i="35"/>
  <c r="O103" i="35" s="1"/>
  <c r="G103" i="35"/>
  <c r="P103" i="35" s="1"/>
  <c r="M103" i="35"/>
  <c r="V103" i="35" s="1"/>
  <c r="N103" i="35"/>
  <c r="Q103" i="35"/>
  <c r="U103" i="35"/>
  <c r="F104" i="35"/>
  <c r="O104" i="35" s="1"/>
  <c r="G104" i="35"/>
  <c r="P104" i="35" s="1"/>
  <c r="I104" i="35"/>
  <c r="R104" i="35" s="1"/>
  <c r="T104" i="35"/>
  <c r="M104" i="35"/>
  <c r="N104" i="35"/>
  <c r="AA104" i="35" s="1"/>
  <c r="Q104" i="35"/>
  <c r="U104" i="35"/>
  <c r="V104" i="35"/>
  <c r="W104" i="35"/>
  <c r="F105" i="35"/>
  <c r="O105" i="35" s="1"/>
  <c r="G105" i="35"/>
  <c r="P105" i="35" s="1"/>
  <c r="I105" i="35"/>
  <c r="R105" i="35" s="1"/>
  <c r="T105" i="35"/>
  <c r="M105" i="35"/>
  <c r="V105" i="35" s="1"/>
  <c r="N105" i="35"/>
  <c r="Q105" i="35"/>
  <c r="U105" i="35"/>
  <c r="F106" i="35"/>
  <c r="G106" i="35"/>
  <c r="P106" i="35" s="1"/>
  <c r="I106" i="35"/>
  <c r="R106" i="35" s="1"/>
  <c r="J106" i="35"/>
  <c r="S106" i="35" s="1"/>
  <c r="T106" i="35"/>
  <c r="M106" i="35"/>
  <c r="V106" i="35" s="1"/>
  <c r="W106" i="35" s="1"/>
  <c r="N106" i="35"/>
  <c r="O106" i="35"/>
  <c r="Q106" i="35"/>
  <c r="U106" i="35"/>
  <c r="F107" i="35"/>
  <c r="O107" i="35" s="1"/>
  <c r="G107" i="35"/>
  <c r="P107" i="35" s="1"/>
  <c r="I107" i="35"/>
  <c r="M107" i="35"/>
  <c r="N107" i="35"/>
  <c r="Q107" i="35"/>
  <c r="R107" i="35"/>
  <c r="T107" i="35"/>
  <c r="W107" i="35" s="1"/>
  <c r="U107" i="35"/>
  <c r="V107" i="35"/>
  <c r="N108" i="35"/>
  <c r="F110" i="35"/>
  <c r="G110" i="35"/>
  <c r="I110" i="35"/>
  <c r="J110" i="35"/>
  <c r="S110" i="35" s="1"/>
  <c r="M110" i="35"/>
  <c r="V110" i="35" s="1"/>
  <c r="N110" i="35"/>
  <c r="O110" i="35"/>
  <c r="P110" i="35"/>
  <c r="Q110" i="35"/>
  <c r="R110" i="35"/>
  <c r="T110" i="35"/>
  <c r="U110" i="35"/>
  <c r="F111" i="35"/>
  <c r="G111" i="35"/>
  <c r="M111" i="35"/>
  <c r="V111" i="35" s="1"/>
  <c r="N111" i="35"/>
  <c r="O111" i="35"/>
  <c r="P111" i="35"/>
  <c r="Q111" i="35"/>
  <c r="U111" i="35"/>
  <c r="F112" i="35"/>
  <c r="G112" i="35"/>
  <c r="I112" i="35"/>
  <c r="R112" i="35" s="1"/>
  <c r="J112" i="35"/>
  <c r="M112" i="35"/>
  <c r="N112" i="35"/>
  <c r="O112" i="35"/>
  <c r="P112" i="35"/>
  <c r="Q112" i="35"/>
  <c r="S112" i="35"/>
  <c r="T112" i="35"/>
  <c r="W112" i="35" s="1"/>
  <c r="U112" i="35"/>
  <c r="V112" i="35"/>
  <c r="F114" i="35"/>
  <c r="O114" i="35" s="1"/>
  <c r="G114" i="35"/>
  <c r="P114" i="35" s="1"/>
  <c r="I114" i="35"/>
  <c r="R114" i="35" s="1"/>
  <c r="M114" i="35"/>
  <c r="N114" i="35"/>
  <c r="Q114" i="35"/>
  <c r="T114" i="35"/>
  <c r="W114" i="35" s="1"/>
  <c r="U114" i="35"/>
  <c r="V114" i="35"/>
  <c r="F115" i="35"/>
  <c r="G115" i="35"/>
  <c r="P115" i="35" s="1"/>
  <c r="I115" i="35"/>
  <c r="R115" i="35" s="1"/>
  <c r="J115" i="35"/>
  <c r="S115" i="35" s="1"/>
  <c r="T115" i="35"/>
  <c r="M115" i="35"/>
  <c r="V115" i="35" s="1"/>
  <c r="N115" i="35"/>
  <c r="O115" i="35"/>
  <c r="Q115" i="35"/>
  <c r="U115" i="35"/>
  <c r="F116" i="35"/>
  <c r="G116" i="35"/>
  <c r="M116" i="35"/>
  <c r="V116" i="35" s="1"/>
  <c r="N116" i="35"/>
  <c r="O116" i="35"/>
  <c r="P116" i="35"/>
  <c r="Q116" i="35"/>
  <c r="T116" i="35"/>
  <c r="U116" i="35"/>
  <c r="F117" i="35"/>
  <c r="G117" i="35"/>
  <c r="J117" i="35"/>
  <c r="S117" i="35" s="1"/>
  <c r="I117" i="35"/>
  <c r="M117" i="35"/>
  <c r="N117" i="35"/>
  <c r="O117" i="35"/>
  <c r="P117" i="35"/>
  <c r="Q117" i="35"/>
  <c r="R117" i="35"/>
  <c r="T117" i="35"/>
  <c r="U117" i="35"/>
  <c r="V117" i="35"/>
  <c r="W117" i="35"/>
  <c r="F118" i="35"/>
  <c r="O118" i="35" s="1"/>
  <c r="G118" i="35"/>
  <c r="P118" i="35" s="1"/>
  <c r="I118" i="35"/>
  <c r="R118" i="35" s="1"/>
  <c r="J118" i="35"/>
  <c r="S118" i="35" s="1"/>
  <c r="M118" i="35"/>
  <c r="N118" i="35"/>
  <c r="Q118" i="35"/>
  <c r="T118" i="35"/>
  <c r="U118" i="35"/>
  <c r="V118" i="35"/>
  <c r="F119" i="35"/>
  <c r="G119" i="35"/>
  <c r="P119" i="35" s="1"/>
  <c r="I119" i="35"/>
  <c r="R119" i="35" s="1"/>
  <c r="T119" i="35"/>
  <c r="M119" i="35"/>
  <c r="V119" i="35" s="1"/>
  <c r="W119" i="35" s="1"/>
  <c r="N119" i="35"/>
  <c r="O119" i="35"/>
  <c r="Q119" i="35"/>
  <c r="U119" i="35"/>
  <c r="P120" i="35"/>
  <c r="Q120" i="35"/>
  <c r="V120" i="35"/>
  <c r="F122" i="35"/>
  <c r="G122" i="35"/>
  <c r="P122" i="35" s="1"/>
  <c r="J122" i="35"/>
  <c r="S122" i="35" s="1"/>
  <c r="I122" i="35"/>
  <c r="R122" i="35" s="1"/>
  <c r="M122" i="35"/>
  <c r="V122" i="35" s="1"/>
  <c r="N122" i="35"/>
  <c r="O122" i="35"/>
  <c r="Q122" i="35"/>
  <c r="T122" i="35"/>
  <c r="U122" i="35"/>
  <c r="U120" i="35" s="1"/>
  <c r="F124" i="35"/>
  <c r="O124" i="35" s="1"/>
  <c r="G124" i="35"/>
  <c r="P124" i="35" s="1"/>
  <c r="M124" i="35"/>
  <c r="V124" i="35" s="1"/>
  <c r="N124" i="35"/>
  <c r="Q124" i="35"/>
  <c r="T124" i="35"/>
  <c r="U124" i="35"/>
  <c r="F126" i="35"/>
  <c r="G126" i="35"/>
  <c r="P126" i="35" s="1"/>
  <c r="M126" i="35"/>
  <c r="V126" i="35" s="1"/>
  <c r="N126" i="35"/>
  <c r="O126" i="35"/>
  <c r="Q126" i="35"/>
  <c r="U126" i="35"/>
  <c r="F127" i="35"/>
  <c r="O127" i="35" s="1"/>
  <c r="G127" i="35"/>
  <c r="M127" i="35"/>
  <c r="V127" i="35" s="1"/>
  <c r="N127" i="35"/>
  <c r="P127" i="35"/>
  <c r="Q127" i="35"/>
  <c r="T127" i="35"/>
  <c r="U127" i="35"/>
  <c r="F128" i="35"/>
  <c r="G128" i="35"/>
  <c r="M128" i="35"/>
  <c r="N128" i="35"/>
  <c r="O128" i="35"/>
  <c r="P128" i="35"/>
  <c r="Q128" i="35"/>
  <c r="U128" i="35"/>
  <c r="V128" i="35"/>
  <c r="F130" i="35"/>
  <c r="G130" i="35"/>
  <c r="I130" i="35"/>
  <c r="R130" i="35" s="1"/>
  <c r="M130" i="35"/>
  <c r="N130" i="35"/>
  <c r="AA130" i="35" s="1"/>
  <c r="O130" i="35"/>
  <c r="P130" i="35"/>
  <c r="Q130" i="35"/>
  <c r="T130" i="35"/>
  <c r="U130" i="35"/>
  <c r="V130" i="35"/>
  <c r="W130" i="35"/>
  <c r="F132" i="35"/>
  <c r="O132" i="35" s="1"/>
  <c r="G132" i="35"/>
  <c r="P132" i="35" s="1"/>
  <c r="M132" i="35"/>
  <c r="V132" i="35" s="1"/>
  <c r="N132" i="35"/>
  <c r="Q132" i="35"/>
  <c r="U132" i="35"/>
  <c r="F136" i="35"/>
  <c r="G136" i="35"/>
  <c r="J136" i="35"/>
  <c r="M136" i="35"/>
  <c r="V136" i="35" s="1"/>
  <c r="N136" i="35"/>
  <c r="O136" i="35"/>
  <c r="P136" i="35"/>
  <c r="Q136" i="35"/>
  <c r="S136" i="35"/>
  <c r="U136" i="35"/>
  <c r="F138" i="35"/>
  <c r="G138" i="35"/>
  <c r="P138" i="35" s="1"/>
  <c r="I138" i="35"/>
  <c r="R138" i="35" s="1"/>
  <c r="J138" i="35"/>
  <c r="M138" i="35"/>
  <c r="N138" i="35"/>
  <c r="O138" i="35"/>
  <c r="Q138" i="35"/>
  <c r="S138" i="35"/>
  <c r="T138" i="35"/>
  <c r="W138" i="35" s="1"/>
  <c r="U138" i="35"/>
  <c r="V138" i="35"/>
  <c r="F139" i="35"/>
  <c r="O139" i="35" s="1"/>
  <c r="G139" i="35"/>
  <c r="P139" i="35" s="1"/>
  <c r="M139" i="35"/>
  <c r="N139" i="35"/>
  <c r="AA139" i="35" s="1"/>
  <c r="Q139" i="35"/>
  <c r="U139" i="35"/>
  <c r="V139" i="35"/>
  <c r="F140" i="35"/>
  <c r="G140" i="35"/>
  <c r="P140" i="35" s="1"/>
  <c r="I140" i="35"/>
  <c r="R140" i="35" s="1"/>
  <c r="J140" i="35"/>
  <c r="S140" i="35" s="1"/>
  <c r="T140" i="35"/>
  <c r="M140" i="35"/>
  <c r="V140" i="35" s="1"/>
  <c r="N140" i="35"/>
  <c r="O140" i="35"/>
  <c r="Q140" i="35"/>
  <c r="U140" i="35"/>
  <c r="F141" i="35"/>
  <c r="G141" i="35"/>
  <c r="I141" i="35"/>
  <c r="R141" i="35" s="1"/>
  <c r="J141" i="35"/>
  <c r="S141" i="35" s="1"/>
  <c r="T141" i="35"/>
  <c r="M141" i="35"/>
  <c r="V141" i="35" s="1"/>
  <c r="N141" i="35"/>
  <c r="O141" i="35"/>
  <c r="P141" i="35"/>
  <c r="Q141" i="35"/>
  <c r="U141" i="35"/>
  <c r="F142" i="35"/>
  <c r="G142" i="35"/>
  <c r="J142" i="35"/>
  <c r="S142" i="35" s="1"/>
  <c r="I142" i="35"/>
  <c r="M142" i="35"/>
  <c r="N142" i="35"/>
  <c r="O142" i="35"/>
  <c r="P142" i="35"/>
  <c r="Q142" i="35"/>
  <c r="R142" i="35"/>
  <c r="T142" i="35"/>
  <c r="U142" i="35"/>
  <c r="V142" i="35"/>
  <c r="F143" i="35"/>
  <c r="O143" i="35" s="1"/>
  <c r="G143" i="35"/>
  <c r="P143" i="35" s="1"/>
  <c r="I143" i="35"/>
  <c r="R143" i="35" s="1"/>
  <c r="J143" i="35"/>
  <c r="M143" i="35"/>
  <c r="V143" i="35" s="1"/>
  <c r="N143" i="35"/>
  <c r="Q143" i="35"/>
  <c r="S143" i="35"/>
  <c r="T143" i="35"/>
  <c r="U143" i="35"/>
  <c r="F144" i="35"/>
  <c r="O144" i="35" s="1"/>
  <c r="G144" i="35"/>
  <c r="P144" i="35" s="1"/>
  <c r="M144" i="35"/>
  <c r="V144" i="35" s="1"/>
  <c r="N144" i="35"/>
  <c r="Q144" i="35"/>
  <c r="U144" i="35"/>
  <c r="F145" i="35"/>
  <c r="O145" i="35" s="1"/>
  <c r="G145" i="35"/>
  <c r="P145" i="35" s="1"/>
  <c r="I145" i="35"/>
  <c r="R145" i="35" s="1"/>
  <c r="J145" i="35"/>
  <c r="M145" i="35"/>
  <c r="V145" i="35" s="1"/>
  <c r="N145" i="35"/>
  <c r="Q145" i="35"/>
  <c r="S145" i="35"/>
  <c r="T145" i="35"/>
  <c r="U145" i="35"/>
  <c r="F146" i="35"/>
  <c r="G146" i="35"/>
  <c r="I146" i="35"/>
  <c r="R146" i="35" s="1"/>
  <c r="J146" i="35"/>
  <c r="S146" i="35" s="1"/>
  <c r="M146" i="35"/>
  <c r="V146" i="35" s="1"/>
  <c r="N146" i="35"/>
  <c r="O146" i="35"/>
  <c r="P146" i="35"/>
  <c r="Q146" i="35"/>
  <c r="T146" i="35"/>
  <c r="W146" i="35" s="1"/>
  <c r="U146" i="35"/>
  <c r="F147" i="35"/>
  <c r="G147" i="35"/>
  <c r="P147" i="35" s="1"/>
  <c r="I147" i="35"/>
  <c r="M147" i="35"/>
  <c r="V147" i="35" s="1"/>
  <c r="N147" i="35"/>
  <c r="O147" i="35"/>
  <c r="Q147" i="35"/>
  <c r="R147" i="35"/>
  <c r="T147" i="35"/>
  <c r="U147" i="35"/>
  <c r="D148" i="35"/>
  <c r="F148" i="35"/>
  <c r="G148" i="35"/>
  <c r="I148" i="35"/>
  <c r="R148" i="35" s="1"/>
  <c r="J148" i="35"/>
  <c r="M148" i="35"/>
  <c r="Q148" i="35"/>
  <c r="S148" i="35"/>
  <c r="T148" i="35"/>
  <c r="U148" i="35"/>
  <c r="V148" i="35"/>
  <c r="D149" i="35"/>
  <c r="F149" i="35"/>
  <c r="G149" i="35"/>
  <c r="P149" i="35" s="1"/>
  <c r="I149" i="35"/>
  <c r="J149" i="35"/>
  <c r="M149" i="35"/>
  <c r="O149" i="35"/>
  <c r="Q149" i="35"/>
  <c r="F151" i="35"/>
  <c r="G151" i="35"/>
  <c r="J151" i="35"/>
  <c r="S151" i="35" s="1"/>
  <c r="M151" i="35"/>
  <c r="V151" i="35" s="1"/>
  <c r="N151" i="35"/>
  <c r="O151" i="35"/>
  <c r="P151" i="35"/>
  <c r="Q151" i="35"/>
  <c r="U151" i="35"/>
  <c r="F152" i="35"/>
  <c r="G152" i="35"/>
  <c r="I152" i="35"/>
  <c r="R152" i="35" s="1"/>
  <c r="J152" i="35"/>
  <c r="S152" i="35" s="1"/>
  <c r="M152" i="35"/>
  <c r="N152" i="35"/>
  <c r="O152" i="35"/>
  <c r="P152" i="35"/>
  <c r="Q152" i="35"/>
  <c r="T152" i="35"/>
  <c r="W152" i="35" s="1"/>
  <c r="U152" i="35"/>
  <c r="V152" i="35"/>
  <c r="F153" i="35"/>
  <c r="O153" i="35" s="1"/>
  <c r="G153" i="35"/>
  <c r="I153" i="35"/>
  <c r="M153" i="35"/>
  <c r="N153" i="35"/>
  <c r="P153" i="35"/>
  <c r="Q153" i="35"/>
  <c r="R153" i="35"/>
  <c r="T153" i="35"/>
  <c r="W153" i="35" s="1"/>
  <c r="U153" i="35"/>
  <c r="V153" i="35"/>
  <c r="F154" i="35"/>
  <c r="O154" i="35" s="1"/>
  <c r="G154" i="35"/>
  <c r="P154" i="35" s="1"/>
  <c r="M154" i="35"/>
  <c r="V154" i="35" s="1"/>
  <c r="N154" i="35"/>
  <c r="Q154" i="35"/>
  <c r="U154" i="35"/>
  <c r="F155" i="35"/>
  <c r="G155" i="35"/>
  <c r="M155" i="35"/>
  <c r="N155" i="35"/>
  <c r="O155" i="35"/>
  <c r="P155" i="35"/>
  <c r="Q155" i="35"/>
  <c r="U155" i="35"/>
  <c r="V155" i="35"/>
  <c r="F156" i="35"/>
  <c r="O156" i="35" s="1"/>
  <c r="G156" i="35"/>
  <c r="M156" i="35"/>
  <c r="V156" i="35" s="1"/>
  <c r="N156" i="35"/>
  <c r="P156" i="35"/>
  <c r="Q156" i="35"/>
  <c r="U156" i="35"/>
  <c r="F158" i="35"/>
  <c r="G158" i="35"/>
  <c r="P158" i="35" s="1"/>
  <c r="M158" i="35"/>
  <c r="V158" i="35" s="1"/>
  <c r="N158" i="35"/>
  <c r="O158" i="35"/>
  <c r="Q158" i="35"/>
  <c r="T158" i="35"/>
  <c r="U158" i="35"/>
  <c r="F159" i="35"/>
  <c r="O159" i="35" s="1"/>
  <c r="G159" i="35"/>
  <c r="P159" i="35" s="1"/>
  <c r="I159" i="35"/>
  <c r="J159" i="35"/>
  <c r="M159" i="35"/>
  <c r="N159" i="35"/>
  <c r="Q159" i="35"/>
  <c r="R159" i="35"/>
  <c r="S159" i="35"/>
  <c r="T159" i="35"/>
  <c r="U159" i="35"/>
  <c r="V159" i="35"/>
  <c r="F160" i="35"/>
  <c r="O160" i="35" s="1"/>
  <c r="G160" i="35"/>
  <c r="P160" i="35" s="1"/>
  <c r="I160" i="35"/>
  <c r="R160" i="35" s="1"/>
  <c r="J160" i="35"/>
  <c r="S160" i="35" s="1"/>
  <c r="M160" i="35"/>
  <c r="N160" i="35"/>
  <c r="AA160" i="35" s="1"/>
  <c r="Q160" i="35"/>
  <c r="T160" i="35"/>
  <c r="U160" i="35"/>
  <c r="V160" i="35"/>
  <c r="F161" i="35"/>
  <c r="G161" i="35"/>
  <c r="M161" i="35"/>
  <c r="N161" i="35"/>
  <c r="AA161" i="35" s="1"/>
  <c r="O161" i="35"/>
  <c r="P161" i="35"/>
  <c r="Q161" i="35"/>
  <c r="U161" i="35"/>
  <c r="V161" i="35"/>
  <c r="F162" i="35"/>
  <c r="O162" i="35" s="1"/>
  <c r="G162" i="35"/>
  <c r="P162" i="35" s="1"/>
  <c r="I162" i="35"/>
  <c r="J162" i="35"/>
  <c r="M162" i="35"/>
  <c r="N162" i="35"/>
  <c r="AA162" i="35" s="1"/>
  <c r="Q162" i="35"/>
  <c r="R162" i="35"/>
  <c r="S162" i="35"/>
  <c r="T162" i="35"/>
  <c r="U162" i="35"/>
  <c r="V162" i="35"/>
  <c r="W162" i="35" s="1"/>
  <c r="F164" i="35"/>
  <c r="G164" i="35"/>
  <c r="J164" i="35"/>
  <c r="S164" i="35" s="1"/>
  <c r="I164" i="35"/>
  <c r="R164" i="35" s="1"/>
  <c r="M164" i="35"/>
  <c r="V164" i="35" s="1"/>
  <c r="N164" i="35"/>
  <c r="AA164" i="35" s="1"/>
  <c r="O164" i="35"/>
  <c r="P164" i="35"/>
  <c r="Q164" i="35"/>
  <c r="T164" i="35"/>
  <c r="U164" i="35"/>
  <c r="W164" i="35"/>
  <c r="F165" i="35"/>
  <c r="G165" i="35"/>
  <c r="I165" i="35"/>
  <c r="R165" i="35" s="1"/>
  <c r="J165" i="35"/>
  <c r="M165" i="35"/>
  <c r="N165" i="35"/>
  <c r="O165" i="35"/>
  <c r="P165" i="35"/>
  <c r="Q165" i="35"/>
  <c r="S165" i="35"/>
  <c r="T165" i="35"/>
  <c r="U165" i="35"/>
  <c r="V165" i="35"/>
  <c r="W165" i="35"/>
  <c r="F166" i="35"/>
  <c r="G166" i="35"/>
  <c r="I166" i="35"/>
  <c r="R166" i="35" s="1"/>
  <c r="M166" i="35"/>
  <c r="N166" i="35"/>
  <c r="O166" i="35"/>
  <c r="P166" i="35"/>
  <c r="Q166" i="35"/>
  <c r="U166" i="35"/>
  <c r="V166" i="35"/>
  <c r="F168" i="35"/>
  <c r="O168" i="35" s="1"/>
  <c r="G168" i="35"/>
  <c r="P168" i="35" s="1"/>
  <c r="M168" i="35"/>
  <c r="V168" i="35" s="1"/>
  <c r="N168" i="35"/>
  <c r="Q168" i="35"/>
  <c r="U168" i="35"/>
  <c r="F169" i="35"/>
  <c r="G169" i="35"/>
  <c r="I169" i="35"/>
  <c r="R169" i="35" s="1"/>
  <c r="J169" i="35"/>
  <c r="S169" i="35" s="1"/>
  <c r="T169" i="35"/>
  <c r="W169" i="35" s="1"/>
  <c r="M169" i="35"/>
  <c r="V169" i="35" s="1"/>
  <c r="N169" i="35"/>
  <c r="O169" i="35"/>
  <c r="P169" i="35"/>
  <c r="Q169" i="35"/>
  <c r="U169" i="35"/>
  <c r="F170" i="35"/>
  <c r="G170" i="35"/>
  <c r="M170" i="35"/>
  <c r="V170" i="35" s="1"/>
  <c r="N170" i="35"/>
  <c r="O170" i="35"/>
  <c r="P170" i="35"/>
  <c r="Q170" i="35"/>
  <c r="T170" i="35"/>
  <c r="W170" i="35" s="1"/>
  <c r="U170" i="35"/>
  <c r="F172" i="35"/>
  <c r="G172" i="35"/>
  <c r="I172" i="35"/>
  <c r="R172" i="35" s="1"/>
  <c r="J172" i="35"/>
  <c r="S172" i="35" s="1"/>
  <c r="M172" i="35"/>
  <c r="N172" i="35"/>
  <c r="O172" i="35"/>
  <c r="P172" i="35"/>
  <c r="Q172" i="35"/>
  <c r="T172" i="35"/>
  <c r="U172" i="35"/>
  <c r="V172" i="35"/>
  <c r="F173" i="35"/>
  <c r="O173" i="35" s="1"/>
  <c r="G173" i="35"/>
  <c r="P173" i="35" s="1"/>
  <c r="I173" i="35"/>
  <c r="R173" i="35" s="1"/>
  <c r="J173" i="35"/>
  <c r="M173" i="35"/>
  <c r="N173" i="35"/>
  <c r="Q173" i="35"/>
  <c r="S173" i="35"/>
  <c r="T173" i="35"/>
  <c r="U173" i="35"/>
  <c r="V173" i="35"/>
  <c r="W173" i="35"/>
  <c r="F174" i="35"/>
  <c r="O174" i="35" s="1"/>
  <c r="G174" i="35"/>
  <c r="I174" i="35"/>
  <c r="R174" i="35" s="1"/>
  <c r="J174" i="35"/>
  <c r="M174" i="35"/>
  <c r="V174" i="35" s="1"/>
  <c r="N174" i="35"/>
  <c r="P174" i="35"/>
  <c r="Q174" i="35"/>
  <c r="S174" i="35"/>
  <c r="T174" i="35"/>
  <c r="U174" i="35"/>
  <c r="F175" i="35"/>
  <c r="G175" i="35"/>
  <c r="M175" i="35"/>
  <c r="V175" i="35" s="1"/>
  <c r="N175" i="35"/>
  <c r="O175" i="35"/>
  <c r="P175" i="35"/>
  <c r="Q175" i="35"/>
  <c r="U175" i="35"/>
  <c r="F176" i="35"/>
  <c r="G176" i="35"/>
  <c r="J176" i="35"/>
  <c r="S176" i="35" s="1"/>
  <c r="M176" i="35"/>
  <c r="V176" i="35" s="1"/>
  <c r="N176" i="35"/>
  <c r="O176" i="35"/>
  <c r="P176" i="35"/>
  <c r="Q176" i="35"/>
  <c r="U176" i="35"/>
  <c r="F178" i="35"/>
  <c r="O178" i="35" s="1"/>
  <c r="G178" i="35"/>
  <c r="I178" i="35"/>
  <c r="R178" i="35" s="1"/>
  <c r="J178" i="35"/>
  <c r="M178" i="35"/>
  <c r="N178" i="35"/>
  <c r="P178" i="35"/>
  <c r="Q178" i="35"/>
  <c r="S178" i="35"/>
  <c r="T178" i="35"/>
  <c r="U178" i="35"/>
  <c r="V178" i="35"/>
  <c r="W178" i="35"/>
  <c r="F179" i="35"/>
  <c r="O179" i="35" s="1"/>
  <c r="G179" i="35"/>
  <c r="P179" i="35" s="1"/>
  <c r="I179" i="35"/>
  <c r="R179" i="35" s="1"/>
  <c r="T179" i="35"/>
  <c r="M179" i="35"/>
  <c r="V179" i="35" s="1"/>
  <c r="W179" i="35" s="1"/>
  <c r="N179" i="35"/>
  <c r="AA179" i="35" s="1"/>
  <c r="Q179" i="35"/>
  <c r="U179" i="35"/>
  <c r="F180" i="35"/>
  <c r="G180" i="35"/>
  <c r="P180" i="35" s="1"/>
  <c r="I180" i="35"/>
  <c r="J180" i="35"/>
  <c r="S180" i="35" s="1"/>
  <c r="T180" i="35"/>
  <c r="M180" i="35"/>
  <c r="V180" i="35" s="1"/>
  <c r="W180" i="35" s="1"/>
  <c r="N180" i="35"/>
  <c r="AA180" i="35" s="1"/>
  <c r="O180" i="35"/>
  <c r="Q180" i="35"/>
  <c r="R180" i="35"/>
  <c r="U180" i="35"/>
  <c r="F182" i="35"/>
  <c r="O182" i="35" s="1"/>
  <c r="G182" i="35"/>
  <c r="P182" i="35" s="1"/>
  <c r="I182" i="35"/>
  <c r="R182" i="35" s="1"/>
  <c r="J182" i="35"/>
  <c r="M182" i="35"/>
  <c r="N182" i="35"/>
  <c r="Q182" i="35"/>
  <c r="S182" i="35"/>
  <c r="T182" i="35"/>
  <c r="U182" i="35"/>
  <c r="V182" i="35"/>
  <c r="W182" i="35" s="1"/>
  <c r="F183" i="35"/>
  <c r="G183" i="35"/>
  <c r="M183" i="35"/>
  <c r="N183" i="35"/>
  <c r="O183" i="35"/>
  <c r="P183" i="35"/>
  <c r="Q183" i="35"/>
  <c r="U183" i="35"/>
  <c r="V183" i="35"/>
  <c r="F184" i="35"/>
  <c r="O184" i="35" s="1"/>
  <c r="G184" i="35"/>
  <c r="P184" i="35" s="1"/>
  <c r="I184" i="35"/>
  <c r="R184" i="35" s="1"/>
  <c r="T184" i="35"/>
  <c r="W184" i="35" s="1"/>
  <c r="M184" i="35"/>
  <c r="N184" i="35"/>
  <c r="Q184" i="35"/>
  <c r="U184" i="35"/>
  <c r="V184" i="35"/>
  <c r="F185" i="35"/>
  <c r="O185" i="35" s="1"/>
  <c r="G185" i="35"/>
  <c r="P185" i="35" s="1"/>
  <c r="I185" i="35"/>
  <c r="R185" i="35" s="1"/>
  <c r="T185" i="35"/>
  <c r="M185" i="35"/>
  <c r="N185" i="35"/>
  <c r="Q185" i="35"/>
  <c r="U185" i="35"/>
  <c r="V185" i="35"/>
  <c r="W185" i="35"/>
  <c r="F186" i="35"/>
  <c r="O186" i="35" s="1"/>
  <c r="G186" i="35"/>
  <c r="J186" i="35"/>
  <c r="I186" i="35"/>
  <c r="M186" i="35"/>
  <c r="V186" i="35" s="1"/>
  <c r="N186" i="35"/>
  <c r="P186" i="35"/>
  <c r="Q186" i="35"/>
  <c r="R186" i="35"/>
  <c r="S186" i="35"/>
  <c r="T186" i="35"/>
  <c r="U186" i="35"/>
  <c r="W186" i="35"/>
  <c r="F187" i="35"/>
  <c r="G187" i="35"/>
  <c r="M187" i="35"/>
  <c r="N187" i="35"/>
  <c r="O187" i="35"/>
  <c r="P187" i="35"/>
  <c r="Q187" i="35"/>
  <c r="U187" i="35"/>
  <c r="V187" i="35"/>
  <c r="F189" i="35"/>
  <c r="G189" i="35"/>
  <c r="M189" i="35"/>
  <c r="N189" i="35"/>
  <c r="O189" i="35"/>
  <c r="P189" i="35"/>
  <c r="Q189" i="35"/>
  <c r="U189" i="35"/>
  <c r="V189" i="35"/>
  <c r="F190" i="35"/>
  <c r="G190" i="35"/>
  <c r="P190" i="35" s="1"/>
  <c r="J190" i="35"/>
  <c r="I190" i="35"/>
  <c r="R190" i="35" s="1"/>
  <c r="M190" i="35"/>
  <c r="N190" i="35"/>
  <c r="O190" i="35"/>
  <c r="Q190" i="35"/>
  <c r="S190" i="35"/>
  <c r="T190" i="35"/>
  <c r="W190" i="35" s="1"/>
  <c r="U190" i="35"/>
  <c r="V190" i="35"/>
  <c r="F191" i="35"/>
  <c r="G191" i="35"/>
  <c r="P191" i="35" s="1"/>
  <c r="I191" i="35"/>
  <c r="R191" i="35" s="1"/>
  <c r="T191" i="35"/>
  <c r="M191" i="35"/>
  <c r="V191" i="35" s="1"/>
  <c r="N191" i="35"/>
  <c r="O191" i="35"/>
  <c r="Q191" i="35"/>
  <c r="U191" i="35"/>
  <c r="F192" i="35"/>
  <c r="G192" i="35"/>
  <c r="P192" i="35" s="1"/>
  <c r="I192" i="35"/>
  <c r="J192" i="35"/>
  <c r="S192" i="35" s="1"/>
  <c r="M192" i="35"/>
  <c r="V192" i="35" s="1"/>
  <c r="N192" i="35"/>
  <c r="AA192" i="35" s="1"/>
  <c r="O192" i="35"/>
  <c r="Q192" i="35"/>
  <c r="R192" i="35"/>
  <c r="T192" i="35"/>
  <c r="W192" i="35" s="1"/>
  <c r="U192" i="35"/>
  <c r="F193" i="35"/>
  <c r="O193" i="35" s="1"/>
  <c r="G193" i="35"/>
  <c r="I193" i="35"/>
  <c r="R193" i="35" s="1"/>
  <c r="J193" i="35"/>
  <c r="M193" i="35"/>
  <c r="N193" i="35"/>
  <c r="P193" i="35"/>
  <c r="Q193" i="35"/>
  <c r="S193" i="35"/>
  <c r="T193" i="35"/>
  <c r="U193" i="35"/>
  <c r="V193" i="35"/>
  <c r="W193" i="35"/>
  <c r="F194" i="35"/>
  <c r="G194" i="35"/>
  <c r="M194" i="35"/>
  <c r="N194" i="35"/>
  <c r="O194" i="35"/>
  <c r="P194" i="35"/>
  <c r="Q194" i="35"/>
  <c r="U194" i="35"/>
  <c r="V194" i="35"/>
  <c r="F195" i="35"/>
  <c r="G195" i="35"/>
  <c r="I195" i="35"/>
  <c r="R195" i="35" s="1"/>
  <c r="T195" i="35"/>
  <c r="M195" i="35"/>
  <c r="N195" i="35"/>
  <c r="O195" i="35"/>
  <c r="P195" i="35"/>
  <c r="Q195" i="35"/>
  <c r="U195" i="35"/>
  <c r="V195" i="35"/>
  <c r="W195" i="35"/>
  <c r="F196" i="35"/>
  <c r="O196" i="35" s="1"/>
  <c r="G196" i="35"/>
  <c r="T196" i="35"/>
  <c r="W196" i="35" s="1"/>
  <c r="M196" i="35"/>
  <c r="N196" i="35"/>
  <c r="P196" i="35"/>
  <c r="Q196" i="35"/>
  <c r="U196" i="35"/>
  <c r="V196" i="35"/>
  <c r="F199" i="35"/>
  <c r="O199" i="35" s="1"/>
  <c r="G199" i="35"/>
  <c r="I199" i="35"/>
  <c r="R199" i="35" s="1"/>
  <c r="J199" i="35"/>
  <c r="M199" i="35"/>
  <c r="V199" i="35" s="1"/>
  <c r="N199" i="35"/>
  <c r="P199" i="35"/>
  <c r="Q199" i="35"/>
  <c r="S199" i="35"/>
  <c r="T199" i="35"/>
  <c r="U199" i="35"/>
  <c r="F201" i="35"/>
  <c r="O201" i="35" s="1"/>
  <c r="G201" i="35"/>
  <c r="P201" i="35" s="1"/>
  <c r="J201" i="35"/>
  <c r="S201" i="35" s="1"/>
  <c r="M201" i="35"/>
  <c r="V201" i="35" s="1"/>
  <c r="N201" i="35"/>
  <c r="Q201" i="35"/>
  <c r="U201" i="35"/>
  <c r="F202" i="35"/>
  <c r="O202" i="35" s="1"/>
  <c r="G202" i="35"/>
  <c r="J202" i="35"/>
  <c r="S202" i="35" s="1"/>
  <c r="M202" i="35"/>
  <c r="V202" i="35" s="1"/>
  <c r="N202" i="35"/>
  <c r="P202" i="35"/>
  <c r="Q202" i="35"/>
  <c r="U202" i="35"/>
  <c r="F203" i="35"/>
  <c r="O203" i="35" s="1"/>
  <c r="G203" i="35"/>
  <c r="P203" i="35" s="1"/>
  <c r="M203" i="35"/>
  <c r="V203" i="35" s="1"/>
  <c r="N203" i="35"/>
  <c r="AA203" i="35" s="1"/>
  <c r="Q203" i="35"/>
  <c r="T203" i="35"/>
  <c r="U203" i="35"/>
  <c r="F204" i="35"/>
  <c r="G204" i="35"/>
  <c r="M204" i="35"/>
  <c r="N204" i="35"/>
  <c r="O204" i="35"/>
  <c r="P204" i="35"/>
  <c r="Q204" i="35"/>
  <c r="U204" i="35"/>
  <c r="V204" i="35"/>
  <c r="F205" i="35"/>
  <c r="G205" i="35"/>
  <c r="I205" i="35"/>
  <c r="R205" i="35" s="1"/>
  <c r="J205" i="35"/>
  <c r="M205" i="35"/>
  <c r="N205" i="35"/>
  <c r="O205" i="35"/>
  <c r="P205" i="35"/>
  <c r="Q205" i="35"/>
  <c r="S205" i="35"/>
  <c r="T205" i="35"/>
  <c r="W205" i="35" s="1"/>
  <c r="U205" i="35"/>
  <c r="V205" i="35"/>
  <c r="F206" i="35"/>
  <c r="O206" i="35" s="1"/>
  <c r="G206" i="35"/>
  <c r="P206" i="35" s="1"/>
  <c r="I206" i="35"/>
  <c r="R206" i="35" s="1"/>
  <c r="J206" i="35"/>
  <c r="S206" i="35" s="1"/>
  <c r="T206" i="35"/>
  <c r="M206" i="35"/>
  <c r="N206" i="35"/>
  <c r="Q206" i="35"/>
  <c r="U206" i="35"/>
  <c r="V206" i="35"/>
  <c r="W206" i="35" s="1"/>
  <c r="F207" i="35"/>
  <c r="O207" i="35" s="1"/>
  <c r="G207" i="35"/>
  <c r="P207" i="35" s="1"/>
  <c r="J207" i="35"/>
  <c r="S207" i="35" s="1"/>
  <c r="M207" i="35"/>
  <c r="N207" i="35"/>
  <c r="Q207" i="35"/>
  <c r="U207" i="35"/>
  <c r="V207" i="35"/>
  <c r="F208" i="35"/>
  <c r="O208" i="35" s="1"/>
  <c r="G208" i="35"/>
  <c r="I208" i="35"/>
  <c r="R208" i="35" s="1"/>
  <c r="T208" i="35"/>
  <c r="M208" i="35"/>
  <c r="N208" i="35"/>
  <c r="P208" i="35"/>
  <c r="Q208" i="35"/>
  <c r="U208" i="35"/>
  <c r="V208" i="35"/>
  <c r="W208" i="35" s="1"/>
  <c r="F209" i="35"/>
  <c r="G209" i="35"/>
  <c r="I209" i="35"/>
  <c r="R209" i="35" s="1"/>
  <c r="J209" i="35"/>
  <c r="S209" i="35" s="1"/>
  <c r="M209" i="35"/>
  <c r="N209" i="35"/>
  <c r="O209" i="35"/>
  <c r="P209" i="35"/>
  <c r="Q209" i="35"/>
  <c r="T209" i="35"/>
  <c r="U209" i="35"/>
  <c r="V209" i="35"/>
  <c r="F210" i="35"/>
  <c r="G210" i="35"/>
  <c r="I210" i="35"/>
  <c r="J210" i="35"/>
  <c r="M210" i="35"/>
  <c r="V210" i="35" s="1"/>
  <c r="N210" i="35"/>
  <c r="O210" i="35"/>
  <c r="P210" i="35"/>
  <c r="Q210" i="35"/>
  <c r="R210" i="35"/>
  <c r="S210" i="35"/>
  <c r="T210" i="35"/>
  <c r="U210" i="35"/>
  <c r="F211" i="35"/>
  <c r="O211" i="35" s="1"/>
  <c r="G211" i="35"/>
  <c r="P211" i="35" s="1"/>
  <c r="M211" i="35"/>
  <c r="V211" i="35" s="1"/>
  <c r="N211" i="35"/>
  <c r="Q211" i="35"/>
  <c r="D212" i="35"/>
  <c r="F212" i="35"/>
  <c r="G212" i="35"/>
  <c r="I212" i="35"/>
  <c r="J212" i="35"/>
  <c r="M212" i="35"/>
  <c r="O212" i="35"/>
  <c r="R212" i="35"/>
  <c r="U212" i="35"/>
  <c r="D213" i="35"/>
  <c r="F213" i="35"/>
  <c r="O213" i="35" s="1"/>
  <c r="G213" i="35"/>
  <c r="P213" i="35" s="1"/>
  <c r="I213" i="35"/>
  <c r="J213" i="35"/>
  <c r="M213" i="35"/>
  <c r="V213" i="35" s="1"/>
  <c r="Q213" i="35"/>
  <c r="R213" i="35"/>
  <c r="S213" i="35"/>
  <c r="T213" i="35"/>
  <c r="U213" i="35"/>
  <c r="D214" i="35"/>
  <c r="F214" i="35"/>
  <c r="O214" i="35" s="1"/>
  <c r="G214" i="35"/>
  <c r="M214" i="35"/>
  <c r="V214" i="35" s="1"/>
  <c r="P214" i="35"/>
  <c r="Q214" i="35"/>
  <c r="T214" i="35"/>
  <c r="U214" i="35"/>
  <c r="F216" i="35"/>
  <c r="O216" i="35" s="1"/>
  <c r="G216" i="35"/>
  <c r="P216" i="35" s="1"/>
  <c r="I216" i="35"/>
  <c r="R216" i="35" s="1"/>
  <c r="J216" i="35"/>
  <c r="M216" i="35"/>
  <c r="V216" i="35" s="1"/>
  <c r="N216" i="35"/>
  <c r="Q216" i="35"/>
  <c r="S216" i="35"/>
  <c r="T216" i="35"/>
  <c r="U216" i="35"/>
  <c r="F217" i="35"/>
  <c r="O217" i="35" s="1"/>
  <c r="G217" i="35"/>
  <c r="P217" i="35" s="1"/>
  <c r="I217" i="35"/>
  <c r="R217" i="35" s="1"/>
  <c r="M217" i="35"/>
  <c r="V217" i="35" s="1"/>
  <c r="N217" i="35"/>
  <c r="Q217" i="35"/>
  <c r="U217" i="35"/>
  <c r="F218" i="35"/>
  <c r="G218" i="35"/>
  <c r="M218" i="35"/>
  <c r="N218" i="35"/>
  <c r="O218" i="35"/>
  <c r="P218" i="35"/>
  <c r="Q218" i="35"/>
  <c r="U218" i="35"/>
  <c r="V218" i="35"/>
  <c r="F219" i="35"/>
  <c r="G219" i="35"/>
  <c r="I219" i="35"/>
  <c r="R219" i="35" s="1"/>
  <c r="J219" i="35"/>
  <c r="S219" i="35" s="1"/>
  <c r="M219" i="35"/>
  <c r="N219" i="35"/>
  <c r="O219" i="35"/>
  <c r="P219" i="35"/>
  <c r="Q219" i="35"/>
  <c r="T219" i="35"/>
  <c r="U219" i="35"/>
  <c r="V219" i="35"/>
  <c r="F220" i="35"/>
  <c r="O220" i="35" s="1"/>
  <c r="G220" i="35"/>
  <c r="J220" i="35"/>
  <c r="S220" i="35" s="1"/>
  <c r="M220" i="35"/>
  <c r="V220" i="35" s="1"/>
  <c r="N220" i="35"/>
  <c r="P220" i="35"/>
  <c r="Q220" i="35"/>
  <c r="U220" i="35"/>
  <c r="F222" i="35"/>
  <c r="O222" i="35" s="1"/>
  <c r="G222" i="35"/>
  <c r="J222" i="35"/>
  <c r="S222" i="35" s="1"/>
  <c r="I222" i="35"/>
  <c r="R222" i="35" s="1"/>
  <c r="M222" i="35"/>
  <c r="N222" i="35"/>
  <c r="P222" i="35"/>
  <c r="Q222" i="35"/>
  <c r="T222" i="35"/>
  <c r="W222" i="35" s="1"/>
  <c r="U222" i="35"/>
  <c r="V222" i="35"/>
  <c r="F223" i="35"/>
  <c r="G223" i="35"/>
  <c r="P223" i="35" s="1"/>
  <c r="I223" i="35"/>
  <c r="R223" i="35" s="1"/>
  <c r="J223" i="35"/>
  <c r="S223" i="35" s="1"/>
  <c r="M223" i="35"/>
  <c r="N223" i="35"/>
  <c r="O223" i="35"/>
  <c r="Q223" i="35"/>
  <c r="T223" i="35"/>
  <c r="U223" i="35"/>
  <c r="V223" i="35"/>
  <c r="W223" i="35" s="1"/>
  <c r="F224" i="35"/>
  <c r="O224" i="35" s="1"/>
  <c r="G224" i="35"/>
  <c r="P224" i="35" s="1"/>
  <c r="I224" i="35"/>
  <c r="R224" i="35" s="1"/>
  <c r="J224" i="35"/>
  <c r="S224" i="35" s="1"/>
  <c r="M224" i="35"/>
  <c r="V224" i="35" s="1"/>
  <c r="N224" i="35"/>
  <c r="Q224" i="35"/>
  <c r="T224" i="35"/>
  <c r="U224" i="35"/>
  <c r="F225" i="35"/>
  <c r="O225" i="35" s="1"/>
  <c r="G225" i="35"/>
  <c r="P225" i="35" s="1"/>
  <c r="J225" i="35"/>
  <c r="S225" i="35" s="1"/>
  <c r="I225" i="35"/>
  <c r="R225" i="35" s="1"/>
  <c r="M225" i="35"/>
  <c r="Q225" i="35"/>
  <c r="T225" i="35"/>
  <c r="U225" i="35"/>
  <c r="V225" i="35"/>
  <c r="W225" i="35"/>
  <c r="F227" i="35"/>
  <c r="G227" i="35"/>
  <c r="P227" i="35" s="1"/>
  <c r="T227" i="35"/>
  <c r="W227" i="35" s="1"/>
  <c r="M227" i="35"/>
  <c r="V227" i="35" s="1"/>
  <c r="N227" i="35"/>
  <c r="AA227" i="35" s="1"/>
  <c r="O227" i="35"/>
  <c r="Q227" i="35"/>
  <c r="U227" i="35"/>
  <c r="F228" i="35"/>
  <c r="O228" i="35" s="1"/>
  <c r="G228" i="35"/>
  <c r="I228" i="35"/>
  <c r="R228" i="35" s="1"/>
  <c r="J228" i="35"/>
  <c r="S228" i="35" s="1"/>
  <c r="M228" i="35"/>
  <c r="V228" i="35" s="1"/>
  <c r="N228" i="35"/>
  <c r="P228" i="35"/>
  <c r="Q228" i="35"/>
  <c r="T228" i="35"/>
  <c r="U228" i="35"/>
  <c r="F229" i="35"/>
  <c r="O229" i="35" s="1"/>
  <c r="G229" i="35"/>
  <c r="J229" i="35"/>
  <c r="S229" i="35" s="1"/>
  <c r="M229" i="35"/>
  <c r="V229" i="35" s="1"/>
  <c r="N229" i="35"/>
  <c r="AA229" i="35" s="1"/>
  <c r="P229" i="35"/>
  <c r="Q229" i="35"/>
  <c r="U229" i="35"/>
  <c r="F231" i="35"/>
  <c r="G231" i="35"/>
  <c r="J231" i="35"/>
  <c r="S231" i="35" s="1"/>
  <c r="N231" i="35"/>
  <c r="O231" i="35"/>
  <c r="P231" i="35"/>
  <c r="Q231" i="35"/>
  <c r="F232" i="35"/>
  <c r="O232" i="35" s="1"/>
  <c r="G232" i="35"/>
  <c r="M232" i="35"/>
  <c r="N232" i="35"/>
  <c r="P232" i="35"/>
  <c r="Q232" i="35"/>
  <c r="U232" i="35"/>
  <c r="V232" i="35"/>
  <c r="F233" i="35"/>
  <c r="G233" i="35"/>
  <c r="P233" i="35" s="1"/>
  <c r="M233" i="35"/>
  <c r="V233" i="35" s="1"/>
  <c r="N233" i="35"/>
  <c r="O233" i="35"/>
  <c r="Q233" i="35"/>
  <c r="U233" i="35"/>
  <c r="F234" i="35"/>
  <c r="G234" i="35"/>
  <c r="I234" i="35"/>
  <c r="R234" i="35" s="1"/>
  <c r="J234" i="35"/>
  <c r="S234" i="35" s="1"/>
  <c r="M234" i="35"/>
  <c r="V234" i="35" s="1"/>
  <c r="N234" i="35"/>
  <c r="AA234" i="35" s="1"/>
  <c r="O234" i="35"/>
  <c r="P234" i="35"/>
  <c r="Q234" i="35"/>
  <c r="T234" i="35"/>
  <c r="U234" i="35"/>
  <c r="W234" i="35"/>
  <c r="F235" i="35"/>
  <c r="G235" i="35"/>
  <c r="I235" i="35"/>
  <c r="M235" i="35"/>
  <c r="N235" i="35"/>
  <c r="O235" i="35"/>
  <c r="P235" i="35"/>
  <c r="Q235" i="35"/>
  <c r="R235" i="35"/>
  <c r="T235" i="35"/>
  <c r="U235" i="35"/>
  <c r="V235" i="35"/>
  <c r="W235" i="35" s="1"/>
  <c r="F237" i="35"/>
  <c r="G237" i="35"/>
  <c r="I237" i="35"/>
  <c r="R237" i="35" s="1"/>
  <c r="T237" i="35"/>
  <c r="W237" i="35" s="1"/>
  <c r="M237" i="35"/>
  <c r="N237" i="35"/>
  <c r="O237" i="35"/>
  <c r="P237" i="35"/>
  <c r="Q237" i="35"/>
  <c r="U237" i="35"/>
  <c r="V237" i="35"/>
  <c r="F238" i="35"/>
  <c r="O238" i="35" s="1"/>
  <c r="G238" i="35"/>
  <c r="P238" i="35" s="1"/>
  <c r="I238" i="35"/>
  <c r="R238" i="35" s="1"/>
  <c r="J238" i="35"/>
  <c r="T238" i="35"/>
  <c r="M238" i="35"/>
  <c r="N238" i="35"/>
  <c r="Q238" i="35"/>
  <c r="S238" i="35"/>
  <c r="U238" i="35"/>
  <c r="V238" i="35"/>
  <c r="W238" i="35" s="1"/>
  <c r="F239" i="35"/>
  <c r="G239" i="35"/>
  <c r="J239" i="35"/>
  <c r="S239" i="35" s="1"/>
  <c r="I239" i="35"/>
  <c r="R239" i="35" s="1"/>
  <c r="N239" i="35"/>
  <c r="O239" i="35"/>
  <c r="P239" i="35"/>
  <c r="Q239" i="35"/>
  <c r="T239" i="35"/>
  <c r="F241" i="35"/>
  <c r="G241" i="35"/>
  <c r="I241" i="35"/>
  <c r="R241" i="35" s="1"/>
  <c r="J241" i="35"/>
  <c r="S241" i="35" s="1"/>
  <c r="M241" i="35"/>
  <c r="V241" i="35" s="1"/>
  <c r="N241" i="35"/>
  <c r="O241" i="35"/>
  <c r="P241" i="35"/>
  <c r="Q241" i="35"/>
  <c r="T241" i="35"/>
  <c r="U241" i="35"/>
  <c r="F242" i="35"/>
  <c r="O242" i="35" s="1"/>
  <c r="G242" i="35"/>
  <c r="J242" i="35"/>
  <c r="S242" i="35" s="1"/>
  <c r="I242" i="35"/>
  <c r="R242" i="35" s="1"/>
  <c r="M242" i="35"/>
  <c r="V242" i="35" s="1"/>
  <c r="N242" i="35"/>
  <c r="P242" i="35"/>
  <c r="Q242" i="35"/>
  <c r="T242" i="35"/>
  <c r="U242" i="35"/>
  <c r="F243" i="35"/>
  <c r="G243" i="35"/>
  <c r="I243" i="35"/>
  <c r="R243" i="35" s="1"/>
  <c r="T243" i="35"/>
  <c r="M243" i="35"/>
  <c r="N243" i="35"/>
  <c r="O243" i="35"/>
  <c r="P243" i="35"/>
  <c r="Q243" i="35"/>
  <c r="U243" i="35"/>
  <c r="V243" i="35"/>
  <c r="W243" i="35"/>
  <c r="F244" i="35"/>
  <c r="O244" i="35" s="1"/>
  <c r="G244" i="35"/>
  <c r="P244" i="35" s="1"/>
  <c r="I244" i="35"/>
  <c r="R244" i="35" s="1"/>
  <c r="M244" i="35"/>
  <c r="N244" i="35"/>
  <c r="Q244" i="35"/>
  <c r="T244" i="35"/>
  <c r="U244" i="35"/>
  <c r="V244" i="35"/>
  <c r="W244" i="35"/>
  <c r="F245" i="35"/>
  <c r="G245" i="35"/>
  <c r="P245" i="35" s="1"/>
  <c r="I245" i="35"/>
  <c r="R245" i="35" s="1"/>
  <c r="J245" i="35"/>
  <c r="S245" i="35" s="1"/>
  <c r="M245" i="35"/>
  <c r="V245" i="35" s="1"/>
  <c r="N245" i="35"/>
  <c r="O245" i="35"/>
  <c r="Q245" i="35"/>
  <c r="T245" i="35"/>
  <c r="U245" i="35"/>
  <c r="F246" i="35"/>
  <c r="G246" i="35"/>
  <c r="I246" i="35"/>
  <c r="R246" i="35" s="1"/>
  <c r="J246" i="35"/>
  <c r="S246" i="35" s="1"/>
  <c r="M246" i="35"/>
  <c r="N246" i="35"/>
  <c r="AA246" i="35" s="1"/>
  <c r="O246" i="35"/>
  <c r="P246" i="35"/>
  <c r="Q246" i="35"/>
  <c r="T246" i="35"/>
  <c r="U246" i="35"/>
  <c r="V246" i="35"/>
  <c r="W246" i="35"/>
  <c r="F248" i="35"/>
  <c r="G248" i="35"/>
  <c r="I248" i="35"/>
  <c r="R248" i="35" s="1"/>
  <c r="M248" i="35"/>
  <c r="V248" i="35" s="1"/>
  <c r="N248" i="35"/>
  <c r="AA248" i="35" s="1"/>
  <c r="O248" i="35"/>
  <c r="P248" i="35"/>
  <c r="Q248" i="35"/>
  <c r="T248" i="35"/>
  <c r="U248" i="35"/>
  <c r="W248" i="35"/>
  <c r="F249" i="35"/>
  <c r="O249" i="35" s="1"/>
  <c r="G249" i="35"/>
  <c r="P249" i="35" s="1"/>
  <c r="J249" i="35"/>
  <c r="S249" i="35" s="1"/>
  <c r="M249" i="35"/>
  <c r="N249" i="35"/>
  <c r="Q249" i="35"/>
  <c r="U249" i="35"/>
  <c r="V249" i="35"/>
  <c r="F250" i="35"/>
  <c r="G250" i="35"/>
  <c r="P250" i="35" s="1"/>
  <c r="T250" i="35"/>
  <c r="M250" i="35"/>
  <c r="V250" i="35" s="1"/>
  <c r="W250" i="35" s="1"/>
  <c r="N250" i="35"/>
  <c r="AA250" i="35" s="1"/>
  <c r="O250" i="35"/>
  <c r="Q250" i="35"/>
  <c r="U250" i="35"/>
  <c r="F251" i="35"/>
  <c r="G251" i="35"/>
  <c r="P251" i="35" s="1"/>
  <c r="I251" i="35"/>
  <c r="R251" i="35" s="1"/>
  <c r="J251" i="35"/>
  <c r="S251" i="35" s="1"/>
  <c r="M251" i="35"/>
  <c r="V251" i="35" s="1"/>
  <c r="N251" i="35"/>
  <c r="AA251" i="35" s="1"/>
  <c r="O251" i="35"/>
  <c r="Q251" i="35"/>
  <c r="T251" i="35"/>
  <c r="U251" i="35"/>
  <c r="F252" i="35"/>
  <c r="G252" i="35"/>
  <c r="P252" i="35" s="1"/>
  <c r="I252" i="35"/>
  <c r="J252" i="35"/>
  <c r="M252" i="35"/>
  <c r="V252" i="35" s="1"/>
  <c r="N252" i="35"/>
  <c r="AA252" i="35" s="1"/>
  <c r="O252" i="35"/>
  <c r="Q252" i="35"/>
  <c r="R252" i="35"/>
  <c r="S252" i="35"/>
  <c r="T252" i="35"/>
  <c r="U252" i="35"/>
  <c r="F253" i="35"/>
  <c r="O253" i="35" s="1"/>
  <c r="G253" i="35"/>
  <c r="J253" i="35"/>
  <c r="I253" i="35"/>
  <c r="R253" i="35" s="1"/>
  <c r="M253" i="35"/>
  <c r="V253" i="35" s="1"/>
  <c r="N253" i="35"/>
  <c r="P253" i="35"/>
  <c r="Q253" i="35"/>
  <c r="S253" i="35"/>
  <c r="T253" i="35"/>
  <c r="W253" i="35" s="1"/>
  <c r="U253" i="35"/>
  <c r="F254" i="35"/>
  <c r="G254" i="35"/>
  <c r="M254" i="35"/>
  <c r="N254" i="35"/>
  <c r="O254" i="35"/>
  <c r="P254" i="35"/>
  <c r="Q254" i="35"/>
  <c r="U254" i="35"/>
  <c r="V254" i="35"/>
  <c r="F255" i="35"/>
  <c r="G255" i="35"/>
  <c r="P255" i="35" s="1"/>
  <c r="M255" i="35"/>
  <c r="N255" i="35"/>
  <c r="O255" i="35"/>
  <c r="Q255" i="35"/>
  <c r="U255" i="35"/>
  <c r="V255" i="35"/>
  <c r="F259" i="35"/>
  <c r="O259" i="35" s="1"/>
  <c r="G259" i="35"/>
  <c r="I259" i="35"/>
  <c r="R259" i="35" s="1"/>
  <c r="J259" i="35"/>
  <c r="S259" i="35" s="1"/>
  <c r="M259" i="35"/>
  <c r="V259" i="35" s="1"/>
  <c r="N259" i="35"/>
  <c r="P259" i="35"/>
  <c r="Q259" i="35"/>
  <c r="T259" i="35"/>
  <c r="U259" i="35"/>
  <c r="F261" i="35"/>
  <c r="O261" i="35" s="1"/>
  <c r="G261" i="35"/>
  <c r="P261" i="35" s="1"/>
  <c r="T261" i="35"/>
  <c r="W261" i="35" s="1"/>
  <c r="M261" i="35"/>
  <c r="V261" i="35" s="1"/>
  <c r="N261" i="35"/>
  <c r="Q261" i="35"/>
  <c r="U261" i="35"/>
  <c r="F262" i="35"/>
  <c r="G262" i="35"/>
  <c r="P262" i="35" s="1"/>
  <c r="I262" i="35"/>
  <c r="J262" i="35"/>
  <c r="S262" i="35" s="1"/>
  <c r="T262" i="35"/>
  <c r="M262" i="35"/>
  <c r="V262" i="35" s="1"/>
  <c r="N262" i="35"/>
  <c r="O262" i="35"/>
  <c r="Q262" i="35"/>
  <c r="R262" i="35"/>
  <c r="U262" i="35"/>
  <c r="F263" i="35"/>
  <c r="O263" i="35" s="1"/>
  <c r="G263" i="35"/>
  <c r="P263" i="35" s="1"/>
  <c r="J263" i="35"/>
  <c r="S263" i="35" s="1"/>
  <c r="M263" i="35"/>
  <c r="N263" i="35"/>
  <c r="Q263" i="35"/>
  <c r="U263" i="35"/>
  <c r="V263" i="35"/>
  <c r="F264" i="35"/>
  <c r="G264" i="35"/>
  <c r="I264" i="35"/>
  <c r="J264" i="35"/>
  <c r="M264" i="35"/>
  <c r="V264" i="35" s="1"/>
  <c r="N264" i="35"/>
  <c r="O264" i="35"/>
  <c r="P264" i="35"/>
  <c r="Q264" i="35"/>
  <c r="R264" i="35"/>
  <c r="S264" i="35"/>
  <c r="T264" i="35"/>
  <c r="U264" i="35"/>
  <c r="F265" i="35"/>
  <c r="G265" i="35"/>
  <c r="I265" i="35"/>
  <c r="R265" i="35" s="1"/>
  <c r="J265" i="35"/>
  <c r="S265" i="35" s="1"/>
  <c r="M265" i="35"/>
  <c r="V265" i="35" s="1"/>
  <c r="N265" i="35"/>
  <c r="O265" i="35"/>
  <c r="P265" i="35"/>
  <c r="Q265" i="35"/>
  <c r="T265" i="35"/>
  <c r="U265" i="35"/>
  <c r="F266" i="35"/>
  <c r="O266" i="35" s="1"/>
  <c r="G266" i="35"/>
  <c r="P266" i="35" s="1"/>
  <c r="I266" i="35"/>
  <c r="R266" i="35" s="1"/>
  <c r="J266" i="35"/>
  <c r="S266" i="35" s="1"/>
  <c r="M266" i="35"/>
  <c r="V266" i="35" s="1"/>
  <c r="N266" i="35"/>
  <c r="Q266" i="35"/>
  <c r="T266" i="35"/>
  <c r="U266" i="35"/>
  <c r="F267" i="35"/>
  <c r="O267" i="35" s="1"/>
  <c r="G267" i="35"/>
  <c r="J267" i="35"/>
  <c r="S267" i="35" s="1"/>
  <c r="V267" i="35"/>
  <c r="N267" i="35"/>
  <c r="P267" i="35"/>
  <c r="Q267" i="35"/>
  <c r="U267" i="35"/>
  <c r="F268" i="35"/>
  <c r="G268" i="35"/>
  <c r="P268" i="35" s="1"/>
  <c r="I268" i="35"/>
  <c r="R268" i="35" s="1"/>
  <c r="J268" i="35"/>
  <c r="S268" i="35" s="1"/>
  <c r="M268" i="35"/>
  <c r="V268" i="35" s="1"/>
  <c r="N268" i="35"/>
  <c r="O268" i="35"/>
  <c r="Q268" i="35"/>
  <c r="T268" i="35"/>
  <c r="W268" i="35" s="1"/>
  <c r="U268" i="35"/>
  <c r="F269" i="35"/>
  <c r="G269" i="35"/>
  <c r="I269" i="35"/>
  <c r="R269" i="35" s="1"/>
  <c r="J269" i="35"/>
  <c r="S269" i="35" s="1"/>
  <c r="T269" i="35"/>
  <c r="M269" i="35"/>
  <c r="V269" i="35" s="1"/>
  <c r="N269" i="35"/>
  <c r="O269" i="35"/>
  <c r="P269" i="35"/>
  <c r="Q269" i="35"/>
  <c r="U269" i="35"/>
  <c r="F270" i="35"/>
  <c r="G270" i="35"/>
  <c r="P270" i="35" s="1"/>
  <c r="I270" i="35"/>
  <c r="R270" i="35" s="1"/>
  <c r="J270" i="35"/>
  <c r="S270" i="35" s="1"/>
  <c r="M270" i="35"/>
  <c r="N270" i="35"/>
  <c r="AA270" i="35" s="1"/>
  <c r="O270" i="35"/>
  <c r="Q270" i="35"/>
  <c r="T270" i="35"/>
  <c r="W270" i="35" s="1"/>
  <c r="U270" i="35"/>
  <c r="V270" i="35"/>
  <c r="D271" i="35"/>
  <c r="F271" i="35"/>
  <c r="G271" i="35"/>
  <c r="J271" i="35"/>
  <c r="M271" i="35"/>
  <c r="S271" i="35"/>
  <c r="V271" i="35"/>
  <c r="B272" i="35"/>
  <c r="H272" i="35"/>
  <c r="F272" i="35" s="1"/>
  <c r="J272" i="35"/>
  <c r="S272" i="35" s="1"/>
  <c r="M272" i="35"/>
  <c r="O272" i="35"/>
  <c r="Q272" i="35"/>
  <c r="U272" i="35"/>
  <c r="V272" i="35"/>
  <c r="F273" i="35"/>
  <c r="O273" i="35" s="1"/>
  <c r="G273" i="35"/>
  <c r="P273" i="35" s="1"/>
  <c r="J273" i="35"/>
  <c r="I273" i="35"/>
  <c r="R273" i="35" s="1"/>
  <c r="M273" i="35"/>
  <c r="Q273" i="35"/>
  <c r="S273" i="35"/>
  <c r="T273" i="35"/>
  <c r="W273" i="35" s="1"/>
  <c r="U273" i="35"/>
  <c r="V273" i="35"/>
  <c r="D274" i="35"/>
  <c r="F274" i="35"/>
  <c r="O274" i="35" s="1"/>
  <c r="G274" i="35"/>
  <c r="P274" i="35" s="1"/>
  <c r="I274" i="35"/>
  <c r="R274" i="35" s="1"/>
  <c r="J274" i="35"/>
  <c r="S274" i="35" s="1"/>
  <c r="T274" i="35"/>
  <c r="M274" i="35"/>
  <c r="Q274" i="35"/>
  <c r="U274" i="35"/>
  <c r="V274" i="35"/>
  <c r="W274" i="35" s="1"/>
  <c r="F276" i="35"/>
  <c r="G276" i="35"/>
  <c r="I276" i="35"/>
  <c r="R276" i="35" s="1"/>
  <c r="J276" i="35"/>
  <c r="S276" i="35" s="1"/>
  <c r="M276" i="35"/>
  <c r="V276" i="35" s="1"/>
  <c r="N276" i="35"/>
  <c r="O276" i="35"/>
  <c r="P276" i="35"/>
  <c r="Q276" i="35"/>
  <c r="T276" i="35"/>
  <c r="U276" i="35"/>
  <c r="F278" i="35"/>
  <c r="O278" i="35" s="1"/>
  <c r="G278" i="35"/>
  <c r="P278" i="35" s="1"/>
  <c r="T278" i="35"/>
  <c r="M278" i="35"/>
  <c r="N278" i="35"/>
  <c r="Q278" i="35"/>
  <c r="U278" i="35"/>
  <c r="V278" i="35"/>
  <c r="F279" i="35"/>
  <c r="O279" i="35" s="1"/>
  <c r="G279" i="35"/>
  <c r="P279" i="35" s="1"/>
  <c r="M279" i="35"/>
  <c r="V279" i="35" s="1"/>
  <c r="N279" i="35"/>
  <c r="Q279" i="35"/>
  <c r="U279" i="35"/>
  <c r="F281" i="35"/>
  <c r="G281" i="35"/>
  <c r="I281" i="35"/>
  <c r="R281" i="35" s="1"/>
  <c r="M281" i="35"/>
  <c r="V281" i="35" s="1"/>
  <c r="N281" i="35"/>
  <c r="O281" i="35"/>
  <c r="P281" i="35"/>
  <c r="Q281" i="35"/>
  <c r="U281" i="35"/>
  <c r="F282" i="35"/>
  <c r="G282" i="35"/>
  <c r="I282" i="35"/>
  <c r="J282" i="35"/>
  <c r="M282" i="35"/>
  <c r="N282" i="35"/>
  <c r="O282" i="35"/>
  <c r="P282" i="35"/>
  <c r="Q282" i="35"/>
  <c r="R282" i="35"/>
  <c r="S282" i="35"/>
  <c r="T282" i="35"/>
  <c r="W282" i="35" s="1"/>
  <c r="U282" i="35"/>
  <c r="V282" i="35"/>
  <c r="F284" i="35"/>
  <c r="O284" i="35" s="1"/>
  <c r="G284" i="35"/>
  <c r="I284" i="35"/>
  <c r="R284" i="35" s="1"/>
  <c r="J284" i="35"/>
  <c r="S284" i="35" s="1"/>
  <c r="M284" i="35"/>
  <c r="N284" i="35"/>
  <c r="P284" i="35"/>
  <c r="Q284" i="35"/>
  <c r="T284" i="35"/>
  <c r="U284" i="35"/>
  <c r="V284" i="35"/>
  <c r="W284" i="35"/>
  <c r="F285" i="35"/>
  <c r="O285" i="35" s="1"/>
  <c r="G285" i="35"/>
  <c r="P285" i="35" s="1"/>
  <c r="J285" i="35"/>
  <c r="S285" i="35" s="1"/>
  <c r="I285" i="35"/>
  <c r="R285" i="35" s="1"/>
  <c r="M285" i="35"/>
  <c r="N285" i="35"/>
  <c r="Q285" i="35"/>
  <c r="T285" i="35"/>
  <c r="U285" i="35"/>
  <c r="V285" i="35"/>
  <c r="F286" i="35"/>
  <c r="G286" i="35"/>
  <c r="I286" i="35"/>
  <c r="J286" i="35"/>
  <c r="M286" i="35"/>
  <c r="V286" i="35" s="1"/>
  <c r="O286" i="35"/>
  <c r="P286" i="35"/>
  <c r="Q286" i="35"/>
  <c r="R286" i="35"/>
  <c r="S286" i="35"/>
  <c r="T286" i="35"/>
  <c r="F287" i="35"/>
  <c r="O287" i="35" s="1"/>
  <c r="G287" i="35"/>
  <c r="P287" i="35" s="1"/>
  <c r="I287" i="35"/>
  <c r="R287" i="35" s="1"/>
  <c r="J287" i="35"/>
  <c r="S287" i="35" s="1"/>
  <c r="M287" i="35"/>
  <c r="Q287" i="35"/>
  <c r="T287" i="35"/>
  <c r="V287" i="35"/>
  <c r="W287" i="35" s="1"/>
  <c r="F289" i="35"/>
  <c r="O289" i="35" s="1"/>
  <c r="G289" i="35"/>
  <c r="P289" i="35" s="1"/>
  <c r="I289" i="35"/>
  <c r="R289" i="35" s="1"/>
  <c r="J289" i="35"/>
  <c r="S289" i="35" s="1"/>
  <c r="M289" i="35"/>
  <c r="V289" i="35" s="1"/>
  <c r="N289" i="35"/>
  <c r="Q289" i="35"/>
  <c r="T289" i="35"/>
  <c r="U289" i="35"/>
  <c r="F290" i="35"/>
  <c r="O290" i="35" s="1"/>
  <c r="G290" i="35"/>
  <c r="M290" i="35"/>
  <c r="V290" i="35" s="1"/>
  <c r="N290" i="35"/>
  <c r="P290" i="35"/>
  <c r="Q290" i="35"/>
  <c r="U290" i="35"/>
  <c r="F291" i="35"/>
  <c r="G291" i="35"/>
  <c r="P291" i="35" s="1"/>
  <c r="I291" i="35"/>
  <c r="J291" i="35"/>
  <c r="S291" i="35" s="1"/>
  <c r="M291" i="35"/>
  <c r="N291" i="35"/>
  <c r="AA291" i="35" s="1"/>
  <c r="O291" i="35"/>
  <c r="Q291" i="35"/>
  <c r="R291" i="35"/>
  <c r="T291" i="35"/>
  <c r="U291" i="35"/>
  <c r="V291" i="35"/>
  <c r="W291" i="35" s="1"/>
  <c r="F294" i="35"/>
  <c r="G294" i="35"/>
  <c r="I294" i="35"/>
  <c r="R294" i="35" s="1"/>
  <c r="J294" i="35"/>
  <c r="M294" i="35"/>
  <c r="V294" i="35" s="1"/>
  <c r="N294" i="35"/>
  <c r="O294" i="35"/>
  <c r="P294" i="35"/>
  <c r="Q294" i="35"/>
  <c r="S294" i="35"/>
  <c r="T294" i="35"/>
  <c r="U294" i="35"/>
  <c r="F296" i="35"/>
  <c r="G296" i="35"/>
  <c r="I296" i="35"/>
  <c r="J296" i="35"/>
  <c r="S296" i="35" s="1"/>
  <c r="T296" i="35"/>
  <c r="M296" i="35"/>
  <c r="V296" i="35" s="1"/>
  <c r="N296" i="35"/>
  <c r="AA296" i="35" s="1"/>
  <c r="O296" i="35"/>
  <c r="P296" i="35"/>
  <c r="Q296" i="35"/>
  <c r="R296" i="35"/>
  <c r="U296" i="35"/>
  <c r="W296" i="35"/>
  <c r="F297" i="35"/>
  <c r="G297" i="35"/>
  <c r="P297" i="35" s="1"/>
  <c r="I297" i="35"/>
  <c r="R297" i="35" s="1"/>
  <c r="J297" i="35"/>
  <c r="S297" i="35" s="1"/>
  <c r="M297" i="35"/>
  <c r="N297" i="35"/>
  <c r="O297" i="35"/>
  <c r="Q297" i="35"/>
  <c r="T297" i="35"/>
  <c r="U297" i="35"/>
  <c r="V297" i="35"/>
  <c r="W297" i="35"/>
  <c r="F298" i="35"/>
  <c r="G298" i="35"/>
  <c r="P298" i="35" s="1"/>
  <c r="J298" i="35"/>
  <c r="I298" i="35"/>
  <c r="M298" i="35"/>
  <c r="N298" i="35"/>
  <c r="AA298" i="35" s="1"/>
  <c r="O298" i="35"/>
  <c r="Q298" i="35"/>
  <c r="R298" i="35"/>
  <c r="S298" i="35"/>
  <c r="T298" i="35"/>
  <c r="U298" i="35"/>
  <c r="V298" i="35"/>
  <c r="W298" i="35" s="1"/>
  <c r="F299" i="35"/>
  <c r="G299" i="35"/>
  <c r="I299" i="35"/>
  <c r="R299" i="35" s="1"/>
  <c r="T299" i="35"/>
  <c r="M299" i="35"/>
  <c r="V299" i="35" s="1"/>
  <c r="N299" i="35"/>
  <c r="O299" i="35"/>
  <c r="P299" i="35"/>
  <c r="Q299" i="35"/>
  <c r="U299" i="35"/>
  <c r="W299" i="35"/>
  <c r="F300" i="35"/>
  <c r="O300" i="35" s="1"/>
  <c r="G300" i="35"/>
  <c r="I300" i="35"/>
  <c r="J300" i="35"/>
  <c r="S300" i="35" s="1"/>
  <c r="M300" i="35"/>
  <c r="V300" i="35" s="1"/>
  <c r="N300" i="35"/>
  <c r="P300" i="35"/>
  <c r="Q300" i="35"/>
  <c r="R300" i="35"/>
  <c r="T300" i="35"/>
  <c r="U300" i="35"/>
  <c r="F301" i="35"/>
  <c r="O301" i="35" s="1"/>
  <c r="G301" i="35"/>
  <c r="I301" i="35"/>
  <c r="R301" i="35" s="1"/>
  <c r="J301" i="35"/>
  <c r="S301" i="35" s="1"/>
  <c r="M301" i="35"/>
  <c r="N301" i="35"/>
  <c r="P301" i="35"/>
  <c r="Q301" i="35"/>
  <c r="T301" i="35"/>
  <c r="U301" i="35"/>
  <c r="V301" i="35"/>
  <c r="W301" i="35"/>
  <c r="F302" i="35"/>
  <c r="O302" i="35" s="1"/>
  <c r="G302" i="35"/>
  <c r="P302" i="35" s="1"/>
  <c r="I302" i="35"/>
  <c r="R302" i="35" s="1"/>
  <c r="J302" i="35"/>
  <c r="S302" i="35" s="1"/>
  <c r="M302" i="35"/>
  <c r="V302" i="35" s="1"/>
  <c r="N302" i="35"/>
  <c r="Q302" i="35"/>
  <c r="T302" i="35"/>
  <c r="W302" i="35" s="1"/>
  <c r="U302" i="35"/>
  <c r="F303" i="35"/>
  <c r="G303" i="35"/>
  <c r="M303" i="35"/>
  <c r="N303" i="35"/>
  <c r="AA303" i="35" s="1"/>
  <c r="O303" i="35"/>
  <c r="P303" i="35"/>
  <c r="Q303" i="35"/>
  <c r="T303" i="35"/>
  <c r="U303" i="35"/>
  <c r="V303" i="35"/>
  <c r="W303" i="35" s="1"/>
  <c r="F304" i="35"/>
  <c r="G304" i="35"/>
  <c r="P304" i="35" s="1"/>
  <c r="M304" i="35"/>
  <c r="V304" i="35" s="1"/>
  <c r="N304" i="35"/>
  <c r="AA304" i="35" s="1"/>
  <c r="O304" i="35"/>
  <c r="Q304" i="35"/>
  <c r="U304" i="35"/>
  <c r="F305" i="35"/>
  <c r="O305" i="35" s="1"/>
  <c r="G305" i="35"/>
  <c r="P305" i="35" s="1"/>
  <c r="I305" i="35"/>
  <c r="R305" i="35" s="1"/>
  <c r="J305" i="35"/>
  <c r="S305" i="35" s="1"/>
  <c r="T305" i="35"/>
  <c r="W305" i="35" s="1"/>
  <c r="M305" i="35"/>
  <c r="V305" i="35" s="1"/>
  <c r="N305" i="35"/>
  <c r="Q305" i="35"/>
  <c r="U305" i="35"/>
  <c r="F306" i="35"/>
  <c r="G306" i="35"/>
  <c r="M306" i="35"/>
  <c r="V306" i="35" s="1"/>
  <c r="O306" i="35"/>
  <c r="P306" i="35"/>
  <c r="Q306" i="35"/>
  <c r="U306" i="35"/>
  <c r="F307" i="35"/>
  <c r="O307" i="35" s="1"/>
  <c r="H307" i="35"/>
  <c r="G307" i="35" s="1"/>
  <c r="P307" i="35" s="1"/>
  <c r="I307" i="35"/>
  <c r="R307" i="35" s="1"/>
  <c r="J307" i="35"/>
  <c r="S307" i="35" s="1"/>
  <c r="M307" i="35"/>
  <c r="V307" i="35" s="1"/>
  <c r="Q307" i="35"/>
  <c r="T307" i="35"/>
  <c r="U307" i="35"/>
  <c r="H308" i="35"/>
  <c r="F308" i="35" s="1"/>
  <c r="M308" i="35"/>
  <c r="V308" i="35" s="1"/>
  <c r="O308" i="35"/>
  <c r="U308" i="35"/>
  <c r="D309" i="35"/>
  <c r="O309" i="35" s="1"/>
  <c r="F309" i="35"/>
  <c r="G309" i="35"/>
  <c r="J309" i="35"/>
  <c r="I309" i="35"/>
  <c r="M309" i="35"/>
  <c r="P309" i="35"/>
  <c r="S309" i="35"/>
  <c r="V309" i="35"/>
  <c r="F311" i="35"/>
  <c r="O311" i="35" s="1"/>
  <c r="G311" i="35"/>
  <c r="I311" i="35"/>
  <c r="R311" i="35" s="1"/>
  <c r="J311" i="35"/>
  <c r="S311" i="35" s="1"/>
  <c r="M311" i="35"/>
  <c r="V311" i="35" s="1"/>
  <c r="N311" i="35"/>
  <c r="AA311" i="35" s="1"/>
  <c r="P311" i="35"/>
  <c r="Q311" i="35"/>
  <c r="T311" i="35"/>
  <c r="U311" i="35"/>
  <c r="F313" i="35"/>
  <c r="G313" i="35"/>
  <c r="I313" i="35"/>
  <c r="J313" i="35"/>
  <c r="S313" i="35" s="1"/>
  <c r="M313" i="35"/>
  <c r="N313" i="35"/>
  <c r="O313" i="35"/>
  <c r="P313" i="35"/>
  <c r="Q313" i="35"/>
  <c r="R313" i="35"/>
  <c r="T313" i="35"/>
  <c r="U313" i="35"/>
  <c r="V313" i="35"/>
  <c r="W313" i="35"/>
  <c r="F314" i="35"/>
  <c r="O314" i="35" s="1"/>
  <c r="G314" i="35"/>
  <c r="P314" i="35" s="1"/>
  <c r="I314" i="35"/>
  <c r="R314" i="35" s="1"/>
  <c r="J314" i="35"/>
  <c r="S314" i="35" s="1"/>
  <c r="M314" i="35"/>
  <c r="N314" i="35"/>
  <c r="Q314" i="35"/>
  <c r="T314" i="35"/>
  <c r="U314" i="35"/>
  <c r="V314" i="35"/>
  <c r="W314" i="35" s="1"/>
  <c r="F316" i="35"/>
  <c r="G316" i="35"/>
  <c r="I316" i="35"/>
  <c r="R316" i="35" s="1"/>
  <c r="J316" i="35"/>
  <c r="S316" i="35" s="1"/>
  <c r="T316" i="35"/>
  <c r="M316" i="35"/>
  <c r="V316" i="35" s="1"/>
  <c r="W316" i="35" s="1"/>
  <c r="N316" i="35"/>
  <c r="AA316" i="35" s="1"/>
  <c r="O316" i="35"/>
  <c r="P316" i="35"/>
  <c r="Q316" i="35"/>
  <c r="U316" i="35"/>
  <c r="F317" i="35"/>
  <c r="O317" i="35" s="1"/>
  <c r="G317" i="35"/>
  <c r="M317" i="35"/>
  <c r="N317" i="35"/>
  <c r="P317" i="35"/>
  <c r="Q317" i="35"/>
  <c r="U317" i="35"/>
  <c r="V317" i="35"/>
  <c r="F319" i="35"/>
  <c r="O319" i="35" s="1"/>
  <c r="G319" i="35"/>
  <c r="P319" i="35" s="1"/>
  <c r="I319" i="35"/>
  <c r="R319" i="35" s="1"/>
  <c r="J319" i="35"/>
  <c r="S319" i="35" s="1"/>
  <c r="M319" i="35"/>
  <c r="N319" i="35"/>
  <c r="Q319" i="35"/>
  <c r="T319" i="35"/>
  <c r="W319" i="35" s="1"/>
  <c r="U319" i="35"/>
  <c r="V319" i="35"/>
  <c r="F320" i="35"/>
  <c r="G320" i="35"/>
  <c r="I320" i="35"/>
  <c r="R320" i="35" s="1"/>
  <c r="J320" i="35"/>
  <c r="S320" i="35" s="1"/>
  <c r="M320" i="35"/>
  <c r="N320" i="35"/>
  <c r="AA320" i="35" s="1"/>
  <c r="O320" i="35"/>
  <c r="P320" i="35"/>
  <c r="Q320" i="35"/>
  <c r="T320" i="35"/>
  <c r="U320" i="35"/>
  <c r="V320" i="35"/>
  <c r="W320" i="35"/>
  <c r="F321" i="35"/>
  <c r="O321" i="35" s="1"/>
  <c r="G321" i="35"/>
  <c r="P321" i="35" s="1"/>
  <c r="I321" i="35"/>
  <c r="R321" i="35" s="1"/>
  <c r="J321" i="35"/>
  <c r="S321" i="35" s="1"/>
  <c r="M321" i="35"/>
  <c r="V321" i="35" s="1"/>
  <c r="Q321" i="35"/>
  <c r="T321" i="35"/>
  <c r="W321" i="35" s="1"/>
  <c r="F322" i="35"/>
  <c r="O322" i="35" s="1"/>
  <c r="G322" i="35"/>
  <c r="P322" i="35" s="1"/>
  <c r="J322" i="35"/>
  <c r="S322" i="35" s="1"/>
  <c r="M322" i="35"/>
  <c r="Q322" i="35"/>
  <c r="V322" i="35"/>
  <c r="F324" i="35"/>
  <c r="O324" i="35" s="1"/>
  <c r="G324" i="35"/>
  <c r="I324" i="35"/>
  <c r="J324" i="35"/>
  <c r="M324" i="35"/>
  <c r="N324" i="35"/>
  <c r="P324" i="35"/>
  <c r="Q324" i="35"/>
  <c r="R324" i="35"/>
  <c r="S324" i="35"/>
  <c r="T324" i="35"/>
  <c r="U324" i="35"/>
  <c r="V324" i="35"/>
  <c r="F325" i="35"/>
  <c r="O325" i="35" s="1"/>
  <c r="G325" i="35"/>
  <c r="P325" i="35" s="1"/>
  <c r="I325" i="35"/>
  <c r="R325" i="35" s="1"/>
  <c r="T325" i="35"/>
  <c r="M325" i="35"/>
  <c r="V325" i="35" s="1"/>
  <c r="W325" i="35" s="1"/>
  <c r="N325" i="35"/>
  <c r="AA325" i="35" s="1"/>
  <c r="Q325" i="35"/>
  <c r="U325" i="35"/>
  <c r="F326" i="35"/>
  <c r="G326" i="35"/>
  <c r="P326" i="35" s="1"/>
  <c r="I326" i="35"/>
  <c r="R326" i="35" s="1"/>
  <c r="J326" i="35"/>
  <c r="M326" i="35"/>
  <c r="N326" i="35"/>
  <c r="O326" i="35"/>
  <c r="Q326" i="35"/>
  <c r="S326" i="35"/>
  <c r="T326" i="35"/>
  <c r="W326" i="35" s="1"/>
  <c r="U326" i="35"/>
  <c r="V326" i="35"/>
  <c r="F329" i="35"/>
  <c r="G329" i="35"/>
  <c r="T329" i="35"/>
  <c r="M329" i="35"/>
  <c r="N329" i="35"/>
  <c r="O329" i="35"/>
  <c r="P329" i="35"/>
  <c r="Q329" i="35"/>
  <c r="U329" i="35"/>
  <c r="V329" i="35"/>
  <c r="W329" i="35" s="1"/>
  <c r="F331" i="35"/>
  <c r="G331" i="35"/>
  <c r="I331" i="35"/>
  <c r="R331" i="35" s="1"/>
  <c r="J331" i="35"/>
  <c r="S331" i="35" s="1"/>
  <c r="M331" i="35"/>
  <c r="N331" i="35"/>
  <c r="O331" i="35"/>
  <c r="P331" i="35"/>
  <c r="Q331" i="35"/>
  <c r="T331" i="35"/>
  <c r="U331" i="35"/>
  <c r="V331" i="35"/>
  <c r="W331" i="35"/>
  <c r="F332" i="35"/>
  <c r="O332" i="35" s="1"/>
  <c r="G332" i="35"/>
  <c r="I332" i="35"/>
  <c r="R332" i="35" s="1"/>
  <c r="M332" i="35"/>
  <c r="V332" i="35" s="1"/>
  <c r="N332" i="35"/>
  <c r="P332" i="35"/>
  <c r="Q332" i="35"/>
  <c r="T332" i="35"/>
  <c r="U332" i="35"/>
  <c r="F333" i="35"/>
  <c r="O333" i="35" s="1"/>
  <c r="G333" i="35"/>
  <c r="P333" i="35" s="1"/>
  <c r="I333" i="35"/>
  <c r="R333" i="35" s="1"/>
  <c r="J333" i="35"/>
  <c r="S333" i="35" s="1"/>
  <c r="M333" i="35"/>
  <c r="N333" i="35"/>
  <c r="Q333" i="35"/>
  <c r="T333" i="35"/>
  <c r="W333" i="35" s="1"/>
  <c r="U333" i="35"/>
  <c r="V333" i="35"/>
  <c r="F334" i="35"/>
  <c r="G334" i="35"/>
  <c r="J334" i="35"/>
  <c r="S334" i="35" s="1"/>
  <c r="M334" i="35"/>
  <c r="V334" i="35" s="1"/>
  <c r="N334" i="35"/>
  <c r="O334" i="35"/>
  <c r="P334" i="35"/>
  <c r="Q334" i="35"/>
  <c r="U334" i="35"/>
  <c r="F335" i="35"/>
  <c r="O335" i="35" s="1"/>
  <c r="G335" i="35"/>
  <c r="P335" i="35" s="1"/>
  <c r="M335" i="35"/>
  <c r="V335" i="35" s="1"/>
  <c r="N335" i="35"/>
  <c r="Q335" i="35"/>
  <c r="U335" i="35"/>
  <c r="F336" i="35"/>
  <c r="G336" i="35"/>
  <c r="J336" i="35"/>
  <c r="S336" i="35" s="1"/>
  <c r="M336" i="35"/>
  <c r="V336" i="35" s="1"/>
  <c r="N336" i="35"/>
  <c r="O336" i="35"/>
  <c r="P336" i="35"/>
  <c r="Q336" i="35"/>
  <c r="U336" i="35"/>
  <c r="F337" i="35"/>
  <c r="O337" i="35" s="1"/>
  <c r="G337" i="35"/>
  <c r="I337" i="35"/>
  <c r="J337" i="35"/>
  <c r="S337" i="35" s="1"/>
  <c r="M337" i="35"/>
  <c r="V337" i="35" s="1"/>
  <c r="N337" i="35"/>
  <c r="P337" i="35"/>
  <c r="Q337" i="35"/>
  <c r="R337" i="35"/>
  <c r="T337" i="35"/>
  <c r="W337" i="35" s="1"/>
  <c r="U337" i="35"/>
  <c r="F338" i="35"/>
  <c r="O338" i="35" s="1"/>
  <c r="G338" i="35"/>
  <c r="P338" i="35" s="1"/>
  <c r="I338" i="35"/>
  <c r="R338" i="35" s="1"/>
  <c r="M338" i="35"/>
  <c r="N338" i="35"/>
  <c r="Q338" i="35"/>
  <c r="T338" i="35"/>
  <c r="W338" i="35" s="1"/>
  <c r="U338" i="35"/>
  <c r="V338" i="35"/>
  <c r="F339" i="35"/>
  <c r="G339" i="35"/>
  <c r="M339" i="35"/>
  <c r="V339" i="35" s="1"/>
  <c r="N339" i="35"/>
  <c r="AA339" i="35" s="1"/>
  <c r="O339" i="35"/>
  <c r="P339" i="35"/>
  <c r="Q339" i="35"/>
  <c r="U339" i="35"/>
  <c r="F340" i="35"/>
  <c r="G340" i="35"/>
  <c r="P340" i="35" s="1"/>
  <c r="I340" i="35"/>
  <c r="R340" i="35" s="1"/>
  <c r="M340" i="35"/>
  <c r="N340" i="35"/>
  <c r="O340" i="35"/>
  <c r="Q340" i="35"/>
  <c r="T340" i="35"/>
  <c r="U340" i="35"/>
  <c r="V340" i="35"/>
  <c r="W340" i="35"/>
  <c r="F341" i="35"/>
  <c r="O341" i="35" s="1"/>
  <c r="G341" i="35"/>
  <c r="T341" i="35"/>
  <c r="M341" i="35"/>
  <c r="V341" i="35" s="1"/>
  <c r="W341" i="35" s="1"/>
  <c r="N341" i="35"/>
  <c r="P341" i="35"/>
  <c r="Q341" i="35"/>
  <c r="U341" i="35"/>
  <c r="F342" i="35"/>
  <c r="O342" i="35" s="1"/>
  <c r="G342" i="35"/>
  <c r="I342" i="35"/>
  <c r="R342" i="35" s="1"/>
  <c r="J342" i="35"/>
  <c r="S342" i="35" s="1"/>
  <c r="M342" i="35"/>
  <c r="V342" i="35" s="1"/>
  <c r="P342" i="35"/>
  <c r="Q342" i="35"/>
  <c r="T342" i="35"/>
  <c r="U342" i="35"/>
  <c r="F344" i="35"/>
  <c r="O344" i="35" s="1"/>
  <c r="G344" i="35"/>
  <c r="P344" i="35" s="1"/>
  <c r="I344" i="35"/>
  <c r="R344" i="35" s="1"/>
  <c r="J344" i="35"/>
  <c r="S344" i="35" s="1"/>
  <c r="T344" i="35"/>
  <c r="M344" i="35"/>
  <c r="N344" i="35"/>
  <c r="Q344" i="35"/>
  <c r="U344" i="35"/>
  <c r="V344" i="35"/>
  <c r="W344" i="35"/>
  <c r="F345" i="35"/>
  <c r="O345" i="35" s="1"/>
  <c r="G345" i="35"/>
  <c r="M345" i="35"/>
  <c r="N345" i="35"/>
  <c r="AA345" i="35" s="1"/>
  <c r="P345" i="35"/>
  <c r="Q345" i="35"/>
  <c r="T345" i="35"/>
  <c r="U345" i="35"/>
  <c r="V345" i="35"/>
  <c r="W345" i="35"/>
  <c r="F346" i="35"/>
  <c r="G346" i="35"/>
  <c r="I346" i="35"/>
  <c r="R346" i="35" s="1"/>
  <c r="J346" i="35"/>
  <c r="S346" i="35" s="1"/>
  <c r="M346" i="35"/>
  <c r="V346" i="35" s="1"/>
  <c r="N346" i="35"/>
  <c r="AA346" i="35" s="1"/>
  <c r="O346" i="35"/>
  <c r="P346" i="35"/>
  <c r="Q346" i="35"/>
  <c r="T346" i="35"/>
  <c r="W346" i="35" s="1"/>
  <c r="U346" i="35"/>
  <c r="F347" i="35"/>
  <c r="O347" i="35" s="1"/>
  <c r="G347" i="35"/>
  <c r="J347" i="35"/>
  <c r="M347" i="35"/>
  <c r="N347" i="35"/>
  <c r="P347" i="35"/>
  <c r="Q347" i="35"/>
  <c r="S347" i="35"/>
  <c r="U347" i="35"/>
  <c r="V347" i="35"/>
  <c r="F348" i="35"/>
  <c r="G348" i="35"/>
  <c r="P348" i="35" s="1"/>
  <c r="J348" i="35"/>
  <c r="S348" i="35" s="1"/>
  <c r="I348" i="35"/>
  <c r="R348" i="35" s="1"/>
  <c r="M348" i="35"/>
  <c r="V348" i="35" s="1"/>
  <c r="N348" i="35"/>
  <c r="AA348" i="35" s="1"/>
  <c r="O348" i="35"/>
  <c r="Q348" i="35"/>
  <c r="T348" i="35"/>
  <c r="U348" i="35"/>
  <c r="F349" i="35"/>
  <c r="O349" i="35" s="1"/>
  <c r="G349" i="35"/>
  <c r="M349" i="35"/>
  <c r="V349" i="35" s="1"/>
  <c r="N349" i="35"/>
  <c r="P349" i="35"/>
  <c r="Q349" i="35"/>
  <c r="U349" i="35"/>
  <c r="F350" i="35"/>
  <c r="O350" i="35" s="1"/>
  <c r="G350" i="35"/>
  <c r="I350" i="35"/>
  <c r="R350" i="35" s="1"/>
  <c r="M350" i="35"/>
  <c r="N350" i="35"/>
  <c r="P350" i="35"/>
  <c r="Q350" i="35"/>
  <c r="T350" i="35"/>
  <c r="U350" i="35"/>
  <c r="V350" i="35"/>
  <c r="F352" i="35"/>
  <c r="O352" i="35" s="1"/>
  <c r="G352" i="35"/>
  <c r="I352" i="35"/>
  <c r="R352" i="35" s="1"/>
  <c r="J352" i="35"/>
  <c r="S352" i="35" s="1"/>
  <c r="M352" i="35"/>
  <c r="N352" i="35"/>
  <c r="P352" i="35"/>
  <c r="Q352" i="35"/>
  <c r="T352" i="35"/>
  <c r="U352" i="35"/>
  <c r="V352" i="35"/>
  <c r="F354" i="35"/>
  <c r="G354" i="35"/>
  <c r="T354" i="35"/>
  <c r="W354" i="35" s="1"/>
  <c r="M354" i="35"/>
  <c r="N354" i="35"/>
  <c r="O354" i="35"/>
  <c r="P354" i="35"/>
  <c r="Q354" i="35"/>
  <c r="U354" i="35"/>
  <c r="V354" i="35"/>
  <c r="F355" i="35"/>
  <c r="G355" i="35"/>
  <c r="I355" i="35"/>
  <c r="M355" i="35"/>
  <c r="V355" i="35" s="1"/>
  <c r="N355" i="35"/>
  <c r="O355" i="35"/>
  <c r="P355" i="35"/>
  <c r="Q355" i="35"/>
  <c r="R355" i="35"/>
  <c r="U355" i="35"/>
  <c r="F356" i="35"/>
  <c r="O356" i="35" s="1"/>
  <c r="G356" i="35"/>
  <c r="P356" i="35" s="1"/>
  <c r="I356" i="35"/>
  <c r="R356" i="35" s="1"/>
  <c r="M356" i="35"/>
  <c r="N356" i="35"/>
  <c r="AA356" i="35" s="1"/>
  <c r="Q356" i="35"/>
  <c r="T356" i="35"/>
  <c r="W356" i="35" s="1"/>
  <c r="U356" i="35"/>
  <c r="V356" i="35"/>
  <c r="F357" i="35"/>
  <c r="G357" i="35"/>
  <c r="I357" i="35"/>
  <c r="J357" i="35"/>
  <c r="M357" i="35"/>
  <c r="V357" i="35" s="1"/>
  <c r="O357" i="35"/>
  <c r="P357" i="35"/>
  <c r="R357" i="35"/>
  <c r="S357" i="35"/>
  <c r="U357" i="35"/>
  <c r="F359" i="35"/>
  <c r="O359" i="35" s="1"/>
  <c r="G359" i="35"/>
  <c r="P359" i="35" s="1"/>
  <c r="I359" i="35"/>
  <c r="R359" i="35" s="1"/>
  <c r="J359" i="35"/>
  <c r="S359" i="35" s="1"/>
  <c r="T359" i="35"/>
  <c r="M359" i="35"/>
  <c r="N359" i="35"/>
  <c r="Q359" i="35"/>
  <c r="U359" i="35"/>
  <c r="V359" i="35"/>
  <c r="W359" i="35" s="1"/>
  <c r="F360" i="35"/>
  <c r="G360" i="35"/>
  <c r="J360" i="35"/>
  <c r="S360" i="35" s="1"/>
  <c r="M360" i="35"/>
  <c r="V360" i="35" s="1"/>
  <c r="N360" i="35"/>
  <c r="AA360" i="35" s="1"/>
  <c r="O360" i="35"/>
  <c r="P360" i="35"/>
  <c r="Q360" i="35"/>
  <c r="T360" i="35"/>
  <c r="U360" i="35"/>
  <c r="F361" i="35"/>
  <c r="G361" i="35"/>
  <c r="P361" i="35" s="1"/>
  <c r="I361" i="35"/>
  <c r="R361" i="35" s="1"/>
  <c r="J361" i="35"/>
  <c r="M361" i="35"/>
  <c r="V361" i="35" s="1"/>
  <c r="N361" i="35"/>
  <c r="O361" i="35"/>
  <c r="Q361" i="35"/>
  <c r="S361" i="35"/>
  <c r="T361" i="35"/>
  <c r="U361" i="35"/>
  <c r="F363" i="35"/>
  <c r="O363" i="35" s="1"/>
  <c r="G363" i="35"/>
  <c r="N363" i="35"/>
  <c r="P363" i="35"/>
  <c r="Q363" i="35"/>
  <c r="F364" i="35"/>
  <c r="O364" i="35" s="1"/>
  <c r="G364" i="35"/>
  <c r="P364" i="35" s="1"/>
  <c r="T364" i="35"/>
  <c r="W364" i="35" s="1"/>
  <c r="M364" i="35"/>
  <c r="N364" i="35"/>
  <c r="Q364" i="35"/>
  <c r="U364" i="35"/>
  <c r="V364" i="35"/>
  <c r="F365" i="35"/>
  <c r="G365" i="35"/>
  <c r="I365" i="35"/>
  <c r="R365" i="35" s="1"/>
  <c r="M365" i="35"/>
  <c r="N365" i="35"/>
  <c r="AA365" i="35" s="1"/>
  <c r="O365" i="35"/>
  <c r="P365" i="35"/>
  <c r="Q365" i="35"/>
  <c r="T365" i="35"/>
  <c r="U365" i="35"/>
  <c r="V365" i="35"/>
  <c r="W365" i="35" s="1"/>
  <c r="F366" i="35"/>
  <c r="G366" i="35"/>
  <c r="P366" i="35" s="1"/>
  <c r="I366" i="35"/>
  <c r="J366" i="35"/>
  <c r="S366" i="35" s="1"/>
  <c r="M366" i="35"/>
  <c r="V366" i="35" s="1"/>
  <c r="N366" i="35"/>
  <c r="AA366" i="35" s="1"/>
  <c r="O366" i="35"/>
  <c r="Q366" i="35"/>
  <c r="R366" i="35"/>
  <c r="T366" i="35"/>
  <c r="W366" i="35" s="1"/>
  <c r="U366" i="35"/>
  <c r="F368" i="35"/>
  <c r="O368" i="35" s="1"/>
  <c r="G368" i="35"/>
  <c r="P368" i="35" s="1"/>
  <c r="I368" i="35"/>
  <c r="R368" i="35" s="1"/>
  <c r="J368" i="35"/>
  <c r="S368" i="35" s="1"/>
  <c r="M368" i="35"/>
  <c r="N368" i="35"/>
  <c r="Q368" i="35"/>
  <c r="T368" i="35"/>
  <c r="W368" i="35" s="1"/>
  <c r="U368" i="35"/>
  <c r="V368" i="35"/>
  <c r="F369" i="35"/>
  <c r="G369" i="35"/>
  <c r="I369" i="35"/>
  <c r="R369" i="35" s="1"/>
  <c r="M369" i="35"/>
  <c r="V369" i="35" s="1"/>
  <c r="N369" i="35"/>
  <c r="AA369" i="35" s="1"/>
  <c r="O369" i="35"/>
  <c r="P369" i="35"/>
  <c r="Q369" i="35"/>
  <c r="T369" i="35"/>
  <c r="U369" i="35"/>
  <c r="F370" i="35"/>
  <c r="G370" i="35"/>
  <c r="I370" i="35"/>
  <c r="R370" i="35" s="1"/>
  <c r="J370" i="35"/>
  <c r="S370" i="35" s="1"/>
  <c r="T370" i="35"/>
  <c r="W370" i="35" s="1"/>
  <c r="M370" i="35"/>
  <c r="N370" i="35"/>
  <c r="O370" i="35"/>
  <c r="P370" i="35"/>
  <c r="Q370" i="35"/>
  <c r="U370" i="35"/>
  <c r="V370" i="35"/>
  <c r="F371" i="35"/>
  <c r="O371" i="35" s="1"/>
  <c r="G371" i="35"/>
  <c r="P371" i="35" s="1"/>
  <c r="I371" i="35"/>
  <c r="R371" i="35" s="1"/>
  <c r="J371" i="35"/>
  <c r="S371" i="35" s="1"/>
  <c r="M371" i="35"/>
  <c r="N371" i="35"/>
  <c r="Q371" i="35"/>
  <c r="T371" i="35"/>
  <c r="U371" i="35"/>
  <c r="V371" i="35"/>
  <c r="W371" i="35"/>
  <c r="F373" i="35"/>
  <c r="G373" i="35"/>
  <c r="I373" i="35"/>
  <c r="R373" i="35" s="1"/>
  <c r="J373" i="35"/>
  <c r="S373" i="35" s="1"/>
  <c r="M373" i="35"/>
  <c r="V373" i="35" s="1"/>
  <c r="N373" i="35"/>
  <c r="AA373" i="35" s="1"/>
  <c r="O373" i="35"/>
  <c r="P373" i="35"/>
  <c r="Q373" i="35"/>
  <c r="T373" i="35"/>
  <c r="U373" i="35"/>
  <c r="W373" i="35"/>
  <c r="F374" i="35"/>
  <c r="O374" i="35" s="1"/>
  <c r="G374" i="35"/>
  <c r="P374" i="35" s="1"/>
  <c r="I374" i="35"/>
  <c r="J374" i="35"/>
  <c r="M374" i="35"/>
  <c r="N374" i="35"/>
  <c r="AA374" i="35" s="1"/>
  <c r="Q374" i="35"/>
  <c r="R374" i="35"/>
  <c r="S374" i="35"/>
  <c r="T374" i="35"/>
  <c r="W374" i="35" s="1"/>
  <c r="U374" i="35"/>
  <c r="V374" i="35"/>
  <c r="F375" i="35"/>
  <c r="G375" i="35"/>
  <c r="I375" i="35"/>
  <c r="M375" i="35"/>
  <c r="V375" i="35" s="1"/>
  <c r="W375" i="35" s="1"/>
  <c r="N375" i="35"/>
  <c r="AA375" i="35" s="1"/>
  <c r="O375" i="35"/>
  <c r="P375" i="35"/>
  <c r="Q375" i="35"/>
  <c r="R375" i="35"/>
  <c r="T375" i="35"/>
  <c r="U375" i="35"/>
  <c r="F378" i="35"/>
  <c r="G378" i="35"/>
  <c r="M378" i="35"/>
  <c r="V378" i="35" s="1"/>
  <c r="N378" i="35"/>
  <c r="O378" i="35"/>
  <c r="P378" i="35"/>
  <c r="Q378" i="35"/>
  <c r="U378" i="35"/>
  <c r="F380" i="35"/>
  <c r="G380" i="35"/>
  <c r="P380" i="35" s="1"/>
  <c r="I380" i="35"/>
  <c r="R380" i="35" s="1"/>
  <c r="J380" i="35"/>
  <c r="S380" i="35" s="1"/>
  <c r="M380" i="35"/>
  <c r="N380" i="35"/>
  <c r="O380" i="35"/>
  <c r="Q380" i="35"/>
  <c r="T380" i="35"/>
  <c r="U380" i="35"/>
  <c r="V380" i="35"/>
  <c r="F381" i="35"/>
  <c r="G381" i="35"/>
  <c r="P381" i="35" s="1"/>
  <c r="I381" i="35"/>
  <c r="R381" i="35" s="1"/>
  <c r="J381" i="35"/>
  <c r="S381" i="35" s="1"/>
  <c r="M381" i="35"/>
  <c r="N381" i="35"/>
  <c r="AA381" i="35" s="1"/>
  <c r="O381" i="35"/>
  <c r="Q381" i="35"/>
  <c r="T381" i="35"/>
  <c r="U381" i="35"/>
  <c r="V381" i="35"/>
  <c r="F382" i="35"/>
  <c r="O382" i="35" s="1"/>
  <c r="G382" i="35"/>
  <c r="P382" i="35" s="1"/>
  <c r="M382" i="35"/>
  <c r="V382" i="35" s="1"/>
  <c r="N382" i="35"/>
  <c r="Q382" i="35"/>
  <c r="T382" i="35"/>
  <c r="W382" i="35" s="1"/>
  <c r="U382" i="35"/>
  <c r="F383" i="35"/>
  <c r="G383" i="35"/>
  <c r="P383" i="35" s="1"/>
  <c r="T383" i="35"/>
  <c r="M383" i="35"/>
  <c r="V383" i="35" s="1"/>
  <c r="W383" i="35" s="1"/>
  <c r="N383" i="35"/>
  <c r="O383" i="35"/>
  <c r="Q383" i="35"/>
  <c r="U383" i="35"/>
  <c r="F384" i="35"/>
  <c r="O384" i="35" s="1"/>
  <c r="G384" i="35"/>
  <c r="I384" i="35"/>
  <c r="M384" i="35"/>
  <c r="N384" i="35"/>
  <c r="AA384" i="35" s="1"/>
  <c r="P384" i="35"/>
  <c r="Q384" i="35"/>
  <c r="R384" i="35"/>
  <c r="T384" i="35"/>
  <c r="U384" i="35"/>
  <c r="V384" i="35"/>
  <c r="W384" i="35" s="1"/>
  <c r="F385" i="35"/>
  <c r="G385" i="35"/>
  <c r="P385" i="35" s="1"/>
  <c r="I385" i="35"/>
  <c r="J385" i="35"/>
  <c r="M385" i="35"/>
  <c r="N385" i="35"/>
  <c r="O385" i="35"/>
  <c r="Q385" i="35"/>
  <c r="R385" i="35"/>
  <c r="S385" i="35"/>
  <c r="T385" i="35"/>
  <c r="U385" i="35"/>
  <c r="V385" i="35"/>
  <c r="W385" i="35"/>
  <c r="F386" i="35"/>
  <c r="O386" i="35" s="1"/>
  <c r="G386" i="35"/>
  <c r="P386" i="35" s="1"/>
  <c r="M386" i="35"/>
  <c r="N386" i="35"/>
  <c r="AA386" i="35" s="1"/>
  <c r="Q386" i="35"/>
  <c r="U386" i="35"/>
  <c r="V386" i="35"/>
  <c r="F387" i="35"/>
  <c r="O387" i="35" s="1"/>
  <c r="G387" i="35"/>
  <c r="I387" i="35"/>
  <c r="M387" i="35"/>
  <c r="V387" i="35" s="1"/>
  <c r="N387" i="35"/>
  <c r="AA387" i="35" s="1"/>
  <c r="P387" i="35"/>
  <c r="Q387" i="35"/>
  <c r="R387" i="35"/>
  <c r="T387" i="35"/>
  <c r="W387" i="35" s="1"/>
  <c r="U387" i="35"/>
  <c r="F388" i="35"/>
  <c r="G388" i="35"/>
  <c r="P388" i="35" s="1"/>
  <c r="T388" i="35"/>
  <c r="W388" i="35" s="1"/>
  <c r="M388" i="35"/>
  <c r="N388" i="35"/>
  <c r="AA388" i="35" s="1"/>
  <c r="O388" i="35"/>
  <c r="Q388" i="35"/>
  <c r="U388" i="35"/>
  <c r="V388" i="35"/>
  <c r="F389" i="35"/>
  <c r="O389" i="35" s="1"/>
  <c r="G389" i="35"/>
  <c r="P389" i="35" s="1"/>
  <c r="I389" i="35"/>
  <c r="R389" i="35" s="1"/>
  <c r="M389" i="35"/>
  <c r="V389" i="35" s="1"/>
  <c r="N389" i="35"/>
  <c r="Q389" i="35"/>
  <c r="U389" i="35"/>
  <c r="F390" i="35"/>
  <c r="G390" i="35"/>
  <c r="M390" i="35"/>
  <c r="N390" i="35"/>
  <c r="O390" i="35"/>
  <c r="P390" i="35"/>
  <c r="Q390" i="35"/>
  <c r="U390" i="35"/>
  <c r="V390" i="35"/>
  <c r="F391" i="35"/>
  <c r="G391" i="35"/>
  <c r="I391" i="35"/>
  <c r="J391" i="35"/>
  <c r="S391" i="35" s="1"/>
  <c r="M391" i="35"/>
  <c r="V391" i="35" s="1"/>
  <c r="O391" i="35"/>
  <c r="P391" i="35"/>
  <c r="Q391" i="35"/>
  <c r="R391" i="35"/>
  <c r="T391" i="35"/>
  <c r="U391" i="35"/>
  <c r="F392" i="35"/>
  <c r="O392" i="35" s="1"/>
  <c r="G392" i="35"/>
  <c r="M392" i="35"/>
  <c r="V392" i="35" s="1"/>
  <c r="P392" i="35"/>
  <c r="Q392" i="35"/>
  <c r="U392" i="35"/>
  <c r="F394" i="35"/>
  <c r="G394" i="35"/>
  <c r="P394" i="35" s="1"/>
  <c r="M394" i="35"/>
  <c r="V394" i="35" s="1"/>
  <c r="N394" i="35"/>
  <c r="AA394" i="35" s="1"/>
  <c r="O394" i="35"/>
  <c r="Q394" i="35"/>
  <c r="U394" i="35"/>
  <c r="F395" i="35"/>
  <c r="G395" i="35"/>
  <c r="P395" i="35" s="1"/>
  <c r="I395" i="35"/>
  <c r="J395" i="35"/>
  <c r="S395" i="35" s="1"/>
  <c r="M395" i="35"/>
  <c r="N395" i="35"/>
  <c r="O395" i="35"/>
  <c r="Q395" i="35"/>
  <c r="R395" i="35"/>
  <c r="T395" i="35"/>
  <c r="U395" i="35"/>
  <c r="V395" i="35"/>
  <c r="F396" i="35"/>
  <c r="O396" i="35" s="1"/>
  <c r="G396" i="35"/>
  <c r="J396" i="35"/>
  <c r="S396" i="35" s="1"/>
  <c r="M396" i="35"/>
  <c r="V396" i="35" s="1"/>
  <c r="N396" i="35"/>
  <c r="AA396" i="35" s="1"/>
  <c r="P396" i="35"/>
  <c r="Q396" i="35"/>
  <c r="U396" i="35"/>
  <c r="F397" i="35"/>
  <c r="O397" i="35" s="1"/>
  <c r="G397" i="35"/>
  <c r="P397" i="35" s="1"/>
  <c r="I397" i="35"/>
  <c r="R397" i="35" s="1"/>
  <c r="T397" i="35"/>
  <c r="M397" i="35"/>
  <c r="N397" i="35"/>
  <c r="AA397" i="35" s="1"/>
  <c r="Q397" i="35"/>
  <c r="U397" i="35"/>
  <c r="V397" i="35"/>
  <c r="F398" i="35"/>
  <c r="G398" i="35"/>
  <c r="I398" i="35"/>
  <c r="J398" i="35"/>
  <c r="S398" i="35" s="1"/>
  <c r="M398" i="35"/>
  <c r="N398" i="35"/>
  <c r="O398" i="35"/>
  <c r="P398" i="35"/>
  <c r="Q398" i="35"/>
  <c r="R398" i="35"/>
  <c r="T398" i="35"/>
  <c r="U398" i="35"/>
  <c r="V398" i="35"/>
  <c r="W398" i="35" s="1"/>
  <c r="F399" i="35"/>
  <c r="G399" i="35"/>
  <c r="P399" i="35" s="1"/>
  <c r="I399" i="35"/>
  <c r="R399" i="35" s="1"/>
  <c r="J399" i="35"/>
  <c r="S399" i="35" s="1"/>
  <c r="M399" i="35"/>
  <c r="N399" i="35"/>
  <c r="AA399" i="35" s="1"/>
  <c r="O399" i="35"/>
  <c r="Q399" i="35"/>
  <c r="T399" i="35"/>
  <c r="U399" i="35"/>
  <c r="V399" i="35"/>
  <c r="W399" i="35"/>
  <c r="F400" i="35"/>
  <c r="G400" i="35"/>
  <c r="P400" i="35" s="1"/>
  <c r="I400" i="35"/>
  <c r="R400" i="35" s="1"/>
  <c r="J400" i="35"/>
  <c r="S400" i="35" s="1"/>
  <c r="M400" i="35"/>
  <c r="V400" i="35" s="1"/>
  <c r="N400" i="35"/>
  <c r="O400" i="35"/>
  <c r="Q400" i="35"/>
  <c r="T400" i="35"/>
  <c r="U400" i="35"/>
  <c r="F402" i="35"/>
  <c r="G402" i="35"/>
  <c r="I402" i="35"/>
  <c r="M402" i="35"/>
  <c r="V402" i="35" s="1"/>
  <c r="N402" i="35"/>
  <c r="O402" i="35"/>
  <c r="P402" i="35"/>
  <c r="Q402" i="35"/>
  <c r="R402" i="35"/>
  <c r="T402" i="35"/>
  <c r="U402" i="35"/>
  <c r="F404" i="35"/>
  <c r="G404" i="35"/>
  <c r="P404" i="35" s="1"/>
  <c r="M404" i="35"/>
  <c r="N404" i="35"/>
  <c r="O404" i="35"/>
  <c r="Q404" i="35"/>
  <c r="T404" i="35"/>
  <c r="W404" i="35" s="1"/>
  <c r="U404" i="35"/>
  <c r="V404" i="35"/>
  <c r="F405" i="35"/>
  <c r="O405" i="35" s="1"/>
  <c r="G405" i="35"/>
  <c r="P405" i="35" s="1"/>
  <c r="I405" i="35"/>
  <c r="R405" i="35" s="1"/>
  <c r="J405" i="35"/>
  <c r="M405" i="35"/>
  <c r="N405" i="35"/>
  <c r="Q405" i="35"/>
  <c r="S405" i="35"/>
  <c r="T405" i="35"/>
  <c r="U405" i="35"/>
  <c r="V405" i="35"/>
  <c r="F406" i="35"/>
  <c r="G406" i="35"/>
  <c r="I406" i="35"/>
  <c r="R406" i="35" s="1"/>
  <c r="J406" i="35"/>
  <c r="S406" i="35" s="1"/>
  <c r="T406" i="35"/>
  <c r="M406" i="35"/>
  <c r="V406" i="35" s="1"/>
  <c r="W406" i="35" s="1"/>
  <c r="N406" i="35"/>
  <c r="AA406" i="35" s="1"/>
  <c r="O406" i="35"/>
  <c r="P406" i="35"/>
  <c r="Q406" i="35"/>
  <c r="U406" i="35"/>
  <c r="F407" i="35"/>
  <c r="G407" i="35"/>
  <c r="I407" i="35"/>
  <c r="J407" i="35"/>
  <c r="M407" i="35"/>
  <c r="N407" i="35"/>
  <c r="O407" i="35"/>
  <c r="P407" i="35"/>
  <c r="Q407" i="35"/>
  <c r="R407" i="35"/>
  <c r="S407" i="35"/>
  <c r="T407" i="35"/>
  <c r="W407" i="35" s="1"/>
  <c r="U407" i="35"/>
  <c r="V407" i="35"/>
  <c r="F409" i="35"/>
  <c r="G409" i="35"/>
  <c r="J409" i="35"/>
  <c r="I409" i="35"/>
  <c r="M409" i="35"/>
  <c r="N409" i="35"/>
  <c r="AA409" i="35" s="1"/>
  <c r="O409" i="35"/>
  <c r="P409" i="35"/>
  <c r="Q409" i="35"/>
  <c r="R409" i="35"/>
  <c r="S409" i="35"/>
  <c r="T409" i="35"/>
  <c r="U409" i="35"/>
  <c r="V409" i="35"/>
  <c r="W409" i="35"/>
  <c r="F410" i="35"/>
  <c r="O410" i="35" s="1"/>
  <c r="G410" i="35"/>
  <c r="P410" i="35" s="1"/>
  <c r="I410" i="35"/>
  <c r="R410" i="35" s="1"/>
  <c r="M410" i="35"/>
  <c r="N410" i="35"/>
  <c r="Q410" i="35"/>
  <c r="T410" i="35"/>
  <c r="W410" i="35" s="1"/>
  <c r="U410" i="35"/>
  <c r="V410" i="35"/>
  <c r="F412" i="35"/>
  <c r="O412" i="35" s="1"/>
  <c r="G412" i="35"/>
  <c r="P412" i="35" s="1"/>
  <c r="I412" i="35"/>
  <c r="R412" i="35" s="1"/>
  <c r="M412" i="35"/>
  <c r="V412" i="35" s="1"/>
  <c r="N412" i="35"/>
  <c r="Q412" i="35"/>
  <c r="U412" i="35"/>
  <c r="F413" i="35"/>
  <c r="G413" i="35"/>
  <c r="J413" i="35"/>
  <c r="S413" i="35" s="1"/>
  <c r="M413" i="35"/>
  <c r="V413" i="35" s="1"/>
  <c r="N413" i="35"/>
  <c r="O413" i="35"/>
  <c r="P413" i="35"/>
  <c r="Q413" i="35"/>
  <c r="U413" i="35"/>
  <c r="F414" i="35"/>
  <c r="O414" i="35" s="1"/>
  <c r="G414" i="35"/>
  <c r="P414" i="35" s="1"/>
  <c r="I414" i="35"/>
  <c r="R414" i="35" s="1"/>
  <c r="J414" i="35"/>
  <c r="S414" i="35" s="1"/>
  <c r="T414" i="35"/>
  <c r="M414" i="35"/>
  <c r="N414" i="35"/>
  <c r="Q414" i="35"/>
  <c r="U414" i="35"/>
  <c r="V414" i="35"/>
  <c r="W414" i="35"/>
  <c r="F415" i="35"/>
  <c r="O415" i="35" s="1"/>
  <c r="G415" i="35"/>
  <c r="P415" i="35" s="1"/>
  <c r="J415" i="35"/>
  <c r="S415" i="35" s="1"/>
  <c r="I415" i="35"/>
  <c r="M415" i="35"/>
  <c r="N415" i="35"/>
  <c r="Q415" i="35"/>
  <c r="R415" i="35"/>
  <c r="T415" i="35"/>
  <c r="U415" i="35"/>
  <c r="V415" i="35"/>
  <c r="W415" i="35" s="1"/>
  <c r="F416" i="35"/>
  <c r="G416" i="35"/>
  <c r="P416" i="35" s="1"/>
  <c r="M416" i="35"/>
  <c r="V416" i="35" s="1"/>
  <c r="N416" i="35"/>
  <c r="O416" i="35"/>
  <c r="Q416" i="35"/>
  <c r="U416" i="35"/>
  <c r="F418" i="35"/>
  <c r="G418" i="35"/>
  <c r="I418" i="35"/>
  <c r="R418" i="35" s="1"/>
  <c r="M418" i="35"/>
  <c r="V418" i="35" s="1"/>
  <c r="N418" i="35"/>
  <c r="O418" i="35"/>
  <c r="P418" i="35"/>
  <c r="Q418" i="35"/>
  <c r="U418" i="35"/>
  <c r="F419" i="35"/>
  <c r="O419" i="35" s="1"/>
  <c r="G419" i="35"/>
  <c r="P419" i="35" s="1"/>
  <c r="I419" i="35"/>
  <c r="R419" i="35" s="1"/>
  <c r="J419" i="35"/>
  <c r="T419" i="35"/>
  <c r="M419" i="35"/>
  <c r="V419" i="35" s="1"/>
  <c r="N419" i="35"/>
  <c r="Q419" i="35"/>
  <c r="S419" i="35"/>
  <c r="U419" i="35"/>
  <c r="W419" i="35"/>
  <c r="F420" i="35"/>
  <c r="G420" i="35"/>
  <c r="M420" i="35"/>
  <c r="V420" i="35" s="1"/>
  <c r="N420" i="35"/>
  <c r="AA420" i="35" s="1"/>
  <c r="O420" i="35"/>
  <c r="P420" i="35"/>
  <c r="Q420" i="35"/>
  <c r="T420" i="35"/>
  <c r="U420" i="35"/>
  <c r="F421" i="35"/>
  <c r="O421" i="35" s="1"/>
  <c r="G421" i="35"/>
  <c r="P421" i="35" s="1"/>
  <c r="I421" i="35"/>
  <c r="M421" i="35"/>
  <c r="N421" i="35"/>
  <c r="Q421" i="35"/>
  <c r="R421" i="35"/>
  <c r="U421" i="35"/>
  <c r="V421" i="35"/>
  <c r="F423" i="35"/>
  <c r="O423" i="35" s="1"/>
  <c r="G423" i="35"/>
  <c r="P423" i="35" s="1"/>
  <c r="T423" i="35"/>
  <c r="M423" i="35"/>
  <c r="V423" i="35" s="1"/>
  <c r="N423" i="35"/>
  <c r="Q423" i="35"/>
  <c r="U423" i="35"/>
  <c r="F424" i="35"/>
  <c r="O424" i="35" s="1"/>
  <c r="G424" i="35"/>
  <c r="P424" i="35" s="1"/>
  <c r="J424" i="35"/>
  <c r="S424" i="35" s="1"/>
  <c r="M424" i="35"/>
  <c r="V424" i="35" s="1"/>
  <c r="N424" i="35"/>
  <c r="AA424" i="35" s="1"/>
  <c r="Q424" i="35"/>
  <c r="T424" i="35"/>
  <c r="U424" i="35"/>
  <c r="F425" i="35"/>
  <c r="G425" i="35"/>
  <c r="P425" i="35" s="1"/>
  <c r="I425" i="35"/>
  <c r="R425" i="35" s="1"/>
  <c r="J425" i="35"/>
  <c r="S425" i="35" s="1"/>
  <c r="M425" i="35"/>
  <c r="V425" i="35" s="1"/>
  <c r="N425" i="35"/>
  <c r="AA425" i="35" s="1"/>
  <c r="O425" i="35"/>
  <c r="Q425" i="35"/>
  <c r="T425" i="35"/>
  <c r="U425" i="35"/>
  <c r="W425" i="35"/>
  <c r="F428" i="35"/>
  <c r="G428" i="35"/>
  <c r="P428" i="35" s="1"/>
  <c r="J428" i="35"/>
  <c r="S428" i="35" s="1"/>
  <c r="M428" i="35"/>
  <c r="V428" i="35" s="1"/>
  <c r="N428" i="35"/>
  <c r="O428" i="35"/>
  <c r="Q428" i="35"/>
  <c r="T428" i="35"/>
  <c r="U428" i="35"/>
  <c r="F430" i="35"/>
  <c r="G430" i="35"/>
  <c r="P430" i="35" s="1"/>
  <c r="T430" i="35"/>
  <c r="M430" i="35"/>
  <c r="V430" i="35" s="1"/>
  <c r="W430" i="35" s="1"/>
  <c r="N430" i="35"/>
  <c r="AA430" i="35" s="1"/>
  <c r="O430" i="35"/>
  <c r="Q430" i="35"/>
  <c r="U430" i="35"/>
  <c r="F431" i="35"/>
  <c r="O431" i="35" s="1"/>
  <c r="G431" i="35"/>
  <c r="P431" i="35" s="1"/>
  <c r="T431" i="35"/>
  <c r="M431" i="35"/>
  <c r="N431" i="35"/>
  <c r="Q431" i="35"/>
  <c r="U431" i="35"/>
  <c r="V431" i="35"/>
  <c r="F432" i="35"/>
  <c r="G432" i="35"/>
  <c r="M432" i="35"/>
  <c r="V432" i="35" s="1"/>
  <c r="N432" i="35"/>
  <c r="O432" i="35"/>
  <c r="P432" i="35"/>
  <c r="Q432" i="35"/>
  <c r="U432" i="35"/>
  <c r="F433" i="35"/>
  <c r="O433" i="35" s="1"/>
  <c r="G433" i="35"/>
  <c r="I433" i="35"/>
  <c r="J433" i="35"/>
  <c r="M433" i="35"/>
  <c r="V433" i="35" s="1"/>
  <c r="N433" i="35"/>
  <c r="P433" i="35"/>
  <c r="Q433" i="35"/>
  <c r="R433" i="35"/>
  <c r="S433" i="35"/>
  <c r="T433" i="35"/>
  <c r="W433" i="35" s="1"/>
  <c r="U433" i="35"/>
  <c r="F434" i="35"/>
  <c r="G434" i="35"/>
  <c r="P434" i="35" s="1"/>
  <c r="I434" i="35"/>
  <c r="R434" i="35" s="1"/>
  <c r="M434" i="35"/>
  <c r="N434" i="35"/>
  <c r="AA434" i="35" s="1"/>
  <c r="O434" i="35"/>
  <c r="Q434" i="35"/>
  <c r="T434" i="35"/>
  <c r="W434" i="35" s="1"/>
  <c r="U434" i="35"/>
  <c r="V434" i="35"/>
  <c r="F435" i="35"/>
  <c r="G435" i="35"/>
  <c r="P435" i="35" s="1"/>
  <c r="M435" i="35"/>
  <c r="N435" i="35"/>
  <c r="O435" i="35"/>
  <c r="Q435" i="35"/>
  <c r="U435" i="35"/>
  <c r="V435" i="35"/>
  <c r="F436" i="35"/>
  <c r="O436" i="35" s="1"/>
  <c r="G436" i="35"/>
  <c r="P436" i="35" s="1"/>
  <c r="I436" i="35"/>
  <c r="R436" i="35" s="1"/>
  <c r="M436" i="35"/>
  <c r="N436" i="35"/>
  <c r="Q436" i="35"/>
  <c r="T436" i="35"/>
  <c r="U436" i="35"/>
  <c r="V436" i="35"/>
  <c r="F437" i="35"/>
  <c r="G437" i="35"/>
  <c r="P437" i="35" s="1"/>
  <c r="T437" i="35"/>
  <c r="M437" i="35"/>
  <c r="V437" i="35" s="1"/>
  <c r="W437" i="35" s="1"/>
  <c r="N437" i="35"/>
  <c r="O437" i="35"/>
  <c r="Q437" i="35"/>
  <c r="U437" i="35"/>
  <c r="F438" i="35"/>
  <c r="O438" i="35" s="1"/>
  <c r="G438" i="35"/>
  <c r="P438" i="35" s="1"/>
  <c r="I438" i="35"/>
  <c r="R438" i="35" s="1"/>
  <c r="J438" i="35"/>
  <c r="S438" i="35" s="1"/>
  <c r="M438" i="35"/>
  <c r="V438" i="35" s="1"/>
  <c r="N438" i="35"/>
  <c r="Q438" i="35"/>
  <c r="T438" i="35"/>
  <c r="U438" i="35"/>
  <c r="F439" i="35"/>
  <c r="O439" i="35" s="1"/>
  <c r="G439" i="35"/>
  <c r="P439" i="35" s="1"/>
  <c r="T439" i="35"/>
  <c r="M439" i="35"/>
  <c r="V439" i="35" s="1"/>
  <c r="N439" i="35"/>
  <c r="Q439" i="35"/>
  <c r="U439" i="35"/>
  <c r="F440" i="35"/>
  <c r="G440" i="35"/>
  <c r="I440" i="35"/>
  <c r="R440" i="35" s="1"/>
  <c r="J440" i="35"/>
  <c r="S440" i="35" s="1"/>
  <c r="T440" i="35"/>
  <c r="M440" i="35"/>
  <c r="V440" i="35" s="1"/>
  <c r="N440" i="35"/>
  <c r="O440" i="35"/>
  <c r="P440" i="35"/>
  <c r="Q440" i="35"/>
  <c r="U440" i="35"/>
  <c r="F441" i="35"/>
  <c r="O441" i="35" s="1"/>
  <c r="G441" i="35"/>
  <c r="P441" i="35" s="1"/>
  <c r="I441" i="35"/>
  <c r="R441" i="35" s="1"/>
  <c r="J441" i="35"/>
  <c r="S441" i="35" s="1"/>
  <c r="M441" i="35"/>
  <c r="Q441" i="35"/>
  <c r="T441" i="35"/>
  <c r="W441" i="35" s="1"/>
  <c r="U441" i="35"/>
  <c r="V441" i="35"/>
  <c r="F442" i="35"/>
  <c r="G442" i="35"/>
  <c r="M442" i="35"/>
  <c r="V442" i="35" s="1"/>
  <c r="O442" i="35"/>
  <c r="P442" i="35"/>
  <c r="Q442" i="35"/>
  <c r="U442" i="35"/>
  <c r="F444" i="35"/>
  <c r="O444" i="35" s="1"/>
  <c r="G444" i="35"/>
  <c r="P444" i="35" s="1"/>
  <c r="I444" i="35"/>
  <c r="J444" i="35"/>
  <c r="M444" i="35"/>
  <c r="N444" i="35"/>
  <c r="Q444" i="35"/>
  <c r="R444" i="35"/>
  <c r="S444" i="35"/>
  <c r="T444" i="35"/>
  <c r="W444" i="35" s="1"/>
  <c r="U444" i="35"/>
  <c r="V444" i="35"/>
  <c r="F445" i="35"/>
  <c r="O445" i="35" s="1"/>
  <c r="G445" i="35"/>
  <c r="P445" i="35" s="1"/>
  <c r="I445" i="35"/>
  <c r="R445" i="35" s="1"/>
  <c r="J445" i="35"/>
  <c r="S445" i="35" s="1"/>
  <c r="M445" i="35"/>
  <c r="N445" i="35"/>
  <c r="Q445" i="35"/>
  <c r="T445" i="35"/>
  <c r="U445" i="35"/>
  <c r="V445" i="35"/>
  <c r="F446" i="35"/>
  <c r="O446" i="35" s="1"/>
  <c r="G446" i="35"/>
  <c r="J446" i="35"/>
  <c r="S446" i="35" s="1"/>
  <c r="M446" i="35"/>
  <c r="V446" i="35" s="1"/>
  <c r="N446" i="35"/>
  <c r="AA446" i="35" s="1"/>
  <c r="P446" i="35"/>
  <c r="Q446" i="35"/>
  <c r="U446" i="35"/>
  <c r="F447" i="35"/>
  <c r="G447" i="35"/>
  <c r="I447" i="35"/>
  <c r="R447" i="35" s="1"/>
  <c r="M447" i="35"/>
  <c r="V447" i="35" s="1"/>
  <c r="N447" i="35"/>
  <c r="O447" i="35"/>
  <c r="P447" i="35"/>
  <c r="Q447" i="35"/>
  <c r="T447" i="35"/>
  <c r="U447" i="35"/>
  <c r="F448" i="35"/>
  <c r="G448" i="35"/>
  <c r="I448" i="35"/>
  <c r="R448" i="35" s="1"/>
  <c r="M448" i="35"/>
  <c r="N448" i="35"/>
  <c r="O448" i="35"/>
  <c r="P448" i="35"/>
  <c r="Q448" i="35"/>
  <c r="U448" i="35"/>
  <c r="V448" i="35"/>
  <c r="F449" i="35"/>
  <c r="G449" i="35"/>
  <c r="I449" i="35"/>
  <c r="R449" i="35" s="1"/>
  <c r="J449" i="35"/>
  <c r="S449" i="35" s="1"/>
  <c r="M449" i="35"/>
  <c r="N449" i="35"/>
  <c r="O449" i="35"/>
  <c r="P449" i="35"/>
  <c r="Q449" i="35"/>
  <c r="T449" i="35"/>
  <c r="W449" i="35" s="1"/>
  <c r="U449" i="35"/>
  <c r="V449" i="35"/>
  <c r="F450" i="35"/>
  <c r="O450" i="35" s="1"/>
  <c r="G450" i="35"/>
  <c r="P450" i="35" s="1"/>
  <c r="J450" i="35"/>
  <c r="S450" i="35" s="1"/>
  <c r="M450" i="35"/>
  <c r="N450" i="35"/>
  <c r="AA450" i="35" s="1"/>
  <c r="Q450" i="35"/>
  <c r="U450" i="35"/>
  <c r="V450" i="35"/>
  <c r="F452" i="35"/>
  <c r="G452" i="35"/>
  <c r="P452" i="35" s="1"/>
  <c r="T452" i="35"/>
  <c r="M452" i="35"/>
  <c r="V452" i="35" s="1"/>
  <c r="N452" i="35"/>
  <c r="AA452" i="35" s="1"/>
  <c r="O452" i="35"/>
  <c r="Q452" i="35"/>
  <c r="U452" i="35"/>
  <c r="F454" i="35"/>
  <c r="G454" i="35"/>
  <c r="M454" i="35"/>
  <c r="N454" i="35"/>
  <c r="O454" i="35"/>
  <c r="P454" i="35"/>
  <c r="Q454" i="35"/>
  <c r="U454" i="35"/>
  <c r="V454" i="35"/>
  <c r="F455" i="35"/>
  <c r="G455" i="35"/>
  <c r="I455" i="35"/>
  <c r="R455" i="35" s="1"/>
  <c r="J455" i="35"/>
  <c r="M455" i="35"/>
  <c r="N455" i="35"/>
  <c r="O455" i="35"/>
  <c r="P455" i="35"/>
  <c r="Q455" i="35"/>
  <c r="S455" i="35"/>
  <c r="T455" i="35"/>
  <c r="U455" i="35"/>
  <c r="V455" i="35"/>
  <c r="F456" i="35"/>
  <c r="G456" i="35"/>
  <c r="P456" i="35" s="1"/>
  <c r="I456" i="35"/>
  <c r="R456" i="35" s="1"/>
  <c r="J456" i="35"/>
  <c r="M456" i="35"/>
  <c r="V456" i="35" s="1"/>
  <c r="N456" i="35"/>
  <c r="O456" i="35"/>
  <c r="Q456" i="35"/>
  <c r="S456" i="35"/>
  <c r="U456" i="35"/>
  <c r="F458" i="35"/>
  <c r="G458" i="35"/>
  <c r="I458" i="35"/>
  <c r="R458" i="35" s="1"/>
  <c r="J458" i="35"/>
  <c r="S458" i="35" s="1"/>
  <c r="M458" i="35"/>
  <c r="V458" i="35" s="1"/>
  <c r="W458" i="35" s="1"/>
  <c r="N458" i="35"/>
  <c r="AA458" i="35" s="1"/>
  <c r="O458" i="35"/>
  <c r="P458" i="35"/>
  <c r="Q458" i="35"/>
  <c r="T458" i="35"/>
  <c r="U458" i="35"/>
  <c r="F459" i="35"/>
  <c r="O459" i="35" s="1"/>
  <c r="G459" i="35"/>
  <c r="P459" i="35" s="1"/>
  <c r="M459" i="35"/>
  <c r="V459" i="35" s="1"/>
  <c r="N459" i="35"/>
  <c r="Q459" i="35"/>
  <c r="T459" i="35"/>
  <c r="U459" i="35"/>
  <c r="F461" i="35"/>
  <c r="G461" i="35"/>
  <c r="M461" i="35"/>
  <c r="V461" i="35" s="1"/>
  <c r="N461" i="35"/>
  <c r="O461" i="35"/>
  <c r="P461" i="35"/>
  <c r="Q461" i="35"/>
  <c r="U461" i="35"/>
  <c r="F462" i="35"/>
  <c r="O462" i="35" s="1"/>
  <c r="G462" i="35"/>
  <c r="P462" i="35" s="1"/>
  <c r="T462" i="35"/>
  <c r="W462" i="35" s="1"/>
  <c r="M462" i="35"/>
  <c r="N462" i="35"/>
  <c r="Q462" i="35"/>
  <c r="U462" i="35"/>
  <c r="V462" i="35"/>
  <c r="F463" i="35"/>
  <c r="G463" i="35"/>
  <c r="J463" i="35"/>
  <c r="S463" i="35" s="1"/>
  <c r="M463" i="35"/>
  <c r="V463" i="35" s="1"/>
  <c r="N463" i="35"/>
  <c r="O463" i="35"/>
  <c r="P463" i="35"/>
  <c r="Q463" i="35"/>
  <c r="U463" i="35"/>
  <c r="F465" i="35"/>
  <c r="G465" i="35"/>
  <c r="I465" i="35"/>
  <c r="R465" i="35" s="1"/>
  <c r="J465" i="35"/>
  <c r="S465" i="35" s="1"/>
  <c r="M465" i="35"/>
  <c r="V465" i="35" s="1"/>
  <c r="N465" i="35"/>
  <c r="O465" i="35"/>
  <c r="P465" i="35"/>
  <c r="Q465" i="35"/>
  <c r="T465" i="35"/>
  <c r="U465" i="35"/>
  <c r="F466" i="35"/>
  <c r="G466" i="35"/>
  <c r="P466" i="35" s="1"/>
  <c r="I466" i="35"/>
  <c r="R466" i="35" s="1"/>
  <c r="J466" i="35"/>
  <c r="S466" i="35" s="1"/>
  <c r="M466" i="35"/>
  <c r="N466" i="35"/>
  <c r="AA466" i="35" s="1"/>
  <c r="O466" i="35"/>
  <c r="Q466" i="35"/>
  <c r="T466" i="35"/>
  <c r="U466" i="35"/>
  <c r="V466" i="35"/>
  <c r="W466" i="35"/>
  <c r="F467" i="35"/>
  <c r="O467" i="35" s="1"/>
  <c r="G467" i="35"/>
  <c r="P467" i="35" s="1"/>
  <c r="T467" i="35"/>
  <c r="W467" i="35" s="1"/>
  <c r="M467" i="35"/>
  <c r="N467" i="35"/>
  <c r="Q467" i="35"/>
  <c r="U467" i="35"/>
  <c r="V467" i="35"/>
  <c r="F468" i="35"/>
  <c r="O468" i="35" s="1"/>
  <c r="G468" i="35"/>
  <c r="P468" i="35" s="1"/>
  <c r="I468" i="35"/>
  <c r="R468" i="35" s="1"/>
  <c r="J468" i="35"/>
  <c r="S468" i="35" s="1"/>
  <c r="M468" i="35"/>
  <c r="V468" i="35" s="1"/>
  <c r="N468" i="35"/>
  <c r="AA468" i="35" s="1"/>
  <c r="Q468" i="35"/>
  <c r="T468" i="35"/>
  <c r="U468" i="35"/>
  <c r="F469" i="35"/>
  <c r="G469" i="35"/>
  <c r="M469" i="35"/>
  <c r="V469" i="35" s="1"/>
  <c r="N469" i="35"/>
  <c r="AA469" i="35" s="1"/>
  <c r="O469" i="35"/>
  <c r="P469" i="35"/>
  <c r="Q469" i="35"/>
  <c r="U469" i="35"/>
  <c r="F471" i="35"/>
  <c r="G471" i="35"/>
  <c r="I471" i="35"/>
  <c r="J471" i="35"/>
  <c r="M471" i="35"/>
  <c r="N471" i="35"/>
  <c r="AA471" i="35" s="1"/>
  <c r="O471" i="35"/>
  <c r="P471" i="35"/>
  <c r="Q471" i="35"/>
  <c r="R471" i="35"/>
  <c r="S471" i="35"/>
  <c r="T471" i="35"/>
  <c r="U471" i="35"/>
  <c r="V471" i="35"/>
  <c r="W471" i="35" s="1"/>
  <c r="F472" i="35"/>
  <c r="G472" i="35"/>
  <c r="P472" i="35" s="1"/>
  <c r="I472" i="35"/>
  <c r="R472" i="35" s="1"/>
  <c r="M472" i="35"/>
  <c r="V472" i="35" s="1"/>
  <c r="N472" i="35"/>
  <c r="O472" i="35"/>
  <c r="Q472" i="35"/>
  <c r="U472" i="35"/>
  <c r="F473" i="35"/>
  <c r="O473" i="35" s="1"/>
  <c r="G473" i="35"/>
  <c r="I473" i="35"/>
  <c r="R473" i="35" s="1"/>
  <c r="J473" i="35"/>
  <c r="S473" i="35" s="1"/>
  <c r="T473" i="35"/>
  <c r="M473" i="35"/>
  <c r="N473" i="35"/>
  <c r="P473" i="35"/>
  <c r="Q473" i="35"/>
  <c r="U473" i="35"/>
  <c r="V473" i="35"/>
  <c r="W473" i="35"/>
  <c r="F475" i="35"/>
  <c r="G475" i="35"/>
  <c r="J475" i="35"/>
  <c r="S475" i="35" s="1"/>
  <c r="M475" i="35"/>
  <c r="N475" i="35"/>
  <c r="O475" i="35"/>
  <c r="P475" i="35"/>
  <c r="Q475" i="35"/>
  <c r="U475" i="35"/>
  <c r="V475" i="35"/>
  <c r="F476" i="35"/>
  <c r="G476" i="35"/>
  <c r="T476" i="35"/>
  <c r="M476" i="35"/>
  <c r="V476" i="35" s="1"/>
  <c r="N476" i="35"/>
  <c r="O476" i="35"/>
  <c r="P476" i="35"/>
  <c r="Q476" i="35"/>
  <c r="U476" i="35"/>
  <c r="F477" i="35"/>
  <c r="G477" i="35"/>
  <c r="I477" i="35"/>
  <c r="R477" i="35" s="1"/>
  <c r="J477" i="35"/>
  <c r="S477" i="35" s="1"/>
  <c r="M477" i="35"/>
  <c r="N477" i="35"/>
  <c r="AA477" i="35" s="1"/>
  <c r="O477" i="35"/>
  <c r="P477" i="35"/>
  <c r="Q477" i="35"/>
  <c r="T477" i="35"/>
  <c r="U477" i="35"/>
  <c r="V477" i="35"/>
  <c r="W477" i="35"/>
  <c r="N478" i="35"/>
  <c r="F480" i="35"/>
  <c r="G480" i="35"/>
  <c r="I480" i="35"/>
  <c r="R480" i="35" s="1"/>
  <c r="T480" i="35"/>
  <c r="M480" i="35"/>
  <c r="V480" i="35" s="1"/>
  <c r="N480" i="35"/>
  <c r="AA480" i="35" s="1"/>
  <c r="O480" i="35"/>
  <c r="P480" i="35"/>
  <c r="Q480" i="35"/>
  <c r="U480" i="35"/>
  <c r="F481" i="35"/>
  <c r="O481" i="35" s="1"/>
  <c r="G481" i="35"/>
  <c r="P481" i="35" s="1"/>
  <c r="J481" i="35"/>
  <c r="I481" i="35"/>
  <c r="M481" i="35"/>
  <c r="N481" i="35"/>
  <c r="Q481" i="35"/>
  <c r="R481" i="35"/>
  <c r="S481" i="35"/>
  <c r="T481" i="35"/>
  <c r="W481" i="35" s="1"/>
  <c r="U481" i="35"/>
  <c r="U478" i="35" s="1"/>
  <c r="V481" i="35"/>
  <c r="F482" i="35"/>
  <c r="O482" i="35" s="1"/>
  <c r="G482" i="35"/>
  <c r="I482" i="35"/>
  <c r="R482" i="35" s="1"/>
  <c r="M482" i="35"/>
  <c r="N482" i="35"/>
  <c r="P482" i="35"/>
  <c r="Q482" i="35"/>
  <c r="T482" i="35"/>
  <c r="W482" i="35" s="1"/>
  <c r="U482" i="35"/>
  <c r="V482" i="35"/>
  <c r="F483" i="35"/>
  <c r="O483" i="35" s="1"/>
  <c r="G483" i="35"/>
  <c r="P483" i="35" s="1"/>
  <c r="T483" i="35"/>
  <c r="W483" i="35" s="1"/>
  <c r="M483" i="35"/>
  <c r="N483" i="35"/>
  <c r="Q483" i="35"/>
  <c r="U483" i="35"/>
  <c r="V483" i="35"/>
  <c r="F484" i="35"/>
  <c r="G484" i="35"/>
  <c r="I484" i="35"/>
  <c r="R484" i="35" s="1"/>
  <c r="T484" i="35"/>
  <c r="W484" i="35" s="1"/>
  <c r="M484" i="35"/>
  <c r="V484" i="35" s="1"/>
  <c r="N484" i="35"/>
  <c r="O484" i="35"/>
  <c r="P484" i="35"/>
  <c r="Q484" i="35"/>
  <c r="U484" i="35"/>
  <c r="N485" i="35"/>
  <c r="H487" i="35"/>
  <c r="M487" i="35"/>
  <c r="N487" i="35"/>
  <c r="Q487" i="35"/>
  <c r="U487" i="35"/>
  <c r="V487" i="35"/>
  <c r="H488" i="35"/>
  <c r="M488" i="35"/>
  <c r="V488" i="35" s="1"/>
  <c r="N488" i="35"/>
  <c r="U488" i="35"/>
  <c r="U485" i="35" s="1"/>
  <c r="H489" i="35"/>
  <c r="J489" i="35"/>
  <c r="S489" i="35" s="1"/>
  <c r="M489" i="35"/>
  <c r="V489" i="35" s="1"/>
  <c r="N489" i="35"/>
  <c r="AA489" i="35" s="1"/>
  <c r="Q489" i="35"/>
  <c r="U489" i="35"/>
  <c r="H490" i="35"/>
  <c r="G490" i="35" s="1"/>
  <c r="P490" i="35" s="1"/>
  <c r="M490" i="35"/>
  <c r="N490" i="35"/>
  <c r="AA490" i="35" s="1"/>
  <c r="T490" i="35"/>
  <c r="U490" i="35"/>
  <c r="V490" i="35"/>
  <c r="W490" i="35" s="1"/>
  <c r="F493" i="35"/>
  <c r="G493" i="35"/>
  <c r="T493" i="35"/>
  <c r="M493" i="35"/>
  <c r="V493" i="35" s="1"/>
  <c r="W493" i="35" s="1"/>
  <c r="N493" i="35"/>
  <c r="O493" i="35"/>
  <c r="P493" i="35"/>
  <c r="Q493" i="35"/>
  <c r="U493" i="35"/>
  <c r="F494" i="35"/>
  <c r="G494" i="35"/>
  <c r="M494" i="35"/>
  <c r="V494" i="35" s="1"/>
  <c r="N494" i="35"/>
  <c r="AA494" i="35" s="1"/>
  <c r="O494" i="35"/>
  <c r="P494" i="35"/>
  <c r="Q494" i="35"/>
  <c r="U494" i="35"/>
  <c r="F495" i="35"/>
  <c r="G495" i="35"/>
  <c r="M495" i="35"/>
  <c r="N495" i="35"/>
  <c r="O495" i="35"/>
  <c r="P495" i="35"/>
  <c r="Q495" i="35"/>
  <c r="T495" i="35"/>
  <c r="U495" i="35"/>
  <c r="V495" i="35"/>
  <c r="W495" i="35"/>
  <c r="F496" i="35"/>
  <c r="O496" i="35" s="1"/>
  <c r="G496" i="35"/>
  <c r="P496" i="35" s="1"/>
  <c r="M496" i="35"/>
  <c r="N496" i="35"/>
  <c r="Q496" i="35"/>
  <c r="U496" i="35"/>
  <c r="V496" i="35"/>
  <c r="F497" i="35"/>
  <c r="G497" i="35"/>
  <c r="I497" i="35"/>
  <c r="R497" i="35" s="1"/>
  <c r="J497" i="35"/>
  <c r="S497" i="35" s="1"/>
  <c r="T497" i="35"/>
  <c r="M497" i="35"/>
  <c r="V497" i="35" s="1"/>
  <c r="N497" i="35"/>
  <c r="O497" i="35"/>
  <c r="P497" i="35"/>
  <c r="Q497" i="35"/>
  <c r="U497" i="35"/>
  <c r="F498" i="35"/>
  <c r="G498" i="35"/>
  <c r="I498" i="35"/>
  <c r="R498" i="35" s="1"/>
  <c r="J498" i="35"/>
  <c r="S498" i="35" s="1"/>
  <c r="M498" i="35"/>
  <c r="V498" i="35" s="1"/>
  <c r="N498" i="35"/>
  <c r="AA498" i="35" s="1"/>
  <c r="O498" i="35"/>
  <c r="P498" i="35"/>
  <c r="Q498" i="35"/>
  <c r="T498" i="35"/>
  <c r="U498" i="35"/>
  <c r="F501" i="35"/>
  <c r="O501" i="35" s="1"/>
  <c r="G501" i="35"/>
  <c r="P501" i="35" s="1"/>
  <c r="I501" i="35"/>
  <c r="R501" i="35" s="1"/>
  <c r="J501" i="35"/>
  <c r="M501" i="35"/>
  <c r="V501" i="35" s="1"/>
  <c r="N501" i="35"/>
  <c r="Q501" i="35"/>
  <c r="S501" i="35"/>
  <c r="T501" i="35"/>
  <c r="U501" i="35"/>
  <c r="F502" i="35"/>
  <c r="O502" i="35" s="1"/>
  <c r="O499" i="35" s="1"/>
  <c r="G502" i="35"/>
  <c r="P502" i="35" s="1"/>
  <c r="I502" i="35"/>
  <c r="R502" i="35" s="1"/>
  <c r="J502" i="35"/>
  <c r="S502" i="35" s="1"/>
  <c r="T502" i="35"/>
  <c r="W502" i="35" s="1"/>
  <c r="M502" i="35"/>
  <c r="V502" i="35" s="1"/>
  <c r="N502" i="35"/>
  <c r="Q502" i="35"/>
  <c r="U502" i="35"/>
  <c r="F503" i="35"/>
  <c r="G503" i="35"/>
  <c r="M503" i="35"/>
  <c r="V503" i="35" s="1"/>
  <c r="N503" i="35"/>
  <c r="AA503" i="35" s="1"/>
  <c r="O503" i="35"/>
  <c r="P503" i="35"/>
  <c r="Q503" i="35"/>
  <c r="T503" i="35"/>
  <c r="U503" i="35"/>
  <c r="F504" i="35"/>
  <c r="G504" i="35"/>
  <c r="I504" i="35"/>
  <c r="R504" i="35" s="1"/>
  <c r="M504" i="35"/>
  <c r="N504" i="35"/>
  <c r="O504" i="35"/>
  <c r="P504" i="35"/>
  <c r="Q504" i="35"/>
  <c r="T504" i="35"/>
  <c r="U504" i="35"/>
  <c r="V504" i="35"/>
  <c r="W504" i="35"/>
  <c r="F505" i="35"/>
  <c r="O505" i="35" s="1"/>
  <c r="G505" i="35"/>
  <c r="P505" i="35" s="1"/>
  <c r="I505" i="35"/>
  <c r="R505" i="35" s="1"/>
  <c r="J505" i="35"/>
  <c r="M505" i="35"/>
  <c r="N505" i="35"/>
  <c r="Q505" i="35"/>
  <c r="Q499" i="35" s="1"/>
  <c r="S505" i="35"/>
  <c r="T505" i="35"/>
  <c r="W505" i="35" s="1"/>
  <c r="U505" i="35"/>
  <c r="V505" i="35"/>
  <c r="F506" i="35"/>
  <c r="O506" i="35" s="1"/>
  <c r="G506" i="35"/>
  <c r="P506" i="35" s="1"/>
  <c r="T506" i="35"/>
  <c r="M506" i="35"/>
  <c r="V506" i="35" s="1"/>
  <c r="W506" i="35" s="1"/>
  <c r="N506" i="35"/>
  <c r="AA506" i="35" s="1"/>
  <c r="Q506" i="35"/>
  <c r="U506" i="35"/>
  <c r="F507" i="35"/>
  <c r="G507" i="35"/>
  <c r="M507" i="35"/>
  <c r="V507" i="35" s="1"/>
  <c r="N507" i="35"/>
  <c r="AA507" i="35" s="1"/>
  <c r="O507" i="35"/>
  <c r="P507" i="35"/>
  <c r="Q507" i="35"/>
  <c r="U507" i="35"/>
  <c r="F508" i="35"/>
  <c r="O508" i="35" s="1"/>
  <c r="G508" i="35"/>
  <c r="P508" i="35" s="1"/>
  <c r="M508" i="35"/>
  <c r="V508" i="35" s="1"/>
  <c r="N508" i="35"/>
  <c r="AA508" i="35" s="1"/>
  <c r="Q508" i="35"/>
  <c r="T508" i="35"/>
  <c r="U508" i="35"/>
  <c r="F509" i="35"/>
  <c r="G509" i="35"/>
  <c r="M509" i="35"/>
  <c r="V509" i="35" s="1"/>
  <c r="W509" i="35" s="1"/>
  <c r="N509" i="35"/>
  <c r="O509" i="35"/>
  <c r="P509" i="35"/>
  <c r="Q509" i="35"/>
  <c r="T509" i="35"/>
  <c r="U509" i="35"/>
  <c r="F510" i="35"/>
  <c r="G510" i="35"/>
  <c r="I510" i="35"/>
  <c r="R510" i="35" s="1"/>
  <c r="J510" i="35"/>
  <c r="S510" i="35" s="1"/>
  <c r="M510" i="35"/>
  <c r="N510" i="35"/>
  <c r="O510" i="35"/>
  <c r="P510" i="35"/>
  <c r="Q510" i="35"/>
  <c r="T510" i="35"/>
  <c r="U510" i="35"/>
  <c r="V510" i="35"/>
  <c r="W510" i="35" s="1"/>
  <c r="F511" i="35"/>
  <c r="O511" i="35" s="1"/>
  <c r="G511" i="35"/>
  <c r="P511" i="35" s="1"/>
  <c r="I511" i="35"/>
  <c r="R511" i="35" s="1"/>
  <c r="M511" i="35"/>
  <c r="V511" i="35" s="1"/>
  <c r="N511" i="35"/>
  <c r="Q511" i="35"/>
  <c r="U511" i="35"/>
  <c r="F512" i="35"/>
  <c r="G512" i="35"/>
  <c r="I512" i="35"/>
  <c r="R512" i="35" s="1"/>
  <c r="J512" i="35"/>
  <c r="S512" i="35" s="1"/>
  <c r="T512" i="35"/>
  <c r="M512" i="35"/>
  <c r="V512" i="35" s="1"/>
  <c r="W512" i="35" s="1"/>
  <c r="N512" i="35"/>
  <c r="AA512" i="35" s="1"/>
  <c r="O512" i="35"/>
  <c r="P512" i="35"/>
  <c r="Q512" i="35"/>
  <c r="U512" i="35"/>
  <c r="F513" i="35"/>
  <c r="O513" i="35" s="1"/>
  <c r="G513" i="35"/>
  <c r="P513" i="35" s="1"/>
  <c r="M513" i="35"/>
  <c r="N513" i="35"/>
  <c r="Q513" i="35"/>
  <c r="T513" i="35"/>
  <c r="U513" i="35"/>
  <c r="V513" i="35"/>
  <c r="F514" i="35"/>
  <c r="G514" i="35"/>
  <c r="I514" i="35"/>
  <c r="R514" i="35" s="1"/>
  <c r="M514" i="35"/>
  <c r="V514" i="35" s="1"/>
  <c r="N514" i="35"/>
  <c r="O514" i="35"/>
  <c r="P514" i="35"/>
  <c r="Q514" i="35"/>
  <c r="U514" i="35"/>
  <c r="F515" i="35"/>
  <c r="G515" i="35"/>
  <c r="I515" i="35"/>
  <c r="R515" i="35" s="1"/>
  <c r="J515" i="35"/>
  <c r="S515" i="35" s="1"/>
  <c r="M515" i="35"/>
  <c r="N515" i="35"/>
  <c r="O515" i="35"/>
  <c r="P515" i="35"/>
  <c r="Q515" i="35"/>
  <c r="T515" i="35"/>
  <c r="U515" i="35"/>
  <c r="V515" i="35"/>
  <c r="W515" i="35"/>
  <c r="F516" i="35"/>
  <c r="O516" i="35" s="1"/>
  <c r="G516" i="35"/>
  <c r="P516" i="35" s="1"/>
  <c r="I516" i="35"/>
  <c r="R516" i="35" s="1"/>
  <c r="M516" i="35"/>
  <c r="V516" i="35" s="1"/>
  <c r="N516" i="35"/>
  <c r="Q516" i="35"/>
  <c r="T516" i="35"/>
  <c r="U516" i="35"/>
  <c r="F517" i="35"/>
  <c r="O517" i="35" s="1"/>
  <c r="G517" i="35"/>
  <c r="P517" i="35" s="1"/>
  <c r="I517" i="35"/>
  <c r="R517" i="35" s="1"/>
  <c r="J517" i="35"/>
  <c r="S517" i="35" s="1"/>
  <c r="T517" i="35"/>
  <c r="M517" i="35"/>
  <c r="V517" i="35" s="1"/>
  <c r="W517" i="35" s="1"/>
  <c r="N517" i="35"/>
  <c r="Q517" i="35"/>
  <c r="U517" i="35"/>
  <c r="F518" i="35"/>
  <c r="G518" i="35"/>
  <c r="M518" i="35"/>
  <c r="V518" i="35" s="1"/>
  <c r="N518" i="35"/>
  <c r="AA518" i="35" s="1"/>
  <c r="O518" i="35"/>
  <c r="P518" i="35"/>
  <c r="Q518" i="35"/>
  <c r="T518" i="35"/>
  <c r="U518" i="35"/>
  <c r="F519" i="35"/>
  <c r="G519" i="35"/>
  <c r="J519" i="35"/>
  <c r="S519" i="35" s="1"/>
  <c r="I519" i="35"/>
  <c r="R519" i="35" s="1"/>
  <c r="M519" i="35"/>
  <c r="N519" i="35"/>
  <c r="O519" i="35"/>
  <c r="P519" i="35"/>
  <c r="Q519" i="35"/>
  <c r="T519" i="35"/>
  <c r="U519" i="35"/>
  <c r="V519" i="35"/>
  <c r="W519" i="35"/>
  <c r="F520" i="35"/>
  <c r="G520" i="35"/>
  <c r="P520" i="35" s="1"/>
  <c r="I520" i="35"/>
  <c r="R520" i="35" s="1"/>
  <c r="J520" i="35"/>
  <c r="S520" i="35" s="1"/>
  <c r="M520" i="35"/>
  <c r="N520" i="35"/>
  <c r="AA520" i="35" s="1"/>
  <c r="O520" i="35"/>
  <c r="Q520" i="35"/>
  <c r="T520" i="35"/>
  <c r="U520" i="35"/>
  <c r="V520" i="35"/>
  <c r="W520" i="35"/>
  <c r="F521" i="35"/>
  <c r="O521" i="35" s="1"/>
  <c r="G521" i="35"/>
  <c r="P521" i="35" s="1"/>
  <c r="T521" i="35"/>
  <c r="M521" i="35"/>
  <c r="V521" i="35" s="1"/>
  <c r="W521" i="35" s="1"/>
  <c r="N521" i="35"/>
  <c r="AA521" i="35" s="1"/>
  <c r="Q521" i="35"/>
  <c r="U521" i="35"/>
  <c r="F522" i="35"/>
  <c r="G522" i="35"/>
  <c r="P522" i="35" s="1"/>
  <c r="I522" i="35"/>
  <c r="R522" i="35" s="1"/>
  <c r="J522" i="35"/>
  <c r="S522" i="35" s="1"/>
  <c r="T522" i="35"/>
  <c r="W522" i="35" s="1"/>
  <c r="M522" i="35"/>
  <c r="V522" i="35" s="1"/>
  <c r="N522" i="35"/>
  <c r="AA522" i="35" s="1"/>
  <c r="O522" i="35"/>
  <c r="Q522" i="35"/>
  <c r="U522" i="35"/>
  <c r="F523" i="35"/>
  <c r="O523" i="35" s="1"/>
  <c r="G523" i="35"/>
  <c r="P523" i="35" s="1"/>
  <c r="M523" i="35"/>
  <c r="V523" i="35" s="1"/>
  <c r="N523" i="35"/>
  <c r="Q523" i="35"/>
  <c r="T523" i="35"/>
  <c r="U523" i="35"/>
  <c r="F524" i="35"/>
  <c r="G524" i="35"/>
  <c r="M524" i="35"/>
  <c r="V524" i="35" s="1"/>
  <c r="N524" i="35"/>
  <c r="O524" i="35"/>
  <c r="P524" i="35"/>
  <c r="Q524" i="35"/>
  <c r="U524" i="35"/>
  <c r="F525" i="35"/>
  <c r="G525" i="35"/>
  <c r="I525" i="35"/>
  <c r="R525" i="35" s="1"/>
  <c r="J525" i="35"/>
  <c r="S525" i="35" s="1"/>
  <c r="M525" i="35"/>
  <c r="N525" i="35"/>
  <c r="O525" i="35"/>
  <c r="P525" i="35"/>
  <c r="Q525" i="35"/>
  <c r="T525" i="35"/>
  <c r="U525" i="35"/>
  <c r="V525" i="35"/>
  <c r="W525" i="35"/>
  <c r="F526" i="35"/>
  <c r="O526" i="35" s="1"/>
  <c r="G526" i="35"/>
  <c r="P526" i="35" s="1"/>
  <c r="J526" i="35"/>
  <c r="S526" i="35" s="1"/>
  <c r="M526" i="35"/>
  <c r="V526" i="35" s="1"/>
  <c r="N526" i="35"/>
  <c r="Q526" i="35"/>
  <c r="U526" i="35"/>
  <c r="F527" i="35"/>
  <c r="G527" i="35"/>
  <c r="P527" i="35" s="1"/>
  <c r="T527" i="35"/>
  <c r="M527" i="35"/>
  <c r="V527" i="35" s="1"/>
  <c r="W527" i="35" s="1"/>
  <c r="N527" i="35"/>
  <c r="AA527" i="35" s="1"/>
  <c r="O527" i="35"/>
  <c r="Q527" i="35"/>
  <c r="U527" i="35"/>
  <c r="F528" i="35"/>
  <c r="O528" i="35" s="1"/>
  <c r="G528" i="35"/>
  <c r="P528" i="35" s="1"/>
  <c r="T528" i="35"/>
  <c r="M528" i="35"/>
  <c r="N528" i="35"/>
  <c r="Q528" i="35"/>
  <c r="U528" i="35"/>
  <c r="V528" i="35"/>
  <c r="F529" i="35"/>
  <c r="G529" i="35"/>
  <c r="J529" i="35"/>
  <c r="S529" i="35" s="1"/>
  <c r="M529" i="35"/>
  <c r="N529" i="35"/>
  <c r="O529" i="35"/>
  <c r="P529" i="35"/>
  <c r="Q529" i="35"/>
  <c r="U529" i="35"/>
  <c r="V529" i="35"/>
  <c r="F530" i="35"/>
  <c r="G530" i="35"/>
  <c r="I530" i="35"/>
  <c r="R530" i="35" s="1"/>
  <c r="J530" i="35"/>
  <c r="M530" i="35"/>
  <c r="N530" i="35"/>
  <c r="O530" i="35"/>
  <c r="P530" i="35"/>
  <c r="Q530" i="35"/>
  <c r="S530" i="35"/>
  <c r="T530" i="35"/>
  <c r="W530" i="35" s="1"/>
  <c r="U530" i="35"/>
  <c r="V530" i="35"/>
  <c r="F531" i="35"/>
  <c r="O531" i="35" s="1"/>
  <c r="G531" i="35"/>
  <c r="P531" i="35" s="1"/>
  <c r="I531" i="35"/>
  <c r="R531" i="35" s="1"/>
  <c r="M531" i="35"/>
  <c r="V531" i="35" s="1"/>
  <c r="N531" i="35"/>
  <c r="Q531" i="35"/>
  <c r="T531" i="35"/>
  <c r="U531" i="35"/>
  <c r="F532" i="35"/>
  <c r="G532" i="35"/>
  <c r="I532" i="35"/>
  <c r="R532" i="35" s="1"/>
  <c r="T532" i="35"/>
  <c r="M532" i="35"/>
  <c r="V532" i="35" s="1"/>
  <c r="N532" i="35"/>
  <c r="O532" i="35"/>
  <c r="P532" i="35"/>
  <c r="Q532" i="35"/>
  <c r="U532" i="35"/>
  <c r="W532" i="35"/>
  <c r="F533" i="35"/>
  <c r="G533" i="35"/>
  <c r="P533" i="35" s="1"/>
  <c r="M533" i="35"/>
  <c r="V533" i="35" s="1"/>
  <c r="N533" i="35"/>
  <c r="O533" i="35"/>
  <c r="Q533" i="35"/>
  <c r="U533" i="35"/>
  <c r="F534" i="35"/>
  <c r="G534" i="35"/>
  <c r="I534" i="35"/>
  <c r="R534" i="35" s="1"/>
  <c r="M534" i="35"/>
  <c r="N534" i="35"/>
  <c r="O534" i="35"/>
  <c r="P534" i="35"/>
  <c r="Q534" i="35"/>
  <c r="U534" i="35"/>
  <c r="V534" i="35"/>
  <c r="F535" i="35"/>
  <c r="G535" i="35"/>
  <c r="I535" i="35"/>
  <c r="R535" i="35" s="1"/>
  <c r="J535" i="35"/>
  <c r="M535" i="35"/>
  <c r="N535" i="35"/>
  <c r="O535" i="35"/>
  <c r="P535" i="35"/>
  <c r="Q535" i="35"/>
  <c r="S535" i="35"/>
  <c r="T535" i="35"/>
  <c r="W535" i="35" s="1"/>
  <c r="U535" i="35"/>
  <c r="V535" i="35"/>
  <c r="F536" i="35"/>
  <c r="O536" i="35" s="1"/>
  <c r="G536" i="35"/>
  <c r="P536" i="35" s="1"/>
  <c r="I536" i="35"/>
  <c r="R536" i="35" s="1"/>
  <c r="J536" i="35"/>
  <c r="S536" i="35" s="1"/>
  <c r="T536" i="35"/>
  <c r="M536" i="35"/>
  <c r="V536" i="35" s="1"/>
  <c r="W536" i="35" s="1"/>
  <c r="N536" i="35"/>
  <c r="AA536" i="35" s="1"/>
  <c r="Q536" i="35"/>
  <c r="U536" i="35"/>
  <c r="F537" i="35"/>
  <c r="O537" i="35" s="1"/>
  <c r="G537" i="35"/>
  <c r="P537" i="35" s="1"/>
  <c r="I537" i="35"/>
  <c r="R537" i="35" s="1"/>
  <c r="J537" i="35"/>
  <c r="S537" i="35" s="1"/>
  <c r="T537" i="35"/>
  <c r="W537" i="35" s="1"/>
  <c r="M537" i="35"/>
  <c r="V537" i="35" s="1"/>
  <c r="N537" i="35"/>
  <c r="Q537" i="35"/>
  <c r="U537" i="35"/>
  <c r="F538" i="35"/>
  <c r="O538" i="35" s="1"/>
  <c r="G538" i="35"/>
  <c r="P538" i="35" s="1"/>
  <c r="M538" i="35"/>
  <c r="N538" i="35"/>
  <c r="AA538" i="35" s="1"/>
  <c r="Q538" i="35"/>
  <c r="U538" i="35"/>
  <c r="V538" i="35"/>
  <c r="F541" i="35"/>
  <c r="O541" i="35" s="1"/>
  <c r="G541" i="35"/>
  <c r="P541" i="35" s="1"/>
  <c r="T541" i="35"/>
  <c r="M541" i="35"/>
  <c r="N541" i="35"/>
  <c r="Q541" i="35"/>
  <c r="U541" i="35"/>
  <c r="V541" i="35"/>
  <c r="F542" i="35"/>
  <c r="G542" i="35"/>
  <c r="M542" i="35"/>
  <c r="V542" i="35" s="1"/>
  <c r="N542" i="35"/>
  <c r="AA542" i="35" s="1"/>
  <c r="O542" i="35"/>
  <c r="P542" i="35"/>
  <c r="Q542" i="35"/>
  <c r="Q539" i="35" s="1"/>
  <c r="U542" i="35"/>
  <c r="F543" i="35"/>
  <c r="G543" i="35"/>
  <c r="I543" i="35"/>
  <c r="R543" i="35" s="1"/>
  <c r="J543" i="35"/>
  <c r="S543" i="35" s="1"/>
  <c r="M543" i="35"/>
  <c r="N543" i="35"/>
  <c r="O543" i="35"/>
  <c r="P543" i="35"/>
  <c r="Q543" i="35"/>
  <c r="T543" i="35"/>
  <c r="U543" i="35"/>
  <c r="V543" i="35"/>
  <c r="W543" i="35"/>
  <c r="F544" i="35"/>
  <c r="O544" i="35" s="1"/>
  <c r="G544" i="35"/>
  <c r="I544" i="35"/>
  <c r="M544" i="35"/>
  <c r="V544" i="35" s="1"/>
  <c r="N544" i="35"/>
  <c r="P544" i="35"/>
  <c r="Q544" i="35"/>
  <c r="R544" i="35"/>
  <c r="T544" i="35"/>
  <c r="U544" i="35"/>
  <c r="F545" i="35"/>
  <c r="O545" i="35" s="1"/>
  <c r="G545" i="35"/>
  <c r="P545" i="35" s="1"/>
  <c r="T545" i="35"/>
  <c r="W545" i="35" s="1"/>
  <c r="M545" i="35"/>
  <c r="N545" i="35"/>
  <c r="Q545" i="35"/>
  <c r="U545" i="35"/>
  <c r="V545" i="35"/>
  <c r="F546" i="35"/>
  <c r="G546" i="35"/>
  <c r="P546" i="35" s="1"/>
  <c r="T546" i="35"/>
  <c r="M546" i="35"/>
  <c r="N546" i="35"/>
  <c r="O546" i="35"/>
  <c r="Q546" i="35"/>
  <c r="U546" i="35"/>
  <c r="V546" i="35"/>
  <c r="W546" i="35" s="1"/>
  <c r="F547" i="35"/>
  <c r="G547" i="35"/>
  <c r="I547" i="35"/>
  <c r="R547" i="35" s="1"/>
  <c r="M547" i="35"/>
  <c r="V547" i="35" s="1"/>
  <c r="N547" i="35"/>
  <c r="AA547" i="35" s="1"/>
  <c r="O547" i="35"/>
  <c r="P547" i="35"/>
  <c r="Q547" i="35"/>
  <c r="T547" i="35"/>
  <c r="U547" i="35"/>
  <c r="F548" i="35"/>
  <c r="G548" i="35"/>
  <c r="P548" i="35" s="1"/>
  <c r="I548" i="35"/>
  <c r="R548" i="35" s="1"/>
  <c r="J548" i="35"/>
  <c r="S548" i="35" s="1"/>
  <c r="M548" i="35"/>
  <c r="V548" i="35" s="1"/>
  <c r="N548" i="35"/>
  <c r="AA548" i="35" s="1"/>
  <c r="O548" i="35"/>
  <c r="Q548" i="35"/>
  <c r="T548" i="35"/>
  <c r="U548" i="35"/>
  <c r="F549" i="35"/>
  <c r="G549" i="35"/>
  <c r="I549" i="35"/>
  <c r="M549" i="35"/>
  <c r="V549" i="35" s="1"/>
  <c r="W549" i="35" s="1"/>
  <c r="N549" i="35"/>
  <c r="AA549" i="35" s="1"/>
  <c r="O549" i="35"/>
  <c r="P549" i="35"/>
  <c r="Q549" i="35"/>
  <c r="R549" i="35"/>
  <c r="T549" i="35"/>
  <c r="U549" i="35"/>
  <c r="F550" i="35"/>
  <c r="O550" i="35" s="1"/>
  <c r="G550" i="35"/>
  <c r="P550" i="35" s="1"/>
  <c r="T550" i="35"/>
  <c r="W550" i="35" s="1"/>
  <c r="M550" i="35"/>
  <c r="N550" i="35"/>
  <c r="Q550" i="35"/>
  <c r="U550" i="35"/>
  <c r="V550" i="35"/>
  <c r="N551" i="35"/>
  <c r="F553" i="35"/>
  <c r="G553" i="35"/>
  <c r="J553" i="35"/>
  <c r="S553" i="35" s="1"/>
  <c r="I553" i="35"/>
  <c r="R553" i="35" s="1"/>
  <c r="M553" i="35"/>
  <c r="N553" i="35"/>
  <c r="O553" i="35"/>
  <c r="P553" i="35"/>
  <c r="Q553" i="35"/>
  <c r="Q551" i="35" s="1"/>
  <c r="T553" i="35"/>
  <c r="U553" i="35"/>
  <c r="V553" i="35"/>
  <c r="W553" i="35"/>
  <c r="F555" i="35"/>
  <c r="O555" i="35" s="1"/>
  <c r="G555" i="35"/>
  <c r="I555" i="35"/>
  <c r="R555" i="35" s="1"/>
  <c r="J555" i="35"/>
  <c r="M555" i="35"/>
  <c r="N555" i="35"/>
  <c r="P555" i="35"/>
  <c r="Q555" i="35"/>
  <c r="S555" i="35"/>
  <c r="T555" i="35"/>
  <c r="U555" i="35"/>
  <c r="V555" i="35"/>
  <c r="W555" i="35"/>
  <c r="F556" i="35"/>
  <c r="O556" i="35" s="1"/>
  <c r="G556" i="35"/>
  <c r="P556" i="35" s="1"/>
  <c r="T556" i="35"/>
  <c r="M556" i="35"/>
  <c r="V556" i="35" s="1"/>
  <c r="W556" i="35" s="1"/>
  <c r="N556" i="35"/>
  <c r="Q556" i="35"/>
  <c r="U556" i="35"/>
  <c r="F557" i="35"/>
  <c r="O557" i="35" s="1"/>
  <c r="G557" i="35"/>
  <c r="P557" i="35" s="1"/>
  <c r="T557" i="35"/>
  <c r="W557" i="35" s="1"/>
  <c r="M557" i="35"/>
  <c r="V557" i="35" s="1"/>
  <c r="N557" i="35"/>
  <c r="AA557" i="35" s="1"/>
  <c r="Q557" i="35"/>
  <c r="U557" i="35"/>
  <c r="F558" i="35"/>
  <c r="O558" i="35" s="1"/>
  <c r="G558" i="35"/>
  <c r="M558" i="35"/>
  <c r="N558" i="35"/>
  <c r="P558" i="35"/>
  <c r="Q558" i="35"/>
  <c r="T558" i="35"/>
  <c r="U558" i="35"/>
  <c r="V558" i="35"/>
  <c r="W558" i="35" s="1"/>
  <c r="J559" i="35"/>
  <c r="F560" i="35"/>
  <c r="G560" i="35"/>
  <c r="I560" i="35"/>
  <c r="R560" i="35" s="1"/>
  <c r="M560" i="35"/>
  <c r="N560" i="35"/>
  <c r="O560" i="35"/>
  <c r="P560" i="35"/>
  <c r="Q560" i="35"/>
  <c r="T560" i="35"/>
  <c r="U560" i="35"/>
  <c r="V560" i="35"/>
  <c r="W560" i="35" s="1"/>
  <c r="F562" i="35"/>
  <c r="G562" i="35"/>
  <c r="I562" i="35"/>
  <c r="R562" i="35" s="1"/>
  <c r="M562" i="35"/>
  <c r="N562" i="35"/>
  <c r="AA562" i="35" s="1"/>
  <c r="O562" i="35"/>
  <c r="P562" i="35"/>
  <c r="Q562" i="35"/>
  <c r="T562" i="35"/>
  <c r="U562" i="35"/>
  <c r="V562" i="35"/>
  <c r="W562" i="35" s="1"/>
  <c r="F564" i="35"/>
  <c r="O564" i="35" s="1"/>
  <c r="G564" i="35"/>
  <c r="P564" i="35" s="1"/>
  <c r="I564" i="35"/>
  <c r="R564" i="35" s="1"/>
  <c r="M564" i="35"/>
  <c r="N564" i="35"/>
  <c r="Q564" i="35"/>
  <c r="T564" i="35"/>
  <c r="U564" i="35"/>
  <c r="V564" i="35"/>
  <c r="W564" i="35" s="1"/>
  <c r="F565" i="35"/>
  <c r="O565" i="35" s="1"/>
  <c r="G565" i="35"/>
  <c r="P565" i="35" s="1"/>
  <c r="T565" i="35"/>
  <c r="M565" i="35"/>
  <c r="N565" i="35"/>
  <c r="Q565" i="35"/>
  <c r="U565" i="35"/>
  <c r="V565" i="35"/>
  <c r="F567" i="35"/>
  <c r="G567" i="35"/>
  <c r="J567" i="35"/>
  <c r="S567" i="35" s="1"/>
  <c r="M567" i="35"/>
  <c r="V567" i="35" s="1"/>
  <c r="N567" i="35"/>
  <c r="AA567" i="35" s="1"/>
  <c r="O567" i="35"/>
  <c r="P567" i="35"/>
  <c r="Q567" i="35"/>
  <c r="U567" i="35"/>
  <c r="N568" i="35"/>
  <c r="D569" i="35"/>
  <c r="F569" i="35"/>
  <c r="G569" i="35"/>
  <c r="I569" i="35"/>
  <c r="J569" i="35"/>
  <c r="M569" i="35"/>
  <c r="O569" i="35"/>
  <c r="P569" i="35"/>
  <c r="U569" i="35"/>
  <c r="U568" i="35" s="1"/>
  <c r="V569" i="35"/>
  <c r="E1401" i="34"/>
  <c r="E1398" i="34" s="1"/>
  <c r="K1398" i="34" s="1"/>
  <c r="E1395" i="34"/>
  <c r="E1399" i="34"/>
  <c r="K1399" i="34" s="1"/>
  <c r="L1399" i="34" s="1"/>
  <c r="E1396" i="34"/>
  <c r="K1396" i="34" s="1"/>
  <c r="L1396" i="34" s="1"/>
  <c r="T12" i="35"/>
  <c r="AA566" i="35"/>
  <c r="AA565" i="35"/>
  <c r="AA564" i="35"/>
  <c r="AA563" i="35"/>
  <c r="AA561" i="35"/>
  <c r="AA560" i="35"/>
  <c r="AA559" i="35"/>
  <c r="AA558" i="35"/>
  <c r="AA556" i="35"/>
  <c r="AA555" i="35"/>
  <c r="AA554" i="35"/>
  <c r="AA553" i="35"/>
  <c r="AA552" i="35"/>
  <c r="AA550" i="35"/>
  <c r="AA545" i="35"/>
  <c r="AA544" i="35"/>
  <c r="AA543" i="35"/>
  <c r="AA540" i="35"/>
  <c r="AA537" i="35"/>
  <c r="AA535" i="35"/>
  <c r="AA534" i="35"/>
  <c r="AA533" i="35"/>
  <c r="AA532" i="35"/>
  <c r="AA531" i="35"/>
  <c r="AA530" i="35"/>
  <c r="AA529" i="35"/>
  <c r="AA528" i="35"/>
  <c r="AA526" i="35"/>
  <c r="AA525" i="35"/>
  <c r="AA524" i="35"/>
  <c r="AA523" i="35"/>
  <c r="AA519" i="35"/>
  <c r="AA517" i="35"/>
  <c r="AA516" i="35"/>
  <c r="AA515" i="35"/>
  <c r="AA514" i="35"/>
  <c r="AA513" i="35"/>
  <c r="AA511" i="35"/>
  <c r="AA510" i="35"/>
  <c r="AA509" i="35"/>
  <c r="AA505" i="35"/>
  <c r="AA504" i="35"/>
  <c r="AA502" i="35"/>
  <c r="AA500" i="35"/>
  <c r="AA497" i="35"/>
  <c r="AA496" i="35"/>
  <c r="AA495" i="35"/>
  <c r="AA492" i="35"/>
  <c r="AA487" i="35"/>
  <c r="AA486" i="35"/>
  <c r="AA484" i="35"/>
  <c r="AA483" i="35"/>
  <c r="AA481" i="35"/>
  <c r="AA479" i="35"/>
  <c r="AA476" i="35"/>
  <c r="AA475" i="35"/>
  <c r="AA474" i="35"/>
  <c r="AA473" i="35"/>
  <c r="AA472" i="35"/>
  <c r="AA470" i="35"/>
  <c r="AA467" i="35"/>
  <c r="AA465" i="35"/>
  <c r="AA464" i="35"/>
  <c r="AA463" i="35"/>
  <c r="AA462" i="35"/>
  <c r="AA461" i="35"/>
  <c r="AA460" i="35"/>
  <c r="AA459" i="35"/>
  <c r="AA457" i="35"/>
  <c r="AA456" i="35"/>
  <c r="AA455" i="35"/>
  <c r="AA454" i="35"/>
  <c r="AA453" i="35"/>
  <c r="AA451" i="35"/>
  <c r="AA449" i="35"/>
  <c r="AA448" i="35"/>
  <c r="AA447" i="35"/>
  <c r="AA445" i="35"/>
  <c r="AA444" i="35"/>
  <c r="AA443" i="35"/>
  <c r="AA440" i="35"/>
  <c r="AA439" i="35"/>
  <c r="AA438" i="35"/>
  <c r="AA437" i="35"/>
  <c r="AA436" i="35"/>
  <c r="AA435" i="35"/>
  <c r="AA433" i="35"/>
  <c r="AA432" i="35"/>
  <c r="AA431" i="35"/>
  <c r="AA429" i="35"/>
  <c r="AA427" i="35"/>
  <c r="AA423" i="35"/>
  <c r="AA422" i="35"/>
  <c r="AA421" i="35"/>
  <c r="AA419" i="35"/>
  <c r="AA418" i="35"/>
  <c r="AA417" i="35"/>
  <c r="AA416" i="35"/>
  <c r="AA415" i="35"/>
  <c r="AA414" i="35"/>
  <c r="AA413" i="35"/>
  <c r="AA412" i="35"/>
  <c r="AA411" i="35"/>
  <c r="AA410" i="35"/>
  <c r="AA408" i="35"/>
  <c r="AA407" i="35"/>
  <c r="AA405" i="35"/>
  <c r="AA404" i="35"/>
  <c r="AA403" i="35"/>
  <c r="AA402" i="35"/>
  <c r="AA401" i="35"/>
  <c r="AA400" i="35"/>
  <c r="AA398" i="35"/>
  <c r="AA395" i="35"/>
  <c r="AA393" i="35"/>
  <c r="AA390" i="35"/>
  <c r="AA389" i="35"/>
  <c r="AA385" i="35"/>
  <c r="AA383" i="35"/>
  <c r="AA382" i="35"/>
  <c r="AA379" i="35"/>
  <c r="AA377" i="35"/>
  <c r="AA372" i="35"/>
  <c r="AA371" i="35"/>
  <c r="AA370" i="35"/>
  <c r="AA368" i="35"/>
  <c r="AA367" i="35"/>
  <c r="AA364" i="35"/>
  <c r="AA363" i="35"/>
  <c r="AA362" i="35"/>
  <c r="AA361" i="35"/>
  <c r="AA359" i="35"/>
  <c r="AA358" i="35"/>
  <c r="AA357" i="35"/>
  <c r="AA355" i="35"/>
  <c r="AA354" i="35"/>
  <c r="AA353" i="35"/>
  <c r="AA352" i="35"/>
  <c r="AA351" i="35"/>
  <c r="AA350" i="35"/>
  <c r="AA349" i="35"/>
  <c r="AA347" i="35"/>
  <c r="AA344" i="35"/>
  <c r="AA343" i="35"/>
  <c r="AA341" i="35"/>
  <c r="AA340" i="35"/>
  <c r="AA338" i="35"/>
  <c r="AA337" i="35"/>
  <c r="AA336" i="35"/>
  <c r="AA335" i="35"/>
  <c r="AA334" i="35"/>
  <c r="AA333" i="35"/>
  <c r="AA332" i="35"/>
  <c r="AA331" i="35"/>
  <c r="AA330" i="35"/>
  <c r="AA329" i="35"/>
  <c r="AA328" i="35"/>
  <c r="AA326" i="35"/>
  <c r="AA324" i="35"/>
  <c r="AA323" i="35"/>
  <c r="AA319" i="35"/>
  <c r="AA318" i="35"/>
  <c r="AA317" i="35"/>
  <c r="AA315" i="35"/>
  <c r="AA314" i="35"/>
  <c r="AA313" i="35"/>
  <c r="AA312" i="35"/>
  <c r="AA310" i="35"/>
  <c r="AA305" i="35"/>
  <c r="AA302" i="35"/>
  <c r="AA301" i="35"/>
  <c r="AA300" i="35"/>
  <c r="AA299" i="35"/>
  <c r="AA297" i="35"/>
  <c r="AA295" i="35"/>
  <c r="AA293" i="35"/>
  <c r="AA290" i="35"/>
  <c r="AA289" i="35"/>
  <c r="AA288" i="35"/>
  <c r="AA285" i="35"/>
  <c r="AA284" i="35"/>
  <c r="AA283" i="35"/>
  <c r="AA282" i="35"/>
  <c r="AA281" i="35"/>
  <c r="AA280" i="35"/>
  <c r="AA279" i="35"/>
  <c r="AA278" i="35"/>
  <c r="AA277" i="35"/>
  <c r="AA276" i="35"/>
  <c r="AA275" i="35"/>
  <c r="AA269" i="35"/>
  <c r="AA268" i="35"/>
  <c r="AA267" i="35"/>
  <c r="AA266" i="35"/>
  <c r="AA265" i="35"/>
  <c r="AA264" i="35"/>
  <c r="AA263" i="35"/>
  <c r="AA262" i="35"/>
  <c r="AA261" i="35"/>
  <c r="AA260" i="35"/>
  <c r="AA259" i="35"/>
  <c r="AA258" i="35"/>
  <c r="AA256" i="35"/>
  <c r="AA255" i="35"/>
  <c r="AA254" i="35"/>
  <c r="AA253" i="35"/>
  <c r="AA249" i="35"/>
  <c r="AA247" i="35"/>
  <c r="AA245" i="35"/>
  <c r="AA244" i="35"/>
  <c r="AA243" i="35"/>
  <c r="AA242" i="35"/>
  <c r="AA241" i="35"/>
  <c r="AA240" i="35"/>
  <c r="AA239" i="35"/>
  <c r="AA238" i="35"/>
  <c r="AA237" i="35"/>
  <c r="AA236" i="35"/>
  <c r="AA235" i="35"/>
  <c r="AA233" i="35"/>
  <c r="AA232" i="35"/>
  <c r="AA231" i="35"/>
  <c r="AA230" i="35"/>
  <c r="AA228" i="35"/>
  <c r="AA226" i="35"/>
  <c r="AA224" i="35"/>
  <c r="AA223" i="35"/>
  <c r="AA222" i="35"/>
  <c r="AA221" i="35"/>
  <c r="AA220" i="35"/>
  <c r="AA219" i="35"/>
  <c r="AA218" i="35"/>
  <c r="AA217" i="35"/>
  <c r="AA216" i="35"/>
  <c r="AA215" i="35"/>
  <c r="AA211" i="35"/>
  <c r="AA210" i="35"/>
  <c r="AA209" i="35"/>
  <c r="AA208" i="35"/>
  <c r="AA207" i="35"/>
  <c r="AA206" i="35"/>
  <c r="AA205" i="35"/>
  <c r="AA204" i="35"/>
  <c r="AA201" i="35"/>
  <c r="AA200" i="35"/>
  <c r="AA199" i="35"/>
  <c r="AA198" i="35"/>
  <c r="AA196" i="35"/>
  <c r="AA195" i="35"/>
  <c r="AA194" i="35"/>
  <c r="AA193" i="35"/>
  <c r="AA191" i="35"/>
  <c r="AA190" i="35"/>
  <c r="AA189" i="35"/>
  <c r="AA188" i="35"/>
  <c r="AA187" i="35"/>
  <c r="AA186" i="35"/>
  <c r="AA185" i="35"/>
  <c r="AA184" i="35"/>
  <c r="AA183" i="35"/>
  <c r="AA182" i="35"/>
  <c r="AA181" i="35"/>
  <c r="AA178" i="35"/>
  <c r="AA177" i="35"/>
  <c r="AA176" i="35"/>
  <c r="AA175" i="35"/>
  <c r="AA174" i="35"/>
  <c r="AA173" i="35"/>
  <c r="AA172" i="35"/>
  <c r="AA171" i="35"/>
  <c r="AA170" i="35"/>
  <c r="AA169" i="35"/>
  <c r="AA168" i="35"/>
  <c r="AA167" i="35"/>
  <c r="AA166" i="35"/>
  <c r="AA165" i="35"/>
  <c r="AA163" i="35"/>
  <c r="AA159" i="35"/>
  <c r="AA158" i="35"/>
  <c r="AA157" i="35"/>
  <c r="AA156" i="35"/>
  <c r="AA155" i="35"/>
  <c r="AA154" i="35"/>
  <c r="AA153" i="35"/>
  <c r="AA152" i="35"/>
  <c r="AA151" i="35"/>
  <c r="AA150" i="35"/>
  <c r="AA147" i="35"/>
  <c r="AA146" i="35"/>
  <c r="AA145" i="35"/>
  <c r="AA144" i="35"/>
  <c r="AA143" i="35"/>
  <c r="AA142" i="35"/>
  <c r="AA141" i="35"/>
  <c r="AA140" i="35"/>
  <c r="AA138" i="35"/>
  <c r="AA137" i="35"/>
  <c r="AA136" i="35"/>
  <c r="AA135" i="35"/>
  <c r="AA133" i="35"/>
  <c r="AA132" i="35"/>
  <c r="AA131" i="35"/>
  <c r="AA129" i="35"/>
  <c r="AA127" i="35"/>
  <c r="AA126" i="35"/>
  <c r="AA125" i="35"/>
  <c r="AA124" i="35"/>
  <c r="AA123" i="35"/>
  <c r="AA122" i="35"/>
  <c r="AA121" i="35"/>
  <c r="AA119" i="35"/>
  <c r="AA118" i="35"/>
  <c r="AA117" i="35"/>
  <c r="AA116" i="35"/>
  <c r="AA115" i="35"/>
  <c r="AA114" i="35"/>
  <c r="AA113" i="35"/>
  <c r="AA112" i="35"/>
  <c r="AA111" i="35"/>
  <c r="AA110" i="35"/>
  <c r="AA109" i="35"/>
  <c r="AA108" i="35"/>
  <c r="AA107" i="35"/>
  <c r="AA106" i="35"/>
  <c r="AA105" i="35"/>
  <c r="AA103" i="35"/>
  <c r="AA102" i="35"/>
  <c r="AA101" i="35"/>
  <c r="AA100" i="35"/>
  <c r="AA99" i="35"/>
  <c r="AA97" i="35"/>
  <c r="AA96" i="35"/>
  <c r="AA95" i="35"/>
  <c r="AA94" i="35"/>
  <c r="AA93" i="35"/>
  <c r="AA92" i="35"/>
  <c r="AA91" i="35"/>
  <c r="AA90" i="35"/>
  <c r="AA89" i="35"/>
  <c r="AA88" i="35"/>
  <c r="AA87" i="35"/>
  <c r="AA86" i="35"/>
  <c r="AA85" i="35"/>
  <c r="AA84" i="35"/>
  <c r="AA83" i="35"/>
  <c r="AA82" i="35"/>
  <c r="AA80" i="35"/>
  <c r="AA79" i="35"/>
  <c r="AA78" i="35"/>
  <c r="AA77" i="35"/>
  <c r="AA74" i="35"/>
  <c r="AA73" i="35"/>
  <c r="AA72" i="35"/>
  <c r="AA71" i="35"/>
  <c r="AA70" i="35"/>
  <c r="AA67" i="35"/>
  <c r="AA66" i="35"/>
  <c r="AA65" i="35"/>
  <c r="AA64" i="35"/>
  <c r="AA63" i="35"/>
  <c r="AA62" i="35"/>
  <c r="AA61" i="35"/>
  <c r="AA60" i="35"/>
  <c r="AA59" i="35"/>
  <c r="AA58" i="35"/>
  <c r="AA57" i="35"/>
  <c r="AA56" i="35"/>
  <c r="AA55" i="35"/>
  <c r="AA54" i="35"/>
  <c r="AA51" i="35"/>
  <c r="AA50" i="35"/>
  <c r="AA49" i="35"/>
  <c r="AA48" i="35"/>
  <c r="AA47" i="35"/>
  <c r="AA46" i="35"/>
  <c r="AA45" i="35"/>
  <c r="AA44" i="35"/>
  <c r="AA43" i="35"/>
  <c r="AA41" i="35"/>
  <c r="AA40" i="35"/>
  <c r="AA39" i="35"/>
  <c r="AA38" i="35"/>
  <c r="AA37" i="35"/>
  <c r="AA36" i="35"/>
  <c r="AA34" i="35"/>
  <c r="AA33" i="35"/>
  <c r="AA32" i="35"/>
  <c r="AA31" i="35"/>
  <c r="AA30" i="35"/>
  <c r="AA29" i="35"/>
  <c r="AA27" i="35"/>
  <c r="AA26" i="35"/>
  <c r="AA25" i="35"/>
  <c r="AA24" i="35"/>
  <c r="AA23" i="35"/>
  <c r="AA22" i="35"/>
  <c r="AA21" i="35"/>
  <c r="Z17" i="35"/>
  <c r="Y17" i="35"/>
  <c r="AB17" i="35" s="1"/>
  <c r="L1662" i="34"/>
  <c r="M1661" i="34" s="1"/>
  <c r="B1661" i="34"/>
  <c r="B1660" i="34"/>
  <c r="S136" i="33"/>
  <c r="S130" i="33"/>
  <c r="S127" i="33"/>
  <c r="S128" i="33"/>
  <c r="S126" i="33"/>
  <c r="S124" i="33"/>
  <c r="S122" i="33"/>
  <c r="S115" i="33"/>
  <c r="S116" i="33"/>
  <c r="S117" i="33"/>
  <c r="S103" i="33"/>
  <c r="S93" i="33"/>
  <c r="S94" i="33"/>
  <c r="S72" i="33"/>
  <c r="S73" i="33"/>
  <c r="S74" i="33"/>
  <c r="S75" i="33"/>
  <c r="S76" i="33"/>
  <c r="S77" i="33"/>
  <c r="S71" i="33"/>
  <c r="S58" i="33"/>
  <c r="S59" i="33"/>
  <c r="S60" i="33"/>
  <c r="S57" i="33"/>
  <c r="S55" i="33"/>
  <c r="S46" i="33"/>
  <c r="J136" i="33"/>
  <c r="J132" i="33"/>
  <c r="S132" i="33" s="1"/>
  <c r="J130" i="33"/>
  <c r="J127" i="33"/>
  <c r="J128" i="33"/>
  <c r="J126" i="33"/>
  <c r="J124" i="33"/>
  <c r="J122" i="33"/>
  <c r="J115" i="33"/>
  <c r="J116" i="33"/>
  <c r="J117" i="33"/>
  <c r="J118" i="33"/>
  <c r="S118" i="33" s="1"/>
  <c r="J119" i="33"/>
  <c r="S119" i="33" s="1"/>
  <c r="J114" i="33"/>
  <c r="S114" i="33" s="1"/>
  <c r="J111" i="33"/>
  <c r="S111" i="33" s="1"/>
  <c r="J112" i="33"/>
  <c r="S112" i="33" s="1"/>
  <c r="J110" i="33"/>
  <c r="S110" i="33" s="1"/>
  <c r="J103" i="33"/>
  <c r="J104" i="33"/>
  <c r="S104" i="33" s="1"/>
  <c r="J105" i="33"/>
  <c r="S105" i="33" s="1"/>
  <c r="J106" i="33"/>
  <c r="S106" i="33" s="1"/>
  <c r="J107" i="33"/>
  <c r="S107" i="33" s="1"/>
  <c r="J102" i="33"/>
  <c r="S102" i="33" s="1"/>
  <c r="J99" i="33"/>
  <c r="S99" i="33" s="1"/>
  <c r="J100" i="33"/>
  <c r="S100" i="33" s="1"/>
  <c r="J98" i="33"/>
  <c r="S98" i="33" s="1"/>
  <c r="J93" i="33"/>
  <c r="J94" i="33"/>
  <c r="J95" i="33"/>
  <c r="S95" i="33" s="1"/>
  <c r="J96" i="33"/>
  <c r="S96" i="33" s="1"/>
  <c r="J92" i="33"/>
  <c r="S92" i="33" s="1"/>
  <c r="J89" i="33"/>
  <c r="S89" i="33" s="1"/>
  <c r="J90" i="33"/>
  <c r="S90" i="33" s="1"/>
  <c r="J88" i="33"/>
  <c r="S88" i="33" s="1"/>
  <c r="J82" i="33"/>
  <c r="S82" i="33" s="1"/>
  <c r="J83" i="33"/>
  <c r="S83" i="33" s="1"/>
  <c r="J84" i="33"/>
  <c r="S84" i="33" s="1"/>
  <c r="J85" i="33"/>
  <c r="S85" i="33" s="1"/>
  <c r="J86" i="33"/>
  <c r="S86" i="33" s="1"/>
  <c r="J81" i="33"/>
  <c r="S81" i="33" s="1"/>
  <c r="J79" i="33"/>
  <c r="S79" i="33" s="1"/>
  <c r="J72" i="33"/>
  <c r="J73" i="33"/>
  <c r="J74" i="33"/>
  <c r="J75" i="33"/>
  <c r="J76" i="33"/>
  <c r="J77" i="33"/>
  <c r="J71" i="33"/>
  <c r="J58" i="33"/>
  <c r="J59" i="33"/>
  <c r="J60" i="33"/>
  <c r="J61" i="33"/>
  <c r="S61" i="33" s="1"/>
  <c r="J62" i="33"/>
  <c r="S62" i="33" s="1"/>
  <c r="J63" i="33"/>
  <c r="S63" i="33" s="1"/>
  <c r="J64" i="33"/>
  <c r="S64" i="33" s="1"/>
  <c r="J65" i="33"/>
  <c r="S65" i="33" s="1"/>
  <c r="J66" i="33"/>
  <c r="S66" i="33" s="1"/>
  <c r="J67" i="33"/>
  <c r="S67" i="33" s="1"/>
  <c r="J68" i="33"/>
  <c r="S68" i="33" s="1"/>
  <c r="J69" i="33"/>
  <c r="S69" i="33" s="1"/>
  <c r="J57" i="33"/>
  <c r="J55" i="33"/>
  <c r="I136" i="33"/>
  <c r="I132" i="33"/>
  <c r="I130" i="33"/>
  <c r="I127" i="33"/>
  <c r="I128" i="33"/>
  <c r="I126" i="33"/>
  <c r="R126" i="33" s="1"/>
  <c r="I124" i="33"/>
  <c r="R124" i="33" s="1"/>
  <c r="I122" i="33"/>
  <c r="R122" i="33" s="1"/>
  <c r="I115" i="33"/>
  <c r="R115" i="33" s="1"/>
  <c r="I116" i="33"/>
  <c r="R116" i="33" s="1"/>
  <c r="I117" i="33"/>
  <c r="R117" i="33" s="1"/>
  <c r="I118" i="33"/>
  <c r="R118" i="33" s="1"/>
  <c r="I119" i="33"/>
  <c r="R119" i="33" s="1"/>
  <c r="I114" i="33"/>
  <c r="R114" i="33" s="1"/>
  <c r="I111" i="33"/>
  <c r="R111" i="33" s="1"/>
  <c r="I112" i="33"/>
  <c r="R112" i="33" s="1"/>
  <c r="I110" i="33"/>
  <c r="R110" i="33" s="1"/>
  <c r="I103" i="33"/>
  <c r="R103" i="33" s="1"/>
  <c r="I104" i="33"/>
  <c r="R104" i="33" s="1"/>
  <c r="I105" i="33"/>
  <c r="R105" i="33" s="1"/>
  <c r="I106" i="33"/>
  <c r="R106" i="33" s="1"/>
  <c r="I107" i="33"/>
  <c r="R107" i="33" s="1"/>
  <c r="I102" i="33"/>
  <c r="R102" i="33" s="1"/>
  <c r="I99" i="33"/>
  <c r="R99" i="33" s="1"/>
  <c r="I100" i="33"/>
  <c r="R100" i="33" s="1"/>
  <c r="I98" i="33"/>
  <c r="I93" i="33"/>
  <c r="R93" i="33" s="1"/>
  <c r="I94" i="33"/>
  <c r="R94" i="33" s="1"/>
  <c r="I95" i="33"/>
  <c r="R95" i="33" s="1"/>
  <c r="I96" i="33"/>
  <c r="R96" i="33" s="1"/>
  <c r="I92" i="33"/>
  <c r="I89" i="33"/>
  <c r="R89" i="33" s="1"/>
  <c r="I90" i="33"/>
  <c r="R90" i="33" s="1"/>
  <c r="I88" i="33"/>
  <c r="R88" i="33" s="1"/>
  <c r="I82" i="33"/>
  <c r="I83" i="33"/>
  <c r="I84" i="33"/>
  <c r="I85" i="33"/>
  <c r="I86" i="33"/>
  <c r="I81" i="33"/>
  <c r="R81" i="33" s="1"/>
  <c r="I79" i="33"/>
  <c r="R79" i="33" s="1"/>
  <c r="I72" i="33"/>
  <c r="R72" i="33" s="1"/>
  <c r="I73" i="33"/>
  <c r="R73" i="33" s="1"/>
  <c r="I74" i="33"/>
  <c r="R74" i="33" s="1"/>
  <c r="I75" i="33"/>
  <c r="R75" i="33" s="1"/>
  <c r="I76" i="33"/>
  <c r="R76" i="33" s="1"/>
  <c r="I77" i="33"/>
  <c r="R77" i="33" s="1"/>
  <c r="I71" i="33"/>
  <c r="R71" i="33" s="1"/>
  <c r="I58" i="33"/>
  <c r="R58" i="33" s="1"/>
  <c r="I59" i="33"/>
  <c r="R59" i="33" s="1"/>
  <c r="I60" i="33"/>
  <c r="R60" i="33" s="1"/>
  <c r="I61" i="33"/>
  <c r="R61" i="33" s="1"/>
  <c r="I62" i="33"/>
  <c r="R62" i="33" s="1"/>
  <c r="I63" i="33"/>
  <c r="R63" i="33" s="1"/>
  <c r="I64" i="33"/>
  <c r="R64" i="33" s="1"/>
  <c r="I65" i="33"/>
  <c r="R65" i="33" s="1"/>
  <c r="I66" i="33"/>
  <c r="I67" i="33"/>
  <c r="I68" i="33"/>
  <c r="I69" i="33"/>
  <c r="I57" i="33"/>
  <c r="I55" i="33"/>
  <c r="R136" i="33"/>
  <c r="R132" i="33"/>
  <c r="R130" i="33"/>
  <c r="R127" i="33"/>
  <c r="R128" i="33"/>
  <c r="R98" i="33"/>
  <c r="R92" i="33"/>
  <c r="R82" i="33"/>
  <c r="R83" i="33"/>
  <c r="R84" i="33"/>
  <c r="R85" i="33"/>
  <c r="R86" i="33"/>
  <c r="R66" i="33"/>
  <c r="R67" i="33"/>
  <c r="R68" i="33"/>
  <c r="R69" i="33"/>
  <c r="R57" i="33"/>
  <c r="R55" i="33"/>
  <c r="R46" i="33"/>
  <c r="M1496" i="34"/>
  <c r="M1491" i="34"/>
  <c r="M1487" i="34"/>
  <c r="M1483" i="34"/>
  <c r="M1479" i="34"/>
  <c r="E940" i="34"/>
  <c r="K940" i="34" s="1"/>
  <c r="L940" i="34" s="1"/>
  <c r="M939" i="34" s="1"/>
  <c r="E813" i="34"/>
  <c r="K813" i="34" s="1"/>
  <c r="M812" i="34" s="1"/>
  <c r="W297" i="38" l="1"/>
  <c r="M738" i="40"/>
  <c r="E795" i="40" s="1"/>
  <c r="K795" i="40" s="1"/>
  <c r="L795" i="40" s="1"/>
  <c r="M794" i="40" s="1"/>
  <c r="M269" i="38" s="1"/>
  <c r="V269" i="38" s="1"/>
  <c r="W269" i="38" s="1"/>
  <c r="M893" i="40"/>
  <c r="M1155" i="40"/>
  <c r="E1188" i="40" s="1"/>
  <c r="K1188" i="40" s="1"/>
  <c r="L1188" i="40" s="1"/>
  <c r="M1187" i="40" s="1"/>
  <c r="M889" i="40"/>
  <c r="M802" i="40"/>
  <c r="M1163" i="40"/>
  <c r="L910" i="40"/>
  <c r="M906" i="40" s="1"/>
  <c r="M912" i="40"/>
  <c r="M1159" i="40"/>
  <c r="Q915" i="40"/>
  <c r="E603" i="40"/>
  <c r="K603" i="40" s="1"/>
  <c r="L603" i="40" s="1"/>
  <c r="M601" i="40" s="1"/>
  <c r="M896" i="40"/>
  <c r="M862" i="40"/>
  <c r="E919" i="40" s="1"/>
  <c r="K919" i="40" s="1"/>
  <c r="L919" i="40" s="1"/>
  <c r="U18" i="38"/>
  <c r="W518" i="38"/>
  <c r="W512" i="38"/>
  <c r="W462" i="38"/>
  <c r="W458" i="38"/>
  <c r="W446" i="38"/>
  <c r="W441" i="38"/>
  <c r="W423" i="38"/>
  <c r="W344" i="38"/>
  <c r="W339" i="38"/>
  <c r="W307" i="38"/>
  <c r="W271" i="38"/>
  <c r="W252" i="38"/>
  <c r="W249" i="38"/>
  <c r="W235" i="38"/>
  <c r="V211" i="38"/>
  <c r="W211" i="38" s="1"/>
  <c r="W149" i="38"/>
  <c r="V108" i="38"/>
  <c r="W108" i="38" s="1"/>
  <c r="W93" i="38"/>
  <c r="W72" i="38"/>
  <c r="O18" i="38"/>
  <c r="P18" i="38"/>
  <c r="U134" i="38"/>
  <c r="S53" i="38"/>
  <c r="V363" i="38"/>
  <c r="W363" i="38" s="1"/>
  <c r="U363" i="38"/>
  <c r="U327" i="38" s="1"/>
  <c r="T18" i="38"/>
  <c r="W39" i="38"/>
  <c r="V147" i="38"/>
  <c r="W147" i="38" s="1"/>
  <c r="W25" i="38"/>
  <c r="U95" i="38"/>
  <c r="V95" i="38"/>
  <c r="W95" i="38" s="1"/>
  <c r="W145" i="38"/>
  <c r="W263" i="38"/>
  <c r="N53" i="38"/>
  <c r="AA53" i="38" s="1"/>
  <c r="W76" i="38"/>
  <c r="W329" i="38"/>
  <c r="V499" i="38"/>
  <c r="P53" i="38"/>
  <c r="R327" i="38"/>
  <c r="W501" i="38"/>
  <c r="W199" i="38"/>
  <c r="O499" i="38"/>
  <c r="W79" i="38"/>
  <c r="S108" i="38"/>
  <c r="V304" i="38"/>
  <c r="W304" i="38" s="1"/>
  <c r="W20" i="38"/>
  <c r="V18" i="38"/>
  <c r="AA553" i="38"/>
  <c r="N551" i="38"/>
  <c r="AA551" i="38" s="1"/>
  <c r="N499" i="38"/>
  <c r="AA499" i="38" s="1"/>
  <c r="W110" i="38"/>
  <c r="N134" i="38"/>
  <c r="AA134" i="38" s="1"/>
  <c r="N197" i="38"/>
  <c r="AA197" i="38" s="1"/>
  <c r="AA435" i="38"/>
  <c r="N426" i="38"/>
  <c r="AA426" i="38" s="1"/>
  <c r="Q488" i="38"/>
  <c r="G488" i="38"/>
  <c r="P488" i="38" s="1"/>
  <c r="P485" i="38" s="1"/>
  <c r="U143" i="38"/>
  <c r="V143" i="38"/>
  <c r="W143" i="38" s="1"/>
  <c r="W165" i="38"/>
  <c r="Q490" i="38"/>
  <c r="G490" i="38"/>
  <c r="P490" i="38" s="1"/>
  <c r="F490" i="38"/>
  <c r="O490" i="38" s="1"/>
  <c r="J490" i="38"/>
  <c r="S490" i="38" s="1"/>
  <c r="I490" i="38"/>
  <c r="R490" i="38" s="1"/>
  <c r="I488" i="38"/>
  <c r="R488" i="38" s="1"/>
  <c r="W184" i="38"/>
  <c r="P327" i="38"/>
  <c r="J488" i="38"/>
  <c r="S488" i="38" s="1"/>
  <c r="P108" i="38"/>
  <c r="AA127" i="38"/>
  <c r="P426" i="38"/>
  <c r="N18" i="38"/>
  <c r="Q53" i="38"/>
  <c r="N108" i="38"/>
  <c r="AA108" i="38" s="1"/>
  <c r="W308" i="38"/>
  <c r="V120" i="38"/>
  <c r="W120" i="38" s="1"/>
  <c r="P134" i="38"/>
  <c r="W152" i="38"/>
  <c r="W225" i="38"/>
  <c r="Q292" i="38"/>
  <c r="R376" i="38"/>
  <c r="O539" i="38"/>
  <c r="W60" i="38"/>
  <c r="W355" i="38"/>
  <c r="W430" i="38"/>
  <c r="W517" i="38"/>
  <c r="R108" i="38"/>
  <c r="W141" i="38"/>
  <c r="W357" i="38"/>
  <c r="Q426" i="38"/>
  <c r="S499" i="38"/>
  <c r="S18" i="38"/>
  <c r="R134" i="38"/>
  <c r="O292" i="38"/>
  <c r="O327" i="38"/>
  <c r="T327" i="38"/>
  <c r="P376" i="38"/>
  <c r="P478" i="38"/>
  <c r="W537" i="38"/>
  <c r="T212" i="38"/>
  <c r="O212" i="38"/>
  <c r="Q212" i="38"/>
  <c r="P212" i="38"/>
  <c r="V412" i="38"/>
  <c r="W412" i="38" s="1"/>
  <c r="U412" i="38"/>
  <c r="W469" i="38"/>
  <c r="R478" i="38"/>
  <c r="R539" i="38"/>
  <c r="Q18" i="38"/>
  <c r="W63" i="38"/>
  <c r="O120" i="38"/>
  <c r="U306" i="38"/>
  <c r="V306" i="38"/>
  <c r="W306" i="38" s="1"/>
  <c r="AA378" i="38"/>
  <c r="N376" i="38"/>
  <c r="AA376" i="38" s="1"/>
  <c r="W380" i="38"/>
  <c r="S478" i="38"/>
  <c r="D213" i="38"/>
  <c r="D569" i="38"/>
  <c r="P120" i="38"/>
  <c r="W160" i="38"/>
  <c r="W294" i="38"/>
  <c r="S327" i="38"/>
  <c r="W371" i="38"/>
  <c r="O376" i="38"/>
  <c r="W22" i="38"/>
  <c r="R120" i="38"/>
  <c r="W290" i="38"/>
  <c r="W373" i="38"/>
  <c r="W528" i="38"/>
  <c r="S120" i="38"/>
  <c r="W262" i="38"/>
  <c r="W317" i="38"/>
  <c r="Q376" i="38"/>
  <c r="U414" i="38"/>
  <c r="V414" i="38"/>
  <c r="W414" i="38" s="1"/>
  <c r="W435" i="38"/>
  <c r="W196" i="38"/>
  <c r="W224" i="38"/>
  <c r="U309" i="38"/>
  <c r="V309" i="38"/>
  <c r="T309" i="38"/>
  <c r="T292" i="38" s="1"/>
  <c r="S309" i="38"/>
  <c r="S292" i="38" s="1"/>
  <c r="V478" i="38"/>
  <c r="W478" i="38" s="1"/>
  <c r="O491" i="38"/>
  <c r="W156" i="38"/>
  <c r="V212" i="38"/>
  <c r="P499" i="38"/>
  <c r="V539" i="38"/>
  <c r="W539" i="38" s="1"/>
  <c r="I307" i="38"/>
  <c r="R307" i="38" s="1"/>
  <c r="R292" i="38" s="1"/>
  <c r="W421" i="38"/>
  <c r="W96" i="38"/>
  <c r="O108" i="38"/>
  <c r="U214" i="38"/>
  <c r="D274" i="38"/>
  <c r="J307" i="38"/>
  <c r="S307" i="38" s="1"/>
  <c r="W386" i="38"/>
  <c r="W387" i="38"/>
  <c r="W473" i="38"/>
  <c r="S491" i="38"/>
  <c r="R214" i="38"/>
  <c r="W259" i="38"/>
  <c r="R426" i="38"/>
  <c r="W480" i="38"/>
  <c r="Q134" i="38"/>
  <c r="T214" i="38"/>
  <c r="W340" i="38"/>
  <c r="T426" i="38"/>
  <c r="Q499" i="38"/>
  <c r="W541" i="38"/>
  <c r="W68" i="38"/>
  <c r="U94" i="38"/>
  <c r="V214" i="38"/>
  <c r="W214" i="38" s="1"/>
  <c r="I272" i="38"/>
  <c r="R272" i="38" s="1"/>
  <c r="F272" i="38"/>
  <c r="O272" i="38" s="1"/>
  <c r="P292" i="38"/>
  <c r="W349" i="38"/>
  <c r="W356" i="38"/>
  <c r="W428" i="38"/>
  <c r="W493" i="38"/>
  <c r="V491" i="38"/>
  <c r="W491" i="38" s="1"/>
  <c r="V148" i="38"/>
  <c r="W148" i="38" s="1"/>
  <c r="U148" i="38"/>
  <c r="U212" i="38"/>
  <c r="W502" i="38"/>
  <c r="S214" i="38"/>
  <c r="S426" i="38"/>
  <c r="P491" i="38"/>
  <c r="V440" i="38"/>
  <c r="W440" i="38" s="1"/>
  <c r="U440" i="38"/>
  <c r="U426" i="38" s="1"/>
  <c r="W45" i="38"/>
  <c r="S69" i="38"/>
  <c r="R69" i="38"/>
  <c r="R53" i="38" s="1"/>
  <c r="Q69" i="38"/>
  <c r="P69" i="38"/>
  <c r="O69" i="38"/>
  <c r="O53" i="38" s="1"/>
  <c r="T134" i="38"/>
  <c r="W136" i="38"/>
  <c r="W169" i="38"/>
  <c r="V376" i="38"/>
  <c r="W376" i="38" s="1"/>
  <c r="W432" i="38"/>
  <c r="U499" i="38"/>
  <c r="W399" i="38"/>
  <c r="V551" i="38"/>
  <c r="W551" i="38" s="1"/>
  <c r="W555" i="38"/>
  <c r="W103" i="38"/>
  <c r="Q551" i="38"/>
  <c r="W139" i="38"/>
  <c r="J308" i="38"/>
  <c r="S308" i="38" s="1"/>
  <c r="I308" i="38"/>
  <c r="R308" i="38" s="1"/>
  <c r="S539" i="38"/>
  <c r="W118" i="38"/>
  <c r="Q120" i="38"/>
  <c r="T485" i="38"/>
  <c r="W485" i="38" s="1"/>
  <c r="W206" i="38"/>
  <c r="W439" i="38"/>
  <c r="R499" i="38"/>
  <c r="U539" i="38"/>
  <c r="W557" i="38"/>
  <c r="N257" i="38"/>
  <c r="AA257" i="38" s="1"/>
  <c r="W415" i="38"/>
  <c r="W465" i="38"/>
  <c r="I487" i="38"/>
  <c r="R487" i="38" s="1"/>
  <c r="Q487" i="38"/>
  <c r="F487" i="38"/>
  <c r="O487" i="38" s="1"/>
  <c r="O485" i="38" s="1"/>
  <c r="T491" i="38"/>
  <c r="W390" i="38"/>
  <c r="O426" i="38"/>
  <c r="J487" i="38"/>
  <c r="S487" i="38" s="1"/>
  <c r="U491" i="38"/>
  <c r="W495" i="38"/>
  <c r="S149" i="38"/>
  <c r="S134" i="38" s="1"/>
  <c r="AA329" i="38"/>
  <c r="N327" i="38"/>
  <c r="AA327" i="38" s="1"/>
  <c r="T499" i="38"/>
  <c r="W389" i="38"/>
  <c r="V426" i="38"/>
  <c r="W426" i="38" s="1"/>
  <c r="N478" i="38"/>
  <c r="AA478" i="38" s="1"/>
  <c r="G489" i="38"/>
  <c r="P489" i="38" s="1"/>
  <c r="S551" i="38"/>
  <c r="W398" i="38"/>
  <c r="W510" i="38"/>
  <c r="N539" i="38"/>
  <c r="AA539" i="38" s="1"/>
  <c r="AA541" i="38"/>
  <c r="R491" i="38"/>
  <c r="V569" i="38"/>
  <c r="W384" i="38"/>
  <c r="M1394" i="37"/>
  <c r="M1466" i="37"/>
  <c r="M1161" i="37"/>
  <c r="M1201" i="37"/>
  <c r="M679" i="37"/>
  <c r="M1057" i="37"/>
  <c r="M1069" i="37"/>
  <c r="M812" i="37"/>
  <c r="L908" i="37"/>
  <c r="M657" i="37"/>
  <c r="M554" i="37"/>
  <c r="M519" i="37"/>
  <c r="M523" i="37"/>
  <c r="M933" i="37"/>
  <c r="L861" i="37"/>
  <c r="M860" i="37" s="1"/>
  <c r="E917" i="37" s="1"/>
  <c r="K917" i="37" s="1"/>
  <c r="L917" i="37" s="1"/>
  <c r="M910" i="37"/>
  <c r="L914" i="37"/>
  <c r="M891" i="37"/>
  <c r="M920" i="37"/>
  <c r="E919" i="37" s="1"/>
  <c r="K919" i="37" s="1"/>
  <c r="L919" i="37" s="1"/>
  <c r="W431" i="35"/>
  <c r="W269" i="35"/>
  <c r="U231" i="35"/>
  <c r="W172" i="35"/>
  <c r="W143" i="35"/>
  <c r="M800" i="37"/>
  <c r="M780" i="37"/>
  <c r="E794" i="37" s="1"/>
  <c r="K794" i="37" s="1"/>
  <c r="L794" i="37" s="1"/>
  <c r="M1315" i="37"/>
  <c r="E1347" i="37" s="1"/>
  <c r="K1347" i="37" s="1"/>
  <c r="L1347" i="37" s="1"/>
  <c r="M1346" i="37" s="1"/>
  <c r="M763" i="37"/>
  <c r="M1157" i="37"/>
  <c r="L172" i="37"/>
  <c r="M171" i="37"/>
  <c r="M770" i="37"/>
  <c r="M927" i="37"/>
  <c r="L907" i="37"/>
  <c r="M904" i="37" s="1"/>
  <c r="E918" i="37" s="1"/>
  <c r="K918" i="37" s="1"/>
  <c r="L918" i="37" s="1"/>
  <c r="M939" i="37"/>
  <c r="M651" i="37"/>
  <c r="L889" i="37"/>
  <c r="M887" i="37" s="1"/>
  <c r="M953" i="37"/>
  <c r="M1153" i="37"/>
  <c r="E1186" i="37" s="1"/>
  <c r="K1186" i="37" s="1"/>
  <c r="L1186" i="37" s="1"/>
  <c r="M1185" i="37" s="1"/>
  <c r="K799" i="37"/>
  <c r="L799" i="37" s="1"/>
  <c r="M798" i="37" s="1"/>
  <c r="M826" i="37"/>
  <c r="E603" i="37"/>
  <c r="K603" i="37" s="1"/>
  <c r="L603" i="37" s="1"/>
  <c r="M601" i="37" s="1"/>
  <c r="L737" i="37"/>
  <c r="M736" i="37" s="1"/>
  <c r="E793" i="37" s="1"/>
  <c r="K793" i="37" s="1"/>
  <c r="L793" i="37" s="1"/>
  <c r="K899" i="37"/>
  <c r="Q913" i="37"/>
  <c r="M944" i="37"/>
  <c r="M608" i="37"/>
  <c r="K884" i="37"/>
  <c r="K1646" i="37"/>
  <c r="L1646" i="37" s="1"/>
  <c r="M1645" i="37" s="1"/>
  <c r="M957" i="37"/>
  <c r="M830" i="37"/>
  <c r="E1651" i="37"/>
  <c r="K1651" i="37" s="1"/>
  <c r="L1651" i="37" s="1"/>
  <c r="M1650" i="37" s="1"/>
  <c r="M527" i="37"/>
  <c r="K896" i="37"/>
  <c r="M1063" i="37"/>
  <c r="M410" i="37"/>
  <c r="M472" i="37"/>
  <c r="M948" i="37"/>
  <c r="M636" i="37"/>
  <c r="K143" i="37"/>
  <c r="L143" i="37" s="1"/>
  <c r="M142" i="37" s="1"/>
  <c r="E166" i="37" s="1"/>
  <c r="K166" i="37" s="1"/>
  <c r="L166" i="37" s="1"/>
  <c r="M165" i="37" s="1"/>
  <c r="W95" i="35"/>
  <c r="W544" i="35"/>
  <c r="V539" i="35"/>
  <c r="W531" i="35"/>
  <c r="W548" i="35"/>
  <c r="W513" i="35"/>
  <c r="W503" i="35"/>
  <c r="W497" i="35"/>
  <c r="W459" i="35"/>
  <c r="W455" i="35"/>
  <c r="W445" i="35"/>
  <c r="W440" i="35"/>
  <c r="W438" i="35"/>
  <c r="W420" i="35"/>
  <c r="W391" i="35"/>
  <c r="W380" i="35"/>
  <c r="W361" i="35"/>
  <c r="W395" i="35"/>
  <c r="W381" i="35"/>
  <c r="W286" i="35"/>
  <c r="W265" i="35"/>
  <c r="W251" i="35"/>
  <c r="W228" i="35"/>
  <c r="W216" i="35"/>
  <c r="W213" i="35"/>
  <c r="W203" i="35"/>
  <c r="W214" i="35"/>
  <c r="W209" i="35"/>
  <c r="W191" i="35"/>
  <c r="W160" i="35"/>
  <c r="W147" i="35"/>
  <c r="W145" i="35"/>
  <c r="W148" i="35"/>
  <c r="W122" i="35"/>
  <c r="W118" i="35"/>
  <c r="W82" i="35"/>
  <c r="W86" i="35"/>
  <c r="W64" i="35"/>
  <c r="W58" i="35"/>
  <c r="W47" i="35"/>
  <c r="W50" i="35"/>
  <c r="W37" i="35"/>
  <c r="O551" i="35"/>
  <c r="P499" i="35"/>
  <c r="P551" i="35"/>
  <c r="Q53" i="35"/>
  <c r="W396" i="35"/>
  <c r="T233" i="35"/>
  <c r="W233" i="35" s="1"/>
  <c r="I233" i="35"/>
  <c r="R233" i="35" s="1"/>
  <c r="J483" i="35"/>
  <c r="S483" i="35" s="1"/>
  <c r="I483" i="35"/>
  <c r="R483" i="35" s="1"/>
  <c r="R478" i="35" s="1"/>
  <c r="J431" i="35"/>
  <c r="S431" i="35" s="1"/>
  <c r="T308" i="35"/>
  <c r="W308" i="35" s="1"/>
  <c r="I308" i="35"/>
  <c r="R308" i="35" s="1"/>
  <c r="J308" i="35"/>
  <c r="S308" i="35" s="1"/>
  <c r="V551" i="35"/>
  <c r="J534" i="35"/>
  <c r="S534" i="35" s="1"/>
  <c r="J527" i="35"/>
  <c r="S527" i="35" s="1"/>
  <c r="AA428" i="35"/>
  <c r="N426" i="35"/>
  <c r="I462" i="35"/>
  <c r="R462" i="35" s="1"/>
  <c r="W424" i="35"/>
  <c r="I354" i="35"/>
  <c r="R354" i="35" s="1"/>
  <c r="J545" i="35"/>
  <c r="S545" i="35" s="1"/>
  <c r="T542" i="35"/>
  <c r="W542" i="35" s="1"/>
  <c r="I542" i="35"/>
  <c r="R542" i="35" s="1"/>
  <c r="I506" i="35"/>
  <c r="R506" i="35" s="1"/>
  <c r="Q488" i="35"/>
  <c r="I452" i="35"/>
  <c r="R452" i="35" s="1"/>
  <c r="P426" i="35"/>
  <c r="I124" i="35"/>
  <c r="R124" i="35" s="1"/>
  <c r="R120" i="35" s="1"/>
  <c r="J124" i="35"/>
  <c r="S124" i="35" s="1"/>
  <c r="I545" i="35"/>
  <c r="R545" i="35" s="1"/>
  <c r="W523" i="35"/>
  <c r="I494" i="35"/>
  <c r="R494" i="35" s="1"/>
  <c r="J494" i="35"/>
  <c r="S494" i="35" s="1"/>
  <c r="T494" i="35"/>
  <c r="T491" i="35" s="1"/>
  <c r="W360" i="35"/>
  <c r="I523" i="35"/>
  <c r="R523" i="35" s="1"/>
  <c r="J523" i="35"/>
  <c r="S523" i="35" s="1"/>
  <c r="F488" i="35"/>
  <c r="O488" i="35" s="1"/>
  <c r="W241" i="35"/>
  <c r="T204" i="35"/>
  <c r="W204" i="35" s="1"/>
  <c r="I204" i="35"/>
  <c r="R204" i="35" s="1"/>
  <c r="J204" i="35"/>
  <c r="S204" i="35" s="1"/>
  <c r="I416" i="35"/>
  <c r="R416" i="35" s="1"/>
  <c r="T416" i="35"/>
  <c r="W416" i="35" s="1"/>
  <c r="T217" i="35"/>
  <c r="I88" i="35"/>
  <c r="R88" i="35" s="1"/>
  <c r="J88" i="35"/>
  <c r="S88" i="35" s="1"/>
  <c r="T88" i="35"/>
  <c r="W88" i="35" s="1"/>
  <c r="I77" i="35"/>
  <c r="R77" i="35" s="1"/>
  <c r="T77" i="35"/>
  <c r="J550" i="35"/>
  <c r="S550" i="35" s="1"/>
  <c r="W541" i="35"/>
  <c r="W526" i="35"/>
  <c r="I521" i="35"/>
  <c r="R521" i="35" s="1"/>
  <c r="W335" i="35"/>
  <c r="U292" i="35"/>
  <c r="T154" i="35"/>
  <c r="W154" i="35" s="1"/>
  <c r="I154" i="35"/>
  <c r="R154" i="35" s="1"/>
  <c r="J154" i="35"/>
  <c r="S154" i="35" s="1"/>
  <c r="J560" i="35"/>
  <c r="S560" i="35" s="1"/>
  <c r="I550" i="35"/>
  <c r="R550" i="35" s="1"/>
  <c r="U539" i="35"/>
  <c r="I538" i="35"/>
  <c r="R538" i="35" s="1"/>
  <c r="J538" i="35"/>
  <c r="S538" i="35" s="1"/>
  <c r="T538" i="35"/>
  <c r="W518" i="35"/>
  <c r="T514" i="35"/>
  <c r="W514" i="35" s="1"/>
  <c r="T469" i="35"/>
  <c r="W469" i="35" s="1"/>
  <c r="J469" i="35"/>
  <c r="S469" i="35" s="1"/>
  <c r="I469" i="35"/>
  <c r="R469" i="35" s="1"/>
  <c r="T463" i="35"/>
  <c r="W463" i="35" s="1"/>
  <c r="I463" i="35"/>
  <c r="R463" i="35" s="1"/>
  <c r="T450" i="35"/>
  <c r="T418" i="35"/>
  <c r="W418" i="35" s="1"/>
  <c r="I378" i="35"/>
  <c r="R378" i="35" s="1"/>
  <c r="J378" i="35"/>
  <c r="S378" i="35" s="1"/>
  <c r="T378" i="35"/>
  <c r="I335" i="35"/>
  <c r="R335" i="35" s="1"/>
  <c r="J335" i="35"/>
  <c r="S335" i="35" s="1"/>
  <c r="T335" i="35"/>
  <c r="N197" i="35"/>
  <c r="AA197" i="35" s="1"/>
  <c r="N134" i="35"/>
  <c r="I529" i="35"/>
  <c r="R529" i="35" s="1"/>
  <c r="T529" i="35"/>
  <c r="W529" i="35" s="1"/>
  <c r="J448" i="35"/>
  <c r="S448" i="35" s="1"/>
  <c r="J59" i="35"/>
  <c r="S59" i="35" s="1"/>
  <c r="V568" i="35"/>
  <c r="J462" i="35"/>
  <c r="S462" i="35" s="1"/>
  <c r="J354" i="35"/>
  <c r="S354" i="35" s="1"/>
  <c r="I59" i="35"/>
  <c r="R59" i="35" s="1"/>
  <c r="U551" i="35"/>
  <c r="I527" i="35"/>
  <c r="R527" i="35" s="1"/>
  <c r="G308" i="35"/>
  <c r="P308" i="35" s="1"/>
  <c r="P292" i="35" s="1"/>
  <c r="T567" i="35"/>
  <c r="W567" i="35" s="1"/>
  <c r="I567" i="35"/>
  <c r="R567" i="35" s="1"/>
  <c r="I459" i="35"/>
  <c r="R459" i="35" s="1"/>
  <c r="J459" i="35"/>
  <c r="S459" i="35" s="1"/>
  <c r="J452" i="35"/>
  <c r="S452" i="35" s="1"/>
  <c r="T23" i="35"/>
  <c r="W23" i="35" s="1"/>
  <c r="I23" i="35"/>
  <c r="R23" i="35" s="1"/>
  <c r="J23" i="35"/>
  <c r="S23" i="35" s="1"/>
  <c r="J564" i="35"/>
  <c r="S564" i="35" s="1"/>
  <c r="J542" i="35"/>
  <c r="S542" i="35" s="1"/>
  <c r="G488" i="35"/>
  <c r="P488" i="35" s="1"/>
  <c r="J436" i="35"/>
  <c r="S436" i="35" s="1"/>
  <c r="O197" i="35"/>
  <c r="I127" i="35"/>
  <c r="R127" i="35" s="1"/>
  <c r="J127" i="35"/>
  <c r="S127" i="35" s="1"/>
  <c r="W565" i="35"/>
  <c r="J521" i="35"/>
  <c r="S521" i="35" s="1"/>
  <c r="J476" i="35"/>
  <c r="S476" i="35" s="1"/>
  <c r="AA378" i="35"/>
  <c r="N376" i="35"/>
  <c r="I360" i="35"/>
  <c r="R360" i="35" s="1"/>
  <c r="T249" i="35"/>
  <c r="W249" i="35" s="1"/>
  <c r="I249" i="35"/>
  <c r="R249" i="35" s="1"/>
  <c r="W224" i="35"/>
  <c r="V485" i="35"/>
  <c r="I476" i="35"/>
  <c r="R476" i="35" s="1"/>
  <c r="J416" i="35"/>
  <c r="S416" i="35" s="1"/>
  <c r="J77" i="35"/>
  <c r="S77" i="35" s="1"/>
  <c r="I518" i="35"/>
  <c r="R518" i="35" s="1"/>
  <c r="J518" i="35"/>
  <c r="S518" i="35" s="1"/>
  <c r="W447" i="35"/>
  <c r="W439" i="35"/>
  <c r="W423" i="35"/>
  <c r="J397" i="35"/>
  <c r="S397" i="35" s="1"/>
  <c r="I339" i="35"/>
  <c r="R339" i="35" s="1"/>
  <c r="T339" i="35"/>
  <c r="W339" i="35" s="1"/>
  <c r="J339" i="35"/>
  <c r="S339" i="35" s="1"/>
  <c r="I322" i="35"/>
  <c r="R322" i="35" s="1"/>
  <c r="T322" i="35"/>
  <c r="W322" i="35" s="1"/>
  <c r="T279" i="35"/>
  <c r="W279" i="35" s="1"/>
  <c r="I279" i="35"/>
  <c r="R279" i="35" s="1"/>
  <c r="J279" i="35"/>
  <c r="S279" i="35" s="1"/>
  <c r="P271" i="35"/>
  <c r="Q271" i="35"/>
  <c r="U271" i="35"/>
  <c r="U257" i="35" s="1"/>
  <c r="O271" i="35"/>
  <c r="O257" i="35" s="1"/>
  <c r="W166" i="35"/>
  <c r="W156" i="35"/>
  <c r="O426" i="35"/>
  <c r="P376" i="35"/>
  <c r="I508" i="35"/>
  <c r="R508" i="35" s="1"/>
  <c r="J508" i="35"/>
  <c r="S508" i="35" s="1"/>
  <c r="T151" i="35"/>
  <c r="I151" i="35"/>
  <c r="R151" i="35" s="1"/>
  <c r="J62" i="35"/>
  <c r="S62" i="35" s="1"/>
  <c r="T62" i="35"/>
  <c r="W62" i="35" s="1"/>
  <c r="J472" i="35"/>
  <c r="S472" i="35" s="1"/>
  <c r="W124" i="35"/>
  <c r="I62" i="35"/>
  <c r="R62" i="35" s="1"/>
  <c r="I528" i="35"/>
  <c r="R528" i="35" s="1"/>
  <c r="J528" i="35"/>
  <c r="S528" i="35" s="1"/>
  <c r="O491" i="35"/>
  <c r="N491" i="35"/>
  <c r="AA491" i="35" s="1"/>
  <c r="T461" i="35"/>
  <c r="W461" i="35" s="1"/>
  <c r="J461" i="35"/>
  <c r="S461" i="35" s="1"/>
  <c r="I461" i="35"/>
  <c r="R461" i="35" s="1"/>
  <c r="J439" i="35"/>
  <c r="S439" i="35" s="1"/>
  <c r="J423" i="35"/>
  <c r="S423" i="35" s="1"/>
  <c r="J386" i="35"/>
  <c r="S386" i="35" s="1"/>
  <c r="T386" i="35"/>
  <c r="W386" i="35" s="1"/>
  <c r="V376" i="35"/>
  <c r="J364" i="35"/>
  <c r="S364" i="35" s="1"/>
  <c r="T254" i="35"/>
  <c r="W254" i="35" s="1"/>
  <c r="I254" i="35"/>
  <c r="R254" i="35" s="1"/>
  <c r="J217" i="35"/>
  <c r="S217" i="35" s="1"/>
  <c r="T507" i="35"/>
  <c r="W507" i="35" s="1"/>
  <c r="I507" i="35"/>
  <c r="R507" i="35" s="1"/>
  <c r="O478" i="35"/>
  <c r="T454" i="35"/>
  <c r="W454" i="35" s="1"/>
  <c r="I454" i="35"/>
  <c r="R454" i="35" s="1"/>
  <c r="J454" i="35"/>
  <c r="S454" i="35" s="1"/>
  <c r="T448" i="35"/>
  <c r="W448" i="35" s="1"/>
  <c r="I439" i="35"/>
  <c r="R439" i="35" s="1"/>
  <c r="I423" i="35"/>
  <c r="R423" i="35" s="1"/>
  <c r="I386" i="35"/>
  <c r="R386" i="35" s="1"/>
  <c r="I364" i="35"/>
  <c r="R364" i="35" s="1"/>
  <c r="I349" i="35"/>
  <c r="R349" i="35" s="1"/>
  <c r="T349" i="35"/>
  <c r="W349" i="35" s="1"/>
  <c r="J254" i="35"/>
  <c r="S254" i="35" s="1"/>
  <c r="I565" i="35"/>
  <c r="R565" i="35" s="1"/>
  <c r="J541" i="35"/>
  <c r="S541" i="35" s="1"/>
  <c r="I509" i="35"/>
  <c r="R509" i="35" s="1"/>
  <c r="J509" i="35"/>
  <c r="S509" i="35" s="1"/>
  <c r="Q292" i="35"/>
  <c r="I524" i="35"/>
  <c r="R524" i="35" s="1"/>
  <c r="T524" i="35"/>
  <c r="W524" i="35" s="1"/>
  <c r="U499" i="35"/>
  <c r="I495" i="35"/>
  <c r="R495" i="35" s="1"/>
  <c r="J495" i="35"/>
  <c r="S495" i="35" s="1"/>
  <c r="F487" i="35"/>
  <c r="O487" i="35" s="1"/>
  <c r="V478" i="35"/>
  <c r="W480" i="35"/>
  <c r="P539" i="35"/>
  <c r="J524" i="35"/>
  <c r="S524" i="35" s="1"/>
  <c r="G487" i="35"/>
  <c r="P487" i="35" s="1"/>
  <c r="T478" i="35"/>
  <c r="I442" i="35"/>
  <c r="R442" i="35" s="1"/>
  <c r="T442" i="35"/>
  <c r="W442" i="35" s="1"/>
  <c r="T389" i="35"/>
  <c r="W389" i="35" s="1"/>
  <c r="Q376" i="35"/>
  <c r="O376" i="35"/>
  <c r="Q308" i="35"/>
  <c r="J306" i="35"/>
  <c r="S306" i="35" s="1"/>
  <c r="I306" i="35"/>
  <c r="R306" i="35" s="1"/>
  <c r="T306" i="35"/>
  <c r="W306" i="35" s="1"/>
  <c r="J45" i="35"/>
  <c r="S45" i="35" s="1"/>
  <c r="T475" i="35"/>
  <c r="W475" i="35" s="1"/>
  <c r="I475" i="35"/>
  <c r="R475" i="35" s="1"/>
  <c r="Q426" i="35"/>
  <c r="I334" i="35"/>
  <c r="R334" i="35" s="1"/>
  <c r="T334" i="35"/>
  <c r="W334" i="35" s="1"/>
  <c r="T272" i="35"/>
  <c r="W272" i="35" s="1"/>
  <c r="I272" i="35"/>
  <c r="R272" i="35" s="1"/>
  <c r="J233" i="35"/>
  <c r="S233" i="35" s="1"/>
  <c r="I139" i="35"/>
  <c r="R139" i="35" s="1"/>
  <c r="J139" i="35"/>
  <c r="S139" i="35" s="1"/>
  <c r="T139" i="35"/>
  <c r="W139" i="35" s="1"/>
  <c r="U68" i="35"/>
  <c r="U53" i="35" s="1"/>
  <c r="S68" i="35"/>
  <c r="O68" i="35"/>
  <c r="O53" i="35" s="1"/>
  <c r="P68" i="35"/>
  <c r="Q68" i="35"/>
  <c r="R68" i="35"/>
  <c r="I57" i="35"/>
  <c r="R57" i="35" s="1"/>
  <c r="J57" i="35"/>
  <c r="S57" i="35" s="1"/>
  <c r="T57" i="35"/>
  <c r="W57" i="35" s="1"/>
  <c r="J556" i="35"/>
  <c r="S556" i="35" s="1"/>
  <c r="W508" i="35"/>
  <c r="W452" i="35"/>
  <c r="T446" i="35"/>
  <c r="W446" i="35" s="1"/>
  <c r="I446" i="35"/>
  <c r="R446" i="35" s="1"/>
  <c r="I431" i="35"/>
  <c r="R431" i="35" s="1"/>
  <c r="I394" i="35"/>
  <c r="R394" i="35" s="1"/>
  <c r="J394" i="35"/>
  <c r="S394" i="35" s="1"/>
  <c r="T394" i="35"/>
  <c r="W394" i="35" s="1"/>
  <c r="J389" i="35"/>
  <c r="S389" i="35" s="1"/>
  <c r="I336" i="35"/>
  <c r="R336" i="35" s="1"/>
  <c r="T336" i="35"/>
  <c r="W336" i="35" s="1"/>
  <c r="J255" i="35"/>
  <c r="S255" i="35" s="1"/>
  <c r="I255" i="35"/>
  <c r="R255" i="35" s="1"/>
  <c r="T255" i="35"/>
  <c r="W255" i="35" s="1"/>
  <c r="T155" i="35"/>
  <c r="W155" i="35" s="1"/>
  <c r="J155" i="35"/>
  <c r="S155" i="35" s="1"/>
  <c r="I155" i="35"/>
  <c r="R155" i="35" s="1"/>
  <c r="I556" i="35"/>
  <c r="R556" i="35" s="1"/>
  <c r="V426" i="35"/>
  <c r="W428" i="35"/>
  <c r="O327" i="35"/>
  <c r="W528" i="35"/>
  <c r="J506" i="35"/>
  <c r="S506" i="35" s="1"/>
  <c r="I413" i="35"/>
  <c r="R413" i="35" s="1"/>
  <c r="T413" i="35"/>
  <c r="I363" i="35"/>
  <c r="R363" i="35" s="1"/>
  <c r="T363" i="35"/>
  <c r="J363" i="35"/>
  <c r="S363" i="35" s="1"/>
  <c r="Q478" i="35"/>
  <c r="T432" i="35"/>
  <c r="W432" i="35" s="1"/>
  <c r="I432" i="35"/>
  <c r="R432" i="35" s="1"/>
  <c r="J432" i="35"/>
  <c r="S432" i="35" s="1"/>
  <c r="U108" i="35"/>
  <c r="T22" i="35"/>
  <c r="W22" i="35" s="1"/>
  <c r="I22" i="35"/>
  <c r="R22" i="35" s="1"/>
  <c r="J22" i="35"/>
  <c r="S22" i="35" s="1"/>
  <c r="T534" i="35"/>
  <c r="W534" i="35" s="1"/>
  <c r="I533" i="35"/>
  <c r="R533" i="35" s="1"/>
  <c r="J533" i="35"/>
  <c r="S533" i="35" s="1"/>
  <c r="T533" i="35"/>
  <c r="W533" i="35" s="1"/>
  <c r="Q485" i="35"/>
  <c r="P478" i="35"/>
  <c r="T108" i="35"/>
  <c r="T69" i="35"/>
  <c r="W69" i="35" s="1"/>
  <c r="P69" i="35"/>
  <c r="P53" i="35" s="1"/>
  <c r="J565" i="35"/>
  <c r="S565" i="35" s="1"/>
  <c r="T48" i="35"/>
  <c r="I48" i="35"/>
  <c r="R48" i="35" s="1"/>
  <c r="J507" i="35"/>
  <c r="S507" i="35" s="1"/>
  <c r="I450" i="35"/>
  <c r="R450" i="35" s="1"/>
  <c r="J349" i="35"/>
  <c r="S349" i="35" s="1"/>
  <c r="I304" i="35"/>
  <c r="R304" i="35" s="1"/>
  <c r="J304" i="35"/>
  <c r="S304" i="35" s="1"/>
  <c r="T304" i="35"/>
  <c r="W304" i="35" s="1"/>
  <c r="Q108" i="35"/>
  <c r="J48" i="35"/>
  <c r="S48" i="35" s="1"/>
  <c r="I541" i="35"/>
  <c r="R541" i="35" s="1"/>
  <c r="O539" i="35"/>
  <c r="J514" i="35"/>
  <c r="S514" i="35" s="1"/>
  <c r="T489" i="35"/>
  <c r="W489" i="35" s="1"/>
  <c r="I489" i="35"/>
  <c r="R489" i="35" s="1"/>
  <c r="J480" i="35"/>
  <c r="S480" i="35" s="1"/>
  <c r="T472" i="35"/>
  <c r="W472" i="35" s="1"/>
  <c r="J442" i="35"/>
  <c r="S442" i="35" s="1"/>
  <c r="J418" i="35"/>
  <c r="S418" i="35" s="1"/>
  <c r="I45" i="35"/>
  <c r="R45" i="35" s="1"/>
  <c r="W369" i="35"/>
  <c r="I203" i="35"/>
  <c r="R203" i="35" s="1"/>
  <c r="J203" i="35"/>
  <c r="S203" i="35" s="1"/>
  <c r="I170" i="35"/>
  <c r="R170" i="35" s="1"/>
  <c r="J170" i="35"/>
  <c r="S170" i="35" s="1"/>
  <c r="Q569" i="35"/>
  <c r="Q568" i="35" s="1"/>
  <c r="T569" i="35"/>
  <c r="T568" i="35" s="1"/>
  <c r="R569" i="35"/>
  <c r="R568" i="35" s="1"/>
  <c r="S569" i="35"/>
  <c r="S568" i="35" s="1"/>
  <c r="I503" i="35"/>
  <c r="R503" i="35" s="1"/>
  <c r="J503" i="35"/>
  <c r="S503" i="35" s="1"/>
  <c r="I420" i="35"/>
  <c r="R420" i="35" s="1"/>
  <c r="J420" i="35"/>
  <c r="S420" i="35" s="1"/>
  <c r="T396" i="35"/>
  <c r="W210" i="35"/>
  <c r="W538" i="35"/>
  <c r="J531" i="35"/>
  <c r="S531" i="35" s="1"/>
  <c r="W501" i="35"/>
  <c r="F489" i="35"/>
  <c r="O489" i="35" s="1"/>
  <c r="G489" i="35"/>
  <c r="P489" i="35" s="1"/>
  <c r="J410" i="35"/>
  <c r="S410" i="35" s="1"/>
  <c r="W402" i="35"/>
  <c r="J369" i="35"/>
  <c r="S369" i="35" s="1"/>
  <c r="J350" i="35"/>
  <c r="S350" i="35" s="1"/>
  <c r="J332" i="35"/>
  <c r="S332" i="35" s="1"/>
  <c r="W252" i="35"/>
  <c r="T168" i="35"/>
  <c r="W168" i="35" s="1"/>
  <c r="I168" i="35"/>
  <c r="R168" i="35" s="1"/>
  <c r="J168" i="35"/>
  <c r="S168" i="35" s="1"/>
  <c r="I75" i="35"/>
  <c r="R75" i="35" s="1"/>
  <c r="J557" i="35"/>
  <c r="S557" i="35" s="1"/>
  <c r="J546" i="35"/>
  <c r="S546" i="35" s="1"/>
  <c r="T526" i="35"/>
  <c r="J516" i="35"/>
  <c r="S516" i="35" s="1"/>
  <c r="W498" i="35"/>
  <c r="Q491" i="35"/>
  <c r="T435" i="35"/>
  <c r="W435" i="35" s="1"/>
  <c r="I435" i="35"/>
  <c r="R435" i="35" s="1"/>
  <c r="J435" i="35"/>
  <c r="S435" i="35" s="1"/>
  <c r="T421" i="35"/>
  <c r="W421" i="35" s="1"/>
  <c r="T412" i="35"/>
  <c r="I392" i="35"/>
  <c r="R392" i="35" s="1"/>
  <c r="J392" i="35"/>
  <c r="S392" i="35" s="1"/>
  <c r="T392" i="35"/>
  <c r="W392" i="35" s="1"/>
  <c r="J387" i="35"/>
  <c r="S387" i="35" s="1"/>
  <c r="W348" i="35"/>
  <c r="W342" i="35"/>
  <c r="Q327" i="35"/>
  <c r="W278" i="35"/>
  <c r="I261" i="35"/>
  <c r="R261" i="35" s="1"/>
  <c r="I232" i="35"/>
  <c r="R232" i="35" s="1"/>
  <c r="J232" i="35"/>
  <c r="S232" i="35" s="1"/>
  <c r="T232" i="35"/>
  <c r="W232" i="35" s="1"/>
  <c r="I183" i="35"/>
  <c r="R183" i="35" s="1"/>
  <c r="J183" i="35"/>
  <c r="S183" i="35" s="1"/>
  <c r="T183" i="35"/>
  <c r="W183" i="35" s="1"/>
  <c r="N327" i="35"/>
  <c r="AA327" i="35" s="1"/>
  <c r="W332" i="35"/>
  <c r="O292" i="35"/>
  <c r="W276" i="35"/>
  <c r="W220" i="35"/>
  <c r="I176" i="35"/>
  <c r="R176" i="35" s="1"/>
  <c r="T176" i="35"/>
  <c r="W176" i="35" s="1"/>
  <c r="I31" i="35"/>
  <c r="R31" i="35" s="1"/>
  <c r="T31" i="35"/>
  <c r="W31" i="35" s="1"/>
  <c r="W516" i="35"/>
  <c r="N499" i="35"/>
  <c r="AA499" i="35" s="1"/>
  <c r="I382" i="35"/>
  <c r="R382" i="35" s="1"/>
  <c r="J382" i="35"/>
  <c r="S382" i="35" s="1"/>
  <c r="I220" i="35"/>
  <c r="R220" i="35" s="1"/>
  <c r="T220" i="35"/>
  <c r="J75" i="35"/>
  <c r="S75" i="35" s="1"/>
  <c r="J31" i="35"/>
  <c r="S31" i="35" s="1"/>
  <c r="Q490" i="35"/>
  <c r="W307" i="35"/>
  <c r="J261" i="35"/>
  <c r="S261" i="35" s="1"/>
  <c r="I557" i="35"/>
  <c r="R557" i="35" s="1"/>
  <c r="I546" i="35"/>
  <c r="R546" i="35" s="1"/>
  <c r="T511" i="35"/>
  <c r="P491" i="35"/>
  <c r="J484" i="35"/>
  <c r="S484" i="35" s="1"/>
  <c r="T456" i="35"/>
  <c r="W456" i="35" s="1"/>
  <c r="W436" i="35"/>
  <c r="J402" i="35"/>
  <c r="S402" i="35" s="1"/>
  <c r="P327" i="35"/>
  <c r="I229" i="35"/>
  <c r="R229" i="35" s="1"/>
  <c r="T229" i="35"/>
  <c r="W229" i="35" s="1"/>
  <c r="S212" i="35"/>
  <c r="P212" i="35"/>
  <c r="Q212" i="35"/>
  <c r="W151" i="35"/>
  <c r="J114" i="35"/>
  <c r="S114" i="35" s="1"/>
  <c r="I513" i="35"/>
  <c r="R513" i="35" s="1"/>
  <c r="J513" i="35"/>
  <c r="S513" i="35" s="1"/>
  <c r="P197" i="35"/>
  <c r="I156" i="35"/>
  <c r="R156" i="35" s="1"/>
  <c r="T156" i="35"/>
  <c r="T34" i="35"/>
  <c r="W34" i="35" s="1"/>
  <c r="I34" i="35"/>
  <c r="R34" i="35" s="1"/>
  <c r="W547" i="35"/>
  <c r="W511" i="35"/>
  <c r="J447" i="35"/>
  <c r="S447" i="35" s="1"/>
  <c r="I424" i="35"/>
  <c r="R424" i="35" s="1"/>
  <c r="I396" i="35"/>
  <c r="R396" i="35" s="1"/>
  <c r="T390" i="35"/>
  <c r="W390" i="35" s="1"/>
  <c r="I390" i="35"/>
  <c r="R390" i="35" s="1"/>
  <c r="I303" i="35"/>
  <c r="R303" i="35" s="1"/>
  <c r="R292" i="35" s="1"/>
  <c r="J303" i="35"/>
  <c r="S303" i="35" s="1"/>
  <c r="T218" i="35"/>
  <c r="W218" i="35" s="1"/>
  <c r="I218" i="35"/>
  <c r="R218" i="35" s="1"/>
  <c r="T144" i="35"/>
  <c r="W144" i="35" s="1"/>
  <c r="J144" i="35"/>
  <c r="S144" i="35" s="1"/>
  <c r="I144" i="35"/>
  <c r="R144" i="35" s="1"/>
  <c r="O120" i="35"/>
  <c r="J93" i="35"/>
  <c r="S93" i="35" s="1"/>
  <c r="I82" i="35"/>
  <c r="R82" i="35" s="1"/>
  <c r="J82" i="35"/>
  <c r="S82" i="35" s="1"/>
  <c r="J34" i="35"/>
  <c r="S34" i="35" s="1"/>
  <c r="V499" i="35"/>
  <c r="U376" i="35"/>
  <c r="I111" i="35"/>
  <c r="R111" i="35" s="1"/>
  <c r="T111" i="35"/>
  <c r="W111" i="35" s="1"/>
  <c r="I93" i="35"/>
  <c r="R93" i="35" s="1"/>
  <c r="J547" i="35"/>
  <c r="S547" i="35" s="1"/>
  <c r="N539" i="35"/>
  <c r="AA539" i="35" s="1"/>
  <c r="AA541" i="35"/>
  <c r="I526" i="35"/>
  <c r="R526" i="35" s="1"/>
  <c r="J511" i="35"/>
  <c r="S511" i="35" s="1"/>
  <c r="I496" i="35"/>
  <c r="R496" i="35" s="1"/>
  <c r="T496" i="35"/>
  <c r="W496" i="35" s="1"/>
  <c r="I493" i="35"/>
  <c r="R493" i="35" s="1"/>
  <c r="F490" i="35"/>
  <c r="O490" i="35" s="1"/>
  <c r="W468" i="35"/>
  <c r="U426" i="35"/>
  <c r="J421" i="35"/>
  <c r="S421" i="35" s="1"/>
  <c r="J412" i="35"/>
  <c r="S412" i="35" s="1"/>
  <c r="J388" i="35"/>
  <c r="S388" i="35" s="1"/>
  <c r="I388" i="35"/>
  <c r="R388" i="35" s="1"/>
  <c r="J383" i="35"/>
  <c r="S383" i="35" s="1"/>
  <c r="J356" i="35"/>
  <c r="S356" i="35" s="1"/>
  <c r="J338" i="35"/>
  <c r="S338" i="35" s="1"/>
  <c r="I329" i="35"/>
  <c r="R329" i="35" s="1"/>
  <c r="I278" i="35"/>
  <c r="R278" i="35" s="1"/>
  <c r="I227" i="35"/>
  <c r="R227" i="35" s="1"/>
  <c r="J227" i="35"/>
  <c r="S227" i="35" s="1"/>
  <c r="I211" i="35"/>
  <c r="R211" i="35" s="1"/>
  <c r="T211" i="35"/>
  <c r="W211" i="35" s="1"/>
  <c r="J211" i="35"/>
  <c r="S211" i="35" s="1"/>
  <c r="T175" i="35"/>
  <c r="W175" i="35" s="1"/>
  <c r="J175" i="35"/>
  <c r="S175" i="35" s="1"/>
  <c r="I175" i="35"/>
  <c r="R175" i="35" s="1"/>
  <c r="J111" i="35"/>
  <c r="S111" i="35" s="1"/>
  <c r="S108" i="35" s="1"/>
  <c r="V491" i="35"/>
  <c r="I490" i="35"/>
  <c r="R490" i="35" s="1"/>
  <c r="J490" i="35"/>
  <c r="S490" i="35" s="1"/>
  <c r="W397" i="35"/>
  <c r="J317" i="35"/>
  <c r="S317" i="35" s="1"/>
  <c r="I317" i="35"/>
  <c r="R317" i="35" s="1"/>
  <c r="T317" i="35"/>
  <c r="W317" i="35" s="1"/>
  <c r="J504" i="35"/>
  <c r="S504" i="35" s="1"/>
  <c r="W412" i="35"/>
  <c r="W264" i="35"/>
  <c r="V257" i="35"/>
  <c r="I194" i="35"/>
  <c r="R194" i="35" s="1"/>
  <c r="T194" i="35"/>
  <c r="W194" i="35" s="1"/>
  <c r="J156" i="35"/>
  <c r="S156" i="35" s="1"/>
  <c r="U491" i="35"/>
  <c r="J493" i="35"/>
  <c r="S493" i="35" s="1"/>
  <c r="J390" i="35"/>
  <c r="S390" i="35" s="1"/>
  <c r="J329" i="35"/>
  <c r="S329" i="35" s="1"/>
  <c r="Q309" i="35"/>
  <c r="R309" i="35"/>
  <c r="T309" i="35"/>
  <c r="W309" i="35" s="1"/>
  <c r="U309" i="35"/>
  <c r="J278" i="35"/>
  <c r="S278" i="35" s="1"/>
  <c r="P257" i="35"/>
  <c r="J250" i="35"/>
  <c r="S250" i="35" s="1"/>
  <c r="I250" i="35"/>
  <c r="R250" i="35" s="1"/>
  <c r="J218" i="35"/>
  <c r="S218" i="35" s="1"/>
  <c r="T202" i="35"/>
  <c r="W202" i="35" s="1"/>
  <c r="I202" i="35"/>
  <c r="R202" i="35" s="1"/>
  <c r="J194" i="35"/>
  <c r="S194" i="35" s="1"/>
  <c r="I189" i="35"/>
  <c r="R189" i="35" s="1"/>
  <c r="T189" i="35"/>
  <c r="W189" i="35" s="1"/>
  <c r="J189" i="35"/>
  <c r="S189" i="35" s="1"/>
  <c r="T126" i="35"/>
  <c r="W126" i="35" s="1"/>
  <c r="I126" i="35"/>
  <c r="R126" i="35" s="1"/>
  <c r="J126" i="35"/>
  <c r="S126" i="35" s="1"/>
  <c r="I558" i="35"/>
  <c r="R558" i="35" s="1"/>
  <c r="J558" i="35"/>
  <c r="S558" i="35" s="1"/>
  <c r="J532" i="35"/>
  <c r="S532" i="35" s="1"/>
  <c r="J496" i="35"/>
  <c r="S496" i="35" s="1"/>
  <c r="W476" i="35"/>
  <c r="W465" i="35"/>
  <c r="I404" i="35"/>
  <c r="R404" i="35" s="1"/>
  <c r="J404" i="35"/>
  <c r="S404" i="35" s="1"/>
  <c r="I383" i="35"/>
  <c r="R383" i="35" s="1"/>
  <c r="V292" i="35"/>
  <c r="W405" i="35"/>
  <c r="I132" i="35"/>
  <c r="R132" i="35" s="1"/>
  <c r="J132" i="35"/>
  <c r="S132" i="35" s="1"/>
  <c r="T132" i="35"/>
  <c r="W132" i="35" s="1"/>
  <c r="W116" i="35"/>
  <c r="I103" i="35"/>
  <c r="R103" i="35" s="1"/>
  <c r="T103" i="35"/>
  <c r="W103" i="35" s="1"/>
  <c r="V53" i="35"/>
  <c r="W55" i="35"/>
  <c r="I25" i="35"/>
  <c r="R25" i="35" s="1"/>
  <c r="T25" i="35"/>
  <c r="W25" i="35" s="1"/>
  <c r="I428" i="35"/>
  <c r="R428" i="35" s="1"/>
  <c r="W413" i="35"/>
  <c r="J384" i="35"/>
  <c r="S384" i="35" s="1"/>
  <c r="J365" i="35"/>
  <c r="S365" i="35" s="1"/>
  <c r="W285" i="35"/>
  <c r="I201" i="35"/>
  <c r="R201" i="35" s="1"/>
  <c r="T201" i="35"/>
  <c r="J184" i="35"/>
  <c r="S184" i="35" s="1"/>
  <c r="W158" i="35"/>
  <c r="J119" i="35"/>
  <c r="S119" i="35" s="1"/>
  <c r="I116" i="35"/>
  <c r="R116" i="35" s="1"/>
  <c r="J116" i="35"/>
  <c r="S116" i="35" s="1"/>
  <c r="J103" i="35"/>
  <c r="S103" i="35" s="1"/>
  <c r="J79" i="35"/>
  <c r="S79" i="35" s="1"/>
  <c r="W66" i="35"/>
  <c r="J25" i="35"/>
  <c r="S25" i="35" s="1"/>
  <c r="T128" i="35"/>
  <c r="W128" i="35" s="1"/>
  <c r="J128" i="35"/>
  <c r="S128" i="35" s="1"/>
  <c r="I128" i="35"/>
  <c r="R128" i="35" s="1"/>
  <c r="W94" i="35"/>
  <c r="N53" i="35"/>
  <c r="T52" i="35"/>
  <c r="W52" i="35" s="1"/>
  <c r="I52" i="35"/>
  <c r="R52" i="35" s="1"/>
  <c r="J41" i="35"/>
  <c r="S41" i="35" s="1"/>
  <c r="T41" i="35"/>
  <c r="W41" i="35" s="1"/>
  <c r="I41" i="35"/>
  <c r="R41" i="35" s="1"/>
  <c r="T35" i="35"/>
  <c r="W35" i="35" s="1"/>
  <c r="I35" i="35"/>
  <c r="R35" i="35" s="1"/>
  <c r="J35" i="35"/>
  <c r="S35" i="35" s="1"/>
  <c r="J549" i="35"/>
  <c r="S549" i="35" s="1"/>
  <c r="J544" i="35"/>
  <c r="S544" i="35" s="1"/>
  <c r="J482" i="35"/>
  <c r="S482" i="35" s="1"/>
  <c r="J437" i="35"/>
  <c r="S437" i="35" s="1"/>
  <c r="J434" i="35"/>
  <c r="S434" i="35" s="1"/>
  <c r="J430" i="35"/>
  <c r="S430" i="35" s="1"/>
  <c r="J375" i="35"/>
  <c r="S375" i="35" s="1"/>
  <c r="J340" i="35"/>
  <c r="S340" i="35" s="1"/>
  <c r="I290" i="35"/>
  <c r="R290" i="35" s="1"/>
  <c r="T290" i="35"/>
  <c r="W290" i="35" s="1"/>
  <c r="V68" i="35"/>
  <c r="J52" i="35"/>
  <c r="S52" i="35" s="1"/>
  <c r="I20" i="35"/>
  <c r="R20" i="35" s="1"/>
  <c r="J20" i="35"/>
  <c r="S20" i="35" s="1"/>
  <c r="J562" i="35"/>
  <c r="S562" i="35" s="1"/>
  <c r="J467" i="35"/>
  <c r="S467" i="35" s="1"/>
  <c r="I437" i="35"/>
  <c r="R437" i="35" s="1"/>
  <c r="I430" i="35"/>
  <c r="R430" i="35" s="1"/>
  <c r="W352" i="35"/>
  <c r="T347" i="35"/>
  <c r="W347" i="35" s="1"/>
  <c r="I347" i="35"/>
  <c r="R347" i="35" s="1"/>
  <c r="J325" i="35"/>
  <c r="S325" i="35" s="1"/>
  <c r="J290" i="35"/>
  <c r="S290" i="35" s="1"/>
  <c r="I271" i="35"/>
  <c r="R271" i="35" s="1"/>
  <c r="T271" i="35"/>
  <c r="W271" i="35" s="1"/>
  <c r="J244" i="35"/>
  <c r="S244" i="35" s="1"/>
  <c r="T187" i="35"/>
  <c r="W187" i="35" s="1"/>
  <c r="I187" i="35"/>
  <c r="R187" i="35" s="1"/>
  <c r="J187" i="35"/>
  <c r="S187" i="35" s="1"/>
  <c r="I94" i="35"/>
  <c r="R94" i="35" s="1"/>
  <c r="I136" i="35"/>
  <c r="R136" i="35" s="1"/>
  <c r="T136" i="35"/>
  <c r="W136" i="35" s="1"/>
  <c r="I467" i="35"/>
  <c r="R467" i="35" s="1"/>
  <c r="J355" i="35"/>
  <c r="S355" i="35" s="1"/>
  <c r="T355" i="35"/>
  <c r="W355" i="35" s="1"/>
  <c r="I263" i="35"/>
  <c r="R263" i="35" s="1"/>
  <c r="T263" i="35"/>
  <c r="W263" i="35" s="1"/>
  <c r="Q197" i="35"/>
  <c r="J281" i="35"/>
  <c r="S281" i="35" s="1"/>
  <c r="T281" i="35"/>
  <c r="W281" i="35" s="1"/>
  <c r="T267" i="35"/>
  <c r="W267" i="35" s="1"/>
  <c r="I267" i="35"/>
  <c r="R267" i="35" s="1"/>
  <c r="W262" i="35"/>
  <c r="W242" i="35"/>
  <c r="T231" i="35"/>
  <c r="W231" i="35" s="1"/>
  <c r="I231" i="35"/>
  <c r="R231" i="35" s="1"/>
  <c r="T166" i="35"/>
  <c r="I158" i="35"/>
  <c r="R158" i="35" s="1"/>
  <c r="J158" i="35"/>
  <c r="S158" i="35" s="1"/>
  <c r="W141" i="35"/>
  <c r="N120" i="35"/>
  <c r="AA120" i="35" s="1"/>
  <c r="P108" i="35"/>
  <c r="I28" i="35"/>
  <c r="R28" i="35" s="1"/>
  <c r="T28" i="35"/>
  <c r="W28" i="35" s="1"/>
  <c r="Q257" i="35"/>
  <c r="T207" i="35"/>
  <c r="W207" i="35" s="1"/>
  <c r="I207" i="35"/>
  <c r="R207" i="35" s="1"/>
  <c r="T161" i="35"/>
  <c r="I161" i="35"/>
  <c r="R161" i="35" s="1"/>
  <c r="J161" i="35"/>
  <c r="S161" i="35" s="1"/>
  <c r="T71" i="35"/>
  <c r="W71" i="35" s="1"/>
  <c r="I67" i="35"/>
  <c r="R67" i="35" s="1"/>
  <c r="J67" i="35"/>
  <c r="S67" i="35" s="1"/>
  <c r="T67" i="35"/>
  <c r="W67" i="35" s="1"/>
  <c r="W59" i="35"/>
  <c r="J28" i="35"/>
  <c r="S28" i="35" s="1"/>
  <c r="I341" i="35"/>
  <c r="R341" i="35" s="1"/>
  <c r="J341" i="35"/>
  <c r="S341" i="35" s="1"/>
  <c r="W311" i="35"/>
  <c r="J196" i="35"/>
  <c r="S196" i="35" s="1"/>
  <c r="I196" i="35"/>
  <c r="R196" i="35" s="1"/>
  <c r="I37" i="35"/>
  <c r="R37" i="35" s="1"/>
  <c r="J37" i="35"/>
  <c r="S37" i="35" s="1"/>
  <c r="I345" i="35"/>
  <c r="R345" i="35" s="1"/>
  <c r="J345" i="35"/>
  <c r="S345" i="35" s="1"/>
  <c r="J299" i="35"/>
  <c r="S299" i="35" s="1"/>
  <c r="J235" i="35"/>
  <c r="S235" i="35" s="1"/>
  <c r="J191" i="35"/>
  <c r="S191" i="35" s="1"/>
  <c r="J166" i="35"/>
  <c r="S166" i="35" s="1"/>
  <c r="R149" i="35"/>
  <c r="S149" i="35"/>
  <c r="V149" i="35"/>
  <c r="W149" i="35" s="1"/>
  <c r="U149" i="35"/>
  <c r="U134" i="35" s="1"/>
  <c r="W127" i="35"/>
  <c r="J81" i="35"/>
  <c r="S81" i="35" s="1"/>
  <c r="J71" i="35"/>
  <c r="S71" i="35" s="1"/>
  <c r="N257" i="35"/>
  <c r="W174" i="35"/>
  <c r="Q134" i="35"/>
  <c r="O108" i="35"/>
  <c r="I86" i="35"/>
  <c r="R86" i="35" s="1"/>
  <c r="J86" i="35"/>
  <c r="S86" i="35" s="1"/>
  <c r="T30" i="35"/>
  <c r="W30" i="35" s="1"/>
  <c r="I26" i="35"/>
  <c r="R26" i="35" s="1"/>
  <c r="T26" i="35"/>
  <c r="W26" i="35" s="1"/>
  <c r="T357" i="35"/>
  <c r="W357" i="35" s="1"/>
  <c r="G272" i="35"/>
  <c r="P272" i="35" s="1"/>
  <c r="W259" i="35"/>
  <c r="J195" i="35"/>
  <c r="S195" i="35" s="1"/>
  <c r="J185" i="35"/>
  <c r="S185" i="35" s="1"/>
  <c r="T84" i="35"/>
  <c r="W84" i="35" s="1"/>
  <c r="I84" i="35"/>
  <c r="R84" i="35" s="1"/>
  <c r="N292" i="35"/>
  <c r="W245" i="35"/>
  <c r="I214" i="35"/>
  <c r="R214" i="35" s="1"/>
  <c r="J214" i="35"/>
  <c r="S214" i="35" s="1"/>
  <c r="W294" i="35"/>
  <c r="J237" i="35"/>
  <c r="S237" i="35" s="1"/>
  <c r="W199" i="35"/>
  <c r="J179" i="35"/>
  <c r="S179" i="35" s="1"/>
  <c r="W115" i="35"/>
  <c r="J105" i="35"/>
  <c r="S105" i="35" s="1"/>
  <c r="W99" i="35"/>
  <c r="J58" i="35"/>
  <c r="S58" i="35" s="1"/>
  <c r="J51" i="35"/>
  <c r="S51" i="35" s="1"/>
  <c r="J33" i="35"/>
  <c r="S33" i="35" s="1"/>
  <c r="W48" i="35"/>
  <c r="V212" i="35"/>
  <c r="V108" i="35"/>
  <c r="W110" i="35"/>
  <c r="J248" i="35"/>
  <c r="S248" i="35" s="1"/>
  <c r="J243" i="35"/>
  <c r="S243" i="35" s="1"/>
  <c r="T212" i="35"/>
  <c r="J208" i="35"/>
  <c r="S208" i="35" s="1"/>
  <c r="W140" i="35"/>
  <c r="J104" i="35"/>
  <c r="S104" i="35" s="1"/>
  <c r="W93" i="35"/>
  <c r="T85" i="35"/>
  <c r="W85" i="35" s="1"/>
  <c r="I85" i="35"/>
  <c r="R85" i="35" s="1"/>
  <c r="J63" i="35"/>
  <c r="S63" i="35" s="1"/>
  <c r="J40" i="35"/>
  <c r="S40" i="35" s="1"/>
  <c r="I76" i="35"/>
  <c r="R76" i="35" s="1"/>
  <c r="J76" i="35"/>
  <c r="S76" i="35" s="1"/>
  <c r="T68" i="35"/>
  <c r="O148" i="35"/>
  <c r="O134" i="35" s="1"/>
  <c r="P148" i="35"/>
  <c r="P134" i="35" s="1"/>
  <c r="T149" i="35"/>
  <c r="W105" i="35"/>
  <c r="J92" i="35"/>
  <c r="S92" i="35" s="1"/>
  <c r="J153" i="35"/>
  <c r="S153" i="35" s="1"/>
  <c r="J147" i="35"/>
  <c r="S147" i="35" s="1"/>
  <c r="J130" i="35"/>
  <c r="S130" i="35" s="1"/>
  <c r="J107" i="35"/>
  <c r="S107" i="35" s="1"/>
  <c r="L1398" i="34"/>
  <c r="M1397" i="34" s="1"/>
  <c r="O18" i="35"/>
  <c r="P18" i="35"/>
  <c r="AA128" i="35"/>
  <c r="AA380" i="35"/>
  <c r="AA376" i="35"/>
  <c r="N18" i="35"/>
  <c r="AA134" i="35"/>
  <c r="AA202" i="35"/>
  <c r="V18" i="35"/>
  <c r="AA551" i="35"/>
  <c r="Q18" i="35"/>
  <c r="AA488" i="35"/>
  <c r="AA485" i="35"/>
  <c r="AA546" i="35"/>
  <c r="AA482" i="35"/>
  <c r="AA478" i="35"/>
  <c r="U18" i="35"/>
  <c r="AA53" i="35"/>
  <c r="AA292" i="35"/>
  <c r="AA294" i="35"/>
  <c r="AA501" i="35"/>
  <c r="AA257" i="35"/>
  <c r="AA426" i="35"/>
  <c r="AA493" i="35"/>
  <c r="S134" i="33"/>
  <c r="S120" i="33"/>
  <c r="S108" i="33"/>
  <c r="S53" i="33"/>
  <c r="R134" i="33"/>
  <c r="R120" i="33"/>
  <c r="R108" i="33"/>
  <c r="R53" i="33"/>
  <c r="T70" i="33"/>
  <c r="D902" i="34"/>
  <c r="D900" i="34"/>
  <c r="D899" i="34"/>
  <c r="D898" i="34"/>
  <c r="E902" i="34"/>
  <c r="G902" i="34" s="1"/>
  <c r="E900" i="34"/>
  <c r="G900" i="34" s="1"/>
  <c r="E899" i="34"/>
  <c r="G899" i="34" s="1"/>
  <c r="E898" i="34"/>
  <c r="G898" i="34" s="1"/>
  <c r="E778" i="34"/>
  <c r="G778" i="34" s="1"/>
  <c r="E776" i="34"/>
  <c r="G776" i="34" s="1"/>
  <c r="D935" i="34"/>
  <c r="E935" i="34"/>
  <c r="K935" i="34" s="1"/>
  <c r="D938" i="34"/>
  <c r="K938" i="34"/>
  <c r="K918" i="34"/>
  <c r="D918" i="34"/>
  <c r="K917" i="34"/>
  <c r="J916" i="34"/>
  <c r="K916" i="34" s="1"/>
  <c r="D916" i="34"/>
  <c r="K915" i="34"/>
  <c r="D915" i="34"/>
  <c r="K914" i="34"/>
  <c r="D914" i="34"/>
  <c r="K911" i="34"/>
  <c r="J910" i="34"/>
  <c r="K910" i="34" s="1"/>
  <c r="D912" i="34"/>
  <c r="K912" i="34"/>
  <c r="K925" i="34"/>
  <c r="D925" i="34"/>
  <c r="E775" i="34"/>
  <c r="G775" i="34" s="1"/>
  <c r="K775" i="34" s="1"/>
  <c r="E774" i="34"/>
  <c r="G774" i="34" s="1"/>
  <c r="K774" i="34" s="1"/>
  <c r="D776" i="34"/>
  <c r="D778" i="34"/>
  <c r="G807" i="34"/>
  <c r="E807" i="34"/>
  <c r="K794" i="34"/>
  <c r="L794" i="34" s="1"/>
  <c r="K788" i="34"/>
  <c r="L788" i="34" s="1"/>
  <c r="E981" i="34"/>
  <c r="K811" i="34"/>
  <c r="L811" i="34" s="1"/>
  <c r="E1649" i="34"/>
  <c r="E1652" i="34" s="1"/>
  <c r="E1646" i="34"/>
  <c r="K1646" i="34" s="1"/>
  <c r="L1646" i="34" s="1"/>
  <c r="M1644" i="34" s="1"/>
  <c r="K1642" i="34"/>
  <c r="L1642" i="34" s="1"/>
  <c r="M1641" i="34" s="1"/>
  <c r="K1638" i="34"/>
  <c r="L1638" i="34" s="1"/>
  <c r="M1637" i="34" s="1"/>
  <c r="K1636" i="34"/>
  <c r="L1636" i="34" s="1"/>
  <c r="M1635" i="34" s="1"/>
  <c r="K1504" i="34"/>
  <c r="L1504" i="34" s="1"/>
  <c r="M1503" i="34" s="1"/>
  <c r="K1501" i="34"/>
  <c r="L1501" i="34" s="1"/>
  <c r="M1500" i="34" s="1"/>
  <c r="K1472" i="34"/>
  <c r="L1472" i="34" s="1"/>
  <c r="K1471" i="34"/>
  <c r="L1471" i="34" s="1"/>
  <c r="K1470" i="34"/>
  <c r="L1470" i="34" s="1"/>
  <c r="P1403" i="34"/>
  <c r="K1401" i="34"/>
  <c r="L1401" i="34" s="1"/>
  <c r="M1400" i="34" s="1"/>
  <c r="K1395" i="34"/>
  <c r="L1395" i="34" s="1"/>
  <c r="M1394" i="34" s="1"/>
  <c r="L1387" i="34"/>
  <c r="M1386" i="34" s="1"/>
  <c r="K1385" i="34"/>
  <c r="L1385" i="34" s="1"/>
  <c r="M1384" i="34" s="1"/>
  <c r="K1383" i="34"/>
  <c r="L1383" i="34" s="1"/>
  <c r="M1382" i="34" s="1"/>
  <c r="L1367" i="34"/>
  <c r="L1366" i="34"/>
  <c r="E1355" i="34"/>
  <c r="K1355" i="34" s="1"/>
  <c r="M1354" i="34" s="1"/>
  <c r="E1353" i="34"/>
  <c r="K1353" i="34" s="1"/>
  <c r="M1352" i="34" s="1"/>
  <c r="M1341" i="34"/>
  <c r="K1330" i="34"/>
  <c r="L1330" i="34" s="1"/>
  <c r="K1329" i="34"/>
  <c r="L1329" i="34" s="1"/>
  <c r="K1325" i="34"/>
  <c r="L1325" i="34" s="1"/>
  <c r="K1324" i="34"/>
  <c r="L1324" i="34" s="1"/>
  <c r="G1320" i="34"/>
  <c r="E1320" i="34"/>
  <c r="G1319" i="34"/>
  <c r="E1319" i="34"/>
  <c r="E1244" i="34"/>
  <c r="K1244" i="34" s="1"/>
  <c r="L1244" i="34" s="1"/>
  <c r="M1243" i="34" s="1"/>
  <c r="E1242" i="34"/>
  <c r="K1242" i="34" s="1"/>
  <c r="L1242" i="34" s="1"/>
  <c r="M1241" i="34" s="1"/>
  <c r="E1238" i="34"/>
  <c r="E1236" i="34"/>
  <c r="K1236" i="34" s="1"/>
  <c r="L1236" i="34" s="1"/>
  <c r="M1235" i="34" s="1"/>
  <c r="K1224" i="34"/>
  <c r="L1224" i="34" s="1"/>
  <c r="M1223" i="34" s="1"/>
  <c r="K1222" i="34"/>
  <c r="L1222" i="34" s="1"/>
  <c r="M1221" i="34" s="1"/>
  <c r="K1206" i="34"/>
  <c r="L1206" i="34" s="1"/>
  <c r="K1205" i="34"/>
  <c r="L1205" i="34" s="1"/>
  <c r="E1194" i="34"/>
  <c r="K1194" i="34" s="1"/>
  <c r="M1193" i="34" s="1"/>
  <c r="E1192" i="34"/>
  <c r="K1192" i="34" s="1"/>
  <c r="M1191" i="34" s="1"/>
  <c r="L1183" i="34"/>
  <c r="M1182" i="34" s="1"/>
  <c r="L1181" i="34"/>
  <c r="L1177" i="34"/>
  <c r="K1175" i="34"/>
  <c r="L1175" i="34" s="1"/>
  <c r="M1174" i="34" s="1"/>
  <c r="K1171" i="34"/>
  <c r="L1171" i="34" s="1"/>
  <c r="M1170" i="34" s="1"/>
  <c r="G1167" i="34"/>
  <c r="E1167" i="34"/>
  <c r="G1166" i="34"/>
  <c r="E1166" i="34"/>
  <c r="G1165" i="34"/>
  <c r="E1165" i="34"/>
  <c r="G1163" i="34"/>
  <c r="E1163" i="34"/>
  <c r="G1162" i="34"/>
  <c r="E1162" i="34"/>
  <c r="G1161" i="34"/>
  <c r="E1161" i="34"/>
  <c r="G1159" i="34"/>
  <c r="E1159" i="34"/>
  <c r="G1158" i="34"/>
  <c r="E1158" i="34"/>
  <c r="G1157" i="34"/>
  <c r="E1157" i="34"/>
  <c r="E1082" i="34"/>
  <c r="K1082" i="34" s="1"/>
  <c r="L1082" i="34" s="1"/>
  <c r="E1081" i="34"/>
  <c r="K1081" i="34" s="1"/>
  <c r="L1081" i="34" s="1"/>
  <c r="E1080" i="34"/>
  <c r="K1080" i="34" s="1"/>
  <c r="L1080" i="34" s="1"/>
  <c r="E1079" i="34"/>
  <c r="K1079" i="34" s="1"/>
  <c r="L1079" i="34" s="1"/>
  <c r="E1078" i="34"/>
  <c r="K1078" i="34" s="1"/>
  <c r="L1078" i="34" s="1"/>
  <c r="K1076" i="34"/>
  <c r="L1076" i="34" s="1"/>
  <c r="K1075" i="34"/>
  <c r="L1075" i="34" s="1"/>
  <c r="K1074" i="34"/>
  <c r="L1074" i="34" s="1"/>
  <c r="K1073" i="34"/>
  <c r="L1073" i="34" s="1"/>
  <c r="E1071" i="34"/>
  <c r="K1071" i="34" s="1"/>
  <c r="L1071" i="34" s="1"/>
  <c r="K1070" i="34"/>
  <c r="L1070" i="34" s="1"/>
  <c r="K1069" i="34"/>
  <c r="L1069" i="34" s="1"/>
  <c r="K1068" i="34"/>
  <c r="L1068" i="34" s="1"/>
  <c r="K1067" i="34"/>
  <c r="L1067" i="34" s="1"/>
  <c r="E1065" i="34"/>
  <c r="K1065" i="34" s="1"/>
  <c r="L1065" i="34" s="1"/>
  <c r="Q1064" i="34"/>
  <c r="K1064" i="34"/>
  <c r="L1064" i="34" s="1"/>
  <c r="Q1063" i="34"/>
  <c r="K1063" i="34"/>
  <c r="L1063" i="34" s="1"/>
  <c r="Q1062" i="34"/>
  <c r="K1062" i="34"/>
  <c r="L1062" i="34" s="1"/>
  <c r="Q1061" i="34"/>
  <c r="K1061" i="34"/>
  <c r="L1061" i="34" s="1"/>
  <c r="M1048" i="34"/>
  <c r="K1047" i="34"/>
  <c r="L1047" i="34" s="1"/>
  <c r="M1046" i="34" s="1"/>
  <c r="K1045" i="34"/>
  <c r="L1045" i="34" s="1"/>
  <c r="M1044" i="34" s="1"/>
  <c r="L1031" i="34"/>
  <c r="M1028" i="34"/>
  <c r="L1027" i="34"/>
  <c r="M1025" i="34" s="1"/>
  <c r="K1015" i="34"/>
  <c r="M1014" i="34" s="1"/>
  <c r="K1010" i="34"/>
  <c r="L1010" i="34" s="1"/>
  <c r="K1009" i="34"/>
  <c r="L1009" i="34" s="1"/>
  <c r="G991" i="34"/>
  <c r="E991" i="34"/>
  <c r="G990" i="34"/>
  <c r="E990" i="34"/>
  <c r="E987" i="34"/>
  <c r="K983" i="34"/>
  <c r="L983" i="34" s="1"/>
  <c r="M982" i="34" s="1"/>
  <c r="I981" i="34"/>
  <c r="L976" i="34"/>
  <c r="M975" i="34" s="1"/>
  <c r="B975" i="34"/>
  <c r="L974" i="34"/>
  <c r="M973" i="34" s="1"/>
  <c r="B973" i="34"/>
  <c r="K972" i="34"/>
  <c r="L972" i="34" s="1"/>
  <c r="M971" i="34" s="1"/>
  <c r="K970" i="34"/>
  <c r="L970" i="34" s="1"/>
  <c r="M969" i="34" s="1"/>
  <c r="K968" i="34"/>
  <c r="L968" i="34" s="1"/>
  <c r="M967" i="34" s="1"/>
  <c r="K966" i="34"/>
  <c r="L966" i="34" s="1"/>
  <c r="M965" i="34" s="1"/>
  <c r="I963" i="34"/>
  <c r="K963" i="34" s="1"/>
  <c r="L963" i="34" s="1"/>
  <c r="I962" i="34"/>
  <c r="K962" i="34" s="1"/>
  <c r="D962" i="34"/>
  <c r="K961" i="34"/>
  <c r="L961" i="34" s="1"/>
  <c r="I959" i="34"/>
  <c r="K959" i="34" s="1"/>
  <c r="L959" i="34" s="1"/>
  <c r="I958" i="34"/>
  <c r="K958" i="34" s="1"/>
  <c r="D958" i="34"/>
  <c r="K957" i="34"/>
  <c r="L957" i="34" s="1"/>
  <c r="I954" i="34"/>
  <c r="K954" i="34" s="1"/>
  <c r="L954" i="34" s="1"/>
  <c r="I953" i="34"/>
  <c r="K953" i="34" s="1"/>
  <c r="D953" i="34"/>
  <c r="K952" i="34"/>
  <c r="L952" i="34" s="1"/>
  <c r="I950" i="34"/>
  <c r="K950" i="34" s="1"/>
  <c r="L950" i="34" s="1"/>
  <c r="I949" i="34"/>
  <c r="K949" i="34" s="1"/>
  <c r="D949" i="34"/>
  <c r="K948" i="34"/>
  <c r="L948" i="34" s="1"/>
  <c r="I945" i="34"/>
  <c r="K945" i="34" s="1"/>
  <c r="L945" i="34" s="1"/>
  <c r="I944" i="34"/>
  <c r="K944" i="34" s="1"/>
  <c r="D944" i="34"/>
  <c r="K943" i="34"/>
  <c r="L943" i="34" s="1"/>
  <c r="E937" i="34"/>
  <c r="K937" i="34" s="1"/>
  <c r="L937" i="34" s="1"/>
  <c r="E934" i="34"/>
  <c r="K934" i="34" s="1"/>
  <c r="L934" i="34" s="1"/>
  <c r="K933" i="34"/>
  <c r="L933" i="34" s="1"/>
  <c r="E932" i="34"/>
  <c r="K932" i="34" s="1"/>
  <c r="L932" i="34" s="1"/>
  <c r="E931" i="34"/>
  <c r="K931" i="34" s="1"/>
  <c r="L931" i="34" s="1"/>
  <c r="K929" i="34"/>
  <c r="L929" i="34" s="1"/>
  <c r="K928" i="34"/>
  <c r="L928" i="34" s="1"/>
  <c r="K927" i="34"/>
  <c r="L927" i="34" s="1"/>
  <c r="E924" i="34"/>
  <c r="K924" i="34" s="1"/>
  <c r="L924" i="34" s="1"/>
  <c r="D922" i="34"/>
  <c r="D921" i="34"/>
  <c r="D910" i="34"/>
  <c r="K909" i="34"/>
  <c r="D909" i="34"/>
  <c r="K908" i="34"/>
  <c r="D908" i="34"/>
  <c r="D906" i="34"/>
  <c r="E906" i="34" s="1"/>
  <c r="G906" i="34" s="1"/>
  <c r="K906" i="34" s="1"/>
  <c r="M905" i="34" s="1"/>
  <c r="D904" i="34"/>
  <c r="E904" i="34" s="1"/>
  <c r="G904" i="34" s="1"/>
  <c r="K904" i="34" s="1"/>
  <c r="K896" i="34"/>
  <c r="D896" i="34"/>
  <c r="K895" i="34"/>
  <c r="D895" i="34"/>
  <c r="K893" i="34"/>
  <c r="D893" i="34"/>
  <c r="K892" i="34"/>
  <c r="D892" i="34"/>
  <c r="E891" i="34"/>
  <c r="K891" i="34" s="1"/>
  <c r="L891" i="34" s="1"/>
  <c r="D889" i="34"/>
  <c r="K889" i="34" s="1"/>
  <c r="M888" i="34"/>
  <c r="K888" i="34"/>
  <c r="D887" i="34"/>
  <c r="M887" i="34" s="1"/>
  <c r="K886" i="34"/>
  <c r="K885" i="34"/>
  <c r="K884" i="34"/>
  <c r="K883" i="34"/>
  <c r="K882" i="34"/>
  <c r="K881" i="34"/>
  <c r="K880" i="34"/>
  <c r="K878" i="34"/>
  <c r="K877" i="34"/>
  <c r="K876" i="34"/>
  <c r="K875" i="34"/>
  <c r="K874" i="34"/>
  <c r="K873" i="34"/>
  <c r="K872" i="34"/>
  <c r="K871" i="34"/>
  <c r="K870" i="34"/>
  <c r="K869" i="34"/>
  <c r="K868" i="34"/>
  <c r="K867" i="34"/>
  <c r="K866" i="34"/>
  <c r="K865" i="34"/>
  <c r="E854" i="34"/>
  <c r="K854" i="34" s="1"/>
  <c r="L854" i="34" s="1"/>
  <c r="M853" i="34" s="1"/>
  <c r="B848" i="34"/>
  <c r="B846" i="34"/>
  <c r="K845" i="34"/>
  <c r="L845" i="34" s="1"/>
  <c r="M844" i="34" s="1"/>
  <c r="K843" i="34"/>
  <c r="L843" i="34" s="1"/>
  <c r="M842" i="34" s="1"/>
  <c r="K839" i="34"/>
  <c r="I836" i="34"/>
  <c r="K836" i="34" s="1"/>
  <c r="L836" i="34" s="1"/>
  <c r="K835" i="34"/>
  <c r="L835" i="34" s="1"/>
  <c r="E834" i="34"/>
  <c r="K834" i="34" s="1"/>
  <c r="L834" i="34" s="1"/>
  <c r="I832" i="34"/>
  <c r="K832" i="34" s="1"/>
  <c r="L832" i="34" s="1"/>
  <c r="K831" i="34"/>
  <c r="L831" i="34" s="1"/>
  <c r="E830" i="34"/>
  <c r="K830" i="34" s="1"/>
  <c r="L830" i="34" s="1"/>
  <c r="I827" i="34"/>
  <c r="K827" i="34" s="1"/>
  <c r="L827" i="34" s="1"/>
  <c r="K826" i="34"/>
  <c r="L826" i="34" s="1"/>
  <c r="E825" i="34"/>
  <c r="K825" i="34" s="1"/>
  <c r="L825" i="34" s="1"/>
  <c r="I823" i="34"/>
  <c r="K823" i="34" s="1"/>
  <c r="L823" i="34" s="1"/>
  <c r="K822" i="34"/>
  <c r="L822" i="34" s="1"/>
  <c r="E821" i="34"/>
  <c r="K821" i="34" s="1"/>
  <c r="L821" i="34" s="1"/>
  <c r="I818" i="34"/>
  <c r="K818" i="34" s="1"/>
  <c r="L818" i="34" s="1"/>
  <c r="K817" i="34"/>
  <c r="L817" i="34" s="1"/>
  <c r="E816" i="34"/>
  <c r="K816" i="34" s="1"/>
  <c r="L816" i="34" s="1"/>
  <c r="E810" i="34"/>
  <c r="K810" i="34" s="1"/>
  <c r="L810" i="34" s="1"/>
  <c r="E808" i="34"/>
  <c r="K808" i="34" s="1"/>
  <c r="E805" i="34"/>
  <c r="K805" i="34" s="1"/>
  <c r="L805" i="34" s="1"/>
  <c r="E804" i="34"/>
  <c r="K804" i="34" s="1"/>
  <c r="L804" i="34" s="1"/>
  <c r="E802" i="34"/>
  <c r="E800" i="34"/>
  <c r="K800" i="34" s="1"/>
  <c r="L800" i="34" s="1"/>
  <c r="M799" i="34" s="1"/>
  <c r="D793" i="34"/>
  <c r="D911" i="34" s="1"/>
  <c r="D917" i="34" s="1"/>
  <c r="K792" i="34"/>
  <c r="L792" i="34" s="1"/>
  <c r="K791" i="34"/>
  <c r="L791" i="34" s="1"/>
  <c r="K790" i="34"/>
  <c r="L790" i="34" s="1"/>
  <c r="D787" i="34"/>
  <c r="K787" i="34" s="1"/>
  <c r="L787" i="34" s="1"/>
  <c r="K786" i="34"/>
  <c r="L786" i="34" s="1"/>
  <c r="K785" i="34"/>
  <c r="L785" i="34" s="1"/>
  <c r="K784" i="34"/>
  <c r="L784" i="34" s="1"/>
  <c r="D780" i="34"/>
  <c r="E780" i="34" s="1"/>
  <c r="G780" i="34" s="1"/>
  <c r="K780" i="34" s="1"/>
  <c r="M779" i="34" s="1"/>
  <c r="K772" i="34"/>
  <c r="L772" i="34" s="1"/>
  <c r="K771" i="34"/>
  <c r="L771" i="34" s="1"/>
  <c r="K769" i="34"/>
  <c r="L769" i="34" s="1"/>
  <c r="K768" i="34"/>
  <c r="L768" i="34" s="1"/>
  <c r="E767" i="34"/>
  <c r="K767" i="34" s="1"/>
  <c r="L767" i="34" s="1"/>
  <c r="M764" i="34"/>
  <c r="E763" i="34"/>
  <c r="M763" i="34" s="1"/>
  <c r="K762" i="34"/>
  <c r="K761" i="34"/>
  <c r="K760" i="34"/>
  <c r="K759" i="34"/>
  <c r="K758" i="34"/>
  <c r="K757" i="34"/>
  <c r="K756" i="34"/>
  <c r="K754" i="34"/>
  <c r="K753" i="34"/>
  <c r="K752" i="34"/>
  <c r="K751" i="34"/>
  <c r="K750" i="34"/>
  <c r="K749" i="34"/>
  <c r="K748" i="34"/>
  <c r="K747" i="34"/>
  <c r="K746" i="34"/>
  <c r="K745" i="34"/>
  <c r="K744" i="34"/>
  <c r="K743" i="34"/>
  <c r="K742" i="34"/>
  <c r="K741" i="34"/>
  <c r="K714" i="34"/>
  <c r="L714" i="34" s="1"/>
  <c r="K713" i="34"/>
  <c r="L713" i="34" s="1"/>
  <c r="K711" i="34"/>
  <c r="L711" i="34" s="1"/>
  <c r="K710" i="34"/>
  <c r="L710" i="34" s="1"/>
  <c r="K708" i="34"/>
  <c r="L708" i="34" s="1"/>
  <c r="K707" i="34"/>
  <c r="L707" i="34" s="1"/>
  <c r="K666" i="34"/>
  <c r="L666" i="34" s="1"/>
  <c r="M665" i="34" s="1"/>
  <c r="M644" i="34"/>
  <c r="M642" i="34"/>
  <c r="K638" i="34"/>
  <c r="L638" i="34" s="1"/>
  <c r="K637" i="34"/>
  <c r="L637" i="34" s="1"/>
  <c r="K635" i="34"/>
  <c r="L635" i="34" s="1"/>
  <c r="M634" i="34" s="1"/>
  <c r="K633" i="34"/>
  <c r="L633" i="34" s="1"/>
  <c r="M632" i="34" s="1"/>
  <c r="L627" i="34"/>
  <c r="K610" i="34"/>
  <c r="L610" i="34" s="1"/>
  <c r="K609" i="34"/>
  <c r="L609" i="34" s="1"/>
  <c r="B608" i="34"/>
  <c r="E607" i="34"/>
  <c r="K607" i="34" s="1"/>
  <c r="L607" i="34" s="1"/>
  <c r="M606" i="34" s="1"/>
  <c r="E605" i="34"/>
  <c r="K605" i="34" s="1"/>
  <c r="M604" i="34" s="1"/>
  <c r="L600" i="34"/>
  <c r="M599" i="34" s="1"/>
  <c r="L598" i="34"/>
  <c r="M597" i="34" s="1"/>
  <c r="L596" i="34"/>
  <c r="K594" i="34"/>
  <c r="L594" i="34" s="1"/>
  <c r="M593" i="34" s="1"/>
  <c r="M591" i="34"/>
  <c r="L590" i="34"/>
  <c r="M587" i="34"/>
  <c r="B587" i="34"/>
  <c r="K586" i="34"/>
  <c r="L586" i="34" s="1"/>
  <c r="M585" i="34" s="1"/>
  <c r="B585" i="34"/>
  <c r="K584" i="34"/>
  <c r="L584" i="34" s="1"/>
  <c r="M583" i="34" s="1"/>
  <c r="K582" i="34"/>
  <c r="K581" i="34"/>
  <c r="K580" i="34"/>
  <c r="K579" i="34"/>
  <c r="K578" i="34"/>
  <c r="K577" i="34"/>
  <c r="K576" i="34"/>
  <c r="K575" i="34"/>
  <c r="K574" i="34"/>
  <c r="K573" i="34"/>
  <c r="K570" i="34"/>
  <c r="L570" i="34" s="1"/>
  <c r="M569" i="34" s="1"/>
  <c r="K568" i="34"/>
  <c r="L568" i="34" s="1"/>
  <c r="M567" i="34" s="1"/>
  <c r="K566" i="34"/>
  <c r="K565" i="34"/>
  <c r="K564" i="34"/>
  <c r="K563" i="34"/>
  <c r="K562" i="34"/>
  <c r="K561" i="34"/>
  <c r="K560" i="34"/>
  <c r="K559" i="34"/>
  <c r="K558" i="34"/>
  <c r="K557" i="34"/>
  <c r="K530" i="34"/>
  <c r="L530" i="34" s="1"/>
  <c r="K529" i="34"/>
  <c r="L529" i="34" s="1"/>
  <c r="K528" i="34"/>
  <c r="L528" i="34" s="1"/>
  <c r="K526" i="34"/>
  <c r="L526" i="34" s="1"/>
  <c r="K525" i="34"/>
  <c r="L525" i="34" s="1"/>
  <c r="K524" i="34"/>
  <c r="L524" i="34" s="1"/>
  <c r="K522" i="34"/>
  <c r="L522" i="34" s="1"/>
  <c r="K521" i="34"/>
  <c r="L521" i="34" s="1"/>
  <c r="K520" i="34"/>
  <c r="L520" i="34" s="1"/>
  <c r="K479" i="34"/>
  <c r="K475" i="34"/>
  <c r="L475" i="34" s="1"/>
  <c r="K474" i="34"/>
  <c r="L474" i="34" s="1"/>
  <c r="K473" i="34"/>
  <c r="L473" i="34" s="1"/>
  <c r="K471" i="34"/>
  <c r="L471" i="34" s="1"/>
  <c r="K470" i="34"/>
  <c r="L470" i="34" s="1"/>
  <c r="K469" i="34"/>
  <c r="L469" i="34" s="1"/>
  <c r="K467" i="34"/>
  <c r="L467" i="34" s="1"/>
  <c r="K466" i="34"/>
  <c r="L466" i="34" s="1"/>
  <c r="K465" i="34"/>
  <c r="L465" i="34" s="1"/>
  <c r="M460" i="34"/>
  <c r="M457" i="34"/>
  <c r="M455" i="34"/>
  <c r="K453" i="34"/>
  <c r="L453" i="34" s="1"/>
  <c r="K452" i="34"/>
  <c r="L452" i="34" s="1"/>
  <c r="K451" i="34"/>
  <c r="L451" i="34" s="1"/>
  <c r="K449" i="34"/>
  <c r="L449" i="34" s="1"/>
  <c r="M448" i="34" s="1"/>
  <c r="K447" i="34"/>
  <c r="L447" i="34" s="1"/>
  <c r="M446" i="34" s="1"/>
  <c r="K441" i="34"/>
  <c r="L441" i="34" s="1"/>
  <c r="K440" i="34"/>
  <c r="L440" i="34" s="1"/>
  <c r="K436" i="34"/>
  <c r="L436" i="34" s="1"/>
  <c r="K435" i="34"/>
  <c r="L435" i="34" s="1"/>
  <c r="M419" i="34"/>
  <c r="M416" i="34"/>
  <c r="K415" i="34"/>
  <c r="L415" i="34" s="1"/>
  <c r="K414" i="34"/>
  <c r="L414" i="34" s="1"/>
  <c r="K412" i="34"/>
  <c r="L412" i="34" s="1"/>
  <c r="K411" i="34"/>
  <c r="L411" i="34" s="1"/>
  <c r="K409" i="34"/>
  <c r="L409" i="34" s="1"/>
  <c r="L407" i="34"/>
  <c r="M406" i="34" s="1"/>
  <c r="E404" i="34"/>
  <c r="K404" i="34" s="1"/>
  <c r="M403" i="34" s="1"/>
  <c r="E402" i="34"/>
  <c r="K402" i="34" s="1"/>
  <c r="M401" i="34" s="1"/>
  <c r="K399" i="34"/>
  <c r="L399" i="34" s="1"/>
  <c r="M392" i="34"/>
  <c r="L391" i="34"/>
  <c r="M390" i="34" s="1"/>
  <c r="K389" i="34"/>
  <c r="K387" i="34"/>
  <c r="L385" i="34"/>
  <c r="M384" i="34" s="1"/>
  <c r="K380" i="34"/>
  <c r="L380" i="34" s="1"/>
  <c r="M379" i="34" s="1"/>
  <c r="K378" i="34"/>
  <c r="K377" i="34"/>
  <c r="K376" i="34"/>
  <c r="K375" i="34"/>
  <c r="K374" i="34"/>
  <c r="K373" i="34"/>
  <c r="K372" i="34"/>
  <c r="K371" i="34"/>
  <c r="K370" i="34"/>
  <c r="K369" i="34"/>
  <c r="K368" i="34"/>
  <c r="E366" i="34"/>
  <c r="K366" i="34" s="1"/>
  <c r="K317" i="34"/>
  <c r="L317" i="34" s="1"/>
  <c r="M316" i="34" s="1"/>
  <c r="M296" i="34"/>
  <c r="K237" i="34"/>
  <c r="L237" i="34" s="1"/>
  <c r="K236" i="34"/>
  <c r="L236" i="34" s="1"/>
  <c r="M230" i="34"/>
  <c r="M227" i="34"/>
  <c r="M224" i="34"/>
  <c r="K223" i="34"/>
  <c r="L223" i="34" s="1"/>
  <c r="K222" i="34"/>
  <c r="L222" i="34" s="1"/>
  <c r="M208" i="34"/>
  <c r="K203" i="34"/>
  <c r="L203" i="34" s="1"/>
  <c r="M202" i="34" s="1"/>
  <c r="K201" i="34"/>
  <c r="L201" i="34" s="1"/>
  <c r="M200" i="34" s="1"/>
  <c r="K184" i="34"/>
  <c r="L184" i="34" s="1"/>
  <c r="L183" i="34"/>
  <c r="I172" i="34"/>
  <c r="K172" i="34" s="1"/>
  <c r="L172" i="34" s="1"/>
  <c r="K170" i="34"/>
  <c r="L170" i="34" s="1"/>
  <c r="K169" i="34"/>
  <c r="L169" i="34" s="1"/>
  <c r="K164" i="34"/>
  <c r="L164" i="34" s="1"/>
  <c r="K163" i="34"/>
  <c r="L163" i="34" s="1"/>
  <c r="L161" i="34"/>
  <c r="M160" i="34" s="1"/>
  <c r="B160" i="34"/>
  <c r="M158" i="34"/>
  <c r="L157" i="34"/>
  <c r="M156" i="34" s="1"/>
  <c r="M150" i="34"/>
  <c r="G143" i="34"/>
  <c r="E143" i="34"/>
  <c r="E140" i="34"/>
  <c r="L140" i="34" s="1"/>
  <c r="M139" i="34" s="1"/>
  <c r="K49" i="34"/>
  <c r="K48" i="34"/>
  <c r="L48" i="34" s="1"/>
  <c r="M47" i="34" s="1"/>
  <c r="E45" i="34"/>
  <c r="K45" i="34" s="1"/>
  <c r="L45" i="34" s="1"/>
  <c r="E44" i="34"/>
  <c r="K44" i="34" s="1"/>
  <c r="L44" i="34" s="1"/>
  <c r="M23" i="34"/>
  <c r="K136" i="33"/>
  <c r="T136" i="33" s="1"/>
  <c r="T132" i="33"/>
  <c r="T130" i="33"/>
  <c r="T127" i="33"/>
  <c r="T128" i="33"/>
  <c r="T126" i="33"/>
  <c r="T124" i="33"/>
  <c r="T122" i="33"/>
  <c r="T115" i="33"/>
  <c r="T116" i="33"/>
  <c r="T117" i="33"/>
  <c r="T118" i="33"/>
  <c r="T119" i="33"/>
  <c r="T114" i="33"/>
  <c r="T111" i="33"/>
  <c r="T112" i="33"/>
  <c r="T110" i="33"/>
  <c r="T103" i="33"/>
  <c r="T104" i="33"/>
  <c r="T105" i="33"/>
  <c r="T106" i="33"/>
  <c r="T107" i="33"/>
  <c r="T102" i="33"/>
  <c r="T99" i="33"/>
  <c r="T100" i="33"/>
  <c r="T98" i="33"/>
  <c r="T93" i="33"/>
  <c r="T94" i="33"/>
  <c r="T95" i="33"/>
  <c r="T96" i="33"/>
  <c r="T92" i="33"/>
  <c r="T89" i="33"/>
  <c r="T90" i="33"/>
  <c r="T88" i="33"/>
  <c r="T82" i="33"/>
  <c r="T83" i="33"/>
  <c r="T84" i="33"/>
  <c r="T85" i="33"/>
  <c r="T86" i="33"/>
  <c r="T81" i="33"/>
  <c r="T79" i="33"/>
  <c r="T72" i="33"/>
  <c r="T73" i="33"/>
  <c r="T74" i="33"/>
  <c r="T75" i="33"/>
  <c r="T76" i="33"/>
  <c r="T77" i="33"/>
  <c r="T71" i="33"/>
  <c r="T58" i="33"/>
  <c r="T59" i="33"/>
  <c r="T60" i="33"/>
  <c r="T61" i="33"/>
  <c r="T62" i="33"/>
  <c r="T63" i="33"/>
  <c r="T64" i="33"/>
  <c r="T65" i="33"/>
  <c r="T66" i="33"/>
  <c r="T67" i="33"/>
  <c r="T57" i="33"/>
  <c r="T55" i="33"/>
  <c r="M136" i="33"/>
  <c r="V136" i="33" s="1"/>
  <c r="M132" i="33"/>
  <c r="V132" i="33" s="1"/>
  <c r="M130" i="33"/>
  <c r="V130" i="33" s="1"/>
  <c r="M127" i="33"/>
  <c r="V127" i="33" s="1"/>
  <c r="M128" i="33"/>
  <c r="V128" i="33" s="1"/>
  <c r="M126" i="33"/>
  <c r="V126" i="33" s="1"/>
  <c r="M124" i="33"/>
  <c r="V124" i="33" s="1"/>
  <c r="M122" i="33"/>
  <c r="V122" i="33" s="1"/>
  <c r="M115" i="33"/>
  <c r="V115" i="33" s="1"/>
  <c r="M116" i="33"/>
  <c r="V116" i="33" s="1"/>
  <c r="M117" i="33"/>
  <c r="V117" i="33" s="1"/>
  <c r="M118" i="33"/>
  <c r="V118" i="33" s="1"/>
  <c r="M119" i="33"/>
  <c r="V119" i="33" s="1"/>
  <c r="M114" i="33"/>
  <c r="V114" i="33" s="1"/>
  <c r="M111" i="33"/>
  <c r="V111" i="33" s="1"/>
  <c r="M112" i="33"/>
  <c r="V112" i="33" s="1"/>
  <c r="M110" i="33"/>
  <c r="V110" i="33" s="1"/>
  <c r="M103" i="33"/>
  <c r="V103" i="33" s="1"/>
  <c r="M104" i="33"/>
  <c r="V104" i="33" s="1"/>
  <c r="M105" i="33"/>
  <c r="V105" i="33" s="1"/>
  <c r="M106" i="33"/>
  <c r="V106" i="33" s="1"/>
  <c r="M107" i="33"/>
  <c r="V107" i="33" s="1"/>
  <c r="M102" i="33"/>
  <c r="V102" i="33" s="1"/>
  <c r="M99" i="33"/>
  <c r="V99" i="33" s="1"/>
  <c r="M100" i="33"/>
  <c r="V100" i="33" s="1"/>
  <c r="M98" i="33"/>
  <c r="V98" i="33" s="1"/>
  <c r="M93" i="33"/>
  <c r="V93" i="33" s="1"/>
  <c r="M94" i="33"/>
  <c r="V94" i="33" s="1"/>
  <c r="M95" i="33"/>
  <c r="V95" i="33" s="1"/>
  <c r="M96" i="33"/>
  <c r="V96" i="33" s="1"/>
  <c r="M92" i="33"/>
  <c r="V92" i="33" s="1"/>
  <c r="M89" i="33"/>
  <c r="V89" i="33" s="1"/>
  <c r="M90" i="33"/>
  <c r="V90" i="33" s="1"/>
  <c r="M88" i="33"/>
  <c r="V88" i="33" s="1"/>
  <c r="M82" i="33"/>
  <c r="V82" i="33" s="1"/>
  <c r="M83" i="33"/>
  <c r="V83" i="33" s="1"/>
  <c r="M84" i="33"/>
  <c r="V84" i="33" s="1"/>
  <c r="M85" i="33"/>
  <c r="V85" i="33" s="1"/>
  <c r="M86" i="33"/>
  <c r="V86" i="33" s="1"/>
  <c r="M81" i="33"/>
  <c r="V81" i="33" s="1"/>
  <c r="M79" i="33"/>
  <c r="V79" i="33" s="1"/>
  <c r="M72" i="33"/>
  <c r="V72" i="33" s="1"/>
  <c r="M73" i="33"/>
  <c r="V73" i="33" s="1"/>
  <c r="M74" i="33"/>
  <c r="V74" i="33" s="1"/>
  <c r="M75" i="33"/>
  <c r="V75" i="33" s="1"/>
  <c r="M76" i="33"/>
  <c r="V76" i="33" s="1"/>
  <c r="M77" i="33"/>
  <c r="V77" i="33" s="1"/>
  <c r="M71" i="33"/>
  <c r="V71" i="33" s="1"/>
  <c r="M58" i="33"/>
  <c r="V58" i="33" s="1"/>
  <c r="M59" i="33"/>
  <c r="V59" i="33" s="1"/>
  <c r="M60" i="33"/>
  <c r="V60" i="33" s="1"/>
  <c r="M61" i="33"/>
  <c r="V61" i="33" s="1"/>
  <c r="M62" i="33"/>
  <c r="V62" i="33" s="1"/>
  <c r="M63" i="33"/>
  <c r="V63" i="33" s="1"/>
  <c r="M64" i="33"/>
  <c r="V64" i="33" s="1"/>
  <c r="M65" i="33"/>
  <c r="V65" i="33" s="1"/>
  <c r="M66" i="33"/>
  <c r="V66" i="33" s="1"/>
  <c r="M67" i="33"/>
  <c r="V67" i="33" s="1"/>
  <c r="M68" i="33"/>
  <c r="M69" i="33"/>
  <c r="M57" i="33"/>
  <c r="V57" i="33" s="1"/>
  <c r="M55" i="33"/>
  <c r="V55" i="33" s="1"/>
  <c r="M48" i="33"/>
  <c r="V48" i="33" s="1"/>
  <c r="M49" i="33"/>
  <c r="V49" i="33" s="1"/>
  <c r="M50" i="33"/>
  <c r="V50" i="33" s="1"/>
  <c r="M51" i="33"/>
  <c r="V51" i="33" s="1"/>
  <c r="M52" i="33"/>
  <c r="V52" i="33" s="1"/>
  <c r="M47" i="33"/>
  <c r="V47" i="33" s="1"/>
  <c r="M45" i="33"/>
  <c r="V45" i="33" s="1"/>
  <c r="M38" i="33"/>
  <c r="V38" i="33" s="1"/>
  <c r="M39" i="33"/>
  <c r="V39" i="33" s="1"/>
  <c r="M40" i="33"/>
  <c r="V40" i="33" s="1"/>
  <c r="M41" i="33"/>
  <c r="V41" i="33" s="1"/>
  <c r="M42" i="33"/>
  <c r="M43" i="33"/>
  <c r="V43" i="33" s="1"/>
  <c r="M37" i="33"/>
  <c r="M26" i="33"/>
  <c r="V26" i="33" s="1"/>
  <c r="M27" i="33"/>
  <c r="V27" i="33" s="1"/>
  <c r="M28" i="33"/>
  <c r="V28" i="33" s="1"/>
  <c r="M29" i="33"/>
  <c r="V29" i="33" s="1"/>
  <c r="M30" i="33"/>
  <c r="V30" i="33" s="1"/>
  <c r="M31" i="33"/>
  <c r="V31" i="33" s="1"/>
  <c r="M32" i="33"/>
  <c r="M33" i="33"/>
  <c r="M34" i="33"/>
  <c r="V34" i="33" s="1"/>
  <c r="M35" i="33"/>
  <c r="M25" i="33"/>
  <c r="V25" i="33" s="1"/>
  <c r="M21" i="33"/>
  <c r="V21" i="33" s="1"/>
  <c r="M22" i="33"/>
  <c r="V22" i="33" s="1"/>
  <c r="M23" i="33"/>
  <c r="V23" i="33" s="1"/>
  <c r="M20" i="33"/>
  <c r="V20" i="33" s="1"/>
  <c r="AA567" i="33"/>
  <c r="AA566" i="33"/>
  <c r="AA565" i="33"/>
  <c r="AA564" i="33"/>
  <c r="AA563" i="33"/>
  <c r="AA562" i="33"/>
  <c r="AA561" i="33"/>
  <c r="AA560" i="33"/>
  <c r="AA559" i="33"/>
  <c r="AA558" i="33"/>
  <c r="AA557" i="33"/>
  <c r="AA556" i="33"/>
  <c r="AA555" i="33"/>
  <c r="AA554" i="33"/>
  <c r="AA553" i="33"/>
  <c r="AA552" i="33"/>
  <c r="AA550" i="33"/>
  <c r="AA549" i="33"/>
  <c r="AA548" i="33"/>
  <c r="AA547" i="33"/>
  <c r="AA546" i="33"/>
  <c r="AA545" i="33"/>
  <c r="AA544" i="33"/>
  <c r="AA543" i="33"/>
  <c r="AA541" i="33"/>
  <c r="AA540" i="33"/>
  <c r="AA538" i="33"/>
  <c r="AA537" i="33"/>
  <c r="AA536" i="33"/>
  <c r="AA535" i="33"/>
  <c r="AA534" i="33"/>
  <c r="AA533" i="33"/>
  <c r="AA532" i="33"/>
  <c r="AA531" i="33"/>
  <c r="AA530" i="33"/>
  <c r="AA529" i="33"/>
  <c r="AA528" i="33"/>
  <c r="AA527" i="33"/>
  <c r="AA526" i="33"/>
  <c r="AA525" i="33"/>
  <c r="AA524" i="33"/>
  <c r="AA523" i="33"/>
  <c r="AA522" i="33"/>
  <c r="AA521" i="33"/>
  <c r="AA520" i="33"/>
  <c r="AA519" i="33"/>
  <c r="AA518" i="33"/>
  <c r="AA517" i="33"/>
  <c r="AA516" i="33"/>
  <c r="AA515" i="33"/>
  <c r="AA514" i="33"/>
  <c r="AA513" i="33"/>
  <c r="AA512" i="33"/>
  <c r="AA511" i="33"/>
  <c r="AA510" i="33"/>
  <c r="AA509" i="33"/>
  <c r="AA508" i="33"/>
  <c r="AA507" i="33"/>
  <c r="AA506" i="33"/>
  <c r="AA505" i="33"/>
  <c r="AA504" i="33"/>
  <c r="AA503" i="33"/>
  <c r="AA502" i="33"/>
  <c r="AA501" i="33"/>
  <c r="AA500" i="33"/>
  <c r="AA498" i="33"/>
  <c r="AA497" i="33"/>
  <c r="AA496" i="33"/>
  <c r="AA495" i="33"/>
  <c r="AA493" i="33"/>
  <c r="AA492" i="33"/>
  <c r="AA490" i="33"/>
  <c r="AA489" i="33"/>
  <c r="AA488" i="33"/>
  <c r="AA487" i="33"/>
  <c r="AA486" i="33"/>
  <c r="AA484" i="33"/>
  <c r="AA483" i="33"/>
  <c r="AA482" i="33"/>
  <c r="AA481" i="33"/>
  <c r="AA480" i="33"/>
  <c r="AA479" i="33"/>
  <c r="AA477" i="33"/>
  <c r="AA476" i="33"/>
  <c r="AA475" i="33"/>
  <c r="AA474" i="33"/>
  <c r="AA473" i="33"/>
  <c r="AA472" i="33"/>
  <c r="AA471" i="33"/>
  <c r="AA470" i="33"/>
  <c r="AA469" i="33"/>
  <c r="AA468" i="33"/>
  <c r="AA467" i="33"/>
  <c r="AA466" i="33"/>
  <c r="AA465" i="33"/>
  <c r="AA464" i="33"/>
  <c r="AA463" i="33"/>
  <c r="AA462" i="33"/>
  <c r="AA461" i="33"/>
  <c r="AA460" i="33"/>
  <c r="AA459" i="33"/>
  <c r="AA458" i="33"/>
  <c r="AA457" i="33"/>
  <c r="AA456" i="33"/>
  <c r="AA455" i="33"/>
  <c r="AA454" i="33"/>
  <c r="AA453" i="33"/>
  <c r="AA452" i="33"/>
  <c r="AA451" i="33"/>
  <c r="AA450" i="33"/>
  <c r="AA449" i="33"/>
  <c r="AA448" i="33"/>
  <c r="AA447" i="33"/>
  <c r="AA446" i="33"/>
  <c r="AA445" i="33"/>
  <c r="AA444" i="33"/>
  <c r="AA443" i="33"/>
  <c r="AA440" i="33"/>
  <c r="AA439" i="33"/>
  <c r="AA438" i="33"/>
  <c r="AA437" i="33"/>
  <c r="AA436" i="33"/>
  <c r="AA435" i="33"/>
  <c r="AA434" i="33"/>
  <c r="AA433" i="33"/>
  <c r="AA432" i="33"/>
  <c r="AA431" i="33"/>
  <c r="AA429" i="33"/>
  <c r="AA428" i="33"/>
  <c r="AA427" i="33"/>
  <c r="AA425" i="33"/>
  <c r="AA424" i="33"/>
  <c r="AA423" i="33"/>
  <c r="AA422" i="33"/>
  <c r="AA421" i="33"/>
  <c r="AA420" i="33"/>
  <c r="AA419" i="33"/>
  <c r="AA418" i="33"/>
  <c r="AA417" i="33"/>
  <c r="AA416" i="33"/>
  <c r="AA415" i="33"/>
  <c r="AA414" i="33"/>
  <c r="AA413" i="33"/>
  <c r="AA412" i="33"/>
  <c r="AA411" i="33"/>
  <c r="AA410" i="33"/>
  <c r="AA409" i="33"/>
  <c r="AA408" i="33"/>
  <c r="AA407" i="33"/>
  <c r="AA406" i="33"/>
  <c r="AA405" i="33"/>
  <c r="AA404" i="33"/>
  <c r="AA403" i="33"/>
  <c r="AA402" i="33"/>
  <c r="AA401" i="33"/>
  <c r="AA400" i="33"/>
  <c r="AA399" i="33"/>
  <c r="AA398" i="33"/>
  <c r="AA397" i="33"/>
  <c r="AA396" i="33"/>
  <c r="AA395" i="33"/>
  <c r="AA394" i="33"/>
  <c r="AA393" i="33"/>
  <c r="AA390" i="33"/>
  <c r="AA389" i="33"/>
  <c r="AA388" i="33"/>
  <c r="AA387" i="33"/>
  <c r="AA386" i="33"/>
  <c r="AA385" i="33"/>
  <c r="AA384" i="33"/>
  <c r="AA383" i="33"/>
  <c r="AA382" i="33"/>
  <c r="AA381" i="33"/>
  <c r="AA379" i="33"/>
  <c r="AA378" i="33"/>
  <c r="AA377" i="33"/>
  <c r="AA375" i="33"/>
  <c r="AA374" i="33"/>
  <c r="AA373" i="33"/>
  <c r="AA372" i="33"/>
  <c r="AA371" i="33"/>
  <c r="AA370" i="33"/>
  <c r="AA369" i="33"/>
  <c r="AA368" i="33"/>
  <c r="AA367" i="33"/>
  <c r="AA366" i="33"/>
  <c r="AA365" i="33"/>
  <c r="AA364" i="33"/>
  <c r="AA363" i="33"/>
  <c r="AA362" i="33"/>
  <c r="AA361" i="33"/>
  <c r="AA360" i="33"/>
  <c r="AA359" i="33"/>
  <c r="AA358" i="33"/>
  <c r="AA357" i="33"/>
  <c r="AA356" i="33"/>
  <c r="AA355" i="33"/>
  <c r="AA354" i="33"/>
  <c r="AA353" i="33"/>
  <c r="AA352" i="33"/>
  <c r="AA351" i="33"/>
  <c r="AA350" i="33"/>
  <c r="AA349" i="33"/>
  <c r="AA348" i="33"/>
  <c r="AA347" i="33"/>
  <c r="AA346" i="33"/>
  <c r="AA345" i="33"/>
  <c r="AA344" i="33"/>
  <c r="AA343" i="33"/>
  <c r="AA341" i="33"/>
  <c r="AA340" i="33"/>
  <c r="AA339" i="33"/>
  <c r="AA338" i="33"/>
  <c r="AA337" i="33"/>
  <c r="AA336" i="33"/>
  <c r="AA335" i="33"/>
  <c r="AA334" i="33"/>
  <c r="AA333" i="33"/>
  <c r="AA332" i="33"/>
  <c r="AA331" i="33"/>
  <c r="AA330" i="33"/>
  <c r="AA328" i="33"/>
  <c r="AA326" i="33"/>
  <c r="AA325" i="33"/>
  <c r="AA324" i="33"/>
  <c r="AA323" i="33"/>
  <c r="AA320" i="33"/>
  <c r="AA319" i="33"/>
  <c r="AA318" i="33"/>
  <c r="AA317" i="33"/>
  <c r="AA316" i="33"/>
  <c r="AA315" i="33"/>
  <c r="AA314" i="33"/>
  <c r="AA313" i="33"/>
  <c r="AA312" i="33"/>
  <c r="AA311" i="33"/>
  <c r="AA310" i="33"/>
  <c r="AA305" i="33"/>
  <c r="AA304" i="33"/>
  <c r="AA303" i="33"/>
  <c r="AA302" i="33"/>
  <c r="AA301" i="33"/>
  <c r="AA300" i="33"/>
  <c r="AA299" i="33"/>
  <c r="AA298" i="33"/>
  <c r="AA297" i="33"/>
  <c r="AA295" i="33"/>
  <c r="AA294" i="33"/>
  <c r="AA293" i="33"/>
  <c r="AA291" i="33"/>
  <c r="AA290" i="33"/>
  <c r="AA289" i="33"/>
  <c r="AA288" i="33"/>
  <c r="AA285" i="33"/>
  <c r="AA284" i="33"/>
  <c r="AA283" i="33"/>
  <c r="AA282" i="33"/>
  <c r="AA281" i="33"/>
  <c r="AA280" i="33"/>
  <c r="AA279" i="33"/>
  <c r="AA278" i="33"/>
  <c r="AA277" i="33"/>
  <c r="AA276" i="33"/>
  <c r="AA275" i="33"/>
  <c r="B272" i="33"/>
  <c r="AA270" i="33"/>
  <c r="AA269" i="33"/>
  <c r="AA268" i="33"/>
  <c r="AA267" i="33"/>
  <c r="AA266" i="33"/>
  <c r="AA265" i="33"/>
  <c r="AA264" i="33"/>
  <c r="AA263" i="33"/>
  <c r="AA262" i="33"/>
  <c r="AA261" i="33"/>
  <c r="AA260" i="33"/>
  <c r="AA259" i="33"/>
  <c r="AA258" i="33"/>
  <c r="AA256" i="33"/>
  <c r="AA255" i="33"/>
  <c r="AA254" i="33"/>
  <c r="AA253" i="33"/>
  <c r="AA252" i="33"/>
  <c r="AA251" i="33"/>
  <c r="AA250" i="33"/>
  <c r="AA249" i="33"/>
  <c r="AA248" i="33"/>
  <c r="AA247" i="33"/>
  <c r="AA246" i="33"/>
  <c r="AA245" i="33"/>
  <c r="AA244" i="33"/>
  <c r="AA243" i="33"/>
  <c r="AA242" i="33"/>
  <c r="AA241" i="33"/>
  <c r="AA240" i="33"/>
  <c r="AA239" i="33"/>
  <c r="AA238" i="33"/>
  <c r="AA237" i="33"/>
  <c r="AA236" i="33"/>
  <c r="AA235" i="33"/>
  <c r="AA234" i="33"/>
  <c r="AA233" i="33"/>
  <c r="AA232" i="33"/>
  <c r="AA231" i="33"/>
  <c r="AA230" i="33"/>
  <c r="AA229" i="33"/>
  <c r="AA228" i="33"/>
  <c r="AA227" i="33"/>
  <c r="AA226" i="33"/>
  <c r="AA224" i="33"/>
  <c r="AA223" i="33"/>
  <c r="AA222" i="33"/>
  <c r="AA221" i="33"/>
  <c r="AA220" i="33"/>
  <c r="AA219" i="33"/>
  <c r="AA218" i="33"/>
  <c r="AA217" i="33"/>
  <c r="AA216" i="33"/>
  <c r="AA215" i="33"/>
  <c r="AA211" i="33"/>
  <c r="AA210" i="33"/>
  <c r="AA209" i="33"/>
  <c r="AA208" i="33"/>
  <c r="AA207" i="33"/>
  <c r="AA206" i="33"/>
  <c r="AA205" i="33"/>
  <c r="AA203" i="33"/>
  <c r="AA202" i="33"/>
  <c r="AA201" i="33"/>
  <c r="AA200" i="33"/>
  <c r="AA199" i="33"/>
  <c r="AA198" i="33"/>
  <c r="AA196" i="33"/>
  <c r="AA195" i="33"/>
  <c r="AA194" i="33"/>
  <c r="AA193" i="33"/>
  <c r="AA192" i="33"/>
  <c r="AA191" i="33"/>
  <c r="AA190" i="33"/>
  <c r="AA189" i="33"/>
  <c r="AA188" i="33"/>
  <c r="AA187" i="33"/>
  <c r="AA186" i="33"/>
  <c r="AA185" i="33"/>
  <c r="AA184" i="33"/>
  <c r="AA183" i="33"/>
  <c r="AA182" i="33"/>
  <c r="AA181" i="33"/>
  <c r="AA180" i="33"/>
  <c r="AA179" i="33"/>
  <c r="AA178" i="33"/>
  <c r="AA177" i="33"/>
  <c r="AA176" i="33"/>
  <c r="AA175" i="33"/>
  <c r="AA174" i="33"/>
  <c r="AA173" i="33"/>
  <c r="AA172" i="33"/>
  <c r="AA171" i="33"/>
  <c r="AA170" i="33"/>
  <c r="AA169" i="33"/>
  <c r="AA168" i="33"/>
  <c r="AA167" i="33"/>
  <c r="AA166" i="33"/>
  <c r="AA165" i="33"/>
  <c r="AA164" i="33"/>
  <c r="AA163" i="33"/>
  <c r="AA162" i="33"/>
  <c r="AA161" i="33"/>
  <c r="AA160" i="33"/>
  <c r="AA159" i="33"/>
  <c r="AA158" i="33"/>
  <c r="AA157" i="33"/>
  <c r="AA156" i="33"/>
  <c r="AA155" i="33"/>
  <c r="AA154" i="33"/>
  <c r="AA153" i="33"/>
  <c r="AA152" i="33"/>
  <c r="AA151" i="33"/>
  <c r="AA150" i="33"/>
  <c r="AA147" i="33"/>
  <c r="AA146" i="33"/>
  <c r="AA145" i="33"/>
  <c r="AA144" i="33"/>
  <c r="AA143" i="33"/>
  <c r="AA142" i="33"/>
  <c r="AA141" i="33"/>
  <c r="AA140" i="33"/>
  <c r="AA139" i="33"/>
  <c r="AA138" i="33"/>
  <c r="AA137" i="33"/>
  <c r="U136" i="33"/>
  <c r="Q136" i="33"/>
  <c r="N136" i="33"/>
  <c r="AA136" i="33" s="1"/>
  <c r="G136" i="33"/>
  <c r="P136" i="33" s="1"/>
  <c r="F136" i="33"/>
  <c r="O136" i="33" s="1"/>
  <c r="AA135" i="33"/>
  <c r="AA133" i="33"/>
  <c r="U132" i="33"/>
  <c r="Q132" i="33"/>
  <c r="N132" i="33"/>
  <c r="AA132" i="33" s="1"/>
  <c r="G132" i="33"/>
  <c r="P132" i="33" s="1"/>
  <c r="F132" i="33"/>
  <c r="O132" i="33" s="1"/>
  <c r="AA131" i="33"/>
  <c r="U130" i="33"/>
  <c r="Q130" i="33"/>
  <c r="N130" i="33"/>
  <c r="AA130" i="33" s="1"/>
  <c r="G130" i="33"/>
  <c r="P130" i="33" s="1"/>
  <c r="F130" i="33"/>
  <c r="O130" i="33" s="1"/>
  <c r="AA129" i="33"/>
  <c r="U128" i="33"/>
  <c r="Q128" i="33"/>
  <c r="N128" i="33"/>
  <c r="AA128" i="33" s="1"/>
  <c r="G128" i="33"/>
  <c r="P128" i="33" s="1"/>
  <c r="F128" i="33"/>
  <c r="O128" i="33" s="1"/>
  <c r="U127" i="33"/>
  <c r="Q127" i="33"/>
  <c r="N127" i="33"/>
  <c r="AA127" i="33" s="1"/>
  <c r="G127" i="33"/>
  <c r="P127" i="33" s="1"/>
  <c r="F127" i="33"/>
  <c r="O127" i="33" s="1"/>
  <c r="U126" i="33"/>
  <c r="Q126" i="33"/>
  <c r="N126" i="33"/>
  <c r="AA126" i="33" s="1"/>
  <c r="G126" i="33"/>
  <c r="P126" i="33" s="1"/>
  <c r="F126" i="33"/>
  <c r="O126" i="33" s="1"/>
  <c r="AA125" i="33"/>
  <c r="U124" i="33"/>
  <c r="Q124" i="33"/>
  <c r="N124" i="33"/>
  <c r="AA124" i="33" s="1"/>
  <c r="G124" i="33"/>
  <c r="P124" i="33" s="1"/>
  <c r="F124" i="33"/>
  <c r="O124" i="33" s="1"/>
  <c r="AA123" i="33"/>
  <c r="U122" i="33"/>
  <c r="Q122" i="33"/>
  <c r="N122" i="33"/>
  <c r="AA122" i="33" s="1"/>
  <c r="G122" i="33"/>
  <c r="P122" i="33" s="1"/>
  <c r="F122" i="33"/>
  <c r="O122" i="33" s="1"/>
  <c r="AA121" i="33"/>
  <c r="U119" i="33"/>
  <c r="Q119" i="33"/>
  <c r="N119" i="33"/>
  <c r="AA119" i="33" s="1"/>
  <c r="G119" i="33"/>
  <c r="P119" i="33" s="1"/>
  <c r="F119" i="33"/>
  <c r="O119" i="33" s="1"/>
  <c r="U118" i="33"/>
  <c r="Q118" i="33"/>
  <c r="N118" i="33"/>
  <c r="AA118" i="33" s="1"/>
  <c r="G118" i="33"/>
  <c r="P118" i="33" s="1"/>
  <c r="F118" i="33"/>
  <c r="O118" i="33" s="1"/>
  <c r="U117" i="33"/>
  <c r="Q117" i="33"/>
  <c r="N117" i="33"/>
  <c r="AA117" i="33" s="1"/>
  <c r="G117" i="33"/>
  <c r="P117" i="33" s="1"/>
  <c r="F117" i="33"/>
  <c r="O117" i="33" s="1"/>
  <c r="U116" i="33"/>
  <c r="Q116" i="33"/>
  <c r="N116" i="33"/>
  <c r="AA116" i="33" s="1"/>
  <c r="G116" i="33"/>
  <c r="P116" i="33" s="1"/>
  <c r="F116" i="33"/>
  <c r="O116" i="33" s="1"/>
  <c r="U115" i="33"/>
  <c r="Q115" i="33"/>
  <c r="N115" i="33"/>
  <c r="AA115" i="33" s="1"/>
  <c r="G115" i="33"/>
  <c r="P115" i="33" s="1"/>
  <c r="F115" i="33"/>
  <c r="O115" i="33" s="1"/>
  <c r="U114" i="33"/>
  <c r="Q114" i="33"/>
  <c r="N114" i="33"/>
  <c r="AA114" i="33" s="1"/>
  <c r="G114" i="33"/>
  <c r="P114" i="33" s="1"/>
  <c r="F114" i="33"/>
  <c r="O114" i="33" s="1"/>
  <c r="AA113" i="33"/>
  <c r="U112" i="33"/>
  <c r="Q112" i="33"/>
  <c r="N112" i="33"/>
  <c r="AA112" i="33" s="1"/>
  <c r="G112" i="33"/>
  <c r="P112" i="33" s="1"/>
  <c r="F112" i="33"/>
  <c r="O112" i="33" s="1"/>
  <c r="U111" i="33"/>
  <c r="Q111" i="33"/>
  <c r="N111" i="33"/>
  <c r="AA111" i="33" s="1"/>
  <c r="G111" i="33"/>
  <c r="P111" i="33" s="1"/>
  <c r="F111" i="33"/>
  <c r="O111" i="33" s="1"/>
  <c r="U110" i="33"/>
  <c r="Q110" i="33"/>
  <c r="N110" i="33"/>
  <c r="AA110" i="33" s="1"/>
  <c r="G110" i="33"/>
  <c r="P110" i="33" s="1"/>
  <c r="F110" i="33"/>
  <c r="O110" i="33" s="1"/>
  <c r="AA109" i="33"/>
  <c r="U107" i="33"/>
  <c r="Q107" i="33"/>
  <c r="N107" i="33"/>
  <c r="AA107" i="33" s="1"/>
  <c r="G107" i="33"/>
  <c r="P107" i="33" s="1"/>
  <c r="F107" i="33"/>
  <c r="O107" i="33" s="1"/>
  <c r="U106" i="33"/>
  <c r="Q106" i="33"/>
  <c r="N106" i="33"/>
  <c r="AA106" i="33" s="1"/>
  <c r="G106" i="33"/>
  <c r="P106" i="33" s="1"/>
  <c r="F106" i="33"/>
  <c r="O106" i="33" s="1"/>
  <c r="U105" i="33"/>
  <c r="Q105" i="33"/>
  <c r="N105" i="33"/>
  <c r="AA105" i="33" s="1"/>
  <c r="G105" i="33"/>
  <c r="P105" i="33" s="1"/>
  <c r="F105" i="33"/>
  <c r="O105" i="33" s="1"/>
  <c r="U104" i="33"/>
  <c r="Q104" i="33"/>
  <c r="N104" i="33"/>
  <c r="AA104" i="33" s="1"/>
  <c r="G104" i="33"/>
  <c r="P104" i="33" s="1"/>
  <c r="F104" i="33"/>
  <c r="O104" i="33" s="1"/>
  <c r="U103" i="33"/>
  <c r="Q103" i="33"/>
  <c r="N103" i="33"/>
  <c r="AA103" i="33" s="1"/>
  <c r="G103" i="33"/>
  <c r="P103" i="33" s="1"/>
  <c r="F103" i="33"/>
  <c r="O103" i="33" s="1"/>
  <c r="U102" i="33"/>
  <c r="Q102" i="33"/>
  <c r="N102" i="33"/>
  <c r="AA102" i="33" s="1"/>
  <c r="G102" i="33"/>
  <c r="P102" i="33" s="1"/>
  <c r="F102" i="33"/>
  <c r="O102" i="33" s="1"/>
  <c r="AA101" i="33"/>
  <c r="U100" i="33"/>
  <c r="Q100" i="33"/>
  <c r="N100" i="33"/>
  <c r="AA100" i="33" s="1"/>
  <c r="G100" i="33"/>
  <c r="P100" i="33" s="1"/>
  <c r="F100" i="33"/>
  <c r="O100" i="33" s="1"/>
  <c r="U99" i="33"/>
  <c r="Q99" i="33"/>
  <c r="N99" i="33"/>
  <c r="AA99" i="33" s="1"/>
  <c r="G99" i="33"/>
  <c r="P99" i="33" s="1"/>
  <c r="F99" i="33"/>
  <c r="O99" i="33" s="1"/>
  <c r="U98" i="33"/>
  <c r="Q98" i="33"/>
  <c r="N98" i="33"/>
  <c r="AA98" i="33" s="1"/>
  <c r="G98" i="33"/>
  <c r="P98" i="33" s="1"/>
  <c r="F98" i="33"/>
  <c r="O98" i="33" s="1"/>
  <c r="AA97" i="33"/>
  <c r="U96" i="33"/>
  <c r="Q96" i="33"/>
  <c r="N96" i="33"/>
  <c r="AA96" i="33" s="1"/>
  <c r="G96" i="33"/>
  <c r="P96" i="33" s="1"/>
  <c r="F96" i="33"/>
  <c r="O96" i="33" s="1"/>
  <c r="U95" i="33"/>
  <c r="Q95" i="33"/>
  <c r="N95" i="33"/>
  <c r="AA95" i="33" s="1"/>
  <c r="G95" i="33"/>
  <c r="P95" i="33" s="1"/>
  <c r="F95" i="33"/>
  <c r="O95" i="33" s="1"/>
  <c r="U94" i="33"/>
  <c r="Q94" i="33"/>
  <c r="N94" i="33"/>
  <c r="AA94" i="33" s="1"/>
  <c r="G94" i="33"/>
  <c r="P94" i="33" s="1"/>
  <c r="F94" i="33"/>
  <c r="O94" i="33" s="1"/>
  <c r="U93" i="33"/>
  <c r="Q93" i="33"/>
  <c r="N93" i="33"/>
  <c r="AA93" i="33" s="1"/>
  <c r="G93" i="33"/>
  <c r="P93" i="33" s="1"/>
  <c r="F93" i="33"/>
  <c r="O93" i="33" s="1"/>
  <c r="U92" i="33"/>
  <c r="Q92" i="33"/>
  <c r="N92" i="33"/>
  <c r="AA92" i="33" s="1"/>
  <c r="G92" i="33"/>
  <c r="P92" i="33" s="1"/>
  <c r="F92" i="33"/>
  <c r="O92" i="33" s="1"/>
  <c r="AA91" i="33"/>
  <c r="U90" i="33"/>
  <c r="Q90" i="33"/>
  <c r="N90" i="33"/>
  <c r="AA90" i="33" s="1"/>
  <c r="G90" i="33"/>
  <c r="P90" i="33" s="1"/>
  <c r="F90" i="33"/>
  <c r="O90" i="33" s="1"/>
  <c r="U89" i="33"/>
  <c r="Q89" i="33"/>
  <c r="N89" i="33"/>
  <c r="AA89" i="33" s="1"/>
  <c r="G89" i="33"/>
  <c r="P89" i="33" s="1"/>
  <c r="F89" i="33"/>
  <c r="O89" i="33" s="1"/>
  <c r="U88" i="33"/>
  <c r="Q88" i="33"/>
  <c r="N88" i="33"/>
  <c r="AA88" i="33" s="1"/>
  <c r="G88" i="33"/>
  <c r="P88" i="33" s="1"/>
  <c r="F88" i="33"/>
  <c r="O88" i="33" s="1"/>
  <c r="AA87" i="33"/>
  <c r="U86" i="33"/>
  <c r="Q86" i="33"/>
  <c r="N86" i="33"/>
  <c r="AA86" i="33" s="1"/>
  <c r="G86" i="33"/>
  <c r="P86" i="33" s="1"/>
  <c r="F86" i="33"/>
  <c r="O86" i="33" s="1"/>
  <c r="U85" i="33"/>
  <c r="Q85" i="33"/>
  <c r="N85" i="33"/>
  <c r="AA85" i="33" s="1"/>
  <c r="G85" i="33"/>
  <c r="P85" i="33" s="1"/>
  <c r="F85" i="33"/>
  <c r="O85" i="33" s="1"/>
  <c r="U84" i="33"/>
  <c r="Q84" i="33"/>
  <c r="N84" i="33"/>
  <c r="AA84" i="33" s="1"/>
  <c r="G84" i="33"/>
  <c r="P84" i="33" s="1"/>
  <c r="F84" i="33"/>
  <c r="O84" i="33" s="1"/>
  <c r="U83" i="33"/>
  <c r="Q83" i="33"/>
  <c r="N83" i="33"/>
  <c r="AA83" i="33" s="1"/>
  <c r="G83" i="33"/>
  <c r="P83" i="33" s="1"/>
  <c r="F83" i="33"/>
  <c r="O83" i="33" s="1"/>
  <c r="U82" i="33"/>
  <c r="Q82" i="33"/>
  <c r="N82" i="33"/>
  <c r="AA82" i="33" s="1"/>
  <c r="G82" i="33"/>
  <c r="P82" i="33" s="1"/>
  <c r="F82" i="33"/>
  <c r="O82" i="33" s="1"/>
  <c r="U81" i="33"/>
  <c r="Q81" i="33"/>
  <c r="N81" i="33"/>
  <c r="AA81" i="33" s="1"/>
  <c r="G81" i="33"/>
  <c r="P81" i="33" s="1"/>
  <c r="F81" i="33"/>
  <c r="O81" i="33" s="1"/>
  <c r="AA80" i="33"/>
  <c r="U79" i="33"/>
  <c r="Q79" i="33"/>
  <c r="N79" i="33"/>
  <c r="AA79" i="33" s="1"/>
  <c r="G79" i="33"/>
  <c r="P79" i="33" s="1"/>
  <c r="F79" i="33"/>
  <c r="O79" i="33" s="1"/>
  <c r="AA78" i="33"/>
  <c r="U77" i="33"/>
  <c r="Q77" i="33"/>
  <c r="N77" i="33"/>
  <c r="AA77" i="33" s="1"/>
  <c r="G77" i="33"/>
  <c r="P77" i="33" s="1"/>
  <c r="F77" i="33"/>
  <c r="O77" i="33" s="1"/>
  <c r="U76" i="33"/>
  <c r="Q76" i="33"/>
  <c r="N76" i="33"/>
  <c r="AA76" i="33" s="1"/>
  <c r="G76" i="33"/>
  <c r="P76" i="33" s="1"/>
  <c r="F76" i="33"/>
  <c r="O76" i="33" s="1"/>
  <c r="U75" i="33"/>
  <c r="Q75" i="33"/>
  <c r="N75" i="33"/>
  <c r="AA75" i="33" s="1"/>
  <c r="G75" i="33"/>
  <c r="P75" i="33" s="1"/>
  <c r="F75" i="33"/>
  <c r="O75" i="33" s="1"/>
  <c r="U74" i="33"/>
  <c r="Q74" i="33"/>
  <c r="N74" i="33"/>
  <c r="AA74" i="33" s="1"/>
  <c r="G74" i="33"/>
  <c r="P74" i="33" s="1"/>
  <c r="F74" i="33"/>
  <c r="O74" i="33" s="1"/>
  <c r="U73" i="33"/>
  <c r="Q73" i="33"/>
  <c r="N73" i="33"/>
  <c r="AA73" i="33" s="1"/>
  <c r="G73" i="33"/>
  <c r="P73" i="33" s="1"/>
  <c r="F73" i="33"/>
  <c r="O73" i="33" s="1"/>
  <c r="U72" i="33"/>
  <c r="Q72" i="33"/>
  <c r="N72" i="33"/>
  <c r="AA72" i="33" s="1"/>
  <c r="G72" i="33"/>
  <c r="P72" i="33" s="1"/>
  <c r="F72" i="33"/>
  <c r="O72" i="33" s="1"/>
  <c r="U71" i="33"/>
  <c r="Q71" i="33"/>
  <c r="N71" i="33"/>
  <c r="AA71" i="33" s="1"/>
  <c r="G71" i="33"/>
  <c r="P71" i="33" s="1"/>
  <c r="F71" i="33"/>
  <c r="O71" i="33" s="1"/>
  <c r="AA70" i="33"/>
  <c r="G69" i="33"/>
  <c r="F69" i="33"/>
  <c r="D69" i="33"/>
  <c r="G68" i="33"/>
  <c r="F68" i="33"/>
  <c r="D68" i="33"/>
  <c r="U67" i="33"/>
  <c r="Q67" i="33"/>
  <c r="N67" i="33"/>
  <c r="AA67" i="33" s="1"/>
  <c r="G67" i="33"/>
  <c r="P67" i="33" s="1"/>
  <c r="F67" i="33"/>
  <c r="O67" i="33" s="1"/>
  <c r="U66" i="33"/>
  <c r="Q66" i="33"/>
  <c r="N66" i="33"/>
  <c r="AA66" i="33" s="1"/>
  <c r="G66" i="33"/>
  <c r="P66" i="33" s="1"/>
  <c r="F66" i="33"/>
  <c r="O66" i="33" s="1"/>
  <c r="U65" i="33"/>
  <c r="Q65" i="33"/>
  <c r="N65" i="33"/>
  <c r="AA65" i="33" s="1"/>
  <c r="G65" i="33"/>
  <c r="P65" i="33" s="1"/>
  <c r="F65" i="33"/>
  <c r="O65" i="33" s="1"/>
  <c r="U64" i="33"/>
  <c r="Q64" i="33"/>
  <c r="N64" i="33"/>
  <c r="AA64" i="33" s="1"/>
  <c r="G64" i="33"/>
  <c r="P64" i="33" s="1"/>
  <c r="F64" i="33"/>
  <c r="O64" i="33" s="1"/>
  <c r="U63" i="33"/>
  <c r="Q63" i="33"/>
  <c r="N63" i="33"/>
  <c r="AA63" i="33" s="1"/>
  <c r="G63" i="33"/>
  <c r="P63" i="33" s="1"/>
  <c r="F63" i="33"/>
  <c r="O63" i="33" s="1"/>
  <c r="U62" i="33"/>
  <c r="Q62" i="33"/>
  <c r="N62" i="33"/>
  <c r="AA62" i="33" s="1"/>
  <c r="G62" i="33"/>
  <c r="P62" i="33" s="1"/>
  <c r="F62" i="33"/>
  <c r="O62" i="33" s="1"/>
  <c r="U61" i="33"/>
  <c r="Q61" i="33"/>
  <c r="N61" i="33"/>
  <c r="AA61" i="33" s="1"/>
  <c r="G61" i="33"/>
  <c r="P61" i="33" s="1"/>
  <c r="F61" i="33"/>
  <c r="O61" i="33" s="1"/>
  <c r="U60" i="33"/>
  <c r="Q60" i="33"/>
  <c r="N60" i="33"/>
  <c r="AA60" i="33" s="1"/>
  <c r="G60" i="33"/>
  <c r="P60" i="33" s="1"/>
  <c r="F60" i="33"/>
  <c r="O60" i="33" s="1"/>
  <c r="U59" i="33"/>
  <c r="Q59" i="33"/>
  <c r="N59" i="33"/>
  <c r="AA59" i="33" s="1"/>
  <c r="G59" i="33"/>
  <c r="P59" i="33" s="1"/>
  <c r="F59" i="33"/>
  <c r="O59" i="33" s="1"/>
  <c r="U58" i="33"/>
  <c r="Q58" i="33"/>
  <c r="N58" i="33"/>
  <c r="AA58" i="33" s="1"/>
  <c r="G58" i="33"/>
  <c r="P58" i="33" s="1"/>
  <c r="F58" i="33"/>
  <c r="O58" i="33" s="1"/>
  <c r="U57" i="33"/>
  <c r="Q57" i="33"/>
  <c r="N57" i="33"/>
  <c r="AA57" i="33" s="1"/>
  <c r="G57" i="33"/>
  <c r="P57" i="33" s="1"/>
  <c r="F57" i="33"/>
  <c r="O57" i="33" s="1"/>
  <c r="AA56" i="33"/>
  <c r="U55" i="33"/>
  <c r="Q55" i="33"/>
  <c r="N55" i="33"/>
  <c r="G55" i="33"/>
  <c r="P55" i="33" s="1"/>
  <c r="F55" i="33"/>
  <c r="O55" i="33" s="1"/>
  <c r="AA54" i="33"/>
  <c r="U52" i="33"/>
  <c r="Q52" i="33"/>
  <c r="N52" i="33"/>
  <c r="AA52" i="33" s="1"/>
  <c r="G52" i="33"/>
  <c r="P52" i="33" s="1"/>
  <c r="F52" i="33"/>
  <c r="O52" i="33" s="1"/>
  <c r="U51" i="33"/>
  <c r="Q51" i="33"/>
  <c r="N51" i="33"/>
  <c r="AA51" i="33" s="1"/>
  <c r="G51" i="33"/>
  <c r="P51" i="33" s="1"/>
  <c r="F51" i="33"/>
  <c r="O51" i="33" s="1"/>
  <c r="U50" i="33"/>
  <c r="Q50" i="33"/>
  <c r="N50" i="33"/>
  <c r="AA50" i="33" s="1"/>
  <c r="G50" i="33"/>
  <c r="P50" i="33" s="1"/>
  <c r="F50" i="33"/>
  <c r="O50" i="33" s="1"/>
  <c r="U49" i="33"/>
  <c r="Q49" i="33"/>
  <c r="N49" i="33"/>
  <c r="AA49" i="33" s="1"/>
  <c r="G49" i="33"/>
  <c r="P49" i="33" s="1"/>
  <c r="F49" i="33"/>
  <c r="O49" i="33" s="1"/>
  <c r="U48" i="33"/>
  <c r="Q48" i="33"/>
  <c r="N48" i="33"/>
  <c r="AA48" i="33" s="1"/>
  <c r="G48" i="33"/>
  <c r="P48" i="33" s="1"/>
  <c r="F48" i="33"/>
  <c r="O48" i="33" s="1"/>
  <c r="U47" i="33"/>
  <c r="Q47" i="33"/>
  <c r="N47" i="33"/>
  <c r="AA47" i="33" s="1"/>
  <c r="G47" i="33"/>
  <c r="P47" i="33" s="1"/>
  <c r="F47" i="33"/>
  <c r="O47" i="33" s="1"/>
  <c r="AA46" i="33"/>
  <c r="U45" i="33"/>
  <c r="Q45" i="33"/>
  <c r="N45" i="33"/>
  <c r="AA45" i="33" s="1"/>
  <c r="G45" i="33"/>
  <c r="P45" i="33" s="1"/>
  <c r="F45" i="33"/>
  <c r="O45" i="33" s="1"/>
  <c r="AA44" i="33"/>
  <c r="U43" i="33"/>
  <c r="Q43" i="33"/>
  <c r="N43" i="33"/>
  <c r="AA43" i="33" s="1"/>
  <c r="G43" i="33"/>
  <c r="P43" i="33" s="1"/>
  <c r="F43" i="33"/>
  <c r="O43" i="33" s="1"/>
  <c r="Q42" i="33"/>
  <c r="N42" i="33"/>
  <c r="AA42" i="33" s="1"/>
  <c r="G42" i="33"/>
  <c r="P42" i="33" s="1"/>
  <c r="F42" i="33"/>
  <c r="O42" i="33" s="1"/>
  <c r="U41" i="33"/>
  <c r="Q41" i="33"/>
  <c r="N41" i="33"/>
  <c r="AA41" i="33" s="1"/>
  <c r="G41" i="33"/>
  <c r="P41" i="33" s="1"/>
  <c r="F41" i="33"/>
  <c r="O41" i="33" s="1"/>
  <c r="U40" i="33"/>
  <c r="Q40" i="33"/>
  <c r="N40" i="33"/>
  <c r="AA40" i="33" s="1"/>
  <c r="G40" i="33"/>
  <c r="P40" i="33" s="1"/>
  <c r="F40" i="33"/>
  <c r="O40" i="33" s="1"/>
  <c r="Q39" i="33"/>
  <c r="N39" i="33"/>
  <c r="AA39" i="33" s="1"/>
  <c r="U39" i="33"/>
  <c r="G39" i="33"/>
  <c r="P39" i="33" s="1"/>
  <c r="F39" i="33"/>
  <c r="O39" i="33" s="1"/>
  <c r="U38" i="33"/>
  <c r="Q38" i="33"/>
  <c r="N38" i="33"/>
  <c r="AA38" i="33" s="1"/>
  <c r="G38" i="33"/>
  <c r="P38" i="33" s="1"/>
  <c r="F38" i="33"/>
  <c r="O38" i="33" s="1"/>
  <c r="Q37" i="33"/>
  <c r="N37" i="33"/>
  <c r="AA37" i="33" s="1"/>
  <c r="G37" i="33"/>
  <c r="P37" i="33" s="1"/>
  <c r="F37" i="33"/>
  <c r="O37" i="33" s="1"/>
  <c r="AA36" i="33"/>
  <c r="U35" i="33"/>
  <c r="Q35" i="33"/>
  <c r="N35" i="33"/>
  <c r="AA35" i="33" s="1"/>
  <c r="G35" i="33"/>
  <c r="P35" i="33" s="1"/>
  <c r="F35" i="33"/>
  <c r="O35" i="33" s="1"/>
  <c r="U34" i="33"/>
  <c r="Q34" i="33"/>
  <c r="N34" i="33"/>
  <c r="AA34" i="33" s="1"/>
  <c r="G34" i="33"/>
  <c r="P34" i="33" s="1"/>
  <c r="F34" i="33"/>
  <c r="O34" i="33" s="1"/>
  <c r="Q33" i="33"/>
  <c r="N33" i="33"/>
  <c r="AA33" i="33" s="1"/>
  <c r="U33" i="33"/>
  <c r="G33" i="33"/>
  <c r="P33" i="33" s="1"/>
  <c r="F33" i="33"/>
  <c r="O33" i="33" s="1"/>
  <c r="Q32" i="33"/>
  <c r="N32" i="33"/>
  <c r="AA32" i="33" s="1"/>
  <c r="U32" i="33"/>
  <c r="G32" i="33"/>
  <c r="P32" i="33" s="1"/>
  <c r="F32" i="33"/>
  <c r="O32" i="33" s="1"/>
  <c r="U31" i="33"/>
  <c r="Q31" i="33"/>
  <c r="N31" i="33"/>
  <c r="AA31" i="33" s="1"/>
  <c r="G31" i="33"/>
  <c r="P31" i="33" s="1"/>
  <c r="F31" i="33"/>
  <c r="O31" i="33" s="1"/>
  <c r="U30" i="33"/>
  <c r="Q30" i="33"/>
  <c r="N30" i="33"/>
  <c r="AA30" i="33" s="1"/>
  <c r="G30" i="33"/>
  <c r="P30" i="33" s="1"/>
  <c r="F30" i="33"/>
  <c r="O30" i="33" s="1"/>
  <c r="Q29" i="33"/>
  <c r="N29" i="33"/>
  <c r="AA29" i="33" s="1"/>
  <c r="U29" i="33"/>
  <c r="G29" i="33"/>
  <c r="P29" i="33" s="1"/>
  <c r="F29" i="33"/>
  <c r="O29" i="33" s="1"/>
  <c r="U28" i="33"/>
  <c r="Q28" i="33"/>
  <c r="N28" i="33"/>
  <c r="AA28" i="33" s="1"/>
  <c r="G28" i="33"/>
  <c r="P28" i="33" s="1"/>
  <c r="F28" i="33"/>
  <c r="O28" i="33" s="1"/>
  <c r="U27" i="33"/>
  <c r="Q27" i="33"/>
  <c r="N27" i="33"/>
  <c r="AA27" i="33" s="1"/>
  <c r="G27" i="33"/>
  <c r="P27" i="33" s="1"/>
  <c r="F27" i="33"/>
  <c r="O27" i="33" s="1"/>
  <c r="U26" i="33"/>
  <c r="Q26" i="33"/>
  <c r="N26" i="33"/>
  <c r="AA26" i="33" s="1"/>
  <c r="G26" i="33"/>
  <c r="P26" i="33" s="1"/>
  <c r="F26" i="33"/>
  <c r="O26" i="33" s="1"/>
  <c r="U25" i="33"/>
  <c r="Q25" i="33"/>
  <c r="N25" i="33"/>
  <c r="AA25" i="33" s="1"/>
  <c r="G25" i="33"/>
  <c r="P25" i="33" s="1"/>
  <c r="F25" i="33"/>
  <c r="O25" i="33" s="1"/>
  <c r="AA24" i="33"/>
  <c r="U23" i="33"/>
  <c r="Q23" i="33"/>
  <c r="N23" i="33"/>
  <c r="AA23" i="33" s="1"/>
  <c r="G23" i="33"/>
  <c r="P23" i="33" s="1"/>
  <c r="F23" i="33"/>
  <c r="O23" i="33" s="1"/>
  <c r="U22" i="33"/>
  <c r="Q22" i="33"/>
  <c r="N22" i="33"/>
  <c r="AA22" i="33" s="1"/>
  <c r="G22" i="33"/>
  <c r="P22" i="33" s="1"/>
  <c r="F22" i="33"/>
  <c r="O22" i="33" s="1"/>
  <c r="U21" i="33"/>
  <c r="Q21" i="33"/>
  <c r="N21" i="33"/>
  <c r="AA21" i="33" s="1"/>
  <c r="G21" i="33"/>
  <c r="P21" i="33" s="1"/>
  <c r="F21" i="33"/>
  <c r="O21" i="33" s="1"/>
  <c r="U20" i="33"/>
  <c r="Q20" i="33"/>
  <c r="N20" i="33"/>
  <c r="AA20" i="33" s="1"/>
  <c r="G20" i="33"/>
  <c r="P20" i="33" s="1"/>
  <c r="F20" i="33"/>
  <c r="O20" i="33" s="1"/>
  <c r="Z17" i="33"/>
  <c r="Y17" i="33"/>
  <c r="I45" i="32"/>
  <c r="I363" i="32"/>
  <c r="O45" i="32"/>
  <c r="I39" i="32"/>
  <c r="I42" i="32"/>
  <c r="O42" i="32" s="1"/>
  <c r="I41" i="32"/>
  <c r="O41" i="32" s="1"/>
  <c r="I40" i="32"/>
  <c r="J40" i="32" s="1"/>
  <c r="P40" i="32" s="1"/>
  <c r="Q40" i="32" s="1"/>
  <c r="J39" i="32"/>
  <c r="P39" i="32" s="1"/>
  <c r="Q39" i="32" s="1"/>
  <c r="I38" i="32"/>
  <c r="J38" i="32" s="1"/>
  <c r="P38" i="32" s="1"/>
  <c r="Q38" i="32" s="1"/>
  <c r="I35" i="32"/>
  <c r="I33" i="32"/>
  <c r="I32" i="32"/>
  <c r="I29" i="32"/>
  <c r="O29" i="32" s="1"/>
  <c r="J565" i="32"/>
  <c r="J563" i="32"/>
  <c r="J562" i="32"/>
  <c r="J560" i="32"/>
  <c r="J558" i="32"/>
  <c r="J554" i="32"/>
  <c r="J555" i="32"/>
  <c r="P555" i="32" s="1"/>
  <c r="J556" i="32"/>
  <c r="P556" i="32" s="1"/>
  <c r="Q556" i="32" s="1"/>
  <c r="J553" i="32"/>
  <c r="J551" i="32"/>
  <c r="J540" i="32"/>
  <c r="J541" i="32"/>
  <c r="J542" i="32"/>
  <c r="P542" i="32" s="1"/>
  <c r="Q542" i="32" s="1"/>
  <c r="J543" i="32"/>
  <c r="J544" i="32"/>
  <c r="J545" i="32"/>
  <c r="J546" i="32"/>
  <c r="J547" i="32"/>
  <c r="J548" i="32"/>
  <c r="J539" i="32"/>
  <c r="P539" i="32" s="1"/>
  <c r="J500" i="32"/>
  <c r="J501" i="32"/>
  <c r="J502" i="32"/>
  <c r="J503" i="32"/>
  <c r="J504" i="32"/>
  <c r="J505" i="32"/>
  <c r="P505" i="32" s="1"/>
  <c r="Q505" i="32" s="1"/>
  <c r="J506" i="32"/>
  <c r="J507" i="32"/>
  <c r="P507" i="32" s="1"/>
  <c r="Q507" i="32" s="1"/>
  <c r="J508" i="32"/>
  <c r="P508" i="32" s="1"/>
  <c r="Q508" i="32" s="1"/>
  <c r="J509" i="32"/>
  <c r="J510" i="32"/>
  <c r="P510" i="32" s="1"/>
  <c r="J511" i="32"/>
  <c r="J512" i="32"/>
  <c r="P512" i="32" s="1"/>
  <c r="Q512" i="32" s="1"/>
  <c r="J513" i="32"/>
  <c r="J514" i="32"/>
  <c r="J515" i="32"/>
  <c r="P515" i="32" s="1"/>
  <c r="Q515" i="32" s="1"/>
  <c r="J516" i="32"/>
  <c r="P516" i="32" s="1"/>
  <c r="Q516" i="32" s="1"/>
  <c r="J517" i="32"/>
  <c r="P517" i="32" s="1"/>
  <c r="J518" i="32"/>
  <c r="P518" i="32" s="1"/>
  <c r="J519" i="32"/>
  <c r="P519" i="32" s="1"/>
  <c r="Q519" i="32" s="1"/>
  <c r="J520" i="32"/>
  <c r="J521" i="32"/>
  <c r="J522" i="32"/>
  <c r="J523" i="32"/>
  <c r="J524" i="32"/>
  <c r="J525" i="32"/>
  <c r="J526" i="32"/>
  <c r="J527" i="32"/>
  <c r="J528" i="32"/>
  <c r="P528" i="32" s="1"/>
  <c r="Q528" i="32" s="1"/>
  <c r="J529" i="32"/>
  <c r="J530" i="32"/>
  <c r="J531" i="32"/>
  <c r="P531" i="32" s="1"/>
  <c r="Q531" i="32" s="1"/>
  <c r="J532" i="32"/>
  <c r="J533" i="32"/>
  <c r="P533" i="32" s="1"/>
  <c r="Q533" i="32" s="1"/>
  <c r="J534" i="32"/>
  <c r="P534" i="32" s="1"/>
  <c r="Q534" i="32" s="1"/>
  <c r="J535" i="32"/>
  <c r="P535" i="32" s="1"/>
  <c r="Q535" i="32" s="1"/>
  <c r="J536" i="32"/>
  <c r="P536" i="32" s="1"/>
  <c r="Q536" i="32" s="1"/>
  <c r="J499" i="32"/>
  <c r="J492" i="32"/>
  <c r="J493" i="32"/>
  <c r="J494" i="32"/>
  <c r="J495" i="32"/>
  <c r="P495" i="32" s="1"/>
  <c r="Q495" i="32" s="1"/>
  <c r="J496" i="32"/>
  <c r="J491" i="32"/>
  <c r="P491" i="32" s="1"/>
  <c r="J486" i="32"/>
  <c r="J487" i="32"/>
  <c r="J488" i="32"/>
  <c r="J485" i="32"/>
  <c r="J479" i="32"/>
  <c r="J480" i="32"/>
  <c r="J481" i="32"/>
  <c r="J482" i="32"/>
  <c r="P482" i="32" s="1"/>
  <c r="J478" i="32"/>
  <c r="P478" i="32" s="1"/>
  <c r="J474" i="32"/>
  <c r="J475" i="32"/>
  <c r="P475" i="32" s="1"/>
  <c r="Q475" i="32" s="1"/>
  <c r="J473" i="32"/>
  <c r="J470" i="32"/>
  <c r="J471" i="32"/>
  <c r="J469" i="32"/>
  <c r="J464" i="32"/>
  <c r="J465" i="32"/>
  <c r="J466" i="32"/>
  <c r="J467" i="32"/>
  <c r="P467" i="32" s="1"/>
  <c r="J463" i="32"/>
  <c r="J460" i="32"/>
  <c r="J461" i="32"/>
  <c r="J459" i="32"/>
  <c r="J457" i="32"/>
  <c r="J456" i="32"/>
  <c r="P456" i="32" s="1"/>
  <c r="Q456" i="32" s="1"/>
  <c r="J453" i="32"/>
  <c r="P453" i="32" s="1"/>
  <c r="Q453" i="32" s="1"/>
  <c r="J454" i="32"/>
  <c r="J452" i="32"/>
  <c r="J450" i="32"/>
  <c r="J443" i="32"/>
  <c r="J444" i="32"/>
  <c r="J445" i="32"/>
  <c r="J446" i="32"/>
  <c r="J447" i="32"/>
  <c r="J448" i="32"/>
  <c r="P448" i="32" s="1"/>
  <c r="J442" i="32"/>
  <c r="J429" i="32"/>
  <c r="J430" i="32"/>
  <c r="J431" i="32"/>
  <c r="J432" i="32"/>
  <c r="J433" i="32"/>
  <c r="P433" i="32" s="1"/>
  <c r="Q433" i="32" s="1"/>
  <c r="J434" i="32"/>
  <c r="J435" i="32"/>
  <c r="J436" i="32"/>
  <c r="P436" i="32" s="1"/>
  <c r="Q436" i="32" s="1"/>
  <c r="J437" i="32"/>
  <c r="P437" i="32" s="1"/>
  <c r="Q437" i="32" s="1"/>
  <c r="J438" i="32"/>
  <c r="P438" i="32" s="1"/>
  <c r="Q438" i="32" s="1"/>
  <c r="J439" i="32"/>
  <c r="P439" i="32" s="1"/>
  <c r="Q439" i="32" s="1"/>
  <c r="J440" i="32"/>
  <c r="J428" i="32"/>
  <c r="J426" i="32"/>
  <c r="J422" i="32"/>
  <c r="P422" i="32" s="1"/>
  <c r="J423" i="32"/>
  <c r="J421" i="32"/>
  <c r="J417" i="32"/>
  <c r="J418" i="32"/>
  <c r="J419" i="32"/>
  <c r="J416" i="32"/>
  <c r="J411" i="32"/>
  <c r="J412" i="32"/>
  <c r="J413" i="32"/>
  <c r="J414" i="32"/>
  <c r="J410" i="32"/>
  <c r="J408" i="32"/>
  <c r="J407" i="32"/>
  <c r="J403" i="32"/>
  <c r="J404" i="32"/>
  <c r="P404" i="32" s="1"/>
  <c r="Q404" i="32" s="1"/>
  <c r="J405" i="32"/>
  <c r="J402" i="32"/>
  <c r="J400" i="32"/>
  <c r="J393" i="32"/>
  <c r="J394" i="32"/>
  <c r="J395" i="32"/>
  <c r="J396" i="32"/>
  <c r="P396" i="32" s="1"/>
  <c r="Q396" i="32" s="1"/>
  <c r="J397" i="32"/>
  <c r="P397" i="32" s="1"/>
  <c r="Q397" i="32" s="1"/>
  <c r="J398" i="32"/>
  <c r="P398" i="32" s="1"/>
  <c r="J392" i="32"/>
  <c r="J379" i="32"/>
  <c r="J380" i="32"/>
  <c r="J381" i="32"/>
  <c r="J382" i="32"/>
  <c r="J383" i="32"/>
  <c r="P383" i="32" s="1"/>
  <c r="Q383" i="32" s="1"/>
  <c r="J384" i="32"/>
  <c r="P384" i="32" s="1"/>
  <c r="Q384" i="32" s="1"/>
  <c r="J385" i="32"/>
  <c r="P385" i="32" s="1"/>
  <c r="J386" i="32"/>
  <c r="J387" i="32"/>
  <c r="P387" i="32" s="1"/>
  <c r="J388" i="32"/>
  <c r="P388" i="32" s="1"/>
  <c r="Q388" i="32" s="1"/>
  <c r="J389" i="32"/>
  <c r="J390" i="32"/>
  <c r="P390" i="32" s="1"/>
  <c r="J378" i="32"/>
  <c r="J376" i="32"/>
  <c r="J372" i="32"/>
  <c r="J373" i="32"/>
  <c r="J371" i="32"/>
  <c r="J367" i="32"/>
  <c r="J368" i="32"/>
  <c r="J369" i="32"/>
  <c r="J366" i="32"/>
  <c r="J362" i="32"/>
  <c r="J363" i="32"/>
  <c r="P363" i="32" s="1"/>
  <c r="Q363" i="32" s="1"/>
  <c r="J364" i="32"/>
  <c r="J361" i="32"/>
  <c r="J358" i="32"/>
  <c r="J359" i="32"/>
  <c r="J357" i="32"/>
  <c r="P357" i="32" s="1"/>
  <c r="Q357" i="32" s="1"/>
  <c r="J353" i="32"/>
  <c r="P353" i="32" s="1"/>
  <c r="Q353" i="32" s="1"/>
  <c r="J354" i="32"/>
  <c r="J355" i="32"/>
  <c r="J352" i="32"/>
  <c r="J350" i="32"/>
  <c r="J343" i="32"/>
  <c r="P343" i="32" s="1"/>
  <c r="Q343" i="32" s="1"/>
  <c r="J344" i="32"/>
  <c r="J345" i="32"/>
  <c r="J346" i="32"/>
  <c r="J347" i="32"/>
  <c r="J348" i="32"/>
  <c r="J342" i="32"/>
  <c r="J330" i="32"/>
  <c r="J331" i="32"/>
  <c r="J332" i="32"/>
  <c r="J333" i="32"/>
  <c r="J334" i="32"/>
  <c r="P334" i="32" s="1"/>
  <c r="Q334" i="32" s="1"/>
  <c r="J335" i="32"/>
  <c r="J336" i="32"/>
  <c r="J337" i="32"/>
  <c r="J338" i="32"/>
  <c r="J339" i="32"/>
  <c r="P339" i="32" s="1"/>
  <c r="Q339" i="32" s="1"/>
  <c r="J340" i="32"/>
  <c r="J329" i="32"/>
  <c r="J327" i="32"/>
  <c r="J323" i="32"/>
  <c r="J324" i="32"/>
  <c r="J322" i="32"/>
  <c r="J318" i="32"/>
  <c r="J319" i="32"/>
  <c r="P319" i="32" s="1"/>
  <c r="J320" i="32"/>
  <c r="J317" i="32"/>
  <c r="J315" i="32"/>
  <c r="J314" i="32"/>
  <c r="P314" i="32" s="1"/>
  <c r="J312" i="32"/>
  <c r="J311" i="32"/>
  <c r="J309" i="32"/>
  <c r="J296" i="32"/>
  <c r="P296" i="32" s="1"/>
  <c r="Q296" i="32" s="1"/>
  <c r="J297" i="32"/>
  <c r="P297" i="32" s="1"/>
  <c r="Q297" i="32" s="1"/>
  <c r="J298" i="32"/>
  <c r="J299" i="32"/>
  <c r="J300" i="32"/>
  <c r="J301" i="32"/>
  <c r="J302" i="32"/>
  <c r="J303" i="32"/>
  <c r="J304" i="32"/>
  <c r="P304" i="32" s="1"/>
  <c r="Q304" i="32" s="1"/>
  <c r="J305" i="32"/>
  <c r="P305" i="32" s="1"/>
  <c r="J306" i="32"/>
  <c r="J307" i="32"/>
  <c r="J295" i="32"/>
  <c r="J293" i="32"/>
  <c r="J289" i="32"/>
  <c r="J290" i="32"/>
  <c r="J288" i="32"/>
  <c r="J284" i="32"/>
  <c r="J285" i="32"/>
  <c r="J286" i="32"/>
  <c r="J283" i="32"/>
  <c r="J281" i="32"/>
  <c r="J280" i="32"/>
  <c r="J278" i="32"/>
  <c r="J277" i="32"/>
  <c r="J275" i="32"/>
  <c r="J262" i="32"/>
  <c r="J263" i="32"/>
  <c r="P263" i="32" s="1"/>
  <c r="Q263" i="32" s="1"/>
  <c r="J264" i="32"/>
  <c r="J265" i="32"/>
  <c r="J266" i="32"/>
  <c r="J267" i="32"/>
  <c r="P267" i="32" s="1"/>
  <c r="Q267" i="32" s="1"/>
  <c r="J268" i="32"/>
  <c r="P268" i="32" s="1"/>
  <c r="Q268" i="32" s="1"/>
  <c r="J269" i="32"/>
  <c r="J270" i="32"/>
  <c r="J271" i="32"/>
  <c r="P271" i="32" s="1"/>
  <c r="J272" i="32"/>
  <c r="J273" i="32"/>
  <c r="J261" i="32"/>
  <c r="J259" i="32"/>
  <c r="J249" i="32"/>
  <c r="J250" i="32"/>
  <c r="J251" i="32"/>
  <c r="J252" i="32"/>
  <c r="J253" i="32"/>
  <c r="J254" i="32"/>
  <c r="J255" i="32"/>
  <c r="J248" i="32"/>
  <c r="P248" i="32" s="1"/>
  <c r="Q248" i="32" s="1"/>
  <c r="J242" i="32"/>
  <c r="J243" i="32"/>
  <c r="J244" i="32"/>
  <c r="J245" i="32"/>
  <c r="J246" i="32"/>
  <c r="P246" i="32" s="1"/>
  <c r="Q246" i="32" s="1"/>
  <c r="J241" i="32"/>
  <c r="J238" i="32"/>
  <c r="J239" i="32"/>
  <c r="P239" i="32" s="1"/>
  <c r="Q239" i="32" s="1"/>
  <c r="J237" i="32"/>
  <c r="J232" i="32"/>
  <c r="J233" i="32"/>
  <c r="J234" i="32"/>
  <c r="J235" i="32"/>
  <c r="J231" i="32"/>
  <c r="J228" i="32"/>
  <c r="J229" i="32"/>
  <c r="J227" i="32"/>
  <c r="J223" i="32"/>
  <c r="J224" i="32"/>
  <c r="J225" i="32"/>
  <c r="J222" i="32"/>
  <c r="J217" i="32"/>
  <c r="J218" i="32"/>
  <c r="J219" i="32"/>
  <c r="J220" i="32"/>
  <c r="J216" i="32"/>
  <c r="J202" i="32"/>
  <c r="J203" i="32"/>
  <c r="J204" i="32"/>
  <c r="J205" i="32"/>
  <c r="J206" i="32"/>
  <c r="P206" i="32" s="1"/>
  <c r="J207" i="32"/>
  <c r="J208" i="32"/>
  <c r="P208" i="32" s="1"/>
  <c r="Q208" i="32" s="1"/>
  <c r="J209" i="32"/>
  <c r="P209" i="32" s="1"/>
  <c r="J210" i="32"/>
  <c r="J211" i="32"/>
  <c r="J212" i="32"/>
  <c r="J213" i="32"/>
  <c r="J214" i="32"/>
  <c r="J201" i="32"/>
  <c r="J199" i="32"/>
  <c r="J190" i="32"/>
  <c r="J191" i="32"/>
  <c r="J192" i="32"/>
  <c r="J193" i="32"/>
  <c r="J194" i="32"/>
  <c r="J195" i="32"/>
  <c r="J196" i="32"/>
  <c r="J189" i="32"/>
  <c r="P189" i="32" s="1"/>
  <c r="Q189" i="32" s="1"/>
  <c r="J183" i="32"/>
  <c r="J184" i="32"/>
  <c r="J185" i="32"/>
  <c r="J186" i="32"/>
  <c r="J187" i="32"/>
  <c r="J182" i="32"/>
  <c r="J179" i="32"/>
  <c r="J180" i="32"/>
  <c r="J178" i="32"/>
  <c r="J173" i="32"/>
  <c r="J174" i="32"/>
  <c r="J175" i="32"/>
  <c r="J176" i="32"/>
  <c r="J172" i="32"/>
  <c r="J169" i="32"/>
  <c r="P169" i="32" s="1"/>
  <c r="Q169" i="32" s="1"/>
  <c r="J170" i="32"/>
  <c r="J168" i="32"/>
  <c r="P168" i="32" s="1"/>
  <c r="Q168" i="32" s="1"/>
  <c r="J165" i="32"/>
  <c r="J166" i="32"/>
  <c r="P166" i="32" s="1"/>
  <c r="Q166" i="32" s="1"/>
  <c r="J164" i="32"/>
  <c r="J159" i="32"/>
  <c r="J160" i="32"/>
  <c r="J161" i="32"/>
  <c r="J162" i="32"/>
  <c r="J158" i="32"/>
  <c r="J152" i="32"/>
  <c r="J153" i="32"/>
  <c r="J154" i="32"/>
  <c r="J155" i="32"/>
  <c r="P155" i="32" s="1"/>
  <c r="Q155" i="32" s="1"/>
  <c r="J156" i="32"/>
  <c r="P156" i="32" s="1"/>
  <c r="Q156" i="32" s="1"/>
  <c r="J151" i="32"/>
  <c r="J139" i="32"/>
  <c r="J140" i="32"/>
  <c r="J141" i="32"/>
  <c r="J142" i="32"/>
  <c r="J143" i="32"/>
  <c r="P143" i="32" s="1"/>
  <c r="Q143" i="32" s="1"/>
  <c r="J144" i="32"/>
  <c r="J145" i="32"/>
  <c r="J146" i="32"/>
  <c r="J147" i="32"/>
  <c r="J148" i="32"/>
  <c r="P148" i="32" s="1"/>
  <c r="Q148" i="32" s="1"/>
  <c r="J149" i="32"/>
  <c r="J138" i="32"/>
  <c r="J136" i="32"/>
  <c r="J132" i="32"/>
  <c r="P132" i="32" s="1"/>
  <c r="Q132" i="32" s="1"/>
  <c r="J130" i="32"/>
  <c r="J127" i="32"/>
  <c r="J128" i="32"/>
  <c r="J126" i="32"/>
  <c r="J124" i="32"/>
  <c r="J122" i="32"/>
  <c r="J115" i="32"/>
  <c r="J116" i="32"/>
  <c r="J117" i="32"/>
  <c r="J118" i="32"/>
  <c r="J119" i="32"/>
  <c r="J114" i="32"/>
  <c r="J111" i="32"/>
  <c r="J112" i="32"/>
  <c r="P112" i="32" s="1"/>
  <c r="Q112" i="32" s="1"/>
  <c r="J110" i="32"/>
  <c r="J103" i="32"/>
  <c r="J104" i="32"/>
  <c r="J105" i="32"/>
  <c r="J106" i="32"/>
  <c r="J107" i="32"/>
  <c r="J102" i="32"/>
  <c r="J99" i="32"/>
  <c r="J100" i="32"/>
  <c r="J98" i="32"/>
  <c r="P98" i="32" s="1"/>
  <c r="Q98" i="32" s="1"/>
  <c r="J93" i="32"/>
  <c r="J94" i="32"/>
  <c r="J95" i="32"/>
  <c r="J96" i="32"/>
  <c r="J92" i="32"/>
  <c r="J89" i="32"/>
  <c r="P89" i="32" s="1"/>
  <c r="Q89" i="32" s="1"/>
  <c r="J90" i="32"/>
  <c r="J88" i="32"/>
  <c r="J82" i="32"/>
  <c r="J83" i="32"/>
  <c r="P83" i="32" s="1"/>
  <c r="Q83" i="32" s="1"/>
  <c r="J84" i="32"/>
  <c r="J85" i="32"/>
  <c r="J86" i="32"/>
  <c r="J81" i="32"/>
  <c r="J79" i="32"/>
  <c r="P79" i="32" s="1"/>
  <c r="Q79" i="32" s="1"/>
  <c r="J72" i="32"/>
  <c r="P72" i="32" s="1"/>
  <c r="Q72" i="32" s="1"/>
  <c r="J73" i="32"/>
  <c r="J74" i="32"/>
  <c r="J75" i="32"/>
  <c r="J76" i="32"/>
  <c r="P76" i="32" s="1"/>
  <c r="Q76" i="32" s="1"/>
  <c r="J77" i="32"/>
  <c r="P77" i="32" s="1"/>
  <c r="J71" i="32"/>
  <c r="P71" i="32" s="1"/>
  <c r="J58" i="32"/>
  <c r="J59" i="32"/>
  <c r="J60" i="32"/>
  <c r="J61" i="32"/>
  <c r="P61" i="32" s="1"/>
  <c r="Q61" i="32" s="1"/>
  <c r="J62" i="32"/>
  <c r="P62" i="32" s="1"/>
  <c r="Q62" i="32" s="1"/>
  <c r="J63" i="32"/>
  <c r="J64" i="32"/>
  <c r="P64" i="32" s="1"/>
  <c r="Q64" i="32" s="1"/>
  <c r="J65" i="32"/>
  <c r="J66" i="32"/>
  <c r="J67" i="32"/>
  <c r="J68" i="32"/>
  <c r="J69" i="32"/>
  <c r="J57" i="32"/>
  <c r="J55" i="32"/>
  <c r="J48" i="32"/>
  <c r="J49" i="32"/>
  <c r="J50" i="32"/>
  <c r="J51" i="32"/>
  <c r="J52" i="32"/>
  <c r="J47" i="32"/>
  <c r="J45" i="32"/>
  <c r="P45" i="32" s="1"/>
  <c r="Q45" i="32" s="1"/>
  <c r="J26" i="32"/>
  <c r="J27" i="32"/>
  <c r="J28" i="32"/>
  <c r="J30" i="32"/>
  <c r="J31" i="32"/>
  <c r="P31" i="32" s="1"/>
  <c r="J32" i="32"/>
  <c r="J33" i="32"/>
  <c r="J34" i="32"/>
  <c r="P34" i="32" s="1"/>
  <c r="Q34" i="32" s="1"/>
  <c r="J35" i="32"/>
  <c r="P35" i="32" s="1"/>
  <c r="J25" i="32"/>
  <c r="J21" i="32"/>
  <c r="P21" i="32" s="1"/>
  <c r="Q21" i="32" s="1"/>
  <c r="J22" i="32"/>
  <c r="J23" i="32"/>
  <c r="J20" i="32"/>
  <c r="P565" i="32"/>
  <c r="Q565" i="32" s="1"/>
  <c r="O565" i="32"/>
  <c r="N565" i="32"/>
  <c r="M565" i="32"/>
  <c r="L565" i="32"/>
  <c r="K565" i="32"/>
  <c r="U565" i="32" s="1"/>
  <c r="G565" i="32"/>
  <c r="F565" i="32"/>
  <c r="U564" i="32"/>
  <c r="U563" i="32"/>
  <c r="O563" i="32"/>
  <c r="N563" i="32"/>
  <c r="M563" i="32"/>
  <c r="L563" i="32"/>
  <c r="K563" i="32"/>
  <c r="P563" i="32"/>
  <c r="Q563" i="32" s="1"/>
  <c r="G563" i="32"/>
  <c r="F563" i="32"/>
  <c r="U562" i="32"/>
  <c r="O562" i="32"/>
  <c r="N562" i="32"/>
  <c r="K562" i="32"/>
  <c r="P562" i="32"/>
  <c r="Q562" i="32" s="1"/>
  <c r="G562" i="32"/>
  <c r="M562" i="32" s="1"/>
  <c r="F562" i="32"/>
  <c r="L562" i="32" s="1"/>
  <c r="U561" i="32"/>
  <c r="O560" i="32"/>
  <c r="N560" i="32"/>
  <c r="M560" i="32"/>
  <c r="L560" i="32"/>
  <c r="K560" i="32"/>
  <c r="U560" i="32" s="1"/>
  <c r="P560" i="32"/>
  <c r="Q560" i="32" s="1"/>
  <c r="G560" i="32"/>
  <c r="F560" i="32"/>
  <c r="U559" i="32"/>
  <c r="U558" i="32"/>
  <c r="O558" i="32"/>
  <c r="N558" i="32"/>
  <c r="K558" i="32"/>
  <c r="P558" i="32"/>
  <c r="G558" i="32"/>
  <c r="M558" i="32" s="1"/>
  <c r="F558" i="32"/>
  <c r="L558" i="32" s="1"/>
  <c r="U557" i="32"/>
  <c r="O556" i="32"/>
  <c r="N556" i="32"/>
  <c r="M556" i="32"/>
  <c r="L556" i="32"/>
  <c r="K556" i="32"/>
  <c r="U556" i="32" s="1"/>
  <c r="G556" i="32"/>
  <c r="F556" i="32"/>
  <c r="O555" i="32"/>
  <c r="N555" i="32"/>
  <c r="L555" i="32"/>
  <c r="K555" i="32"/>
  <c r="U555" i="32" s="1"/>
  <c r="G555" i="32"/>
  <c r="M555" i="32" s="1"/>
  <c r="F555" i="32"/>
  <c r="U554" i="32"/>
  <c r="P554" i="32"/>
  <c r="Q554" i="32" s="1"/>
  <c r="O554" i="32"/>
  <c r="N554" i="32"/>
  <c r="M554" i="32"/>
  <c r="K554" i="32"/>
  <c r="G554" i="32"/>
  <c r="F554" i="32"/>
  <c r="L554" i="32" s="1"/>
  <c r="O553" i="32"/>
  <c r="N553" i="32"/>
  <c r="M553" i="32"/>
  <c r="L553" i="32"/>
  <c r="K553" i="32"/>
  <c r="P553" i="32"/>
  <c r="Q553" i="32" s="1"/>
  <c r="G553" i="32"/>
  <c r="F553" i="32"/>
  <c r="U552" i="32"/>
  <c r="P551" i="32"/>
  <c r="O551" i="32"/>
  <c r="O549" i="32" s="1"/>
  <c r="N551" i="32"/>
  <c r="K551" i="32"/>
  <c r="U551" i="32" s="1"/>
  <c r="G551" i="32"/>
  <c r="M551" i="32" s="1"/>
  <c r="F551" i="32"/>
  <c r="L551" i="32" s="1"/>
  <c r="U550" i="32"/>
  <c r="O548" i="32"/>
  <c r="N548" i="32"/>
  <c r="K548" i="32"/>
  <c r="U548" i="32" s="1"/>
  <c r="P548" i="32"/>
  <c r="Q548" i="32" s="1"/>
  <c r="G548" i="32"/>
  <c r="M548" i="32" s="1"/>
  <c r="F548" i="32"/>
  <c r="L548" i="32" s="1"/>
  <c r="P547" i="32"/>
  <c r="Q547" i="32" s="1"/>
  <c r="O547" i="32"/>
  <c r="N547" i="32"/>
  <c r="M547" i="32"/>
  <c r="L547" i="32"/>
  <c r="K547" i="32"/>
  <c r="U547" i="32" s="1"/>
  <c r="G547" i="32"/>
  <c r="F547" i="32"/>
  <c r="O546" i="32"/>
  <c r="N546" i="32"/>
  <c r="M546" i="32"/>
  <c r="L546" i="32"/>
  <c r="K546" i="32"/>
  <c r="U546" i="32" s="1"/>
  <c r="P546" i="32"/>
  <c r="Q546" i="32" s="1"/>
  <c r="G546" i="32"/>
  <c r="F546" i="32"/>
  <c r="U545" i="32"/>
  <c r="P545" i="32"/>
  <c r="Q545" i="32" s="1"/>
  <c r="O545" i="32"/>
  <c r="N545" i="32"/>
  <c r="M545" i="32"/>
  <c r="K545" i="32"/>
  <c r="G545" i="32"/>
  <c r="F545" i="32"/>
  <c r="L545" i="32" s="1"/>
  <c r="U544" i="32"/>
  <c r="O544" i="32"/>
  <c r="N544" i="32"/>
  <c r="L544" i="32"/>
  <c r="K544" i="32"/>
  <c r="P544" i="32"/>
  <c r="Q544" i="32" s="1"/>
  <c r="G544" i="32"/>
  <c r="M544" i="32" s="1"/>
  <c r="F544" i="32"/>
  <c r="P543" i="32"/>
  <c r="Q543" i="32" s="1"/>
  <c r="O543" i="32"/>
  <c r="N543" i="32"/>
  <c r="M543" i="32"/>
  <c r="L543" i="32"/>
  <c r="K543" i="32"/>
  <c r="U543" i="32" s="1"/>
  <c r="G543" i="32"/>
  <c r="F543" i="32"/>
  <c r="O542" i="32"/>
  <c r="N542" i="32"/>
  <c r="L542" i="32"/>
  <c r="K542" i="32"/>
  <c r="U542" i="32" s="1"/>
  <c r="G542" i="32"/>
  <c r="M542" i="32" s="1"/>
  <c r="F542" i="32"/>
  <c r="U541" i="32"/>
  <c r="P541" i="32"/>
  <c r="Q541" i="32" s="1"/>
  <c r="O541" i="32"/>
  <c r="N541" i="32"/>
  <c r="M541" i="32"/>
  <c r="L541" i="32"/>
  <c r="K541" i="32"/>
  <c r="G541" i="32"/>
  <c r="F541" i="32"/>
  <c r="O540" i="32"/>
  <c r="N540" i="32"/>
  <c r="M540" i="32"/>
  <c r="K540" i="32"/>
  <c r="P540" i="32"/>
  <c r="G540" i="32"/>
  <c r="F540" i="32"/>
  <c r="L540" i="32" s="1"/>
  <c r="U539" i="32"/>
  <c r="O539" i="32"/>
  <c r="N539" i="32"/>
  <c r="K539" i="32"/>
  <c r="G539" i="32"/>
  <c r="M539" i="32" s="1"/>
  <c r="F539" i="32"/>
  <c r="L539" i="32" s="1"/>
  <c r="U538" i="32"/>
  <c r="U536" i="32"/>
  <c r="O536" i="32"/>
  <c r="N536" i="32"/>
  <c r="K536" i="32"/>
  <c r="G536" i="32"/>
  <c r="M536" i="32" s="1"/>
  <c r="F536" i="32"/>
  <c r="L536" i="32" s="1"/>
  <c r="U535" i="32"/>
  <c r="O535" i="32"/>
  <c r="N535" i="32"/>
  <c r="K535" i="32"/>
  <c r="G535" i="32"/>
  <c r="M535" i="32" s="1"/>
  <c r="F535" i="32"/>
  <c r="L535" i="32" s="1"/>
  <c r="O534" i="32"/>
  <c r="N534" i="32"/>
  <c r="L534" i="32"/>
  <c r="K534" i="32"/>
  <c r="U534" i="32" s="1"/>
  <c r="G534" i="32"/>
  <c r="M534" i="32" s="1"/>
  <c r="F534" i="32"/>
  <c r="U533" i="32"/>
  <c r="O533" i="32"/>
  <c r="N533" i="32"/>
  <c r="K533" i="32"/>
  <c r="G533" i="32"/>
  <c r="M533" i="32" s="1"/>
  <c r="F533" i="32"/>
  <c r="L533" i="32" s="1"/>
  <c r="O532" i="32"/>
  <c r="N532" i="32"/>
  <c r="K532" i="32"/>
  <c r="U532" i="32" s="1"/>
  <c r="P532" i="32"/>
  <c r="Q532" i="32" s="1"/>
  <c r="G532" i="32"/>
  <c r="M532" i="32" s="1"/>
  <c r="F532" i="32"/>
  <c r="L532" i="32" s="1"/>
  <c r="O531" i="32"/>
  <c r="N531" i="32"/>
  <c r="L531" i="32"/>
  <c r="K531" i="32"/>
  <c r="U531" i="32" s="1"/>
  <c r="G531" i="32"/>
  <c r="M531" i="32" s="1"/>
  <c r="F531" i="32"/>
  <c r="O530" i="32"/>
  <c r="N530" i="32"/>
  <c r="M530" i="32"/>
  <c r="K530" i="32"/>
  <c r="U530" i="32" s="1"/>
  <c r="P530" i="32"/>
  <c r="G530" i="32"/>
  <c r="F530" i="32"/>
  <c r="L530" i="32" s="1"/>
  <c r="U529" i="32"/>
  <c r="O529" i="32"/>
  <c r="N529" i="32"/>
  <c r="M529" i="32"/>
  <c r="L529" i="32"/>
  <c r="K529" i="32"/>
  <c r="P529" i="32"/>
  <c r="Q529" i="32" s="1"/>
  <c r="G529" i="32"/>
  <c r="F529" i="32"/>
  <c r="U528" i="32"/>
  <c r="O528" i="32"/>
  <c r="N528" i="32"/>
  <c r="M528" i="32"/>
  <c r="L528" i="32"/>
  <c r="K528" i="32"/>
  <c r="G528" i="32"/>
  <c r="F528" i="32"/>
  <c r="U527" i="32"/>
  <c r="P527" i="32"/>
  <c r="Q527" i="32" s="1"/>
  <c r="O527" i="32"/>
  <c r="N527" i="32"/>
  <c r="L527" i="32"/>
  <c r="K527" i="32"/>
  <c r="G527" i="32"/>
  <c r="M527" i="32" s="1"/>
  <c r="F527" i="32"/>
  <c r="U526" i="32"/>
  <c r="O526" i="32"/>
  <c r="N526" i="32"/>
  <c r="M526" i="32"/>
  <c r="L526" i="32"/>
  <c r="K526" i="32"/>
  <c r="P526" i="32"/>
  <c r="G526" i="32"/>
  <c r="F526" i="32"/>
  <c r="U525" i="32"/>
  <c r="O525" i="32"/>
  <c r="N525" i="32"/>
  <c r="K525" i="32"/>
  <c r="P525" i="32"/>
  <c r="Q525" i="32" s="1"/>
  <c r="G525" i="32"/>
  <c r="M525" i="32" s="1"/>
  <c r="F525" i="32"/>
  <c r="L525" i="32" s="1"/>
  <c r="P524" i="32"/>
  <c r="O524" i="32"/>
  <c r="N524" i="32"/>
  <c r="L524" i="32"/>
  <c r="K524" i="32"/>
  <c r="U524" i="32" s="1"/>
  <c r="G524" i="32"/>
  <c r="M524" i="32" s="1"/>
  <c r="F524" i="32"/>
  <c r="P523" i="32"/>
  <c r="Q523" i="32" s="1"/>
  <c r="O523" i="32"/>
  <c r="N523" i="32"/>
  <c r="M523" i="32"/>
  <c r="L523" i="32"/>
  <c r="K523" i="32"/>
  <c r="U523" i="32" s="1"/>
  <c r="G523" i="32"/>
  <c r="F523" i="32"/>
  <c r="P522" i="32"/>
  <c r="Q522" i="32" s="1"/>
  <c r="O522" i="32"/>
  <c r="N522" i="32"/>
  <c r="M522" i="32"/>
  <c r="L522" i="32"/>
  <c r="K522" i="32"/>
  <c r="U522" i="32" s="1"/>
  <c r="G522" i="32"/>
  <c r="F522" i="32"/>
  <c r="U521" i="32"/>
  <c r="O521" i="32"/>
  <c r="N521" i="32"/>
  <c r="L521" i="32"/>
  <c r="K521" i="32"/>
  <c r="P521" i="32"/>
  <c r="Q521" i="32" s="1"/>
  <c r="G521" i="32"/>
  <c r="M521" i="32" s="1"/>
  <c r="F521" i="32"/>
  <c r="U520" i="32"/>
  <c r="P520" i="32"/>
  <c r="Q520" i="32" s="1"/>
  <c r="O520" i="32"/>
  <c r="N520" i="32"/>
  <c r="M520" i="32"/>
  <c r="L520" i="32"/>
  <c r="K520" i="32"/>
  <c r="G520" i="32"/>
  <c r="F520" i="32"/>
  <c r="O519" i="32"/>
  <c r="N519" i="32"/>
  <c r="L519" i="32"/>
  <c r="K519" i="32"/>
  <c r="U519" i="32" s="1"/>
  <c r="G519" i="32"/>
  <c r="M519" i="32" s="1"/>
  <c r="F519" i="32"/>
  <c r="O518" i="32"/>
  <c r="N518" i="32"/>
  <c r="M518" i="32"/>
  <c r="L518" i="32"/>
  <c r="K518" i="32"/>
  <c r="U518" i="32" s="1"/>
  <c r="G518" i="32"/>
  <c r="F518" i="32"/>
  <c r="O517" i="32"/>
  <c r="N517" i="32"/>
  <c r="M517" i="32"/>
  <c r="K517" i="32"/>
  <c r="U517" i="32" s="1"/>
  <c r="G517" i="32"/>
  <c r="F517" i="32"/>
  <c r="L517" i="32" s="1"/>
  <c r="U516" i="32"/>
  <c r="O516" i="32"/>
  <c r="N516" i="32"/>
  <c r="K516" i="32"/>
  <c r="G516" i="32"/>
  <c r="M516" i="32" s="1"/>
  <c r="F516" i="32"/>
  <c r="L516" i="32" s="1"/>
  <c r="O515" i="32"/>
  <c r="N515" i="32"/>
  <c r="K515" i="32"/>
  <c r="U515" i="32" s="1"/>
  <c r="G515" i="32"/>
  <c r="M515" i="32" s="1"/>
  <c r="F515" i="32"/>
  <c r="L515" i="32" s="1"/>
  <c r="O514" i="32"/>
  <c r="N514" i="32"/>
  <c r="L514" i="32"/>
  <c r="K514" i="32"/>
  <c r="U514" i="32" s="1"/>
  <c r="P514" i="32"/>
  <c r="Q514" i="32" s="1"/>
  <c r="G514" i="32"/>
  <c r="M514" i="32" s="1"/>
  <c r="F514" i="32"/>
  <c r="P513" i="32"/>
  <c r="Q513" i="32" s="1"/>
  <c r="O513" i="32"/>
  <c r="N513" i="32"/>
  <c r="K513" i="32"/>
  <c r="U513" i="32" s="1"/>
  <c r="G513" i="32"/>
  <c r="M513" i="32" s="1"/>
  <c r="F513" i="32"/>
  <c r="L513" i="32" s="1"/>
  <c r="U512" i="32"/>
  <c r="O512" i="32"/>
  <c r="N512" i="32"/>
  <c r="L512" i="32"/>
  <c r="K512" i="32"/>
  <c r="G512" i="32"/>
  <c r="M512" i="32" s="1"/>
  <c r="F512" i="32"/>
  <c r="P511" i="32"/>
  <c r="Q511" i="32" s="1"/>
  <c r="O511" i="32"/>
  <c r="N511" i="32"/>
  <c r="M511" i="32"/>
  <c r="K511" i="32"/>
  <c r="U511" i="32" s="1"/>
  <c r="G511" i="32"/>
  <c r="F511" i="32"/>
  <c r="L511" i="32" s="1"/>
  <c r="O510" i="32"/>
  <c r="N510" i="32"/>
  <c r="M510" i="32"/>
  <c r="K510" i="32"/>
  <c r="U510" i="32" s="1"/>
  <c r="G510" i="32"/>
  <c r="F510" i="32"/>
  <c r="L510" i="32" s="1"/>
  <c r="O509" i="32"/>
  <c r="N509" i="32"/>
  <c r="M509" i="32"/>
  <c r="L509" i="32"/>
  <c r="K509" i="32"/>
  <c r="U509" i="32" s="1"/>
  <c r="P509" i="32"/>
  <c r="Q509" i="32" s="1"/>
  <c r="G509" i="32"/>
  <c r="F509" i="32"/>
  <c r="U508" i="32"/>
  <c r="O508" i="32"/>
  <c r="N508" i="32"/>
  <c r="M508" i="32"/>
  <c r="L508" i="32"/>
  <c r="K508" i="32"/>
  <c r="G508" i="32"/>
  <c r="F508" i="32"/>
  <c r="U507" i="32"/>
  <c r="O507" i="32"/>
  <c r="N507" i="32"/>
  <c r="L507" i="32"/>
  <c r="K507" i="32"/>
  <c r="G507" i="32"/>
  <c r="M507" i="32" s="1"/>
  <c r="F507" i="32"/>
  <c r="O506" i="32"/>
  <c r="N506" i="32"/>
  <c r="M506" i="32"/>
  <c r="K506" i="32"/>
  <c r="U506" i="32" s="1"/>
  <c r="P506" i="32"/>
  <c r="G506" i="32"/>
  <c r="F506" i="32"/>
  <c r="L506" i="32" s="1"/>
  <c r="U505" i="32"/>
  <c r="O505" i="32"/>
  <c r="N505" i="32"/>
  <c r="K505" i="32"/>
  <c r="G505" i="32"/>
  <c r="M505" i="32" s="1"/>
  <c r="F505" i="32"/>
  <c r="L505" i="32" s="1"/>
  <c r="O504" i="32"/>
  <c r="N504" i="32"/>
  <c r="M504" i="32"/>
  <c r="L504" i="32"/>
  <c r="K504" i="32"/>
  <c r="U504" i="32" s="1"/>
  <c r="P504" i="32"/>
  <c r="Q504" i="32" s="1"/>
  <c r="G504" i="32"/>
  <c r="F504" i="32"/>
  <c r="U503" i="32"/>
  <c r="P503" i="32"/>
  <c r="Q503" i="32" s="1"/>
  <c r="O503" i="32"/>
  <c r="N503" i="32"/>
  <c r="M503" i="32"/>
  <c r="L503" i="32"/>
  <c r="K503" i="32"/>
  <c r="G503" i="32"/>
  <c r="F503" i="32"/>
  <c r="U502" i="32"/>
  <c r="P502" i="32"/>
  <c r="O502" i="32"/>
  <c r="N502" i="32"/>
  <c r="Q502" i="32" s="1"/>
  <c r="K502" i="32"/>
  <c r="G502" i="32"/>
  <c r="M502" i="32" s="1"/>
  <c r="F502" i="32"/>
  <c r="L502" i="32" s="1"/>
  <c r="U501" i="32"/>
  <c r="O501" i="32"/>
  <c r="N501" i="32"/>
  <c r="K501" i="32"/>
  <c r="P501" i="32"/>
  <c r="G501" i="32"/>
  <c r="M501" i="32" s="1"/>
  <c r="F501" i="32"/>
  <c r="L501" i="32" s="1"/>
  <c r="U500" i="32"/>
  <c r="P500" i="32"/>
  <c r="O500" i="32"/>
  <c r="N500" i="32"/>
  <c r="M500" i="32"/>
  <c r="L500" i="32"/>
  <c r="K500" i="32"/>
  <c r="G500" i="32"/>
  <c r="F500" i="32"/>
  <c r="O499" i="32"/>
  <c r="N499" i="32"/>
  <c r="L499" i="32"/>
  <c r="K499" i="32"/>
  <c r="P499" i="32"/>
  <c r="Q499" i="32" s="1"/>
  <c r="G499" i="32"/>
  <c r="M499" i="32" s="1"/>
  <c r="F499" i="32"/>
  <c r="U498" i="32"/>
  <c r="P496" i="32"/>
  <c r="Q496" i="32" s="1"/>
  <c r="O496" i="32"/>
  <c r="N496" i="32"/>
  <c r="K496" i="32"/>
  <c r="U496" i="32" s="1"/>
  <c r="G496" i="32"/>
  <c r="M496" i="32" s="1"/>
  <c r="F496" i="32"/>
  <c r="L496" i="32" s="1"/>
  <c r="U495" i="32"/>
  <c r="O495" i="32"/>
  <c r="N495" i="32"/>
  <c r="M495" i="32"/>
  <c r="L495" i="32"/>
  <c r="K495" i="32"/>
  <c r="G495" i="32"/>
  <c r="F495" i="32"/>
  <c r="O494" i="32"/>
  <c r="N494" i="32"/>
  <c r="K494" i="32"/>
  <c r="U494" i="32" s="1"/>
  <c r="P494" i="32"/>
  <c r="Q494" i="32" s="1"/>
  <c r="G494" i="32"/>
  <c r="M494" i="32" s="1"/>
  <c r="F494" i="32"/>
  <c r="L494" i="32" s="1"/>
  <c r="U493" i="32"/>
  <c r="P493" i="32"/>
  <c r="Q493" i="32" s="1"/>
  <c r="O493" i="32"/>
  <c r="N493" i="32"/>
  <c r="M493" i="32"/>
  <c r="K493" i="32"/>
  <c r="G493" i="32"/>
  <c r="F493" i="32"/>
  <c r="L493" i="32" s="1"/>
  <c r="P492" i="32"/>
  <c r="Q492" i="32" s="1"/>
  <c r="O492" i="32"/>
  <c r="N492" i="32"/>
  <c r="K492" i="32"/>
  <c r="U492" i="32" s="1"/>
  <c r="G492" i="32"/>
  <c r="M492" i="32" s="1"/>
  <c r="F492" i="32"/>
  <c r="L492" i="32" s="1"/>
  <c r="U491" i="32"/>
  <c r="O491" i="32"/>
  <c r="O489" i="32" s="1"/>
  <c r="N491" i="32"/>
  <c r="L491" i="32"/>
  <c r="K491" i="32"/>
  <c r="K489" i="32" s="1"/>
  <c r="U489" i="32" s="1"/>
  <c r="G491" i="32"/>
  <c r="M491" i="32" s="1"/>
  <c r="F491" i="32"/>
  <c r="U490" i="32"/>
  <c r="O488" i="32"/>
  <c r="K488" i="32"/>
  <c r="U488" i="32" s="1"/>
  <c r="P488" i="32"/>
  <c r="H488" i="32"/>
  <c r="F488" i="32"/>
  <c r="L488" i="32" s="1"/>
  <c r="P487" i="32"/>
  <c r="O487" i="32"/>
  <c r="K487" i="32"/>
  <c r="U487" i="32" s="1"/>
  <c r="H487" i="32"/>
  <c r="P486" i="32"/>
  <c r="O486" i="32"/>
  <c r="M486" i="32"/>
  <c r="K486" i="32"/>
  <c r="U486" i="32" s="1"/>
  <c r="H486" i="32"/>
  <c r="G486" i="32"/>
  <c r="P485" i="32"/>
  <c r="Q485" i="32" s="1"/>
  <c r="O485" i="32"/>
  <c r="N485" i="32"/>
  <c r="M485" i="32"/>
  <c r="K485" i="32"/>
  <c r="H485" i="32"/>
  <c r="G485" i="32"/>
  <c r="F485" i="32"/>
  <c r="L485" i="32" s="1"/>
  <c r="U484" i="32"/>
  <c r="O482" i="32"/>
  <c r="N482" i="32"/>
  <c r="M482" i="32"/>
  <c r="K482" i="32"/>
  <c r="U482" i="32" s="1"/>
  <c r="G482" i="32"/>
  <c r="F482" i="32"/>
  <c r="L482" i="32" s="1"/>
  <c r="O481" i="32"/>
  <c r="N481" i="32"/>
  <c r="M481" i="32"/>
  <c r="L481" i="32"/>
  <c r="K481" i="32"/>
  <c r="U481" i="32" s="1"/>
  <c r="P481" i="32"/>
  <c r="G481" i="32"/>
  <c r="F481" i="32"/>
  <c r="P480" i="32"/>
  <c r="O480" i="32"/>
  <c r="N480" i="32"/>
  <c r="M480" i="32"/>
  <c r="K480" i="32"/>
  <c r="U480" i="32" s="1"/>
  <c r="G480" i="32"/>
  <c r="F480" i="32"/>
  <c r="L480" i="32" s="1"/>
  <c r="O479" i="32"/>
  <c r="N479" i="32"/>
  <c r="M479" i="32"/>
  <c r="L479" i="32"/>
  <c r="K479" i="32"/>
  <c r="U479" i="32" s="1"/>
  <c r="P479" i="32"/>
  <c r="G479" i="32"/>
  <c r="F479" i="32"/>
  <c r="O478" i="32"/>
  <c r="N478" i="32"/>
  <c r="M478" i="32"/>
  <c r="L478" i="32"/>
  <c r="L476" i="32" s="1"/>
  <c r="K478" i="32"/>
  <c r="U478" i="32" s="1"/>
  <c r="G478" i="32"/>
  <c r="F478" i="32"/>
  <c r="U477" i="32"/>
  <c r="U475" i="32"/>
  <c r="O475" i="32"/>
  <c r="N475" i="32"/>
  <c r="M475" i="32"/>
  <c r="L475" i="32"/>
  <c r="K475" i="32"/>
  <c r="G475" i="32"/>
  <c r="F475" i="32"/>
  <c r="U474" i="32"/>
  <c r="P474" i="32"/>
  <c r="Q474" i="32" s="1"/>
  <c r="O474" i="32"/>
  <c r="N474" i="32"/>
  <c r="K474" i="32"/>
  <c r="G474" i="32"/>
  <c r="M474" i="32" s="1"/>
  <c r="F474" i="32"/>
  <c r="L474" i="32" s="1"/>
  <c r="U473" i="32"/>
  <c r="P473" i="32"/>
  <c r="O473" i="32"/>
  <c r="N473" i="32"/>
  <c r="K473" i="32"/>
  <c r="G473" i="32"/>
  <c r="M473" i="32" s="1"/>
  <c r="F473" i="32"/>
  <c r="L473" i="32" s="1"/>
  <c r="U472" i="32"/>
  <c r="U471" i="32"/>
  <c r="O471" i="32"/>
  <c r="N471" i="32"/>
  <c r="M471" i="32"/>
  <c r="L471" i="32"/>
  <c r="K471" i="32"/>
  <c r="P471" i="32"/>
  <c r="Q471" i="32" s="1"/>
  <c r="G471" i="32"/>
  <c r="F471" i="32"/>
  <c r="U470" i="32"/>
  <c r="O470" i="32"/>
  <c r="N470" i="32"/>
  <c r="L470" i="32"/>
  <c r="K470" i="32"/>
  <c r="P470" i="32"/>
  <c r="Q470" i="32" s="1"/>
  <c r="G470" i="32"/>
  <c r="M470" i="32" s="1"/>
  <c r="F470" i="32"/>
  <c r="U469" i="32"/>
  <c r="P469" i="32"/>
  <c r="Q469" i="32" s="1"/>
  <c r="O469" i="32"/>
  <c r="N469" i="32"/>
  <c r="M469" i="32"/>
  <c r="K469" i="32"/>
  <c r="G469" i="32"/>
  <c r="F469" i="32"/>
  <c r="L469" i="32" s="1"/>
  <c r="U468" i="32"/>
  <c r="U467" i="32"/>
  <c r="O467" i="32"/>
  <c r="N467" i="32"/>
  <c r="K467" i="32"/>
  <c r="G467" i="32"/>
  <c r="M467" i="32" s="1"/>
  <c r="F467" i="32"/>
  <c r="L467" i="32" s="1"/>
  <c r="U466" i="32"/>
  <c r="P466" i="32"/>
  <c r="Q466" i="32" s="1"/>
  <c r="O466" i="32"/>
  <c r="N466" i="32"/>
  <c r="L466" i="32"/>
  <c r="K466" i="32"/>
  <c r="G466" i="32"/>
  <c r="M466" i="32" s="1"/>
  <c r="F466" i="32"/>
  <c r="O465" i="32"/>
  <c r="N465" i="32"/>
  <c r="K465" i="32"/>
  <c r="U465" i="32" s="1"/>
  <c r="P465" i="32"/>
  <c r="Q465" i="32" s="1"/>
  <c r="G465" i="32"/>
  <c r="M465" i="32" s="1"/>
  <c r="F465" i="32"/>
  <c r="L465" i="32" s="1"/>
  <c r="U464" i="32"/>
  <c r="O464" i="32"/>
  <c r="N464" i="32"/>
  <c r="K464" i="32"/>
  <c r="P464" i="32"/>
  <c r="G464" i="32"/>
  <c r="M464" i="32" s="1"/>
  <c r="F464" i="32"/>
  <c r="L464" i="32" s="1"/>
  <c r="O463" i="32"/>
  <c r="N463" i="32"/>
  <c r="K463" i="32"/>
  <c r="U463" i="32" s="1"/>
  <c r="P463" i="32"/>
  <c r="Q463" i="32" s="1"/>
  <c r="G463" i="32"/>
  <c r="M463" i="32" s="1"/>
  <c r="F463" i="32"/>
  <c r="L463" i="32" s="1"/>
  <c r="U462" i="32"/>
  <c r="U461" i="32"/>
  <c r="P461" i="32"/>
  <c r="Q461" i="32" s="1"/>
  <c r="O461" i="32"/>
  <c r="N461" i="32"/>
  <c r="L461" i="32"/>
  <c r="K461" i="32"/>
  <c r="G461" i="32"/>
  <c r="M461" i="32" s="1"/>
  <c r="F461" i="32"/>
  <c r="N460" i="32"/>
  <c r="K460" i="32"/>
  <c r="U460" i="32" s="1"/>
  <c r="P460" i="32"/>
  <c r="Q460" i="32" s="1"/>
  <c r="O460" i="32"/>
  <c r="G460" i="32"/>
  <c r="M460" i="32" s="1"/>
  <c r="F460" i="32"/>
  <c r="L460" i="32" s="1"/>
  <c r="U459" i="32"/>
  <c r="O459" i="32"/>
  <c r="N459" i="32"/>
  <c r="K459" i="32"/>
  <c r="P459" i="32"/>
  <c r="G459" i="32"/>
  <c r="M459" i="32" s="1"/>
  <c r="F459" i="32"/>
  <c r="L459" i="32" s="1"/>
  <c r="U458" i="32"/>
  <c r="O457" i="32"/>
  <c r="N457" i="32"/>
  <c r="M457" i="32"/>
  <c r="L457" i="32"/>
  <c r="K457" i="32"/>
  <c r="U457" i="32" s="1"/>
  <c r="P457" i="32"/>
  <c r="Q457" i="32" s="1"/>
  <c r="G457" i="32"/>
  <c r="F457" i="32"/>
  <c r="U456" i="32"/>
  <c r="O456" i="32"/>
  <c r="N456" i="32"/>
  <c r="M456" i="32"/>
  <c r="L456" i="32"/>
  <c r="K456" i="32"/>
  <c r="G456" i="32"/>
  <c r="F456" i="32"/>
  <c r="U455" i="32"/>
  <c r="U454" i="32"/>
  <c r="O454" i="32"/>
  <c r="N454" i="32"/>
  <c r="K454" i="32"/>
  <c r="P454" i="32"/>
  <c r="G454" i="32"/>
  <c r="M454" i="32" s="1"/>
  <c r="F454" i="32"/>
  <c r="L454" i="32" s="1"/>
  <c r="O453" i="32"/>
  <c r="N453" i="32"/>
  <c r="M453" i="32"/>
  <c r="K453" i="32"/>
  <c r="U453" i="32" s="1"/>
  <c r="G453" i="32"/>
  <c r="F453" i="32"/>
  <c r="L453" i="32" s="1"/>
  <c r="P452" i="32"/>
  <c r="Q452" i="32" s="1"/>
  <c r="O452" i="32"/>
  <c r="N452" i="32"/>
  <c r="L452" i="32"/>
  <c r="K452" i="32"/>
  <c r="U452" i="32" s="1"/>
  <c r="G452" i="32"/>
  <c r="M452" i="32" s="1"/>
  <c r="F452" i="32"/>
  <c r="U451" i="32"/>
  <c r="U450" i="32"/>
  <c r="P450" i="32"/>
  <c r="O450" i="32"/>
  <c r="N450" i="32"/>
  <c r="Q450" i="32" s="1"/>
  <c r="K450" i="32"/>
  <c r="G450" i="32"/>
  <c r="M450" i="32" s="1"/>
  <c r="F450" i="32"/>
  <c r="L450" i="32" s="1"/>
  <c r="U449" i="32"/>
  <c r="O448" i="32"/>
  <c r="N448" i="32"/>
  <c r="M448" i="32"/>
  <c r="L448" i="32"/>
  <c r="K448" i="32"/>
  <c r="U448" i="32" s="1"/>
  <c r="G448" i="32"/>
  <c r="F448" i="32"/>
  <c r="U447" i="32"/>
  <c r="O447" i="32"/>
  <c r="N447" i="32"/>
  <c r="M447" i="32"/>
  <c r="L447" i="32"/>
  <c r="K447" i="32"/>
  <c r="P447" i="32"/>
  <c r="Q447" i="32" s="1"/>
  <c r="G447" i="32"/>
  <c r="F447" i="32"/>
  <c r="U446" i="32"/>
  <c r="Q446" i="32"/>
  <c r="P446" i="32"/>
  <c r="O446" i="32"/>
  <c r="N446" i="32"/>
  <c r="L446" i="32"/>
  <c r="K446" i="32"/>
  <c r="G446" i="32"/>
  <c r="M446" i="32" s="1"/>
  <c r="F446" i="32"/>
  <c r="U445" i="32"/>
  <c r="P445" i="32"/>
  <c r="Q445" i="32" s="1"/>
  <c r="O445" i="32"/>
  <c r="N445" i="32"/>
  <c r="M445" i="32"/>
  <c r="K445" i="32"/>
  <c r="G445" i="32"/>
  <c r="F445" i="32"/>
  <c r="L445" i="32" s="1"/>
  <c r="U444" i="32"/>
  <c r="O444" i="32"/>
  <c r="N444" i="32"/>
  <c r="K444" i="32"/>
  <c r="P444" i="32"/>
  <c r="Q444" i="32" s="1"/>
  <c r="G444" i="32"/>
  <c r="M444" i="32" s="1"/>
  <c r="F444" i="32"/>
  <c r="L444" i="32" s="1"/>
  <c r="O443" i="32"/>
  <c r="N443" i="32"/>
  <c r="M443" i="32"/>
  <c r="K443" i="32"/>
  <c r="U443" i="32" s="1"/>
  <c r="P443" i="32"/>
  <c r="Q443" i="32" s="1"/>
  <c r="G443" i="32"/>
  <c r="F443" i="32"/>
  <c r="L443" i="32" s="1"/>
  <c r="P442" i="32"/>
  <c r="O442" i="32"/>
  <c r="N442" i="32"/>
  <c r="K442" i="32"/>
  <c r="U442" i="32" s="1"/>
  <c r="G442" i="32"/>
  <c r="M442" i="32" s="1"/>
  <c r="F442" i="32"/>
  <c r="L442" i="32" s="1"/>
  <c r="U441" i="32"/>
  <c r="O440" i="32"/>
  <c r="N440" i="32"/>
  <c r="P440" i="32"/>
  <c r="Q440" i="32" s="1"/>
  <c r="G440" i="32"/>
  <c r="M440" i="32" s="1"/>
  <c r="F440" i="32"/>
  <c r="L440" i="32" s="1"/>
  <c r="O439" i="32"/>
  <c r="N439" i="32"/>
  <c r="G439" i="32"/>
  <c r="M439" i="32" s="1"/>
  <c r="F439" i="32"/>
  <c r="L439" i="32" s="1"/>
  <c r="U438" i="32"/>
  <c r="O438" i="32"/>
  <c r="N438" i="32"/>
  <c r="K438" i="32"/>
  <c r="G438" i="32"/>
  <c r="M438" i="32" s="1"/>
  <c r="F438" i="32"/>
  <c r="L438" i="32" s="1"/>
  <c r="O437" i="32"/>
  <c r="N437" i="32"/>
  <c r="K437" i="32"/>
  <c r="U437" i="32" s="1"/>
  <c r="G437" i="32"/>
  <c r="M437" i="32" s="1"/>
  <c r="F437" i="32"/>
  <c r="L437" i="32" s="1"/>
  <c r="U436" i="32"/>
  <c r="O436" i="32"/>
  <c r="N436" i="32"/>
  <c r="M436" i="32"/>
  <c r="K436" i="32"/>
  <c r="G436" i="32"/>
  <c r="F436" i="32"/>
  <c r="L436" i="32" s="1"/>
  <c r="U435" i="32"/>
  <c r="P435" i="32"/>
  <c r="O435" i="32"/>
  <c r="N435" i="32"/>
  <c r="K435" i="32"/>
  <c r="G435" i="32"/>
  <c r="M435" i="32" s="1"/>
  <c r="F435" i="32"/>
  <c r="L435" i="32" s="1"/>
  <c r="U434" i="32"/>
  <c r="O434" i="32"/>
  <c r="N434" i="32"/>
  <c r="K434" i="32"/>
  <c r="P434" i="32"/>
  <c r="Q434" i="32" s="1"/>
  <c r="G434" i="32"/>
  <c r="M434" i="32" s="1"/>
  <c r="F434" i="32"/>
  <c r="L434" i="32" s="1"/>
  <c r="O433" i="32"/>
  <c r="N433" i="32"/>
  <c r="L433" i="32"/>
  <c r="K433" i="32"/>
  <c r="U433" i="32" s="1"/>
  <c r="G433" i="32"/>
  <c r="M433" i="32" s="1"/>
  <c r="F433" i="32"/>
  <c r="O432" i="32"/>
  <c r="N432" i="32"/>
  <c r="K432" i="32"/>
  <c r="U432" i="32" s="1"/>
  <c r="P432" i="32"/>
  <c r="Q432" i="32" s="1"/>
  <c r="G432" i="32"/>
  <c r="M432" i="32" s="1"/>
  <c r="F432" i="32"/>
  <c r="L432" i="32" s="1"/>
  <c r="U431" i="32"/>
  <c r="P431" i="32"/>
  <c r="Q431" i="32" s="1"/>
  <c r="O431" i="32"/>
  <c r="N431" i="32"/>
  <c r="M431" i="32"/>
  <c r="L431" i="32"/>
  <c r="K431" i="32"/>
  <c r="G431" i="32"/>
  <c r="F431" i="32"/>
  <c r="O430" i="32"/>
  <c r="N430" i="32"/>
  <c r="L430" i="32"/>
  <c r="K430" i="32"/>
  <c r="P430" i="32"/>
  <c r="Q430" i="32" s="1"/>
  <c r="G430" i="32"/>
  <c r="M430" i="32" s="1"/>
  <c r="F430" i="32"/>
  <c r="U429" i="32"/>
  <c r="O429" i="32"/>
  <c r="N429" i="32"/>
  <c r="M429" i="32"/>
  <c r="K429" i="32"/>
  <c r="P429" i="32"/>
  <c r="Q429" i="32" s="1"/>
  <c r="G429" i="32"/>
  <c r="F429" i="32"/>
  <c r="L429" i="32" s="1"/>
  <c r="O428" i="32"/>
  <c r="N428" i="32"/>
  <c r="K428" i="32"/>
  <c r="U428" i="32" s="1"/>
  <c r="P428" i="32"/>
  <c r="Q428" i="32" s="1"/>
  <c r="G428" i="32"/>
  <c r="M428" i="32" s="1"/>
  <c r="F428" i="32"/>
  <c r="L428" i="32" s="1"/>
  <c r="U427" i="32"/>
  <c r="P426" i="32"/>
  <c r="O426" i="32"/>
  <c r="N426" i="32"/>
  <c r="M426" i="32"/>
  <c r="L426" i="32"/>
  <c r="K426" i="32"/>
  <c r="U426" i="32" s="1"/>
  <c r="G426" i="32"/>
  <c r="F426" i="32"/>
  <c r="U425" i="32"/>
  <c r="O423" i="32"/>
  <c r="N423" i="32"/>
  <c r="M423" i="32"/>
  <c r="L423" i="32"/>
  <c r="K423" i="32"/>
  <c r="U423" i="32" s="1"/>
  <c r="P423" i="32"/>
  <c r="G423" i="32"/>
  <c r="F423" i="32"/>
  <c r="U422" i="32"/>
  <c r="O422" i="32"/>
  <c r="N422" i="32"/>
  <c r="M422" i="32"/>
  <c r="L422" i="32"/>
  <c r="K422" i="32"/>
  <c r="G422" i="32"/>
  <c r="F422" i="32"/>
  <c r="U421" i="32"/>
  <c r="O421" i="32"/>
  <c r="N421" i="32"/>
  <c r="M421" i="32"/>
  <c r="K421" i="32"/>
  <c r="P421" i="32"/>
  <c r="Q421" i="32" s="1"/>
  <c r="G421" i="32"/>
  <c r="F421" i="32"/>
  <c r="L421" i="32" s="1"/>
  <c r="U420" i="32"/>
  <c r="U419" i="32"/>
  <c r="P419" i="32"/>
  <c r="O419" i="32"/>
  <c r="N419" i="32"/>
  <c r="M419" i="32"/>
  <c r="K419" i="32"/>
  <c r="G419" i="32"/>
  <c r="F419" i="32"/>
  <c r="L419" i="32" s="1"/>
  <c r="O418" i="32"/>
  <c r="N418" i="32"/>
  <c r="M418" i="32"/>
  <c r="L418" i="32"/>
  <c r="K418" i="32"/>
  <c r="U418" i="32" s="1"/>
  <c r="P418" i="32"/>
  <c r="Q418" i="32" s="1"/>
  <c r="G418" i="32"/>
  <c r="F418" i="32"/>
  <c r="U417" i="32"/>
  <c r="P417" i="32"/>
  <c r="Q417" i="32" s="1"/>
  <c r="O417" i="32"/>
  <c r="N417" i="32"/>
  <c r="K417" i="32"/>
  <c r="G417" i="32"/>
  <c r="M417" i="32" s="1"/>
  <c r="F417" i="32"/>
  <c r="L417" i="32" s="1"/>
  <c r="O416" i="32"/>
  <c r="N416" i="32"/>
  <c r="K416" i="32"/>
  <c r="U416" i="32" s="1"/>
  <c r="P416" i="32"/>
  <c r="Q416" i="32" s="1"/>
  <c r="G416" i="32"/>
  <c r="M416" i="32" s="1"/>
  <c r="F416" i="32"/>
  <c r="L416" i="32" s="1"/>
  <c r="U415" i="32"/>
  <c r="P414" i="32"/>
  <c r="Q414" i="32" s="1"/>
  <c r="O414" i="32"/>
  <c r="N414" i="32"/>
  <c r="M414" i="32"/>
  <c r="L414" i="32"/>
  <c r="K414" i="32"/>
  <c r="U414" i="32" s="1"/>
  <c r="G414" i="32"/>
  <c r="F414" i="32"/>
  <c r="P413" i="32"/>
  <c r="Q413" i="32" s="1"/>
  <c r="O413" i="32"/>
  <c r="N413" i="32"/>
  <c r="M413" i="32"/>
  <c r="L413" i="32"/>
  <c r="K413" i="32"/>
  <c r="U413" i="32" s="1"/>
  <c r="G413" i="32"/>
  <c r="F413" i="32"/>
  <c r="U412" i="32"/>
  <c r="O412" i="32"/>
  <c r="N412" i="32"/>
  <c r="M412" i="32"/>
  <c r="K412" i="32"/>
  <c r="P412" i="32"/>
  <c r="Q412" i="32" s="1"/>
  <c r="G412" i="32"/>
  <c r="F412" i="32"/>
  <c r="L412" i="32" s="1"/>
  <c r="O411" i="32"/>
  <c r="N411" i="32"/>
  <c r="M411" i="32"/>
  <c r="L411" i="32"/>
  <c r="K411" i="32"/>
  <c r="U411" i="32" s="1"/>
  <c r="P411" i="32"/>
  <c r="Q411" i="32" s="1"/>
  <c r="G411" i="32"/>
  <c r="F411" i="32"/>
  <c r="O410" i="32"/>
  <c r="N410" i="32"/>
  <c r="K410" i="32"/>
  <c r="U410" i="32" s="1"/>
  <c r="P410" i="32"/>
  <c r="Q410" i="32" s="1"/>
  <c r="G410" i="32"/>
  <c r="M410" i="32" s="1"/>
  <c r="F410" i="32"/>
  <c r="L410" i="32" s="1"/>
  <c r="U409" i="32"/>
  <c r="U408" i="32"/>
  <c r="P408" i="32"/>
  <c r="O408" i="32"/>
  <c r="N408" i="32"/>
  <c r="M408" i="32"/>
  <c r="K408" i="32"/>
  <c r="G408" i="32"/>
  <c r="F408" i="32"/>
  <c r="L408" i="32" s="1"/>
  <c r="O407" i="32"/>
  <c r="N407" i="32"/>
  <c r="L407" i="32"/>
  <c r="K407" i="32"/>
  <c r="U407" i="32" s="1"/>
  <c r="P407" i="32"/>
  <c r="Q407" i="32" s="1"/>
  <c r="G407" i="32"/>
  <c r="M407" i="32" s="1"/>
  <c r="F407" i="32"/>
  <c r="U406" i="32"/>
  <c r="U405" i="32"/>
  <c r="O405" i="32"/>
  <c r="N405" i="32"/>
  <c r="L405" i="32"/>
  <c r="K405" i="32"/>
  <c r="P405" i="32"/>
  <c r="Q405" i="32" s="1"/>
  <c r="G405" i="32"/>
  <c r="M405" i="32" s="1"/>
  <c r="F405" i="32"/>
  <c r="O404" i="32"/>
  <c r="N404" i="32"/>
  <c r="M404" i="32"/>
  <c r="L404" i="32"/>
  <c r="K404" i="32"/>
  <c r="U404" i="32" s="1"/>
  <c r="G404" i="32"/>
  <c r="F404" i="32"/>
  <c r="U403" i="32"/>
  <c r="P403" i="32"/>
  <c r="Q403" i="32" s="1"/>
  <c r="O403" i="32"/>
  <c r="N403" i="32"/>
  <c r="K403" i="32"/>
  <c r="G403" i="32"/>
  <c r="M403" i="32" s="1"/>
  <c r="F403" i="32"/>
  <c r="L403" i="32" s="1"/>
  <c r="P402" i="32"/>
  <c r="Q402" i="32" s="1"/>
  <c r="O402" i="32"/>
  <c r="N402" i="32"/>
  <c r="M402" i="32"/>
  <c r="L402" i="32"/>
  <c r="K402" i="32"/>
  <c r="U402" i="32" s="1"/>
  <c r="G402" i="32"/>
  <c r="F402" i="32"/>
  <c r="U401" i="32"/>
  <c r="U400" i="32"/>
  <c r="O400" i="32"/>
  <c r="N400" i="32"/>
  <c r="K400" i="32"/>
  <c r="P400" i="32"/>
  <c r="G400" i="32"/>
  <c r="M400" i="32" s="1"/>
  <c r="F400" i="32"/>
  <c r="L400" i="32" s="1"/>
  <c r="L374" i="32" s="1"/>
  <c r="U399" i="32"/>
  <c r="O398" i="32"/>
  <c r="N398" i="32"/>
  <c r="M398" i="32"/>
  <c r="L398" i="32"/>
  <c r="K398" i="32"/>
  <c r="U398" i="32" s="1"/>
  <c r="G398" i="32"/>
  <c r="F398" i="32"/>
  <c r="O397" i="32"/>
  <c r="N397" i="32"/>
  <c r="L397" i="32"/>
  <c r="K397" i="32"/>
  <c r="U397" i="32" s="1"/>
  <c r="G397" i="32"/>
  <c r="M397" i="32" s="1"/>
  <c r="F397" i="32"/>
  <c r="U396" i="32"/>
  <c r="O396" i="32"/>
  <c r="N396" i="32"/>
  <c r="K396" i="32"/>
  <c r="G396" i="32"/>
  <c r="M396" i="32" s="1"/>
  <c r="F396" i="32"/>
  <c r="L396" i="32" s="1"/>
  <c r="O395" i="32"/>
  <c r="N395" i="32"/>
  <c r="L395" i="32"/>
  <c r="K395" i="32"/>
  <c r="U395" i="32" s="1"/>
  <c r="P395" i="32"/>
  <c r="Q395" i="32" s="1"/>
  <c r="G395" i="32"/>
  <c r="M395" i="32" s="1"/>
  <c r="F395" i="32"/>
  <c r="P394" i="32"/>
  <c r="Q394" i="32" s="1"/>
  <c r="O394" i="32"/>
  <c r="N394" i="32"/>
  <c r="M394" i="32"/>
  <c r="L394" i="32"/>
  <c r="K394" i="32"/>
  <c r="U394" i="32" s="1"/>
  <c r="G394" i="32"/>
  <c r="F394" i="32"/>
  <c r="P393" i="32"/>
  <c r="Q393" i="32" s="1"/>
  <c r="O393" i="32"/>
  <c r="N393" i="32"/>
  <c r="L393" i="32"/>
  <c r="K393" i="32"/>
  <c r="U393" i="32" s="1"/>
  <c r="G393" i="32"/>
  <c r="M393" i="32" s="1"/>
  <c r="F393" i="32"/>
  <c r="U392" i="32"/>
  <c r="P392" i="32"/>
  <c r="O392" i="32"/>
  <c r="N392" i="32"/>
  <c r="Q392" i="32" s="1"/>
  <c r="K392" i="32"/>
  <c r="G392" i="32"/>
  <c r="M392" i="32" s="1"/>
  <c r="F392" i="32"/>
  <c r="L392" i="32" s="1"/>
  <c r="U391" i="32"/>
  <c r="O390" i="32"/>
  <c r="N390" i="32"/>
  <c r="L390" i="32"/>
  <c r="G390" i="32"/>
  <c r="M390" i="32" s="1"/>
  <c r="F390" i="32"/>
  <c r="O389" i="32"/>
  <c r="N389" i="32"/>
  <c r="M389" i="32"/>
  <c r="L389" i="32"/>
  <c r="P389" i="32"/>
  <c r="G389" i="32"/>
  <c r="F389" i="32"/>
  <c r="O388" i="32"/>
  <c r="N388" i="32"/>
  <c r="L388" i="32"/>
  <c r="K388" i="32"/>
  <c r="U388" i="32" s="1"/>
  <c r="G388" i="32"/>
  <c r="M388" i="32" s="1"/>
  <c r="F388" i="32"/>
  <c r="U387" i="32"/>
  <c r="O387" i="32"/>
  <c r="N387" i="32"/>
  <c r="M387" i="32"/>
  <c r="L387" i="32"/>
  <c r="K387" i="32"/>
  <c r="G387" i="32"/>
  <c r="F387" i="32"/>
  <c r="O386" i="32"/>
  <c r="N386" i="32"/>
  <c r="M386" i="32"/>
  <c r="L386" i="32"/>
  <c r="K386" i="32"/>
  <c r="U386" i="32" s="1"/>
  <c r="P386" i="32"/>
  <c r="Q386" i="32" s="1"/>
  <c r="G386" i="32"/>
  <c r="F386" i="32"/>
  <c r="U385" i="32"/>
  <c r="O385" i="32"/>
  <c r="N385" i="32"/>
  <c r="L385" i="32"/>
  <c r="K385" i="32"/>
  <c r="G385" i="32"/>
  <c r="M385" i="32" s="1"/>
  <c r="F385" i="32"/>
  <c r="U384" i="32"/>
  <c r="O384" i="32"/>
  <c r="N384" i="32"/>
  <c r="L384" i="32"/>
  <c r="K384" i="32"/>
  <c r="G384" i="32"/>
  <c r="M384" i="32" s="1"/>
  <c r="F384" i="32"/>
  <c r="O383" i="32"/>
  <c r="N383" i="32"/>
  <c r="K383" i="32"/>
  <c r="U383" i="32" s="1"/>
  <c r="G383" i="32"/>
  <c r="M383" i="32" s="1"/>
  <c r="F383" i="32"/>
  <c r="L383" i="32" s="1"/>
  <c r="U382" i="32"/>
  <c r="P382" i="32"/>
  <c r="Q382" i="32" s="1"/>
  <c r="O382" i="32"/>
  <c r="N382" i="32"/>
  <c r="M382" i="32"/>
  <c r="K382" i="32"/>
  <c r="G382" i="32"/>
  <c r="F382" i="32"/>
  <c r="L382" i="32" s="1"/>
  <c r="U381" i="32"/>
  <c r="P381" i="32"/>
  <c r="Q381" i="32" s="1"/>
  <c r="O381" i="32"/>
  <c r="N381" i="32"/>
  <c r="K381" i="32"/>
  <c r="G381" i="32"/>
  <c r="M381" i="32" s="1"/>
  <c r="F381" i="32"/>
  <c r="L381" i="32" s="1"/>
  <c r="U380" i="32"/>
  <c r="O380" i="32"/>
  <c r="N380" i="32"/>
  <c r="M380" i="32"/>
  <c r="L380" i="32"/>
  <c r="K380" i="32"/>
  <c r="P380" i="32"/>
  <c r="Q380" i="32" s="1"/>
  <c r="G380" i="32"/>
  <c r="F380" i="32"/>
  <c r="U379" i="32"/>
  <c r="P379" i="32"/>
  <c r="Q379" i="32" s="1"/>
  <c r="O379" i="32"/>
  <c r="N379" i="32"/>
  <c r="L379" i="32"/>
  <c r="K379" i="32"/>
  <c r="G379" i="32"/>
  <c r="M379" i="32" s="1"/>
  <c r="F379" i="32"/>
  <c r="O378" i="32"/>
  <c r="N378" i="32"/>
  <c r="M378" i="32"/>
  <c r="M374" i="32" s="1"/>
  <c r="L378" i="32"/>
  <c r="K378" i="32"/>
  <c r="U378" i="32" s="1"/>
  <c r="P378" i="32"/>
  <c r="G378" i="32"/>
  <c r="F378" i="32"/>
  <c r="U377" i="32"/>
  <c r="U376" i="32"/>
  <c r="O376" i="32"/>
  <c r="N376" i="32"/>
  <c r="L376" i="32"/>
  <c r="K376" i="32"/>
  <c r="P376" i="32"/>
  <c r="Q376" i="32" s="1"/>
  <c r="G376" i="32"/>
  <c r="M376" i="32" s="1"/>
  <c r="F376" i="32"/>
  <c r="U375" i="32"/>
  <c r="K374" i="32"/>
  <c r="U374" i="32" s="1"/>
  <c r="U373" i="32"/>
  <c r="O373" i="32"/>
  <c r="N373" i="32"/>
  <c r="M373" i="32"/>
  <c r="L373" i="32"/>
  <c r="K373" i="32"/>
  <c r="P373" i="32"/>
  <c r="Q373" i="32" s="1"/>
  <c r="G373" i="32"/>
  <c r="F373" i="32"/>
  <c r="Q372" i="32"/>
  <c r="O372" i="32"/>
  <c r="N372" i="32"/>
  <c r="K372" i="32"/>
  <c r="U372" i="32" s="1"/>
  <c r="P372" i="32"/>
  <c r="G372" i="32"/>
  <c r="M372" i="32" s="1"/>
  <c r="F372" i="32"/>
  <c r="L372" i="32" s="1"/>
  <c r="P371" i="32"/>
  <c r="O371" i="32"/>
  <c r="N371" i="32"/>
  <c r="Q371" i="32" s="1"/>
  <c r="M371" i="32"/>
  <c r="K371" i="32"/>
  <c r="U371" i="32" s="1"/>
  <c r="G371" i="32"/>
  <c r="F371" i="32"/>
  <c r="L371" i="32" s="1"/>
  <c r="U370" i="32"/>
  <c r="O369" i="32"/>
  <c r="N369" i="32"/>
  <c r="L369" i="32"/>
  <c r="K369" i="32"/>
  <c r="U369" i="32" s="1"/>
  <c r="P369" i="32"/>
  <c r="Q369" i="32" s="1"/>
  <c r="G369" i="32"/>
  <c r="M369" i="32" s="1"/>
  <c r="F369" i="32"/>
  <c r="P368" i="32"/>
  <c r="Q368" i="32" s="1"/>
  <c r="O368" i="32"/>
  <c r="N368" i="32"/>
  <c r="L368" i="32"/>
  <c r="K368" i="32"/>
  <c r="U368" i="32" s="1"/>
  <c r="G368" i="32"/>
  <c r="M368" i="32" s="1"/>
  <c r="F368" i="32"/>
  <c r="P367" i="32"/>
  <c r="Q367" i="32" s="1"/>
  <c r="O367" i="32"/>
  <c r="N367" i="32"/>
  <c r="L367" i="32"/>
  <c r="K367" i="32"/>
  <c r="U367" i="32" s="1"/>
  <c r="G367" i="32"/>
  <c r="M367" i="32" s="1"/>
  <c r="F367" i="32"/>
  <c r="O366" i="32"/>
  <c r="N366" i="32"/>
  <c r="M366" i="32"/>
  <c r="K366" i="32"/>
  <c r="U366" i="32" s="1"/>
  <c r="P366" i="32"/>
  <c r="Q366" i="32" s="1"/>
  <c r="G366" i="32"/>
  <c r="F366" i="32"/>
  <c r="L366" i="32" s="1"/>
  <c r="U365" i="32"/>
  <c r="U364" i="32"/>
  <c r="P364" i="32"/>
  <c r="Q364" i="32" s="1"/>
  <c r="O364" i="32"/>
  <c r="N364" i="32"/>
  <c r="K364" i="32"/>
  <c r="G364" i="32"/>
  <c r="M364" i="32" s="1"/>
  <c r="F364" i="32"/>
  <c r="L364" i="32" s="1"/>
  <c r="O363" i="32"/>
  <c r="N363" i="32"/>
  <c r="M363" i="32"/>
  <c r="K363" i="32"/>
  <c r="U363" i="32" s="1"/>
  <c r="G363" i="32"/>
  <c r="F363" i="32"/>
  <c r="L363" i="32" s="1"/>
  <c r="U362" i="32"/>
  <c r="P362" i="32"/>
  <c r="O362" i="32"/>
  <c r="N362" i="32"/>
  <c r="L362" i="32"/>
  <c r="K362" i="32"/>
  <c r="G362" i="32"/>
  <c r="M362" i="32" s="1"/>
  <c r="F362" i="32"/>
  <c r="O361" i="32"/>
  <c r="N361" i="32"/>
  <c r="M361" i="32"/>
  <c r="K361" i="32"/>
  <c r="U361" i="32" s="1"/>
  <c r="P361" i="32"/>
  <c r="Q361" i="32" s="1"/>
  <c r="G361" i="32"/>
  <c r="F361" i="32"/>
  <c r="L361" i="32" s="1"/>
  <c r="U360" i="32"/>
  <c r="P359" i="32"/>
  <c r="Q359" i="32" s="1"/>
  <c r="O359" i="32"/>
  <c r="N359" i="32"/>
  <c r="K359" i="32"/>
  <c r="U359" i="32" s="1"/>
  <c r="G359" i="32"/>
  <c r="M359" i="32" s="1"/>
  <c r="F359" i="32"/>
  <c r="L359" i="32" s="1"/>
  <c r="P358" i="32"/>
  <c r="Q358" i="32" s="1"/>
  <c r="O358" i="32"/>
  <c r="N358" i="32"/>
  <c r="M358" i="32"/>
  <c r="K358" i="32"/>
  <c r="U358" i="32" s="1"/>
  <c r="G358" i="32"/>
  <c r="F358" i="32"/>
  <c r="L358" i="32" s="1"/>
  <c r="U357" i="32"/>
  <c r="O357" i="32"/>
  <c r="N357" i="32"/>
  <c r="M357" i="32"/>
  <c r="L357" i="32"/>
  <c r="K357" i="32"/>
  <c r="G357" i="32"/>
  <c r="F357" i="32"/>
  <c r="U356" i="32"/>
  <c r="U355" i="32"/>
  <c r="P355" i="32"/>
  <c r="O355" i="32"/>
  <c r="M355" i="32"/>
  <c r="G355" i="32"/>
  <c r="F355" i="32"/>
  <c r="L355" i="32" s="1"/>
  <c r="U354" i="32"/>
  <c r="P354" i="32"/>
  <c r="Q354" i="32" s="1"/>
  <c r="O354" i="32"/>
  <c r="N354" i="32"/>
  <c r="M354" i="32"/>
  <c r="L354" i="32"/>
  <c r="K354" i="32"/>
  <c r="G354" i="32"/>
  <c r="F354" i="32"/>
  <c r="U353" i="32"/>
  <c r="O353" i="32"/>
  <c r="N353" i="32"/>
  <c r="K353" i="32"/>
  <c r="G353" i="32"/>
  <c r="M353" i="32" s="1"/>
  <c r="F353" i="32"/>
  <c r="L353" i="32" s="1"/>
  <c r="U352" i="32"/>
  <c r="O352" i="32"/>
  <c r="N352" i="32"/>
  <c r="M352" i="32"/>
  <c r="K352" i="32"/>
  <c r="P352" i="32"/>
  <c r="Q352" i="32" s="1"/>
  <c r="G352" i="32"/>
  <c r="F352" i="32"/>
  <c r="L352" i="32" s="1"/>
  <c r="U351" i="32"/>
  <c r="O350" i="32"/>
  <c r="N350" i="32"/>
  <c r="M350" i="32"/>
  <c r="L350" i="32"/>
  <c r="K350" i="32"/>
  <c r="U350" i="32" s="1"/>
  <c r="P350" i="32"/>
  <c r="Q350" i="32" s="1"/>
  <c r="G350" i="32"/>
  <c r="F350" i="32"/>
  <c r="U349" i="32"/>
  <c r="P348" i="32"/>
  <c r="O348" i="32"/>
  <c r="N348" i="32"/>
  <c r="K348" i="32"/>
  <c r="U348" i="32" s="1"/>
  <c r="G348" i="32"/>
  <c r="M348" i="32" s="1"/>
  <c r="F348" i="32"/>
  <c r="L348" i="32" s="1"/>
  <c r="U347" i="32"/>
  <c r="P347" i="32"/>
  <c r="Q347" i="32" s="1"/>
  <c r="O347" i="32"/>
  <c r="N347" i="32"/>
  <c r="M347" i="32"/>
  <c r="L347" i="32"/>
  <c r="K347" i="32"/>
  <c r="G347" i="32"/>
  <c r="F347" i="32"/>
  <c r="O346" i="32"/>
  <c r="N346" i="32"/>
  <c r="Q346" i="32" s="1"/>
  <c r="K346" i="32"/>
  <c r="U346" i="32" s="1"/>
  <c r="P346" i="32"/>
  <c r="G346" i="32"/>
  <c r="M346" i="32" s="1"/>
  <c r="F346" i="32"/>
  <c r="L346" i="32" s="1"/>
  <c r="P345" i="32"/>
  <c r="Q345" i="32" s="1"/>
  <c r="O345" i="32"/>
  <c r="N345" i="32"/>
  <c r="K345" i="32"/>
  <c r="U345" i="32" s="1"/>
  <c r="G345" i="32"/>
  <c r="M345" i="32" s="1"/>
  <c r="F345" i="32"/>
  <c r="L345" i="32" s="1"/>
  <c r="O344" i="32"/>
  <c r="N344" i="32"/>
  <c r="L344" i="32"/>
  <c r="K344" i="32"/>
  <c r="U344" i="32" s="1"/>
  <c r="P344" i="32"/>
  <c r="Q344" i="32" s="1"/>
  <c r="G344" i="32"/>
  <c r="M344" i="32" s="1"/>
  <c r="F344" i="32"/>
  <c r="U343" i="32"/>
  <c r="O343" i="32"/>
  <c r="N343" i="32"/>
  <c r="M343" i="32"/>
  <c r="K343" i="32"/>
  <c r="G343" i="32"/>
  <c r="F343" i="32"/>
  <c r="L343" i="32" s="1"/>
  <c r="U342" i="32"/>
  <c r="O342" i="32"/>
  <c r="N342" i="32"/>
  <c r="K342" i="32"/>
  <c r="P342" i="32"/>
  <c r="Q342" i="32" s="1"/>
  <c r="G342" i="32"/>
  <c r="M342" i="32" s="1"/>
  <c r="F342" i="32"/>
  <c r="L342" i="32" s="1"/>
  <c r="U341" i="32"/>
  <c r="P340" i="32"/>
  <c r="O340" i="32"/>
  <c r="N340" i="32"/>
  <c r="G340" i="32"/>
  <c r="M340" i="32" s="1"/>
  <c r="F340" i="32"/>
  <c r="L340" i="32" s="1"/>
  <c r="U339" i="32"/>
  <c r="O339" i="32"/>
  <c r="N339" i="32"/>
  <c r="M339" i="32"/>
  <c r="L339" i="32"/>
  <c r="K339" i="32"/>
  <c r="G339" i="32"/>
  <c r="F339" i="32"/>
  <c r="P338" i="32"/>
  <c r="Q338" i="32" s="1"/>
  <c r="O338" i="32"/>
  <c r="N338" i="32"/>
  <c r="M338" i="32"/>
  <c r="K338" i="32"/>
  <c r="U338" i="32" s="1"/>
  <c r="G338" i="32"/>
  <c r="F338" i="32"/>
  <c r="L338" i="32" s="1"/>
  <c r="U337" i="32"/>
  <c r="P337" i="32"/>
  <c r="Q337" i="32" s="1"/>
  <c r="O337" i="32"/>
  <c r="N337" i="32"/>
  <c r="M337" i="32"/>
  <c r="L337" i="32"/>
  <c r="K337" i="32"/>
  <c r="G337" i="32"/>
  <c r="F337" i="32"/>
  <c r="U336" i="32"/>
  <c r="P336" i="32"/>
  <c r="Q336" i="32" s="1"/>
  <c r="O336" i="32"/>
  <c r="N336" i="32"/>
  <c r="K336" i="32"/>
  <c r="G336" i="32"/>
  <c r="M336" i="32" s="1"/>
  <c r="F336" i="32"/>
  <c r="L336" i="32" s="1"/>
  <c r="U335" i="32"/>
  <c r="P335" i="32"/>
  <c r="Q335" i="32" s="1"/>
  <c r="O335" i="32"/>
  <c r="N335" i="32"/>
  <c r="M335" i="32"/>
  <c r="K335" i="32"/>
  <c r="G335" i="32"/>
  <c r="F335" i="32"/>
  <c r="L335" i="32" s="1"/>
  <c r="O334" i="32"/>
  <c r="N334" i="32"/>
  <c r="L334" i="32"/>
  <c r="K334" i="32"/>
  <c r="U334" i="32" s="1"/>
  <c r="G334" i="32"/>
  <c r="M334" i="32" s="1"/>
  <c r="F334" i="32"/>
  <c r="P333" i="32"/>
  <c r="O333" i="32"/>
  <c r="N333" i="32"/>
  <c r="L333" i="32"/>
  <c r="K333" i="32"/>
  <c r="U333" i="32" s="1"/>
  <c r="G333" i="32"/>
  <c r="M333" i="32" s="1"/>
  <c r="F333" i="32"/>
  <c r="P332" i="32"/>
  <c r="Q332" i="32" s="1"/>
  <c r="O332" i="32"/>
  <c r="N332" i="32"/>
  <c r="K332" i="32"/>
  <c r="U332" i="32" s="1"/>
  <c r="G332" i="32"/>
  <c r="M332" i="32" s="1"/>
  <c r="F332" i="32"/>
  <c r="L332" i="32" s="1"/>
  <c r="O331" i="32"/>
  <c r="N331" i="32"/>
  <c r="M331" i="32"/>
  <c r="K331" i="32"/>
  <c r="U331" i="32" s="1"/>
  <c r="P331" i="32"/>
  <c r="Q331" i="32" s="1"/>
  <c r="G331" i="32"/>
  <c r="F331" i="32"/>
  <c r="L331" i="32" s="1"/>
  <c r="U330" i="32"/>
  <c r="O330" i="32"/>
  <c r="N330" i="32"/>
  <c r="M330" i="32"/>
  <c r="K330" i="32"/>
  <c r="P330" i="32"/>
  <c r="Q330" i="32" s="1"/>
  <c r="G330" i="32"/>
  <c r="F330" i="32"/>
  <c r="L330" i="32" s="1"/>
  <c r="U329" i="32"/>
  <c r="O329" i="32"/>
  <c r="N329" i="32"/>
  <c r="M329" i="32"/>
  <c r="K329" i="32"/>
  <c r="P329" i="32"/>
  <c r="Q329" i="32" s="1"/>
  <c r="G329" i="32"/>
  <c r="F329" i="32"/>
  <c r="L329" i="32" s="1"/>
  <c r="U328" i="32"/>
  <c r="P327" i="32"/>
  <c r="O327" i="32"/>
  <c r="N327" i="32"/>
  <c r="N325" i="32" s="1"/>
  <c r="M327" i="32"/>
  <c r="L327" i="32"/>
  <c r="K327" i="32"/>
  <c r="U327" i="32" s="1"/>
  <c r="G327" i="32"/>
  <c r="F327" i="32"/>
  <c r="U326" i="32"/>
  <c r="O324" i="32"/>
  <c r="N324" i="32"/>
  <c r="M324" i="32"/>
  <c r="K324" i="32"/>
  <c r="U324" i="32" s="1"/>
  <c r="P324" i="32"/>
  <c r="Q324" i="32" s="1"/>
  <c r="G324" i="32"/>
  <c r="F324" i="32"/>
  <c r="L324" i="32" s="1"/>
  <c r="O323" i="32"/>
  <c r="N323" i="32"/>
  <c r="L323" i="32"/>
  <c r="K323" i="32"/>
  <c r="U323" i="32" s="1"/>
  <c r="P323" i="32"/>
  <c r="Q323" i="32" s="1"/>
  <c r="G323" i="32"/>
  <c r="M323" i="32" s="1"/>
  <c r="F323" i="32"/>
  <c r="U322" i="32"/>
  <c r="P322" i="32"/>
  <c r="Q322" i="32" s="1"/>
  <c r="O322" i="32"/>
  <c r="N322" i="32"/>
  <c r="K322" i="32"/>
  <c r="G322" i="32"/>
  <c r="M322" i="32" s="1"/>
  <c r="F322" i="32"/>
  <c r="L322" i="32" s="1"/>
  <c r="U321" i="32"/>
  <c r="N320" i="32"/>
  <c r="M320" i="32"/>
  <c r="P320" i="32"/>
  <c r="G320" i="32"/>
  <c r="F320" i="32"/>
  <c r="L320" i="32" s="1"/>
  <c r="N319" i="32"/>
  <c r="M319" i="32"/>
  <c r="L319" i="32"/>
  <c r="G319" i="32"/>
  <c r="F319" i="32"/>
  <c r="O318" i="32"/>
  <c r="N318" i="32"/>
  <c r="K318" i="32"/>
  <c r="U318" i="32" s="1"/>
  <c r="P318" i="32"/>
  <c r="Q318" i="32" s="1"/>
  <c r="G318" i="32"/>
  <c r="M318" i="32" s="1"/>
  <c r="F318" i="32"/>
  <c r="L318" i="32" s="1"/>
  <c r="U317" i="32"/>
  <c r="P317" i="32"/>
  <c r="O317" i="32"/>
  <c r="N317" i="32"/>
  <c r="Q317" i="32" s="1"/>
  <c r="M317" i="32"/>
  <c r="L317" i="32"/>
  <c r="K317" i="32"/>
  <c r="G317" i="32"/>
  <c r="F317" i="32"/>
  <c r="U316" i="32"/>
  <c r="O315" i="32"/>
  <c r="N315" i="32"/>
  <c r="M315" i="32"/>
  <c r="L315" i="32"/>
  <c r="K315" i="32"/>
  <c r="U315" i="32" s="1"/>
  <c r="P315" i="32"/>
  <c r="Q315" i="32" s="1"/>
  <c r="G315" i="32"/>
  <c r="F315" i="32"/>
  <c r="O314" i="32"/>
  <c r="N314" i="32"/>
  <c r="K314" i="32"/>
  <c r="U314" i="32" s="1"/>
  <c r="G314" i="32"/>
  <c r="M314" i="32" s="1"/>
  <c r="F314" i="32"/>
  <c r="L314" i="32" s="1"/>
  <c r="U313" i="32"/>
  <c r="O312" i="32"/>
  <c r="N312" i="32"/>
  <c r="M312" i="32"/>
  <c r="L312" i="32"/>
  <c r="K312" i="32"/>
  <c r="U312" i="32" s="1"/>
  <c r="P312" i="32"/>
  <c r="Q312" i="32" s="1"/>
  <c r="G312" i="32"/>
  <c r="F312" i="32"/>
  <c r="O311" i="32"/>
  <c r="N311" i="32"/>
  <c r="M311" i="32"/>
  <c r="K311" i="32"/>
  <c r="U311" i="32" s="1"/>
  <c r="P311" i="32"/>
  <c r="Q311" i="32" s="1"/>
  <c r="G311" i="32"/>
  <c r="F311" i="32"/>
  <c r="L311" i="32" s="1"/>
  <c r="U310" i="32"/>
  <c r="U309" i="32"/>
  <c r="P309" i="32"/>
  <c r="O309" i="32"/>
  <c r="N309" i="32"/>
  <c r="M309" i="32"/>
  <c r="L309" i="32"/>
  <c r="K309" i="32"/>
  <c r="G309" i="32"/>
  <c r="F309" i="32"/>
  <c r="U308" i="32"/>
  <c r="O307" i="32"/>
  <c r="N307" i="32"/>
  <c r="L307" i="32"/>
  <c r="P307" i="32"/>
  <c r="Q307" i="32" s="1"/>
  <c r="H307" i="32"/>
  <c r="G307" i="32"/>
  <c r="M307" i="32" s="1"/>
  <c r="F307" i="32"/>
  <c r="P306" i="32"/>
  <c r="Q306" i="32" s="1"/>
  <c r="O306" i="32"/>
  <c r="N306" i="32"/>
  <c r="M306" i="32"/>
  <c r="H306" i="32"/>
  <c r="G306" i="32" s="1"/>
  <c r="F306" i="32"/>
  <c r="L306" i="32" s="1"/>
  <c r="O305" i="32"/>
  <c r="N305" i="32"/>
  <c r="G305" i="32"/>
  <c r="M305" i="32" s="1"/>
  <c r="F305" i="32"/>
  <c r="L305" i="32" s="1"/>
  <c r="U304" i="32"/>
  <c r="O304" i="32"/>
  <c r="N304" i="32"/>
  <c r="M304" i="32"/>
  <c r="L304" i="32"/>
  <c r="K304" i="32"/>
  <c r="G304" i="32"/>
  <c r="F304" i="32"/>
  <c r="U303" i="32"/>
  <c r="O303" i="32"/>
  <c r="N303" i="32"/>
  <c r="M303" i="32"/>
  <c r="K303" i="32"/>
  <c r="P303" i="32"/>
  <c r="Q303" i="32" s="1"/>
  <c r="G303" i="32"/>
  <c r="F303" i="32"/>
  <c r="L303" i="32" s="1"/>
  <c r="U302" i="32"/>
  <c r="P302" i="32"/>
  <c r="Q302" i="32" s="1"/>
  <c r="O302" i="32"/>
  <c r="N302" i="32"/>
  <c r="M302" i="32"/>
  <c r="K302" i="32"/>
  <c r="G302" i="32"/>
  <c r="F302" i="32"/>
  <c r="L302" i="32" s="1"/>
  <c r="U301" i="32"/>
  <c r="O301" i="32"/>
  <c r="N301" i="32"/>
  <c r="M301" i="32"/>
  <c r="L301" i="32"/>
  <c r="K301" i="32"/>
  <c r="P301" i="32"/>
  <c r="Q301" i="32" s="1"/>
  <c r="G301" i="32"/>
  <c r="F301" i="32"/>
  <c r="U300" i="32"/>
  <c r="O300" i="32"/>
  <c r="N300" i="32"/>
  <c r="L300" i="32"/>
  <c r="K300" i="32"/>
  <c r="P300" i="32"/>
  <c r="Q300" i="32" s="1"/>
  <c r="G300" i="32"/>
  <c r="M300" i="32" s="1"/>
  <c r="F300" i="32"/>
  <c r="P299" i="32"/>
  <c r="O299" i="32"/>
  <c r="N299" i="32"/>
  <c r="M299" i="32"/>
  <c r="L299" i="32"/>
  <c r="K299" i="32"/>
  <c r="U299" i="32" s="1"/>
  <c r="G299" i="32"/>
  <c r="F299" i="32"/>
  <c r="P298" i="32"/>
  <c r="Q298" i="32" s="1"/>
  <c r="O298" i="32"/>
  <c r="N298" i="32"/>
  <c r="M298" i="32"/>
  <c r="K298" i="32"/>
  <c r="U298" i="32" s="1"/>
  <c r="G298" i="32"/>
  <c r="F298" i="32"/>
  <c r="L298" i="32" s="1"/>
  <c r="O297" i="32"/>
  <c r="N297" i="32"/>
  <c r="M297" i="32"/>
  <c r="L297" i="32"/>
  <c r="K297" i="32"/>
  <c r="U297" i="32" s="1"/>
  <c r="G297" i="32"/>
  <c r="F297" i="32"/>
  <c r="U296" i="32"/>
  <c r="O296" i="32"/>
  <c r="N296" i="32"/>
  <c r="K296" i="32"/>
  <c r="G296" i="32"/>
  <c r="M296" i="32" s="1"/>
  <c r="F296" i="32"/>
  <c r="L296" i="32" s="1"/>
  <c r="P295" i="32"/>
  <c r="Q295" i="32" s="1"/>
  <c r="O295" i="32"/>
  <c r="N295" i="32"/>
  <c r="L295" i="32"/>
  <c r="K295" i="32"/>
  <c r="U295" i="32" s="1"/>
  <c r="G295" i="32"/>
  <c r="M295" i="32" s="1"/>
  <c r="F295" i="32"/>
  <c r="U294" i="32"/>
  <c r="U293" i="32"/>
  <c r="O293" i="32"/>
  <c r="N293" i="32"/>
  <c r="M293" i="32"/>
  <c r="K293" i="32"/>
  <c r="P293" i="32"/>
  <c r="Q293" i="32" s="1"/>
  <c r="G293" i="32"/>
  <c r="F293" i="32"/>
  <c r="L293" i="32" s="1"/>
  <c r="U292" i="32"/>
  <c r="U290" i="32"/>
  <c r="O290" i="32"/>
  <c r="N290" i="32"/>
  <c r="K290" i="32"/>
  <c r="P290" i="32"/>
  <c r="Q290" i="32" s="1"/>
  <c r="G290" i="32"/>
  <c r="M290" i="32" s="1"/>
  <c r="F290" i="32"/>
  <c r="L290" i="32" s="1"/>
  <c r="U289" i="32"/>
  <c r="O289" i="32"/>
  <c r="N289" i="32"/>
  <c r="K289" i="32"/>
  <c r="P289" i="32"/>
  <c r="Q289" i="32" s="1"/>
  <c r="G289" i="32"/>
  <c r="M289" i="32" s="1"/>
  <c r="F289" i="32"/>
  <c r="L289" i="32" s="1"/>
  <c r="O288" i="32"/>
  <c r="N288" i="32"/>
  <c r="M288" i="32"/>
  <c r="K288" i="32"/>
  <c r="U288" i="32" s="1"/>
  <c r="P288" i="32"/>
  <c r="G288" i="32"/>
  <c r="F288" i="32"/>
  <c r="L288" i="32" s="1"/>
  <c r="U287" i="32"/>
  <c r="P286" i="32"/>
  <c r="Q286" i="32" s="1"/>
  <c r="N286" i="32"/>
  <c r="G286" i="32"/>
  <c r="M286" i="32" s="1"/>
  <c r="F286" i="32"/>
  <c r="L286" i="32" s="1"/>
  <c r="N285" i="32"/>
  <c r="L285" i="32"/>
  <c r="P285" i="32"/>
  <c r="Q285" i="32" s="1"/>
  <c r="G285" i="32"/>
  <c r="M285" i="32" s="1"/>
  <c r="F285" i="32"/>
  <c r="U284" i="32"/>
  <c r="P284" i="32"/>
  <c r="Q284" i="32" s="1"/>
  <c r="O284" i="32"/>
  <c r="N284" i="32"/>
  <c r="L284" i="32"/>
  <c r="K284" i="32"/>
  <c r="G284" i="32"/>
  <c r="M284" i="32" s="1"/>
  <c r="F284" i="32"/>
  <c r="P283" i="32"/>
  <c r="Q283" i="32" s="1"/>
  <c r="O283" i="32"/>
  <c r="N283" i="32"/>
  <c r="K283" i="32"/>
  <c r="U283" i="32" s="1"/>
  <c r="G283" i="32"/>
  <c r="M283" i="32" s="1"/>
  <c r="F283" i="32"/>
  <c r="L283" i="32" s="1"/>
  <c r="U282" i="32"/>
  <c r="U281" i="32"/>
  <c r="O281" i="32"/>
  <c r="N281" i="32"/>
  <c r="L281" i="32"/>
  <c r="K281" i="32"/>
  <c r="P281" i="32"/>
  <c r="Q281" i="32" s="1"/>
  <c r="G281" i="32"/>
  <c r="M281" i="32" s="1"/>
  <c r="F281" i="32"/>
  <c r="O280" i="32"/>
  <c r="N280" i="32"/>
  <c r="K280" i="32"/>
  <c r="U280" i="32" s="1"/>
  <c r="P280" i="32"/>
  <c r="Q280" i="32" s="1"/>
  <c r="G280" i="32"/>
  <c r="M280" i="32" s="1"/>
  <c r="F280" i="32"/>
  <c r="L280" i="32" s="1"/>
  <c r="U279" i="32"/>
  <c r="U278" i="32"/>
  <c r="Q278" i="32"/>
  <c r="O278" i="32"/>
  <c r="N278" i="32"/>
  <c r="M278" i="32"/>
  <c r="L278" i="32"/>
  <c r="K278" i="32"/>
  <c r="P278" i="32"/>
  <c r="G278" i="32"/>
  <c r="F278" i="32"/>
  <c r="O277" i="32"/>
  <c r="N277" i="32"/>
  <c r="K277" i="32"/>
  <c r="U277" i="32" s="1"/>
  <c r="P277" i="32"/>
  <c r="G277" i="32"/>
  <c r="M277" i="32" s="1"/>
  <c r="F277" i="32"/>
  <c r="L277" i="32" s="1"/>
  <c r="U276" i="32"/>
  <c r="U275" i="32"/>
  <c r="O275" i="32"/>
  <c r="N275" i="32"/>
  <c r="L275" i="32"/>
  <c r="K275" i="32"/>
  <c r="P275" i="32"/>
  <c r="Q275" i="32" s="1"/>
  <c r="G275" i="32"/>
  <c r="M275" i="32" s="1"/>
  <c r="F275" i="32"/>
  <c r="U274" i="32"/>
  <c r="O273" i="32"/>
  <c r="N273" i="32"/>
  <c r="M273" i="32"/>
  <c r="P273" i="32"/>
  <c r="Q273" i="32" s="1"/>
  <c r="G273" i="32"/>
  <c r="F273" i="32"/>
  <c r="L273" i="32" s="1"/>
  <c r="O272" i="32"/>
  <c r="N272" i="32"/>
  <c r="L272" i="32"/>
  <c r="P272" i="32"/>
  <c r="Q272" i="32" s="1"/>
  <c r="H272" i="32"/>
  <c r="F272" i="32" s="1"/>
  <c r="B272" i="32"/>
  <c r="L271" i="32"/>
  <c r="G271" i="32"/>
  <c r="F271" i="32"/>
  <c r="D271" i="32"/>
  <c r="P270" i="32"/>
  <c r="Q270" i="32" s="1"/>
  <c r="O270" i="32"/>
  <c r="N270" i="32"/>
  <c r="M270" i="32"/>
  <c r="L270" i="32"/>
  <c r="K270" i="32"/>
  <c r="U270" i="32" s="1"/>
  <c r="G270" i="32"/>
  <c r="F270" i="32"/>
  <c r="O269" i="32"/>
  <c r="N269" i="32"/>
  <c r="M269" i="32"/>
  <c r="K269" i="32"/>
  <c r="U269" i="32" s="1"/>
  <c r="P269" i="32"/>
  <c r="Q269" i="32" s="1"/>
  <c r="G269" i="32"/>
  <c r="F269" i="32"/>
  <c r="L269" i="32" s="1"/>
  <c r="O268" i="32"/>
  <c r="N268" i="32"/>
  <c r="M268" i="32"/>
  <c r="K268" i="32"/>
  <c r="U268" i="32" s="1"/>
  <c r="G268" i="32"/>
  <c r="F268" i="32"/>
  <c r="L268" i="32" s="1"/>
  <c r="O267" i="32"/>
  <c r="N267" i="32"/>
  <c r="L267" i="32"/>
  <c r="K267" i="32"/>
  <c r="U267" i="32" s="1"/>
  <c r="G267" i="32"/>
  <c r="M267" i="32" s="1"/>
  <c r="F267" i="32"/>
  <c r="U266" i="32"/>
  <c r="P266" i="32"/>
  <c r="O266" i="32"/>
  <c r="N266" i="32"/>
  <c r="K266" i="32"/>
  <c r="G266" i="32"/>
  <c r="M266" i="32" s="1"/>
  <c r="F266" i="32"/>
  <c r="L266" i="32" s="1"/>
  <c r="P265" i="32"/>
  <c r="Q265" i="32" s="1"/>
  <c r="O265" i="32"/>
  <c r="N265" i="32"/>
  <c r="M265" i="32"/>
  <c r="L265" i="32"/>
  <c r="K265" i="32"/>
  <c r="U265" i="32" s="1"/>
  <c r="G265" i="32"/>
  <c r="F265" i="32"/>
  <c r="U264" i="32"/>
  <c r="P264" i="32"/>
  <c r="Q264" i="32" s="1"/>
  <c r="O264" i="32"/>
  <c r="N264" i="32"/>
  <c r="K264" i="32"/>
  <c r="G264" i="32"/>
  <c r="M264" i="32" s="1"/>
  <c r="F264" i="32"/>
  <c r="L264" i="32" s="1"/>
  <c r="U263" i="32"/>
  <c r="O263" i="32"/>
  <c r="N263" i="32"/>
  <c r="K263" i="32"/>
  <c r="G263" i="32"/>
  <c r="M263" i="32" s="1"/>
  <c r="F263" i="32"/>
  <c r="L263" i="32" s="1"/>
  <c r="O262" i="32"/>
  <c r="N262" i="32"/>
  <c r="L262" i="32"/>
  <c r="K262" i="32"/>
  <c r="P262" i="32"/>
  <c r="Q262" i="32" s="1"/>
  <c r="G262" i="32"/>
  <c r="M262" i="32" s="1"/>
  <c r="F262" i="32"/>
  <c r="U261" i="32"/>
  <c r="P261" i="32"/>
  <c r="Q261" i="32" s="1"/>
  <c r="O261" i="32"/>
  <c r="N261" i="32"/>
  <c r="K261" i="32"/>
  <c r="G261" i="32"/>
  <c r="M261" i="32" s="1"/>
  <c r="F261" i="32"/>
  <c r="L261" i="32" s="1"/>
  <c r="U260" i="32"/>
  <c r="U259" i="32"/>
  <c r="O259" i="32"/>
  <c r="N259" i="32"/>
  <c r="K259" i="32"/>
  <c r="P259" i="32"/>
  <c r="G259" i="32"/>
  <c r="M259" i="32" s="1"/>
  <c r="F259" i="32"/>
  <c r="L259" i="32" s="1"/>
  <c r="U258" i="32"/>
  <c r="U256" i="32"/>
  <c r="U255" i="32"/>
  <c r="O255" i="32"/>
  <c r="N255" i="32"/>
  <c r="K255" i="32"/>
  <c r="P255" i="32"/>
  <c r="Q255" i="32" s="1"/>
  <c r="G255" i="32"/>
  <c r="M255" i="32" s="1"/>
  <c r="F255" i="32"/>
  <c r="L255" i="32" s="1"/>
  <c r="U254" i="32"/>
  <c r="P254" i="32"/>
  <c r="Q254" i="32" s="1"/>
  <c r="O254" i="32"/>
  <c r="N254" i="32"/>
  <c r="K254" i="32"/>
  <c r="G254" i="32"/>
  <c r="M254" i="32" s="1"/>
  <c r="F254" i="32"/>
  <c r="L254" i="32" s="1"/>
  <c r="U253" i="32"/>
  <c r="O253" i="32"/>
  <c r="N253" i="32"/>
  <c r="L253" i="32"/>
  <c r="K253" i="32"/>
  <c r="P253" i="32"/>
  <c r="Q253" i="32" s="1"/>
  <c r="G253" i="32"/>
  <c r="M253" i="32" s="1"/>
  <c r="F253" i="32"/>
  <c r="O252" i="32"/>
  <c r="N252" i="32"/>
  <c r="K252" i="32"/>
  <c r="U252" i="32" s="1"/>
  <c r="P252" i="32"/>
  <c r="Q252" i="32" s="1"/>
  <c r="G252" i="32"/>
  <c r="M252" i="32" s="1"/>
  <c r="F252" i="32"/>
  <c r="L252" i="32" s="1"/>
  <c r="O251" i="32"/>
  <c r="N251" i="32"/>
  <c r="K251" i="32"/>
  <c r="U251" i="32" s="1"/>
  <c r="P251" i="32"/>
  <c r="Q251" i="32" s="1"/>
  <c r="G251" i="32"/>
  <c r="M251" i="32" s="1"/>
  <c r="F251" i="32"/>
  <c r="L251" i="32" s="1"/>
  <c r="U250" i="32"/>
  <c r="P250" i="32"/>
  <c r="Q250" i="32" s="1"/>
  <c r="O250" i="32"/>
  <c r="N250" i="32"/>
  <c r="L250" i="32"/>
  <c r="K250" i="32"/>
  <c r="G250" i="32"/>
  <c r="M250" i="32" s="1"/>
  <c r="F250" i="32"/>
  <c r="P249" i="32"/>
  <c r="Q249" i="32" s="1"/>
  <c r="O249" i="32"/>
  <c r="N249" i="32"/>
  <c r="K249" i="32"/>
  <c r="U249" i="32" s="1"/>
  <c r="G249" i="32"/>
  <c r="M249" i="32" s="1"/>
  <c r="F249" i="32"/>
  <c r="L249" i="32" s="1"/>
  <c r="U248" i="32"/>
  <c r="O248" i="32"/>
  <c r="N248" i="32"/>
  <c r="M248" i="32"/>
  <c r="L248" i="32"/>
  <c r="K248" i="32"/>
  <c r="G248" i="32"/>
  <c r="F248" i="32"/>
  <c r="U247" i="32"/>
  <c r="U246" i="32"/>
  <c r="O246" i="32"/>
  <c r="N246" i="32"/>
  <c r="M246" i="32"/>
  <c r="L246" i="32"/>
  <c r="K246" i="32"/>
  <c r="G246" i="32"/>
  <c r="F246" i="32"/>
  <c r="U245" i="32"/>
  <c r="P245" i="32"/>
  <c r="Q245" i="32" s="1"/>
  <c r="O245" i="32"/>
  <c r="N245" i="32"/>
  <c r="M245" i="32"/>
  <c r="K245" i="32"/>
  <c r="G245" i="32"/>
  <c r="F245" i="32"/>
  <c r="L245" i="32" s="1"/>
  <c r="U244" i="32"/>
  <c r="P244" i="32"/>
  <c r="Q244" i="32" s="1"/>
  <c r="O244" i="32"/>
  <c r="N244" i="32"/>
  <c r="M244" i="32"/>
  <c r="L244" i="32"/>
  <c r="K244" i="32"/>
  <c r="G244" i="32"/>
  <c r="F244" i="32"/>
  <c r="U243" i="32"/>
  <c r="P243" i="32"/>
  <c r="Q243" i="32" s="1"/>
  <c r="O243" i="32"/>
  <c r="N243" i="32"/>
  <c r="L243" i="32"/>
  <c r="K243" i="32"/>
  <c r="G243" i="32"/>
  <c r="M243" i="32" s="1"/>
  <c r="F243" i="32"/>
  <c r="U242" i="32"/>
  <c r="P242" i="32"/>
  <c r="Q242" i="32" s="1"/>
  <c r="O242" i="32"/>
  <c r="N242" i="32"/>
  <c r="M242" i="32"/>
  <c r="L242" i="32"/>
  <c r="K242" i="32"/>
  <c r="G242" i="32"/>
  <c r="F242" i="32"/>
  <c r="U241" i="32"/>
  <c r="O241" i="32"/>
  <c r="N241" i="32"/>
  <c r="K241" i="32"/>
  <c r="P241" i="32"/>
  <c r="G241" i="32"/>
  <c r="M241" i="32" s="1"/>
  <c r="F241" i="32"/>
  <c r="L241" i="32" s="1"/>
  <c r="U240" i="32"/>
  <c r="U239" i="32"/>
  <c r="O239" i="32"/>
  <c r="N239" i="32"/>
  <c r="M239" i="32"/>
  <c r="L239" i="32"/>
  <c r="K239" i="32"/>
  <c r="G239" i="32"/>
  <c r="F239" i="32"/>
  <c r="O238" i="32"/>
  <c r="N238" i="32"/>
  <c r="K238" i="32"/>
  <c r="U238" i="32" s="1"/>
  <c r="P238" i="32"/>
  <c r="Q238" i="32" s="1"/>
  <c r="G238" i="32"/>
  <c r="M238" i="32" s="1"/>
  <c r="F238" i="32"/>
  <c r="L238" i="32" s="1"/>
  <c r="U237" i="32"/>
  <c r="P237" i="32"/>
  <c r="O237" i="32"/>
  <c r="N237" i="32"/>
  <c r="Q237" i="32" s="1"/>
  <c r="M237" i="32"/>
  <c r="K237" i="32"/>
  <c r="G237" i="32"/>
  <c r="F237" i="32"/>
  <c r="L237" i="32" s="1"/>
  <c r="U236" i="32"/>
  <c r="U235" i="32"/>
  <c r="O235" i="32"/>
  <c r="N235" i="32"/>
  <c r="K235" i="32"/>
  <c r="P235" i="32"/>
  <c r="Q235" i="32" s="1"/>
  <c r="G235" i="32"/>
  <c r="M235" i="32" s="1"/>
  <c r="F235" i="32"/>
  <c r="L235" i="32" s="1"/>
  <c r="O234" i="32"/>
  <c r="N234" i="32"/>
  <c r="L234" i="32"/>
  <c r="K234" i="32"/>
  <c r="U234" i="32" s="1"/>
  <c r="P234" i="32"/>
  <c r="Q234" i="32" s="1"/>
  <c r="G234" i="32"/>
  <c r="M234" i="32" s="1"/>
  <c r="F234" i="32"/>
  <c r="O233" i="32"/>
  <c r="N233" i="32"/>
  <c r="K233" i="32"/>
  <c r="U233" i="32" s="1"/>
  <c r="P233" i="32"/>
  <c r="G233" i="32"/>
  <c r="M233" i="32" s="1"/>
  <c r="F233" i="32"/>
  <c r="L233" i="32" s="1"/>
  <c r="U232" i="32"/>
  <c r="N232" i="32"/>
  <c r="K232" i="32"/>
  <c r="P232" i="32"/>
  <c r="Q232" i="32" s="1"/>
  <c r="O232" i="32"/>
  <c r="G232" i="32"/>
  <c r="M232" i="32" s="1"/>
  <c r="F232" i="32"/>
  <c r="L232" i="32" s="1"/>
  <c r="O231" i="32"/>
  <c r="N231" i="32"/>
  <c r="K231" i="32"/>
  <c r="U231" i="32" s="1"/>
  <c r="P231" i="32"/>
  <c r="Q231" i="32" s="1"/>
  <c r="G231" i="32"/>
  <c r="M231" i="32" s="1"/>
  <c r="F231" i="32"/>
  <c r="L231" i="32" s="1"/>
  <c r="U230" i="32"/>
  <c r="U229" i="32"/>
  <c r="P229" i="32"/>
  <c r="Q229" i="32" s="1"/>
  <c r="O229" i="32"/>
  <c r="N229" i="32"/>
  <c r="L229" i="32"/>
  <c r="K229" i="32"/>
  <c r="G229" i="32"/>
  <c r="M229" i="32" s="1"/>
  <c r="F229" i="32"/>
  <c r="P228" i="32"/>
  <c r="Q228" i="32" s="1"/>
  <c r="O228" i="32"/>
  <c r="N228" i="32"/>
  <c r="K228" i="32"/>
  <c r="U228" i="32" s="1"/>
  <c r="G228" i="32"/>
  <c r="M228" i="32" s="1"/>
  <c r="F228" i="32"/>
  <c r="L228" i="32" s="1"/>
  <c r="U227" i="32"/>
  <c r="Q227" i="32"/>
  <c r="P227" i="32"/>
  <c r="O227" i="32"/>
  <c r="N227" i="32"/>
  <c r="K227" i="32"/>
  <c r="G227" i="32"/>
  <c r="M227" i="32" s="1"/>
  <c r="F227" i="32"/>
  <c r="L227" i="32" s="1"/>
  <c r="U226" i="32"/>
  <c r="O225" i="32"/>
  <c r="N225" i="32"/>
  <c r="P225" i="32"/>
  <c r="Q225" i="32" s="1"/>
  <c r="G225" i="32"/>
  <c r="M225" i="32" s="1"/>
  <c r="F225" i="32"/>
  <c r="L225" i="32" s="1"/>
  <c r="U224" i="32"/>
  <c r="Q224" i="32"/>
  <c r="O224" i="32"/>
  <c r="N224" i="32"/>
  <c r="M224" i="32"/>
  <c r="L224" i="32"/>
  <c r="K224" i="32"/>
  <c r="P224" i="32"/>
  <c r="G224" i="32"/>
  <c r="F224" i="32"/>
  <c r="U223" i="32"/>
  <c r="O223" i="32"/>
  <c r="N223" i="32"/>
  <c r="K223" i="32"/>
  <c r="P223" i="32"/>
  <c r="Q223" i="32" s="1"/>
  <c r="G223" i="32"/>
  <c r="M223" i="32" s="1"/>
  <c r="F223" i="32"/>
  <c r="L223" i="32" s="1"/>
  <c r="P222" i="32"/>
  <c r="Q222" i="32" s="1"/>
  <c r="O222" i="32"/>
  <c r="N222" i="32"/>
  <c r="M222" i="32"/>
  <c r="L222" i="32"/>
  <c r="K222" i="32"/>
  <c r="U222" i="32" s="1"/>
  <c r="G222" i="32"/>
  <c r="F222" i="32"/>
  <c r="U221" i="32"/>
  <c r="U220" i="32"/>
  <c r="O220" i="32"/>
  <c r="N220" i="32"/>
  <c r="K220" i="32"/>
  <c r="P220" i="32"/>
  <c r="G220" i="32"/>
  <c r="M220" i="32" s="1"/>
  <c r="F220" i="32"/>
  <c r="L220" i="32" s="1"/>
  <c r="U219" i="32"/>
  <c r="P219" i="32"/>
  <c r="O219" i="32"/>
  <c r="N219" i="32"/>
  <c r="L219" i="32"/>
  <c r="K219" i="32"/>
  <c r="G219" i="32"/>
  <c r="M219" i="32" s="1"/>
  <c r="F219" i="32"/>
  <c r="U218" i="32"/>
  <c r="O218" i="32"/>
  <c r="N218" i="32"/>
  <c r="M218" i="32"/>
  <c r="K218" i="32"/>
  <c r="P218" i="32"/>
  <c r="G218" i="32"/>
  <c r="F218" i="32"/>
  <c r="L218" i="32" s="1"/>
  <c r="U217" i="32"/>
  <c r="P217" i="32"/>
  <c r="O217" i="32"/>
  <c r="N217" i="32"/>
  <c r="K217" i="32"/>
  <c r="G217" i="32"/>
  <c r="M217" i="32" s="1"/>
  <c r="F217" i="32"/>
  <c r="L217" i="32" s="1"/>
  <c r="O216" i="32"/>
  <c r="N216" i="32"/>
  <c r="M216" i="32"/>
  <c r="K216" i="32"/>
  <c r="U216" i="32" s="1"/>
  <c r="P216" i="32"/>
  <c r="Q216" i="32" s="1"/>
  <c r="G216" i="32"/>
  <c r="F216" i="32"/>
  <c r="L216" i="32" s="1"/>
  <c r="U215" i="32"/>
  <c r="G214" i="32"/>
  <c r="F214" i="32"/>
  <c r="D214" i="32"/>
  <c r="G213" i="32"/>
  <c r="F213" i="32"/>
  <c r="G212" i="32"/>
  <c r="F212" i="32"/>
  <c r="U211" i="32"/>
  <c r="O211" i="32"/>
  <c r="N211" i="32"/>
  <c r="L211" i="32"/>
  <c r="K211" i="32"/>
  <c r="P211" i="32"/>
  <c r="Q211" i="32" s="1"/>
  <c r="G211" i="32"/>
  <c r="M211" i="32" s="1"/>
  <c r="F211" i="32"/>
  <c r="U210" i="32"/>
  <c r="O210" i="32"/>
  <c r="N210" i="32"/>
  <c r="K210" i="32"/>
  <c r="P210" i="32"/>
  <c r="Q210" i="32" s="1"/>
  <c r="G210" i="32"/>
  <c r="M210" i="32" s="1"/>
  <c r="F210" i="32"/>
  <c r="L210" i="32" s="1"/>
  <c r="O209" i="32"/>
  <c r="N209" i="32"/>
  <c r="M209" i="32"/>
  <c r="K209" i="32"/>
  <c r="U209" i="32" s="1"/>
  <c r="G209" i="32"/>
  <c r="F209" i="32"/>
  <c r="L209" i="32" s="1"/>
  <c r="U208" i="32"/>
  <c r="O208" i="32"/>
  <c r="N208" i="32"/>
  <c r="K208" i="32"/>
  <c r="G208" i="32"/>
  <c r="M208" i="32" s="1"/>
  <c r="F208" i="32"/>
  <c r="L208" i="32" s="1"/>
  <c r="P207" i="32"/>
  <c r="Q207" i="32" s="1"/>
  <c r="O207" i="32"/>
  <c r="N207" i="32"/>
  <c r="L207" i="32"/>
  <c r="K207" i="32"/>
  <c r="U207" i="32" s="1"/>
  <c r="G207" i="32"/>
  <c r="M207" i="32" s="1"/>
  <c r="F207" i="32"/>
  <c r="O206" i="32"/>
  <c r="N206" i="32"/>
  <c r="M206" i="32"/>
  <c r="K206" i="32"/>
  <c r="U206" i="32" s="1"/>
  <c r="G206" i="32"/>
  <c r="F206" i="32"/>
  <c r="L206" i="32" s="1"/>
  <c r="P205" i="32"/>
  <c r="Q205" i="32" s="1"/>
  <c r="O205" i="32"/>
  <c r="N205" i="32"/>
  <c r="M205" i="32"/>
  <c r="L205" i="32"/>
  <c r="K205" i="32"/>
  <c r="U205" i="32" s="1"/>
  <c r="G205" i="32"/>
  <c r="F205" i="32"/>
  <c r="U204" i="32"/>
  <c r="O204" i="32"/>
  <c r="N204" i="32"/>
  <c r="L204" i="32"/>
  <c r="K204" i="32"/>
  <c r="P204" i="32"/>
  <c r="Q204" i="32" s="1"/>
  <c r="G204" i="32"/>
  <c r="M204" i="32" s="1"/>
  <c r="F204" i="32"/>
  <c r="O203" i="32"/>
  <c r="N203" i="32"/>
  <c r="M203" i="32"/>
  <c r="L203" i="32"/>
  <c r="K203" i="32"/>
  <c r="U203" i="32" s="1"/>
  <c r="P203" i="32"/>
  <c r="Q203" i="32" s="1"/>
  <c r="G203" i="32"/>
  <c r="F203" i="32"/>
  <c r="O202" i="32"/>
  <c r="N202" i="32"/>
  <c r="L202" i="32"/>
  <c r="K202" i="32"/>
  <c r="U202" i="32" s="1"/>
  <c r="P202" i="32"/>
  <c r="Q202" i="32" s="1"/>
  <c r="G202" i="32"/>
  <c r="M202" i="32" s="1"/>
  <c r="F202" i="32"/>
  <c r="P201" i="32"/>
  <c r="O201" i="32"/>
  <c r="N201" i="32"/>
  <c r="K201" i="32"/>
  <c r="G201" i="32"/>
  <c r="M201" i="32" s="1"/>
  <c r="F201" i="32"/>
  <c r="L201" i="32" s="1"/>
  <c r="U200" i="32"/>
  <c r="O199" i="32"/>
  <c r="N199" i="32"/>
  <c r="K199" i="32"/>
  <c r="U199" i="32" s="1"/>
  <c r="P199" i="32"/>
  <c r="G199" i="32"/>
  <c r="M199" i="32" s="1"/>
  <c r="F199" i="32"/>
  <c r="L199" i="32" s="1"/>
  <c r="U198" i="32"/>
  <c r="U196" i="32"/>
  <c r="O196" i="32"/>
  <c r="N196" i="32"/>
  <c r="M196" i="32"/>
  <c r="K196" i="32"/>
  <c r="P196" i="32"/>
  <c r="Q196" i="32" s="1"/>
  <c r="G196" i="32"/>
  <c r="F196" i="32"/>
  <c r="L196" i="32" s="1"/>
  <c r="U195" i="32"/>
  <c r="O195" i="32"/>
  <c r="N195" i="32"/>
  <c r="K195" i="32"/>
  <c r="P195" i="32"/>
  <c r="Q195" i="32" s="1"/>
  <c r="G195" i="32"/>
  <c r="M195" i="32" s="1"/>
  <c r="F195" i="32"/>
  <c r="L195" i="32" s="1"/>
  <c r="P194" i="32"/>
  <c r="Q194" i="32" s="1"/>
  <c r="O194" i="32"/>
  <c r="N194" i="32"/>
  <c r="M194" i="32"/>
  <c r="K194" i="32"/>
  <c r="U194" i="32" s="1"/>
  <c r="G194" i="32"/>
  <c r="F194" i="32"/>
  <c r="L194" i="32" s="1"/>
  <c r="U193" i="32"/>
  <c r="O193" i="32"/>
  <c r="N193" i="32"/>
  <c r="M193" i="32"/>
  <c r="K193" i="32"/>
  <c r="P193" i="32"/>
  <c r="Q193" i="32" s="1"/>
  <c r="G193" i="32"/>
  <c r="F193" i="32"/>
  <c r="L193" i="32" s="1"/>
  <c r="U192" i="32"/>
  <c r="O192" i="32"/>
  <c r="N192" i="32"/>
  <c r="M192" i="32"/>
  <c r="K192" i="32"/>
  <c r="P192" i="32"/>
  <c r="G192" i="32"/>
  <c r="F192" i="32"/>
  <c r="L192" i="32" s="1"/>
  <c r="U191" i="32"/>
  <c r="P191" i="32"/>
  <c r="Q191" i="32" s="1"/>
  <c r="O191" i="32"/>
  <c r="N191" i="32"/>
  <c r="K191" i="32"/>
  <c r="G191" i="32"/>
  <c r="M191" i="32" s="1"/>
  <c r="F191" i="32"/>
  <c r="L191" i="32" s="1"/>
  <c r="O190" i="32"/>
  <c r="N190" i="32"/>
  <c r="L190" i="32"/>
  <c r="K190" i="32"/>
  <c r="U190" i="32" s="1"/>
  <c r="P190" i="32"/>
  <c r="Q190" i="32" s="1"/>
  <c r="G190" i="32"/>
  <c r="M190" i="32" s="1"/>
  <c r="F190" i="32"/>
  <c r="U189" i="32"/>
  <c r="O189" i="32"/>
  <c r="N189" i="32"/>
  <c r="L189" i="32"/>
  <c r="K189" i="32"/>
  <c r="G189" i="32"/>
  <c r="M189" i="32" s="1"/>
  <c r="F189" i="32"/>
  <c r="U188" i="32"/>
  <c r="U187" i="32"/>
  <c r="P187" i="32"/>
  <c r="Q187" i="32" s="1"/>
  <c r="O187" i="32"/>
  <c r="N187" i="32"/>
  <c r="M187" i="32"/>
  <c r="L187" i="32"/>
  <c r="K187" i="32"/>
  <c r="G187" i="32"/>
  <c r="F187" i="32"/>
  <c r="O186" i="32"/>
  <c r="N186" i="32"/>
  <c r="M186" i="32"/>
  <c r="K186" i="32"/>
  <c r="U186" i="32" s="1"/>
  <c r="P186" i="32"/>
  <c r="Q186" i="32" s="1"/>
  <c r="G186" i="32"/>
  <c r="F186" i="32"/>
  <c r="L186" i="32" s="1"/>
  <c r="U185" i="32"/>
  <c r="P185" i="32"/>
  <c r="Q185" i="32" s="1"/>
  <c r="O185" i="32"/>
  <c r="N185" i="32"/>
  <c r="L185" i="32"/>
  <c r="K185" i="32"/>
  <c r="G185" i="32"/>
  <c r="M185" i="32" s="1"/>
  <c r="F185" i="32"/>
  <c r="P184" i="32"/>
  <c r="O184" i="32"/>
  <c r="N184" i="32"/>
  <c r="M184" i="32"/>
  <c r="K184" i="32"/>
  <c r="U184" i="32" s="1"/>
  <c r="G184" i="32"/>
  <c r="F184" i="32"/>
  <c r="L184" i="32" s="1"/>
  <c r="U183" i="32"/>
  <c r="O183" i="32"/>
  <c r="N183" i="32"/>
  <c r="M183" i="32"/>
  <c r="K183" i="32"/>
  <c r="P183" i="32"/>
  <c r="Q183" i="32" s="1"/>
  <c r="G183" i="32"/>
  <c r="F183" i="32"/>
  <c r="L183" i="32" s="1"/>
  <c r="U182" i="32"/>
  <c r="O182" i="32"/>
  <c r="N182" i="32"/>
  <c r="K182" i="32"/>
  <c r="P182" i="32"/>
  <c r="Q182" i="32" s="1"/>
  <c r="G182" i="32"/>
  <c r="M182" i="32" s="1"/>
  <c r="F182" i="32"/>
  <c r="L182" i="32" s="1"/>
  <c r="U181" i="32"/>
  <c r="O180" i="32"/>
  <c r="N180" i="32"/>
  <c r="K180" i="32"/>
  <c r="U180" i="32" s="1"/>
  <c r="P180" i="32"/>
  <c r="Q180" i="32" s="1"/>
  <c r="G180" i="32"/>
  <c r="M180" i="32" s="1"/>
  <c r="F180" i="32"/>
  <c r="L180" i="32" s="1"/>
  <c r="P179" i="32"/>
  <c r="O179" i="32"/>
  <c r="N179" i="32"/>
  <c r="M179" i="32"/>
  <c r="K179" i="32"/>
  <c r="U179" i="32" s="1"/>
  <c r="G179" i="32"/>
  <c r="F179" i="32"/>
  <c r="L179" i="32" s="1"/>
  <c r="U178" i="32"/>
  <c r="P178" i="32"/>
  <c r="Q178" i="32" s="1"/>
  <c r="O178" i="32"/>
  <c r="N178" i="32"/>
  <c r="K178" i="32"/>
  <c r="G178" i="32"/>
  <c r="M178" i="32" s="1"/>
  <c r="F178" i="32"/>
  <c r="L178" i="32" s="1"/>
  <c r="U177" i="32"/>
  <c r="O176" i="32"/>
  <c r="N176" i="32"/>
  <c r="K176" i="32"/>
  <c r="U176" i="32" s="1"/>
  <c r="P176" i="32"/>
  <c r="Q176" i="32" s="1"/>
  <c r="G176" i="32"/>
  <c r="M176" i="32" s="1"/>
  <c r="F176" i="32"/>
  <c r="L176" i="32" s="1"/>
  <c r="U175" i="32"/>
  <c r="P175" i="32"/>
  <c r="Q175" i="32" s="1"/>
  <c r="O175" i="32"/>
  <c r="N175" i="32"/>
  <c r="M175" i="32"/>
  <c r="L175" i="32"/>
  <c r="K175" i="32"/>
  <c r="G175" i="32"/>
  <c r="F175" i="32"/>
  <c r="O174" i="32"/>
  <c r="N174" i="32"/>
  <c r="K174" i="32"/>
  <c r="U174" i="32" s="1"/>
  <c r="P174" i="32"/>
  <c r="Q174" i="32" s="1"/>
  <c r="G174" i="32"/>
  <c r="M174" i="32" s="1"/>
  <c r="F174" i="32"/>
  <c r="L174" i="32" s="1"/>
  <c r="P173" i="32"/>
  <c r="Q173" i="32" s="1"/>
  <c r="O173" i="32"/>
  <c r="N173" i="32"/>
  <c r="M173" i="32"/>
  <c r="L173" i="32"/>
  <c r="K173" i="32"/>
  <c r="U173" i="32" s="1"/>
  <c r="G173" i="32"/>
  <c r="F173" i="32"/>
  <c r="U172" i="32"/>
  <c r="O172" i="32"/>
  <c r="N172" i="32"/>
  <c r="K172" i="32"/>
  <c r="P172" i="32"/>
  <c r="Q172" i="32" s="1"/>
  <c r="G172" i="32"/>
  <c r="M172" i="32" s="1"/>
  <c r="F172" i="32"/>
  <c r="L172" i="32" s="1"/>
  <c r="U171" i="32"/>
  <c r="P170" i="32"/>
  <c r="Q170" i="32" s="1"/>
  <c r="O170" i="32"/>
  <c r="N170" i="32"/>
  <c r="K170" i="32"/>
  <c r="U170" i="32" s="1"/>
  <c r="G170" i="32"/>
  <c r="M170" i="32" s="1"/>
  <c r="F170" i="32"/>
  <c r="L170" i="32" s="1"/>
  <c r="U169" i="32"/>
  <c r="O169" i="32"/>
  <c r="N169" i="32"/>
  <c r="L169" i="32"/>
  <c r="K169" i="32"/>
  <c r="G169" i="32"/>
  <c r="M169" i="32" s="1"/>
  <c r="F169" i="32"/>
  <c r="O168" i="32"/>
  <c r="N168" i="32"/>
  <c r="M168" i="32"/>
  <c r="L168" i="32"/>
  <c r="K168" i="32"/>
  <c r="U168" i="32" s="1"/>
  <c r="G168" i="32"/>
  <c r="F168" i="32"/>
  <c r="U167" i="32"/>
  <c r="U166" i="32"/>
  <c r="O166" i="32"/>
  <c r="N166" i="32"/>
  <c r="K166" i="32"/>
  <c r="G166" i="32"/>
  <c r="M166" i="32" s="1"/>
  <c r="F166" i="32"/>
  <c r="L166" i="32" s="1"/>
  <c r="P165" i="32"/>
  <c r="Q165" i="32" s="1"/>
  <c r="O165" i="32"/>
  <c r="N165" i="32"/>
  <c r="K165" i="32"/>
  <c r="U165" i="32" s="1"/>
  <c r="G165" i="32"/>
  <c r="M165" i="32" s="1"/>
  <c r="F165" i="32"/>
  <c r="L165" i="32" s="1"/>
  <c r="U164" i="32"/>
  <c r="P164" i="32"/>
  <c r="Q164" i="32" s="1"/>
  <c r="O164" i="32"/>
  <c r="N164" i="32"/>
  <c r="M164" i="32"/>
  <c r="L164" i="32"/>
  <c r="K164" i="32"/>
  <c r="G164" i="32"/>
  <c r="F164" i="32"/>
  <c r="U163" i="32"/>
  <c r="P162" i="32"/>
  <c r="Q162" i="32" s="1"/>
  <c r="O162" i="32"/>
  <c r="N162" i="32"/>
  <c r="M162" i="32"/>
  <c r="L162" i="32"/>
  <c r="K162" i="32"/>
  <c r="U162" i="32" s="1"/>
  <c r="G162" i="32"/>
  <c r="F162" i="32"/>
  <c r="U161" i="32"/>
  <c r="P161" i="32"/>
  <c r="O161" i="32"/>
  <c r="N161" i="32"/>
  <c r="K161" i="32"/>
  <c r="G161" i="32"/>
  <c r="M161" i="32" s="1"/>
  <c r="F161" i="32"/>
  <c r="L161" i="32" s="1"/>
  <c r="O160" i="32"/>
  <c r="N160" i="32"/>
  <c r="L160" i="32"/>
  <c r="K160" i="32"/>
  <c r="U160" i="32" s="1"/>
  <c r="P160" i="32"/>
  <c r="Q160" i="32" s="1"/>
  <c r="G160" i="32"/>
  <c r="M160" i="32" s="1"/>
  <c r="F160" i="32"/>
  <c r="U159" i="32"/>
  <c r="O159" i="32"/>
  <c r="N159" i="32"/>
  <c r="K159" i="32"/>
  <c r="P159" i="32"/>
  <c r="G159" i="32"/>
  <c r="M159" i="32" s="1"/>
  <c r="F159" i="32"/>
  <c r="L159" i="32" s="1"/>
  <c r="U158" i="32"/>
  <c r="O158" i="32"/>
  <c r="N158" i="32"/>
  <c r="K158" i="32"/>
  <c r="P158" i="32"/>
  <c r="G158" i="32"/>
  <c r="M158" i="32" s="1"/>
  <c r="F158" i="32"/>
  <c r="L158" i="32" s="1"/>
  <c r="U157" i="32"/>
  <c r="O156" i="32"/>
  <c r="N156" i="32"/>
  <c r="K156" i="32"/>
  <c r="U156" i="32" s="1"/>
  <c r="G156" i="32"/>
  <c r="M156" i="32" s="1"/>
  <c r="F156" i="32"/>
  <c r="L156" i="32" s="1"/>
  <c r="O155" i="32"/>
  <c r="N155" i="32"/>
  <c r="M155" i="32"/>
  <c r="L155" i="32"/>
  <c r="K155" i="32"/>
  <c r="U155" i="32" s="1"/>
  <c r="G155" i="32"/>
  <c r="F155" i="32"/>
  <c r="O154" i="32"/>
  <c r="N154" i="32"/>
  <c r="L154" i="32"/>
  <c r="K154" i="32"/>
  <c r="U154" i="32" s="1"/>
  <c r="P154" i="32"/>
  <c r="G154" i="32"/>
  <c r="M154" i="32" s="1"/>
  <c r="F154" i="32"/>
  <c r="O153" i="32"/>
  <c r="N153" i="32"/>
  <c r="L153" i="32"/>
  <c r="K153" i="32"/>
  <c r="U153" i="32" s="1"/>
  <c r="P153" i="32"/>
  <c r="Q153" i="32" s="1"/>
  <c r="G153" i="32"/>
  <c r="M153" i="32" s="1"/>
  <c r="F153" i="32"/>
  <c r="O152" i="32"/>
  <c r="N152" i="32"/>
  <c r="K152" i="32"/>
  <c r="U152" i="32" s="1"/>
  <c r="P152" i="32"/>
  <c r="Q152" i="32" s="1"/>
  <c r="G152" i="32"/>
  <c r="M152" i="32" s="1"/>
  <c r="F152" i="32"/>
  <c r="L152" i="32" s="1"/>
  <c r="U151" i="32"/>
  <c r="P151" i="32"/>
  <c r="O151" i="32"/>
  <c r="N151" i="32"/>
  <c r="Q151" i="32" s="1"/>
  <c r="M151" i="32"/>
  <c r="L151" i="32"/>
  <c r="K151" i="32"/>
  <c r="G151" i="32"/>
  <c r="F151" i="32"/>
  <c r="U150" i="32"/>
  <c r="G149" i="32"/>
  <c r="F149" i="32"/>
  <c r="D149" i="32"/>
  <c r="N149" i="32" s="1"/>
  <c r="N134" i="32" s="1"/>
  <c r="O148" i="32"/>
  <c r="N148" i="32"/>
  <c r="M148" i="32"/>
  <c r="L148" i="32"/>
  <c r="G148" i="32"/>
  <c r="F148" i="32"/>
  <c r="D148" i="32"/>
  <c r="O147" i="32"/>
  <c r="N147" i="32"/>
  <c r="K147" i="32"/>
  <c r="U147" i="32" s="1"/>
  <c r="P147" i="32"/>
  <c r="Q147" i="32" s="1"/>
  <c r="G147" i="32"/>
  <c r="M147" i="32" s="1"/>
  <c r="F147" i="32"/>
  <c r="L147" i="32" s="1"/>
  <c r="U146" i="32"/>
  <c r="O146" i="32"/>
  <c r="N146" i="32"/>
  <c r="K146" i="32"/>
  <c r="P146" i="32"/>
  <c r="Q146" i="32" s="1"/>
  <c r="G146" i="32"/>
  <c r="M146" i="32" s="1"/>
  <c r="F146" i="32"/>
  <c r="L146" i="32" s="1"/>
  <c r="O145" i="32"/>
  <c r="N145" i="32"/>
  <c r="K145" i="32"/>
  <c r="U145" i="32" s="1"/>
  <c r="P145" i="32"/>
  <c r="Q145" i="32" s="1"/>
  <c r="G145" i="32"/>
  <c r="M145" i="32" s="1"/>
  <c r="F145" i="32"/>
  <c r="L145" i="32" s="1"/>
  <c r="U144" i="32"/>
  <c r="P144" i="32"/>
  <c r="Q144" i="32" s="1"/>
  <c r="O144" i="32"/>
  <c r="N144" i="32"/>
  <c r="M144" i="32"/>
  <c r="L144" i="32"/>
  <c r="K144" i="32"/>
  <c r="G144" i="32"/>
  <c r="F144" i="32"/>
  <c r="O143" i="32"/>
  <c r="N143" i="32"/>
  <c r="K143" i="32"/>
  <c r="U143" i="32" s="1"/>
  <c r="G143" i="32"/>
  <c r="M143" i="32" s="1"/>
  <c r="F143" i="32"/>
  <c r="L143" i="32" s="1"/>
  <c r="U142" i="32"/>
  <c r="O142" i="32"/>
  <c r="N142" i="32"/>
  <c r="M142" i="32"/>
  <c r="L142" i="32"/>
  <c r="K142" i="32"/>
  <c r="P142" i="32"/>
  <c r="G142" i="32"/>
  <c r="F142" i="32"/>
  <c r="O141" i="32"/>
  <c r="N141" i="32"/>
  <c r="K141" i="32"/>
  <c r="U141" i="32" s="1"/>
  <c r="P141" i="32"/>
  <c r="Q141" i="32" s="1"/>
  <c r="G141" i="32"/>
  <c r="M141" i="32" s="1"/>
  <c r="F141" i="32"/>
  <c r="L141" i="32" s="1"/>
  <c r="P140" i="32"/>
  <c r="Q140" i="32" s="1"/>
  <c r="O140" i="32"/>
  <c r="N140" i="32"/>
  <c r="M140" i="32"/>
  <c r="L140" i="32"/>
  <c r="K140" i="32"/>
  <c r="U140" i="32" s="1"/>
  <c r="G140" i="32"/>
  <c r="F140" i="32"/>
  <c r="O139" i="32"/>
  <c r="N139" i="32"/>
  <c r="M139" i="32"/>
  <c r="L139" i="32"/>
  <c r="K139" i="32"/>
  <c r="U139" i="32" s="1"/>
  <c r="P139" i="32"/>
  <c r="Q139" i="32" s="1"/>
  <c r="G139" i="32"/>
  <c r="F139" i="32"/>
  <c r="P138" i="32"/>
  <c r="Q138" i="32" s="1"/>
  <c r="O138" i="32"/>
  <c r="N138" i="32"/>
  <c r="K138" i="32"/>
  <c r="G138" i="32"/>
  <c r="M138" i="32" s="1"/>
  <c r="F138" i="32"/>
  <c r="L138" i="32" s="1"/>
  <c r="U137" i="32"/>
  <c r="U136" i="32"/>
  <c r="O136" i="32"/>
  <c r="N136" i="32"/>
  <c r="K136" i="32"/>
  <c r="P136" i="32"/>
  <c r="G136" i="32"/>
  <c r="M136" i="32" s="1"/>
  <c r="F136" i="32"/>
  <c r="L136" i="32" s="1"/>
  <c r="U135" i="32"/>
  <c r="U133" i="32"/>
  <c r="O132" i="32"/>
  <c r="N132" i="32"/>
  <c r="K132" i="32"/>
  <c r="U132" i="32" s="1"/>
  <c r="G132" i="32"/>
  <c r="M132" i="32" s="1"/>
  <c r="F132" i="32"/>
  <c r="L132" i="32" s="1"/>
  <c r="U131" i="32"/>
  <c r="P130" i="32"/>
  <c r="Q130" i="32" s="1"/>
  <c r="O130" i="32"/>
  <c r="N130" i="32"/>
  <c r="M130" i="32"/>
  <c r="L130" i="32"/>
  <c r="K130" i="32"/>
  <c r="U130" i="32" s="1"/>
  <c r="G130" i="32"/>
  <c r="F130" i="32"/>
  <c r="U129" i="32"/>
  <c r="O128" i="32"/>
  <c r="N128" i="32"/>
  <c r="K128" i="32"/>
  <c r="U128" i="32" s="1"/>
  <c r="P128" i="32"/>
  <c r="G128" i="32"/>
  <c r="M128" i="32" s="1"/>
  <c r="F128" i="32"/>
  <c r="L128" i="32" s="1"/>
  <c r="Q127" i="32"/>
  <c r="O127" i="32"/>
  <c r="N127" i="32"/>
  <c r="M127" i="32"/>
  <c r="L127" i="32"/>
  <c r="K127" i="32"/>
  <c r="U127" i="32" s="1"/>
  <c r="P127" i="32"/>
  <c r="G127" i="32"/>
  <c r="F127" i="32"/>
  <c r="O126" i="32"/>
  <c r="N126" i="32"/>
  <c r="M126" i="32"/>
  <c r="K126" i="32"/>
  <c r="U126" i="32" s="1"/>
  <c r="P126" i="32"/>
  <c r="G126" i="32"/>
  <c r="F126" i="32"/>
  <c r="L126" i="32" s="1"/>
  <c r="U125" i="32"/>
  <c r="U124" i="32"/>
  <c r="P124" i="32"/>
  <c r="O124" i="32"/>
  <c r="N124" i="32"/>
  <c r="M124" i="32"/>
  <c r="K124" i="32"/>
  <c r="G124" i="32"/>
  <c r="F124" i="32"/>
  <c r="L124" i="32" s="1"/>
  <c r="U123" i="32"/>
  <c r="U122" i="32"/>
  <c r="P122" i="32"/>
  <c r="O122" i="32"/>
  <c r="N122" i="32"/>
  <c r="M122" i="32"/>
  <c r="L122" i="32"/>
  <c r="K122" i="32"/>
  <c r="G122" i="32"/>
  <c r="F122" i="32"/>
  <c r="U121" i="32"/>
  <c r="O119" i="32"/>
  <c r="N119" i="32"/>
  <c r="M119" i="32"/>
  <c r="L119" i="32"/>
  <c r="K119" i="32"/>
  <c r="U119" i="32" s="1"/>
  <c r="P119" i="32"/>
  <c r="Q119" i="32" s="1"/>
  <c r="G119" i="32"/>
  <c r="F119" i="32"/>
  <c r="O118" i="32"/>
  <c r="N118" i="32"/>
  <c r="L118" i="32"/>
  <c r="K118" i="32"/>
  <c r="U118" i="32" s="1"/>
  <c r="P118" i="32"/>
  <c r="Q118" i="32" s="1"/>
  <c r="G118" i="32"/>
  <c r="M118" i="32" s="1"/>
  <c r="F118" i="32"/>
  <c r="O117" i="32"/>
  <c r="N117" i="32"/>
  <c r="M117" i="32"/>
  <c r="L117" i="32"/>
  <c r="K117" i="32"/>
  <c r="U117" i="32" s="1"/>
  <c r="P117" i="32"/>
  <c r="Q117" i="32" s="1"/>
  <c r="G117" i="32"/>
  <c r="F117" i="32"/>
  <c r="U116" i="32"/>
  <c r="O116" i="32"/>
  <c r="N116" i="32"/>
  <c r="M116" i="32"/>
  <c r="K116" i="32"/>
  <c r="P116" i="32"/>
  <c r="Q116" i="32" s="1"/>
  <c r="G116" i="32"/>
  <c r="F116" i="32"/>
  <c r="L116" i="32" s="1"/>
  <c r="P115" i="32"/>
  <c r="Q115" i="32" s="1"/>
  <c r="O115" i="32"/>
  <c r="N115" i="32"/>
  <c r="M115" i="32"/>
  <c r="L115" i="32"/>
  <c r="K115" i="32"/>
  <c r="U115" i="32" s="1"/>
  <c r="G115" i="32"/>
  <c r="F115" i="32"/>
  <c r="O114" i="32"/>
  <c r="N114" i="32"/>
  <c r="M114" i="32"/>
  <c r="K114" i="32"/>
  <c r="U114" i="32" s="1"/>
  <c r="P114" i="32"/>
  <c r="G114" i="32"/>
  <c r="F114" i="32"/>
  <c r="L114" i="32" s="1"/>
  <c r="U113" i="32"/>
  <c r="U112" i="32"/>
  <c r="O112" i="32"/>
  <c r="N112" i="32"/>
  <c r="M112" i="32"/>
  <c r="L112" i="32"/>
  <c r="L108" i="32" s="1"/>
  <c r="K112" i="32"/>
  <c r="G112" i="32"/>
  <c r="F112" i="32"/>
  <c r="P111" i="32"/>
  <c r="Q111" i="32" s="1"/>
  <c r="O111" i="32"/>
  <c r="N111" i="32"/>
  <c r="K111" i="32"/>
  <c r="G111" i="32"/>
  <c r="M111" i="32" s="1"/>
  <c r="F111" i="32"/>
  <c r="L111" i="32" s="1"/>
  <c r="U110" i="32"/>
  <c r="O110" i="32"/>
  <c r="N110" i="32"/>
  <c r="K110" i="32"/>
  <c r="P110" i="32"/>
  <c r="Q110" i="32" s="1"/>
  <c r="G110" i="32"/>
  <c r="M110" i="32" s="1"/>
  <c r="F110" i="32"/>
  <c r="L110" i="32" s="1"/>
  <c r="U109" i="32"/>
  <c r="U107" i="32"/>
  <c r="O107" i="32"/>
  <c r="N107" i="32"/>
  <c r="K107" i="32"/>
  <c r="P107" i="32"/>
  <c r="Q107" i="32" s="1"/>
  <c r="G107" i="32"/>
  <c r="M107" i="32" s="1"/>
  <c r="F107" i="32"/>
  <c r="L107" i="32" s="1"/>
  <c r="U106" i="32"/>
  <c r="O106" i="32"/>
  <c r="N106" i="32"/>
  <c r="K106" i="32"/>
  <c r="P106" i="32"/>
  <c r="Q106" i="32" s="1"/>
  <c r="G106" i="32"/>
  <c r="M106" i="32" s="1"/>
  <c r="F106" i="32"/>
  <c r="L106" i="32" s="1"/>
  <c r="U105" i="32"/>
  <c r="P105" i="32"/>
  <c r="Q105" i="32" s="1"/>
  <c r="O105" i="32"/>
  <c r="N105" i="32"/>
  <c r="L105" i="32"/>
  <c r="K105" i="32"/>
  <c r="G105" i="32"/>
  <c r="M105" i="32" s="1"/>
  <c r="F105" i="32"/>
  <c r="O104" i="32"/>
  <c r="N104" i="32"/>
  <c r="K104" i="32"/>
  <c r="U104" i="32" s="1"/>
  <c r="P104" i="32"/>
  <c r="Q104" i="32" s="1"/>
  <c r="G104" i="32"/>
  <c r="M104" i="32" s="1"/>
  <c r="F104" i="32"/>
  <c r="L104" i="32" s="1"/>
  <c r="U103" i="32"/>
  <c r="O103" i="32"/>
  <c r="N103" i="32"/>
  <c r="M103" i="32"/>
  <c r="L103" i="32"/>
  <c r="K103" i="32"/>
  <c r="P103" i="32"/>
  <c r="G103" i="32"/>
  <c r="F103" i="32"/>
  <c r="P102" i="32"/>
  <c r="Q102" i="32" s="1"/>
  <c r="O102" i="32"/>
  <c r="N102" i="32"/>
  <c r="K102" i="32"/>
  <c r="U102" i="32" s="1"/>
  <c r="G102" i="32"/>
  <c r="M102" i="32" s="1"/>
  <c r="F102" i="32"/>
  <c r="L102" i="32" s="1"/>
  <c r="U101" i="32"/>
  <c r="P100" i="32"/>
  <c r="Q100" i="32" s="1"/>
  <c r="O100" i="32"/>
  <c r="N100" i="32"/>
  <c r="M100" i="32"/>
  <c r="L100" i="32"/>
  <c r="K100" i="32"/>
  <c r="U100" i="32" s="1"/>
  <c r="G100" i="32"/>
  <c r="F100" i="32"/>
  <c r="P99" i="32"/>
  <c r="Q99" i="32" s="1"/>
  <c r="O99" i="32"/>
  <c r="N99" i="32"/>
  <c r="M99" i="32"/>
  <c r="K99" i="32"/>
  <c r="U99" i="32" s="1"/>
  <c r="G99" i="32"/>
  <c r="F99" i="32"/>
  <c r="L99" i="32" s="1"/>
  <c r="U98" i="32"/>
  <c r="O98" i="32"/>
  <c r="N98" i="32"/>
  <c r="K98" i="32"/>
  <c r="G98" i="32"/>
  <c r="M98" i="32" s="1"/>
  <c r="F98" i="32"/>
  <c r="L98" i="32" s="1"/>
  <c r="U97" i="32"/>
  <c r="O96" i="32"/>
  <c r="N96" i="32"/>
  <c r="K96" i="32"/>
  <c r="U96" i="32" s="1"/>
  <c r="P96" i="32"/>
  <c r="Q96" i="32" s="1"/>
  <c r="G96" i="32"/>
  <c r="M96" i="32" s="1"/>
  <c r="F96" i="32"/>
  <c r="L96" i="32" s="1"/>
  <c r="O95" i="32"/>
  <c r="N95" i="32"/>
  <c r="L95" i="32"/>
  <c r="K95" i="32"/>
  <c r="U95" i="32" s="1"/>
  <c r="P95" i="32"/>
  <c r="Q95" i="32" s="1"/>
  <c r="G95" i="32"/>
  <c r="M95" i="32" s="1"/>
  <c r="F95" i="32"/>
  <c r="O94" i="32"/>
  <c r="N94" i="32"/>
  <c r="K94" i="32"/>
  <c r="U94" i="32" s="1"/>
  <c r="P94" i="32"/>
  <c r="Q94" i="32" s="1"/>
  <c r="G94" i="32"/>
  <c r="M94" i="32" s="1"/>
  <c r="F94" i="32"/>
  <c r="L94" i="32" s="1"/>
  <c r="N93" i="32"/>
  <c r="M93" i="32"/>
  <c r="L93" i="32"/>
  <c r="K93" i="32"/>
  <c r="U93" i="32" s="1"/>
  <c r="O93" i="32"/>
  <c r="G93" i="32"/>
  <c r="F93" i="32"/>
  <c r="O92" i="32"/>
  <c r="N92" i="32"/>
  <c r="K92" i="32"/>
  <c r="U92" i="32" s="1"/>
  <c r="P92" i="32"/>
  <c r="G92" i="32"/>
  <c r="M92" i="32" s="1"/>
  <c r="F92" i="32"/>
  <c r="L92" i="32" s="1"/>
  <c r="U91" i="32"/>
  <c r="U90" i="32"/>
  <c r="P90" i="32"/>
  <c r="O90" i="32"/>
  <c r="N90" i="32"/>
  <c r="M90" i="32"/>
  <c r="K90" i="32"/>
  <c r="G90" i="32"/>
  <c r="F90" i="32"/>
  <c r="L90" i="32" s="1"/>
  <c r="U89" i="32"/>
  <c r="O89" i="32"/>
  <c r="N89" i="32"/>
  <c r="M89" i="32"/>
  <c r="L89" i="32"/>
  <c r="K89" i="32"/>
  <c r="G89" i="32"/>
  <c r="F89" i="32"/>
  <c r="U88" i="32"/>
  <c r="O88" i="32"/>
  <c r="N88" i="32"/>
  <c r="K88" i="32"/>
  <c r="P88" i="32"/>
  <c r="Q88" i="32" s="1"/>
  <c r="G88" i="32"/>
  <c r="M88" i="32" s="1"/>
  <c r="F88" i="32"/>
  <c r="L88" i="32" s="1"/>
  <c r="U87" i="32"/>
  <c r="U86" i="32"/>
  <c r="P86" i="32"/>
  <c r="Q86" i="32" s="1"/>
  <c r="O86" i="32"/>
  <c r="N86" i="32"/>
  <c r="M86" i="32"/>
  <c r="K86" i="32"/>
  <c r="G86" i="32"/>
  <c r="F86" i="32"/>
  <c r="L86" i="32" s="1"/>
  <c r="O85" i="32"/>
  <c r="N85" i="32"/>
  <c r="K85" i="32"/>
  <c r="U85" i="32" s="1"/>
  <c r="P85" i="32"/>
  <c r="Q85" i="32" s="1"/>
  <c r="G85" i="32"/>
  <c r="M85" i="32" s="1"/>
  <c r="F85" i="32"/>
  <c r="L85" i="32" s="1"/>
  <c r="U84" i="32"/>
  <c r="P84" i="32"/>
  <c r="Q84" i="32" s="1"/>
  <c r="O84" i="32"/>
  <c r="N84" i="32"/>
  <c r="K84" i="32"/>
  <c r="G84" i="32"/>
  <c r="M84" i="32" s="1"/>
  <c r="F84" i="32"/>
  <c r="L84" i="32" s="1"/>
  <c r="O83" i="32"/>
  <c r="N83" i="32"/>
  <c r="K83" i="32"/>
  <c r="U83" i="32" s="1"/>
  <c r="G83" i="32"/>
  <c r="M83" i="32" s="1"/>
  <c r="F83" i="32"/>
  <c r="L83" i="32" s="1"/>
  <c r="U82" i="32"/>
  <c r="P82" i="32"/>
  <c r="Q82" i="32" s="1"/>
  <c r="O82" i="32"/>
  <c r="N82" i="32"/>
  <c r="L82" i="32"/>
  <c r="K82" i="32"/>
  <c r="G82" i="32"/>
  <c r="M82" i="32" s="1"/>
  <c r="F82" i="32"/>
  <c r="O81" i="32"/>
  <c r="N81" i="32"/>
  <c r="K81" i="32"/>
  <c r="U81" i="32" s="1"/>
  <c r="P81" i="32"/>
  <c r="G81" i="32"/>
  <c r="M81" i="32" s="1"/>
  <c r="F81" i="32"/>
  <c r="L81" i="32" s="1"/>
  <c r="U80" i="32"/>
  <c r="U79" i="32"/>
  <c r="O79" i="32"/>
  <c r="N79" i="32"/>
  <c r="M79" i="32"/>
  <c r="L79" i="32"/>
  <c r="K79" i="32"/>
  <c r="G79" i="32"/>
  <c r="F79" i="32"/>
  <c r="U78" i="32"/>
  <c r="O77" i="32"/>
  <c r="N77" i="32"/>
  <c r="K77" i="32"/>
  <c r="U77" i="32" s="1"/>
  <c r="G77" i="32"/>
  <c r="M77" i="32" s="1"/>
  <c r="F77" i="32"/>
  <c r="L77" i="32" s="1"/>
  <c r="O76" i="32"/>
  <c r="N76" i="32"/>
  <c r="K76" i="32"/>
  <c r="U76" i="32" s="1"/>
  <c r="G76" i="32"/>
  <c r="M76" i="32" s="1"/>
  <c r="F76" i="32"/>
  <c r="L76" i="32" s="1"/>
  <c r="O75" i="32"/>
  <c r="N75" i="32"/>
  <c r="K75" i="32"/>
  <c r="U75" i="32" s="1"/>
  <c r="P75" i="32"/>
  <c r="Q75" i="32" s="1"/>
  <c r="G75" i="32"/>
  <c r="M75" i="32" s="1"/>
  <c r="F75" i="32"/>
  <c r="L75" i="32" s="1"/>
  <c r="O74" i="32"/>
  <c r="N74" i="32"/>
  <c r="L74" i="32"/>
  <c r="K74" i="32"/>
  <c r="U74" i="32" s="1"/>
  <c r="P74" i="32"/>
  <c r="G74" i="32"/>
  <c r="M74" i="32" s="1"/>
  <c r="F74" i="32"/>
  <c r="O73" i="32"/>
  <c r="N73" i="32"/>
  <c r="Q73" i="32" s="1"/>
  <c r="M73" i="32"/>
  <c r="K73" i="32"/>
  <c r="U73" i="32" s="1"/>
  <c r="P73" i="32"/>
  <c r="G73" i="32"/>
  <c r="F73" i="32"/>
  <c r="L73" i="32" s="1"/>
  <c r="O72" i="32"/>
  <c r="N72" i="32"/>
  <c r="M72" i="32"/>
  <c r="L72" i="32"/>
  <c r="K72" i="32"/>
  <c r="U72" i="32" s="1"/>
  <c r="G72" i="32"/>
  <c r="F72" i="32"/>
  <c r="U71" i="32"/>
  <c r="O71" i="32"/>
  <c r="N71" i="32"/>
  <c r="M71" i="32"/>
  <c r="K71" i="32"/>
  <c r="G71" i="32"/>
  <c r="F71" i="32"/>
  <c r="L71" i="32" s="1"/>
  <c r="U70" i="32"/>
  <c r="G69" i="32"/>
  <c r="F69" i="32"/>
  <c r="D69" i="32"/>
  <c r="O68" i="32"/>
  <c r="N68" i="32"/>
  <c r="L68" i="32"/>
  <c r="P68" i="32"/>
  <c r="Q68" i="32" s="1"/>
  <c r="G68" i="32"/>
  <c r="M68" i="32" s="1"/>
  <c r="F68" i="32"/>
  <c r="D68" i="32"/>
  <c r="O67" i="32"/>
  <c r="N67" i="32"/>
  <c r="M67" i="32"/>
  <c r="K67" i="32"/>
  <c r="U67" i="32" s="1"/>
  <c r="P67" i="32"/>
  <c r="Q67" i="32" s="1"/>
  <c r="G67" i="32"/>
  <c r="F67" i="32"/>
  <c r="L67" i="32" s="1"/>
  <c r="P66" i="32"/>
  <c r="Q66" i="32" s="1"/>
  <c r="O66" i="32"/>
  <c r="N66" i="32"/>
  <c r="M66" i="32"/>
  <c r="L66" i="32"/>
  <c r="K66" i="32"/>
  <c r="U66" i="32" s="1"/>
  <c r="G66" i="32"/>
  <c r="F66" i="32"/>
  <c r="O65" i="32"/>
  <c r="N65" i="32"/>
  <c r="K65" i="32"/>
  <c r="U65" i="32" s="1"/>
  <c r="P65" i="32"/>
  <c r="Q65" i="32" s="1"/>
  <c r="G65" i="32"/>
  <c r="M65" i="32" s="1"/>
  <c r="F65" i="32"/>
  <c r="L65" i="32" s="1"/>
  <c r="U64" i="32"/>
  <c r="O64" i="32"/>
  <c r="N64" i="32"/>
  <c r="M64" i="32"/>
  <c r="K64" i="32"/>
  <c r="G64" i="32"/>
  <c r="F64" i="32"/>
  <c r="L64" i="32" s="1"/>
  <c r="P63" i="32"/>
  <c r="Q63" i="32" s="1"/>
  <c r="O63" i="32"/>
  <c r="N63" i="32"/>
  <c r="K63" i="32"/>
  <c r="U63" i="32" s="1"/>
  <c r="G63" i="32"/>
  <c r="M63" i="32" s="1"/>
  <c r="F63" i="32"/>
  <c r="L63" i="32" s="1"/>
  <c r="O62" i="32"/>
  <c r="N62" i="32"/>
  <c r="L62" i="32"/>
  <c r="K62" i="32"/>
  <c r="U62" i="32" s="1"/>
  <c r="G62" i="32"/>
  <c r="M62" i="32" s="1"/>
  <c r="F62" i="32"/>
  <c r="U61" i="32"/>
  <c r="O61" i="32"/>
  <c r="N61" i="32"/>
  <c r="K61" i="32"/>
  <c r="G61" i="32"/>
  <c r="M61" i="32" s="1"/>
  <c r="F61" i="32"/>
  <c r="L61" i="32" s="1"/>
  <c r="U60" i="32"/>
  <c r="Q60" i="32"/>
  <c r="O60" i="32"/>
  <c r="N60" i="32"/>
  <c r="M60" i="32"/>
  <c r="K60" i="32"/>
  <c r="P60" i="32"/>
  <c r="G60" i="32"/>
  <c r="F60" i="32"/>
  <c r="L60" i="32" s="1"/>
  <c r="U59" i="32"/>
  <c r="O59" i="32"/>
  <c r="N59" i="32"/>
  <c r="M59" i="32"/>
  <c r="K59" i="32"/>
  <c r="P59" i="32"/>
  <c r="Q59" i="32" s="1"/>
  <c r="G59" i="32"/>
  <c r="F59" i="32"/>
  <c r="L59" i="32" s="1"/>
  <c r="P58" i="32"/>
  <c r="O58" i="32"/>
  <c r="N58" i="32"/>
  <c r="M58" i="32"/>
  <c r="K58" i="32"/>
  <c r="U58" i="32" s="1"/>
  <c r="G58" i="32"/>
  <c r="F58" i="32"/>
  <c r="L58" i="32" s="1"/>
  <c r="U57" i="32"/>
  <c r="O57" i="32"/>
  <c r="N57" i="32"/>
  <c r="Q57" i="32" s="1"/>
  <c r="M57" i="32"/>
  <c r="L57" i="32"/>
  <c r="K57" i="32"/>
  <c r="P57" i="32"/>
  <c r="G57" i="32"/>
  <c r="F57" i="32"/>
  <c r="U56" i="32"/>
  <c r="O55" i="32"/>
  <c r="N55" i="32"/>
  <c r="L55" i="32"/>
  <c r="K55" i="32"/>
  <c r="U55" i="32" s="1"/>
  <c r="P55" i="32"/>
  <c r="G55" i="32"/>
  <c r="M55" i="32" s="1"/>
  <c r="F55" i="32"/>
  <c r="U54" i="32"/>
  <c r="K53" i="32"/>
  <c r="U53" i="32" s="1"/>
  <c r="U52" i="32"/>
  <c r="P52" i="32"/>
  <c r="Q52" i="32" s="1"/>
  <c r="O52" i="32"/>
  <c r="N52" i="32"/>
  <c r="K52" i="32"/>
  <c r="G52" i="32"/>
  <c r="M52" i="32" s="1"/>
  <c r="F52" i="32"/>
  <c r="L52" i="32" s="1"/>
  <c r="U51" i="32"/>
  <c r="O51" i="32"/>
  <c r="N51" i="32"/>
  <c r="K51" i="32"/>
  <c r="P51" i="32"/>
  <c r="Q51" i="32" s="1"/>
  <c r="G51" i="32"/>
  <c r="M51" i="32" s="1"/>
  <c r="F51" i="32"/>
  <c r="L51" i="32" s="1"/>
  <c r="U50" i="32"/>
  <c r="P50" i="32"/>
  <c r="Q50" i="32" s="1"/>
  <c r="O50" i="32"/>
  <c r="N50" i="32"/>
  <c r="K50" i="32"/>
  <c r="G50" i="32"/>
  <c r="M50" i="32" s="1"/>
  <c r="F50" i="32"/>
  <c r="L50" i="32" s="1"/>
  <c r="O49" i="32"/>
  <c r="N49" i="32"/>
  <c r="K49" i="32"/>
  <c r="U49" i="32" s="1"/>
  <c r="P49" i="32"/>
  <c r="Q49" i="32" s="1"/>
  <c r="G49" i="32"/>
  <c r="M49" i="32" s="1"/>
  <c r="F49" i="32"/>
  <c r="L49" i="32" s="1"/>
  <c r="U48" i="32"/>
  <c r="P48" i="32"/>
  <c r="Q48" i="32" s="1"/>
  <c r="O48" i="32"/>
  <c r="N48" i="32"/>
  <c r="L48" i="32"/>
  <c r="K48" i="32"/>
  <c r="G48" i="32"/>
  <c r="M48" i="32" s="1"/>
  <c r="F48" i="32"/>
  <c r="O47" i="32"/>
  <c r="N47" i="32"/>
  <c r="K47" i="32"/>
  <c r="U47" i="32" s="1"/>
  <c r="P47" i="32"/>
  <c r="Q47" i="32" s="1"/>
  <c r="G47" i="32"/>
  <c r="M47" i="32" s="1"/>
  <c r="F47" i="32"/>
  <c r="L47" i="32" s="1"/>
  <c r="U46" i="32"/>
  <c r="U45" i="32"/>
  <c r="N45" i="32"/>
  <c r="M45" i="32"/>
  <c r="L45" i="32"/>
  <c r="K45" i="32"/>
  <c r="G45" i="32"/>
  <c r="F45" i="32"/>
  <c r="U44" i="32"/>
  <c r="N43" i="32"/>
  <c r="L43" i="32"/>
  <c r="K43" i="32"/>
  <c r="U43" i="32" s="1"/>
  <c r="G43" i="32"/>
  <c r="M43" i="32" s="1"/>
  <c r="F43" i="32"/>
  <c r="U42" i="32"/>
  <c r="N42" i="32"/>
  <c r="K42" i="32"/>
  <c r="G42" i="32"/>
  <c r="M42" i="32" s="1"/>
  <c r="F42" i="32"/>
  <c r="L42" i="32" s="1"/>
  <c r="N41" i="32"/>
  <c r="M41" i="32"/>
  <c r="L41" i="32"/>
  <c r="K41" i="32"/>
  <c r="U41" i="32" s="1"/>
  <c r="G41" i="32"/>
  <c r="F41" i="32"/>
  <c r="U40" i="32"/>
  <c r="O40" i="32"/>
  <c r="N40" i="32"/>
  <c r="K40" i="32"/>
  <c r="G40" i="32"/>
  <c r="M40" i="32" s="1"/>
  <c r="F40" i="32"/>
  <c r="L40" i="32" s="1"/>
  <c r="O39" i="32"/>
  <c r="N39" i="32"/>
  <c r="M39" i="32"/>
  <c r="L39" i="32"/>
  <c r="K39" i="32"/>
  <c r="U39" i="32" s="1"/>
  <c r="G39" i="32"/>
  <c r="F39" i="32"/>
  <c r="U38" i="32"/>
  <c r="O38" i="32"/>
  <c r="N38" i="32"/>
  <c r="K38" i="32"/>
  <c r="G38" i="32"/>
  <c r="M38" i="32" s="1"/>
  <c r="F38" i="32"/>
  <c r="L38" i="32" s="1"/>
  <c r="U37" i="32"/>
  <c r="N37" i="32"/>
  <c r="K37" i="32"/>
  <c r="G37" i="32"/>
  <c r="M37" i="32" s="1"/>
  <c r="F37" i="32"/>
  <c r="L37" i="32" s="1"/>
  <c r="U36" i="32"/>
  <c r="O35" i="32"/>
  <c r="N35" i="32"/>
  <c r="K35" i="32"/>
  <c r="U35" i="32" s="1"/>
  <c r="G35" i="32"/>
  <c r="M35" i="32" s="1"/>
  <c r="F35" i="32"/>
  <c r="L35" i="32" s="1"/>
  <c r="U34" i="32"/>
  <c r="O34" i="32"/>
  <c r="N34" i="32"/>
  <c r="M34" i="32"/>
  <c r="L34" i="32"/>
  <c r="K34" i="32"/>
  <c r="G34" i="32"/>
  <c r="F34" i="32"/>
  <c r="P33" i="32"/>
  <c r="Q33" i="32" s="1"/>
  <c r="O33" i="32"/>
  <c r="N33" i="32"/>
  <c r="M33" i="32"/>
  <c r="K33" i="32"/>
  <c r="U33" i="32" s="1"/>
  <c r="G33" i="32"/>
  <c r="F33" i="32"/>
  <c r="L33" i="32" s="1"/>
  <c r="U32" i="32"/>
  <c r="P32" i="32"/>
  <c r="Q32" i="32" s="1"/>
  <c r="O32" i="32"/>
  <c r="N32" i="32"/>
  <c r="M32" i="32"/>
  <c r="L32" i="32"/>
  <c r="K32" i="32"/>
  <c r="G32" i="32"/>
  <c r="F32" i="32"/>
  <c r="U31" i="32"/>
  <c r="O31" i="32"/>
  <c r="N31" i="32"/>
  <c r="K31" i="32"/>
  <c r="G31" i="32"/>
  <c r="M31" i="32" s="1"/>
  <c r="F31" i="32"/>
  <c r="L31" i="32" s="1"/>
  <c r="O30" i="32"/>
  <c r="N30" i="32"/>
  <c r="K30" i="32"/>
  <c r="U30" i="32" s="1"/>
  <c r="P30" i="32"/>
  <c r="Q30" i="32" s="1"/>
  <c r="G30" i="32"/>
  <c r="M30" i="32" s="1"/>
  <c r="F30" i="32"/>
  <c r="L30" i="32" s="1"/>
  <c r="U29" i="32"/>
  <c r="N29" i="32"/>
  <c r="M29" i="32"/>
  <c r="L29" i="32"/>
  <c r="K29" i="32"/>
  <c r="G29" i="32"/>
  <c r="F29" i="32"/>
  <c r="U28" i="32"/>
  <c r="O28" i="32"/>
  <c r="N28" i="32"/>
  <c r="K28" i="32"/>
  <c r="P28" i="32"/>
  <c r="Q28" i="32" s="1"/>
  <c r="G28" i="32"/>
  <c r="M28" i="32" s="1"/>
  <c r="F28" i="32"/>
  <c r="L28" i="32" s="1"/>
  <c r="P27" i="32"/>
  <c r="Q27" i="32" s="1"/>
  <c r="O27" i="32"/>
  <c r="N27" i="32"/>
  <c r="M27" i="32"/>
  <c r="L27" i="32"/>
  <c r="K27" i="32"/>
  <c r="U27" i="32" s="1"/>
  <c r="G27" i="32"/>
  <c r="F27" i="32"/>
  <c r="O26" i="32"/>
  <c r="N26" i="32"/>
  <c r="K26" i="32"/>
  <c r="U26" i="32" s="1"/>
  <c r="P26" i="32"/>
  <c r="Q26" i="32" s="1"/>
  <c r="G26" i="32"/>
  <c r="M26" i="32" s="1"/>
  <c r="F26" i="32"/>
  <c r="L26" i="32" s="1"/>
  <c r="P25" i="32"/>
  <c r="Q25" i="32" s="1"/>
  <c r="O25" i="32"/>
  <c r="N25" i="32"/>
  <c r="M25" i="32"/>
  <c r="L25" i="32"/>
  <c r="K25" i="32"/>
  <c r="U25" i="32" s="1"/>
  <c r="G25" i="32"/>
  <c r="F25" i="32"/>
  <c r="U24" i="32"/>
  <c r="O23" i="32"/>
  <c r="N23" i="32"/>
  <c r="K23" i="32"/>
  <c r="U23" i="32" s="1"/>
  <c r="P23" i="32"/>
  <c r="Q23" i="32" s="1"/>
  <c r="G23" i="32"/>
  <c r="M23" i="32" s="1"/>
  <c r="F23" i="32"/>
  <c r="L23" i="32" s="1"/>
  <c r="U22" i="32"/>
  <c r="P22" i="32"/>
  <c r="Q22" i="32" s="1"/>
  <c r="O22" i="32"/>
  <c r="N22" i="32"/>
  <c r="M22" i="32"/>
  <c r="K22" i="32"/>
  <c r="G22" i="32"/>
  <c r="F22" i="32"/>
  <c r="L22" i="32" s="1"/>
  <c r="O21" i="32"/>
  <c r="N21" i="32"/>
  <c r="K21" i="32"/>
  <c r="U21" i="32" s="1"/>
  <c r="G21" i="32"/>
  <c r="M21" i="32" s="1"/>
  <c r="F21" i="32"/>
  <c r="L21" i="32" s="1"/>
  <c r="O20" i="32"/>
  <c r="N20" i="32"/>
  <c r="M20" i="32"/>
  <c r="L20" i="32"/>
  <c r="K20" i="32"/>
  <c r="P20" i="32"/>
  <c r="G20" i="32"/>
  <c r="F20" i="32"/>
  <c r="T17" i="32"/>
  <c r="S17" i="32"/>
  <c r="V17" i="32" s="1"/>
  <c r="K72" i="31"/>
  <c r="L72" i="31" s="1"/>
  <c r="K71" i="31"/>
  <c r="L71" i="31" s="1"/>
  <c r="K70" i="31"/>
  <c r="L70" i="31" s="1"/>
  <c r="K69" i="31"/>
  <c r="L69" i="31" s="1"/>
  <c r="U269" i="38" l="1"/>
  <c r="E920" i="40"/>
  <c r="K920" i="40" s="1"/>
  <c r="L920" i="40" s="1"/>
  <c r="M299" i="38"/>
  <c r="V299" i="38" s="1"/>
  <c r="W299" i="38" s="1"/>
  <c r="L935" i="34"/>
  <c r="M918" i="40"/>
  <c r="U376" i="38"/>
  <c r="U53" i="38"/>
  <c r="O197" i="38"/>
  <c r="Q569" i="38"/>
  <c r="Q568" i="38" s="1"/>
  <c r="P569" i="38"/>
  <c r="U569" i="38"/>
  <c r="U568" i="38" s="1"/>
  <c r="S569" i="38"/>
  <c r="S568" i="38" s="1"/>
  <c r="T569" i="38"/>
  <c r="T568" i="38" s="1"/>
  <c r="R569" i="38"/>
  <c r="R568" i="38" s="1"/>
  <c r="O569" i="38"/>
  <c r="Q197" i="38"/>
  <c r="Q571" i="38" s="1"/>
  <c r="V327" i="38"/>
  <c r="W327" i="38" s="1"/>
  <c r="U274" i="38"/>
  <c r="S274" i="38"/>
  <c r="S257" i="38" s="1"/>
  <c r="O274" i="38"/>
  <c r="O257" i="38" s="1"/>
  <c r="O571" i="38" s="1"/>
  <c r="T274" i="38"/>
  <c r="T257" i="38" s="1"/>
  <c r="R274" i="38"/>
  <c r="R257" i="38" s="1"/>
  <c r="Q274" i="38"/>
  <c r="Q257" i="38" s="1"/>
  <c r="P274" i="38"/>
  <c r="P257" i="38" s="1"/>
  <c r="S213" i="38"/>
  <c r="S197" i="38" s="1"/>
  <c r="S571" i="38" s="1"/>
  <c r="U213" i="38"/>
  <c r="U197" i="38" s="1"/>
  <c r="T213" i="38"/>
  <c r="T197" i="38" s="1"/>
  <c r="T571" i="38" s="1"/>
  <c r="P213" i="38"/>
  <c r="P197" i="38" s="1"/>
  <c r="P571" i="38" s="1"/>
  <c r="O213" i="38"/>
  <c r="R213" i="38"/>
  <c r="R197" i="38" s="1"/>
  <c r="Q213" i="38"/>
  <c r="S485" i="38"/>
  <c r="V53" i="38"/>
  <c r="W53" i="38" s="1"/>
  <c r="W18" i="38"/>
  <c r="R485" i="38"/>
  <c r="W499" i="38"/>
  <c r="W569" i="38"/>
  <c r="V568" i="38"/>
  <c r="W212" i="38"/>
  <c r="N571" i="38"/>
  <c r="W309" i="38"/>
  <c r="V134" i="38"/>
  <c r="V274" i="38"/>
  <c r="Q485" i="38"/>
  <c r="V213" i="38"/>
  <c r="W568" i="35"/>
  <c r="W569" i="35"/>
  <c r="M239" i="35"/>
  <c r="U239" i="35"/>
  <c r="U197" i="35" s="1"/>
  <c r="M792" i="37"/>
  <c r="M894" i="37"/>
  <c r="M916" i="37"/>
  <c r="S551" i="35"/>
  <c r="R551" i="35"/>
  <c r="R499" i="35"/>
  <c r="S499" i="35"/>
  <c r="T426" i="35"/>
  <c r="W426" i="35" s="1"/>
  <c r="S426" i="35"/>
  <c r="T376" i="35"/>
  <c r="W376" i="35" s="1"/>
  <c r="S292" i="35"/>
  <c r="S327" i="35"/>
  <c r="W212" i="35"/>
  <c r="S197" i="35"/>
  <c r="R197" i="35"/>
  <c r="S134" i="35"/>
  <c r="S120" i="35"/>
  <c r="W108" i="35"/>
  <c r="S53" i="35"/>
  <c r="R53" i="35"/>
  <c r="R257" i="35"/>
  <c r="R376" i="35"/>
  <c r="T551" i="35"/>
  <c r="W551" i="35" s="1"/>
  <c r="W491" i="35"/>
  <c r="T292" i="35"/>
  <c r="W292" i="35" s="1"/>
  <c r="S376" i="35"/>
  <c r="R491" i="35"/>
  <c r="R539" i="35"/>
  <c r="S491" i="35"/>
  <c r="T257" i="35"/>
  <c r="W257" i="35" s="1"/>
  <c r="T539" i="35"/>
  <c r="W539" i="35" s="1"/>
  <c r="V134" i="35"/>
  <c r="P485" i="35"/>
  <c r="T327" i="35"/>
  <c r="S539" i="35"/>
  <c r="R426" i="35"/>
  <c r="W378" i="35"/>
  <c r="T120" i="35"/>
  <c r="W120" i="35" s="1"/>
  <c r="T499" i="35"/>
  <c r="W499" i="35" s="1"/>
  <c r="T487" i="35"/>
  <c r="I487" i="35"/>
  <c r="R487" i="35" s="1"/>
  <c r="R485" i="35" s="1"/>
  <c r="J487" i="35"/>
  <c r="S487" i="35" s="1"/>
  <c r="S485" i="35" s="1"/>
  <c r="S257" i="35"/>
  <c r="T53" i="35"/>
  <c r="W53" i="35" s="1"/>
  <c r="W68" i="35"/>
  <c r="R108" i="35"/>
  <c r="W478" i="35"/>
  <c r="T134" i="35"/>
  <c r="T197" i="35"/>
  <c r="R134" i="35"/>
  <c r="W201" i="35"/>
  <c r="R327" i="35"/>
  <c r="T488" i="35"/>
  <c r="W488" i="35" s="1"/>
  <c r="I488" i="35"/>
  <c r="R488" i="35" s="1"/>
  <c r="J488" i="35"/>
  <c r="S488" i="35" s="1"/>
  <c r="S478" i="35"/>
  <c r="O485" i="35"/>
  <c r="W494" i="35"/>
  <c r="M464" i="34"/>
  <c r="E798" i="34"/>
  <c r="K798" i="34" s="1"/>
  <c r="L798" i="34" s="1"/>
  <c r="L389" i="34"/>
  <c r="M388" i="34" s="1"/>
  <c r="E400" i="34" s="1"/>
  <c r="K400" i="34" s="1"/>
  <c r="L400" i="34" s="1"/>
  <c r="M1060" i="34"/>
  <c r="R18" i="35"/>
  <c r="T18" i="35"/>
  <c r="W18" i="35" s="1"/>
  <c r="S18" i="35"/>
  <c r="N571" i="35"/>
  <c r="T27" i="33"/>
  <c r="I27" i="33"/>
  <c r="R27" i="33" s="1"/>
  <c r="J27" i="33"/>
  <c r="S27" i="33" s="1"/>
  <c r="T26" i="33"/>
  <c r="J26" i="33"/>
  <c r="S26" i="33" s="1"/>
  <c r="I26" i="33"/>
  <c r="R26" i="33" s="1"/>
  <c r="T43" i="33"/>
  <c r="I43" i="33"/>
  <c r="R43" i="33" s="1"/>
  <c r="J43" i="33"/>
  <c r="S43" i="33" s="1"/>
  <c r="T42" i="33"/>
  <c r="I42" i="33"/>
  <c r="R42" i="33" s="1"/>
  <c r="J42" i="33"/>
  <c r="S42" i="33" s="1"/>
  <c r="T40" i="33"/>
  <c r="I40" i="33"/>
  <c r="R40" i="33" s="1"/>
  <c r="J40" i="33"/>
  <c r="S40" i="33" s="1"/>
  <c r="T20" i="33"/>
  <c r="I20" i="33"/>
  <c r="R20" i="33" s="1"/>
  <c r="J20" i="33"/>
  <c r="S20" i="33" s="1"/>
  <c r="T23" i="33"/>
  <c r="J23" i="33"/>
  <c r="S23" i="33" s="1"/>
  <c r="I23" i="33"/>
  <c r="R23" i="33" s="1"/>
  <c r="T38" i="33"/>
  <c r="I38" i="33"/>
  <c r="R38" i="33" s="1"/>
  <c r="J38" i="33"/>
  <c r="S38" i="33" s="1"/>
  <c r="T22" i="33"/>
  <c r="J22" i="33"/>
  <c r="S22" i="33" s="1"/>
  <c r="I22" i="33"/>
  <c r="R22" i="33" s="1"/>
  <c r="T45" i="33"/>
  <c r="J45" i="33"/>
  <c r="S45" i="33" s="1"/>
  <c r="I45" i="33"/>
  <c r="R45" i="33" s="1"/>
  <c r="T25" i="33"/>
  <c r="I25" i="33"/>
  <c r="R25" i="33" s="1"/>
  <c r="J25" i="33"/>
  <c r="S25" i="33" s="1"/>
  <c r="T51" i="33"/>
  <c r="J51" i="33"/>
  <c r="S51" i="33" s="1"/>
  <c r="I51" i="33"/>
  <c r="R51" i="33" s="1"/>
  <c r="T28" i="33"/>
  <c r="I28" i="33"/>
  <c r="R28" i="33" s="1"/>
  <c r="J28" i="33"/>
  <c r="S28" i="33" s="1"/>
  <c r="T37" i="33"/>
  <c r="J37" i="33"/>
  <c r="S37" i="33" s="1"/>
  <c r="I37" i="33"/>
  <c r="R37" i="33" s="1"/>
  <c r="T39" i="33"/>
  <c r="I39" i="33"/>
  <c r="R39" i="33" s="1"/>
  <c r="J39" i="33"/>
  <c r="S39" i="33" s="1"/>
  <c r="T21" i="33"/>
  <c r="J21" i="33"/>
  <c r="S21" i="33" s="1"/>
  <c r="I21" i="33"/>
  <c r="R21" i="33" s="1"/>
  <c r="T47" i="33"/>
  <c r="J47" i="33"/>
  <c r="S47" i="33" s="1"/>
  <c r="I47" i="33"/>
  <c r="R47" i="33" s="1"/>
  <c r="T52" i="33"/>
  <c r="J52" i="33"/>
  <c r="S52" i="33" s="1"/>
  <c r="I52" i="33"/>
  <c r="R52" i="33" s="1"/>
  <c r="T35" i="33"/>
  <c r="I35" i="33"/>
  <c r="R35" i="33" s="1"/>
  <c r="J35" i="33"/>
  <c r="S35" i="33" s="1"/>
  <c r="T50" i="33"/>
  <c r="J50" i="33"/>
  <c r="S50" i="33" s="1"/>
  <c r="I50" i="33"/>
  <c r="R50" i="33" s="1"/>
  <c r="T30" i="33"/>
  <c r="I30" i="33"/>
  <c r="R30" i="33" s="1"/>
  <c r="J30" i="33"/>
  <c r="S30" i="33" s="1"/>
  <c r="T41" i="33"/>
  <c r="I41" i="33"/>
  <c r="R41" i="33" s="1"/>
  <c r="J41" i="33"/>
  <c r="S41" i="33" s="1"/>
  <c r="T34" i="33"/>
  <c r="J34" i="33"/>
  <c r="S34" i="33" s="1"/>
  <c r="I34" i="33"/>
  <c r="R34" i="33" s="1"/>
  <c r="T49" i="33"/>
  <c r="J49" i="33"/>
  <c r="S49" i="33" s="1"/>
  <c r="I49" i="33"/>
  <c r="R49" i="33" s="1"/>
  <c r="T33" i="33"/>
  <c r="I33" i="33"/>
  <c r="R33" i="33" s="1"/>
  <c r="J33" i="33"/>
  <c r="S33" i="33" s="1"/>
  <c r="T48" i="33"/>
  <c r="J48" i="33"/>
  <c r="S48" i="33" s="1"/>
  <c r="I48" i="33"/>
  <c r="R48" i="33" s="1"/>
  <c r="T32" i="33"/>
  <c r="I32" i="33"/>
  <c r="R32" i="33" s="1"/>
  <c r="J32" i="33"/>
  <c r="S32" i="33" s="1"/>
  <c r="T31" i="33"/>
  <c r="I31" i="33"/>
  <c r="R31" i="33" s="1"/>
  <c r="J31" i="33"/>
  <c r="S31" i="33" s="1"/>
  <c r="T29" i="33"/>
  <c r="I29" i="33"/>
  <c r="R29" i="33" s="1"/>
  <c r="J29" i="33"/>
  <c r="S29" i="33" s="1"/>
  <c r="W61" i="33"/>
  <c r="W64" i="33"/>
  <c r="W60" i="33"/>
  <c r="M608" i="34"/>
  <c r="M712" i="34"/>
  <c r="D777" i="34"/>
  <c r="E777" i="34" s="1"/>
  <c r="G777" i="34" s="1"/>
  <c r="K777" i="34" s="1"/>
  <c r="K1167" i="34"/>
  <c r="L1167" i="34" s="1"/>
  <c r="D901" i="34"/>
  <c r="E901" i="34" s="1"/>
  <c r="G901" i="34" s="1"/>
  <c r="K901" i="34" s="1"/>
  <c r="K898" i="34"/>
  <c r="K900" i="34"/>
  <c r="K902" i="34"/>
  <c r="M930" i="34"/>
  <c r="W79" i="33"/>
  <c r="W98" i="33"/>
  <c r="W66" i="33"/>
  <c r="T69" i="33"/>
  <c r="T68" i="33"/>
  <c r="W82" i="33"/>
  <c r="W63" i="33"/>
  <c r="W114" i="33"/>
  <c r="W90" i="33"/>
  <c r="W117" i="33"/>
  <c r="W96" i="33"/>
  <c r="W95" i="33"/>
  <c r="W115" i="33"/>
  <c r="W34" i="33"/>
  <c r="W100" i="33"/>
  <c r="T120" i="33"/>
  <c r="T108" i="33"/>
  <c r="K899" i="34"/>
  <c r="K776" i="34"/>
  <c r="L916" i="34"/>
  <c r="L918" i="34"/>
  <c r="L938" i="34"/>
  <c r="M936" i="34" s="1"/>
  <c r="L915" i="34"/>
  <c r="K807" i="34"/>
  <c r="L807" i="34" s="1"/>
  <c r="L917" i="34"/>
  <c r="L914" i="34"/>
  <c r="L912" i="34"/>
  <c r="L925" i="34"/>
  <c r="M923" i="34" s="1"/>
  <c r="L910" i="34"/>
  <c r="M162" i="34"/>
  <c r="L911" i="34"/>
  <c r="M235" i="34"/>
  <c r="K778" i="34"/>
  <c r="M833" i="34"/>
  <c r="M783" i="34"/>
  <c r="K1319" i="34"/>
  <c r="L1319" i="34" s="1"/>
  <c r="M1469" i="34"/>
  <c r="K1165" i="34"/>
  <c r="L1165" i="34" s="1"/>
  <c r="M709" i="34"/>
  <c r="M168" i="34"/>
  <c r="M413" i="34"/>
  <c r="M770" i="34"/>
  <c r="K990" i="34"/>
  <c r="L990" i="34" s="1"/>
  <c r="K1163" i="34"/>
  <c r="L1163" i="34" s="1"/>
  <c r="M1328" i="34"/>
  <c r="M809" i="34"/>
  <c r="L755" i="34"/>
  <c r="M450" i="34"/>
  <c r="K1166" i="34"/>
  <c r="L1166" i="34" s="1"/>
  <c r="W75" i="33"/>
  <c r="W49" i="33"/>
  <c r="W127" i="33"/>
  <c r="W48" i="33"/>
  <c r="W40" i="33"/>
  <c r="W94" i="33"/>
  <c r="W57" i="33"/>
  <c r="W43" i="33"/>
  <c r="W20" i="33"/>
  <c r="W122" i="33"/>
  <c r="W88" i="33"/>
  <c r="W119" i="33"/>
  <c r="W28" i="33"/>
  <c r="W89" i="33"/>
  <c r="W39" i="33"/>
  <c r="W23" i="33"/>
  <c r="K1157" i="34"/>
  <c r="L1157" i="34" s="1"/>
  <c r="M824" i="34"/>
  <c r="M43" i="34"/>
  <c r="K1158" i="34"/>
  <c r="L1158" i="34" s="1"/>
  <c r="K1159" i="34"/>
  <c r="L1159" i="34" s="1"/>
  <c r="L944" i="34"/>
  <c r="M942" i="34" s="1"/>
  <c r="K143" i="34"/>
  <c r="L143" i="34" s="1"/>
  <c r="M142" i="34" s="1"/>
  <c r="E166" i="34" s="1"/>
  <c r="K166" i="34" s="1"/>
  <c r="L166" i="34" s="1"/>
  <c r="M165" i="34" s="1"/>
  <c r="M815" i="34"/>
  <c r="L953" i="34"/>
  <c r="M951" i="34" s="1"/>
  <c r="K981" i="34"/>
  <c r="L981" i="34" s="1"/>
  <c r="M980" i="34" s="1"/>
  <c r="K1320" i="34"/>
  <c r="L1320" i="34" s="1"/>
  <c r="L958" i="34"/>
  <c r="M956" i="34" s="1"/>
  <c r="M889" i="34"/>
  <c r="L962" i="34"/>
  <c r="M960" i="34" s="1"/>
  <c r="K1161" i="34"/>
  <c r="L1161" i="34" s="1"/>
  <c r="M171" i="34"/>
  <c r="M1204" i="34"/>
  <c r="L893" i="34"/>
  <c r="L879" i="34"/>
  <c r="L896" i="34"/>
  <c r="K1162" i="34"/>
  <c r="L1162" i="34" s="1"/>
  <c r="M468" i="34"/>
  <c r="L908" i="34"/>
  <c r="M221" i="34"/>
  <c r="L892" i="34"/>
  <c r="M1323" i="34"/>
  <c r="L808" i="34"/>
  <c r="M182" i="34"/>
  <c r="Q1395" i="34"/>
  <c r="Q1397" i="34" s="1"/>
  <c r="L909" i="34"/>
  <c r="M554" i="34"/>
  <c r="M636" i="34"/>
  <c r="L895" i="34"/>
  <c r="M571" i="34"/>
  <c r="E602" i="34" s="1"/>
  <c r="K602" i="34" s="1"/>
  <c r="L602" i="34" s="1"/>
  <c r="M1176" i="34"/>
  <c r="M1066" i="34"/>
  <c r="M410" i="34"/>
  <c r="L949" i="34"/>
  <c r="M947" i="34" s="1"/>
  <c r="K991" i="34"/>
  <c r="L991" i="34" s="1"/>
  <c r="K1649" i="34"/>
  <c r="L1649" i="34" s="1"/>
  <c r="M1648" i="34" s="1"/>
  <c r="M519" i="34"/>
  <c r="M766" i="34"/>
  <c r="M706" i="34"/>
  <c r="M829" i="34"/>
  <c r="M523" i="34"/>
  <c r="M926" i="34"/>
  <c r="M1008" i="34"/>
  <c r="M365" i="34"/>
  <c r="E398" i="34" s="1"/>
  <c r="K398" i="34" s="1"/>
  <c r="L398" i="34" s="1"/>
  <c r="L864" i="34"/>
  <c r="M527" i="34"/>
  <c r="M1072" i="34"/>
  <c r="M820" i="34"/>
  <c r="M1077" i="34"/>
  <c r="M472" i="34"/>
  <c r="L740" i="34"/>
  <c r="E1654" i="34"/>
  <c r="K1654" i="34" s="1"/>
  <c r="L1654" i="34" s="1"/>
  <c r="M1653" i="34" s="1"/>
  <c r="K1652" i="34"/>
  <c r="L1652" i="34" s="1"/>
  <c r="M1651" i="34" s="1"/>
  <c r="E806" i="34"/>
  <c r="K806" i="34" s="1"/>
  <c r="L806" i="34" s="1"/>
  <c r="K802" i="34"/>
  <c r="L802" i="34" s="1"/>
  <c r="M801" i="34" s="1"/>
  <c r="K793" i="34"/>
  <c r="L793" i="34" s="1"/>
  <c r="M789" i="34" s="1"/>
  <c r="K140" i="34"/>
  <c r="K887" i="34"/>
  <c r="W38" i="33"/>
  <c r="W47" i="33"/>
  <c r="W86" i="33"/>
  <c r="W116" i="33"/>
  <c r="W99" i="33"/>
  <c r="W45" i="33"/>
  <c r="W65" i="33"/>
  <c r="AA485" i="33"/>
  <c r="W41" i="33"/>
  <c r="W58" i="33"/>
  <c r="W25" i="33"/>
  <c r="W71" i="33"/>
  <c r="W93" i="33"/>
  <c r="W103" i="33"/>
  <c r="W126" i="33"/>
  <c r="W104" i="33"/>
  <c r="W26" i="33"/>
  <c r="W51" i="33"/>
  <c r="O18" i="33"/>
  <c r="W85" i="33"/>
  <c r="W29" i="33"/>
  <c r="W112" i="33"/>
  <c r="W102" i="33"/>
  <c r="AA257" i="33"/>
  <c r="W110" i="33"/>
  <c r="W73" i="33"/>
  <c r="N120" i="33"/>
  <c r="AA120" i="33" s="1"/>
  <c r="W27" i="33"/>
  <c r="W72" i="33"/>
  <c r="W132" i="33"/>
  <c r="W83" i="33"/>
  <c r="W106" i="33"/>
  <c r="AB17" i="33"/>
  <c r="W50" i="33"/>
  <c r="W84" i="33"/>
  <c r="O120" i="33"/>
  <c r="W67" i="33"/>
  <c r="Q18" i="33"/>
  <c r="W130" i="33"/>
  <c r="W128" i="33"/>
  <c r="V120" i="33"/>
  <c r="W81" i="33"/>
  <c r="V35" i="33"/>
  <c r="W35" i="33" s="1"/>
  <c r="P18" i="33"/>
  <c r="W55" i="33"/>
  <c r="AA204" i="33"/>
  <c r="AA197" i="33"/>
  <c r="O68" i="33"/>
  <c r="P68" i="33"/>
  <c r="V33" i="33"/>
  <c r="W33" i="33" s="1"/>
  <c r="U68" i="33"/>
  <c r="AA292" i="33"/>
  <c r="AA296" i="33"/>
  <c r="V68" i="33"/>
  <c r="N108" i="33"/>
  <c r="AA108" i="33" s="1"/>
  <c r="AA329" i="33"/>
  <c r="AA327" i="33"/>
  <c r="W107" i="33"/>
  <c r="W22" i="33"/>
  <c r="W124" i="33"/>
  <c r="Q68" i="33"/>
  <c r="P108" i="33"/>
  <c r="W59" i="33"/>
  <c r="W92" i="33"/>
  <c r="AA499" i="33"/>
  <c r="W31" i="33"/>
  <c r="O108" i="33"/>
  <c r="V108" i="33"/>
  <c r="W111" i="33"/>
  <c r="AA430" i="33"/>
  <c r="AA426" i="33"/>
  <c r="N18" i="33"/>
  <c r="W52" i="33"/>
  <c r="Q108" i="33"/>
  <c r="N134" i="33"/>
  <c r="AA134" i="33" s="1"/>
  <c r="AA376" i="33"/>
  <c r="U69" i="33"/>
  <c r="P69" i="33"/>
  <c r="O69" i="33"/>
  <c r="U37" i="33"/>
  <c r="V37" i="33"/>
  <c r="W37" i="33" s="1"/>
  <c r="U108" i="33"/>
  <c r="W76" i="33"/>
  <c r="W136" i="33"/>
  <c r="AA542" i="33"/>
  <c r="AA539" i="33"/>
  <c r="AA551" i="33"/>
  <c r="V32" i="33"/>
  <c r="Q69" i="33"/>
  <c r="AA380" i="33"/>
  <c r="P120" i="33"/>
  <c r="V69" i="33"/>
  <c r="U120" i="33"/>
  <c r="AA478" i="33"/>
  <c r="AA55" i="33"/>
  <c r="N53" i="33"/>
  <c r="AA53" i="33" s="1"/>
  <c r="W105" i="33"/>
  <c r="W30" i="33"/>
  <c r="Q120" i="33"/>
  <c r="W118" i="33"/>
  <c r="W62" i="33"/>
  <c r="W21" i="33"/>
  <c r="U42" i="33"/>
  <c r="V42" i="33"/>
  <c r="W42" i="33" s="1"/>
  <c r="AA494" i="33"/>
  <c r="AA491" i="33"/>
  <c r="J42" i="32"/>
  <c r="P42" i="32" s="1"/>
  <c r="Q42" i="32" s="1"/>
  <c r="J41" i="32"/>
  <c r="P41" i="32" s="1"/>
  <c r="Q41" i="32" s="1"/>
  <c r="J29" i="32"/>
  <c r="P29" i="32" s="1"/>
  <c r="Q506" i="32"/>
  <c r="Q500" i="32"/>
  <c r="Q526" i="32"/>
  <c r="P489" i="32"/>
  <c r="P476" i="32"/>
  <c r="Q454" i="32"/>
  <c r="Q408" i="32"/>
  <c r="Q385" i="32"/>
  <c r="O325" i="32"/>
  <c r="Q320" i="32"/>
  <c r="Q241" i="32"/>
  <c r="Q233" i="32"/>
  <c r="Q206" i="32"/>
  <c r="Q209" i="32"/>
  <c r="Q201" i="32"/>
  <c r="Q126" i="32"/>
  <c r="P120" i="32"/>
  <c r="Q103" i="32"/>
  <c r="Q464" i="32"/>
  <c r="Q31" i="32"/>
  <c r="Q29" i="32"/>
  <c r="L257" i="32"/>
  <c r="Q20" i="32"/>
  <c r="M18" i="32"/>
  <c r="M549" i="32"/>
  <c r="Q491" i="32"/>
  <c r="M149" i="32"/>
  <c r="M134" i="32" s="1"/>
  <c r="P213" i="32"/>
  <c r="L291" i="32"/>
  <c r="N53" i="32"/>
  <c r="G487" i="32"/>
  <c r="M487" i="32" s="1"/>
  <c r="M483" i="32" s="1"/>
  <c r="F487" i="32"/>
  <c r="L487" i="32" s="1"/>
  <c r="N487" i="32"/>
  <c r="Q487" i="32" s="1"/>
  <c r="Q362" i="32"/>
  <c r="U553" i="32"/>
  <c r="K549" i="32"/>
  <c r="U549" i="32" s="1"/>
  <c r="U430" i="32"/>
  <c r="K424" i="32"/>
  <c r="U424" i="32" s="1"/>
  <c r="Q426" i="32"/>
  <c r="P424" i="32"/>
  <c r="Q424" i="32" s="1"/>
  <c r="U20" i="32"/>
  <c r="K18" i="32"/>
  <c r="L149" i="32"/>
  <c r="L134" i="32" s="1"/>
  <c r="M489" i="32"/>
  <c r="Q136" i="32"/>
  <c r="L549" i="32"/>
  <c r="M53" i="32"/>
  <c r="M257" i="32"/>
  <c r="K257" i="32"/>
  <c r="U257" i="32" s="1"/>
  <c r="U262" i="32"/>
  <c r="L424" i="32"/>
  <c r="P537" i="32"/>
  <c r="Q539" i="32"/>
  <c r="L18" i="32"/>
  <c r="Q122" i="32"/>
  <c r="Q71" i="32"/>
  <c r="M291" i="32"/>
  <c r="O149" i="32"/>
  <c r="U201" i="32"/>
  <c r="K197" i="32"/>
  <c r="U197" i="32" s="1"/>
  <c r="Q524" i="32"/>
  <c r="P214" i="32"/>
  <c r="O214" i="32"/>
  <c r="N214" i="32"/>
  <c r="M214" i="32"/>
  <c r="L214" i="32"/>
  <c r="Q489" i="32"/>
  <c r="Q184" i="32"/>
  <c r="P149" i="32"/>
  <c r="Q149" i="32" s="1"/>
  <c r="Q259" i="32"/>
  <c r="P257" i="32"/>
  <c r="M424" i="32"/>
  <c r="D213" i="32"/>
  <c r="D212" i="32"/>
  <c r="O69" i="32"/>
  <c r="O53" i="32" s="1"/>
  <c r="N69" i="32"/>
  <c r="M69" i="32"/>
  <c r="L69" i="32"/>
  <c r="L53" i="32" s="1"/>
  <c r="P108" i="32"/>
  <c r="Q108" i="32" s="1"/>
  <c r="U138" i="32"/>
  <c r="K134" i="32"/>
  <c r="U134" i="32" s="1"/>
  <c r="Q158" i="32"/>
  <c r="N257" i="32"/>
  <c r="P291" i="32"/>
  <c r="Q291" i="32" s="1"/>
  <c r="Q378" i="32"/>
  <c r="P374" i="32"/>
  <c r="Q374" i="32" s="1"/>
  <c r="Q423" i="32"/>
  <c r="P53" i="32"/>
  <c r="Q53" i="32" s="1"/>
  <c r="Q55" i="32"/>
  <c r="N18" i="32"/>
  <c r="L325" i="32"/>
  <c r="K483" i="32"/>
  <c r="U483" i="32" s="1"/>
  <c r="U485" i="32"/>
  <c r="N488" i="32"/>
  <c r="G488" i="32"/>
  <c r="M488" i="32" s="1"/>
  <c r="N497" i="32"/>
  <c r="Q510" i="32"/>
  <c r="N108" i="32"/>
  <c r="Q333" i="32"/>
  <c r="O424" i="32"/>
  <c r="Q488" i="32"/>
  <c r="K497" i="32"/>
  <c r="U497" i="32" s="1"/>
  <c r="U499" i="32"/>
  <c r="Q518" i="32"/>
  <c r="Q327" i="32"/>
  <c r="O108" i="32"/>
  <c r="O291" i="32"/>
  <c r="Q442" i="32"/>
  <c r="Q90" i="32"/>
  <c r="Q277" i="32"/>
  <c r="O483" i="32"/>
  <c r="Q81" i="32"/>
  <c r="P483" i="32"/>
  <c r="O497" i="32"/>
  <c r="U540" i="32"/>
  <c r="K537" i="32"/>
  <c r="U537" i="32" s="1"/>
  <c r="L497" i="32"/>
  <c r="O134" i="32"/>
  <c r="M325" i="32"/>
  <c r="Q58" i="32"/>
  <c r="M108" i="32"/>
  <c r="Q435" i="32"/>
  <c r="P69" i="32"/>
  <c r="Q69" i="32" s="1"/>
  <c r="Q179" i="32"/>
  <c r="K120" i="32"/>
  <c r="U120" i="32" s="1"/>
  <c r="O257" i="32"/>
  <c r="Q92" i="32"/>
  <c r="Q114" i="32"/>
  <c r="L120" i="32"/>
  <c r="Q128" i="32"/>
  <c r="Q199" i="32"/>
  <c r="N271" i="32"/>
  <c r="Q271" i="32" s="1"/>
  <c r="O271" i="32"/>
  <c r="M271" i="32"/>
  <c r="K325" i="32"/>
  <c r="U325" i="32" s="1"/>
  <c r="O374" i="32"/>
  <c r="M476" i="32"/>
  <c r="N489" i="32"/>
  <c r="Q35" i="32"/>
  <c r="U111" i="32"/>
  <c r="K108" i="32"/>
  <c r="U108" i="32" s="1"/>
  <c r="M120" i="32"/>
  <c r="P325" i="32"/>
  <c r="Q325" i="32" s="1"/>
  <c r="Q389" i="32"/>
  <c r="Q467" i="32"/>
  <c r="N120" i="32"/>
  <c r="Q154" i="32"/>
  <c r="K291" i="32"/>
  <c r="U291" i="32" s="1"/>
  <c r="N291" i="32"/>
  <c r="L489" i="32"/>
  <c r="O120" i="32"/>
  <c r="P212" i="32"/>
  <c r="Q309" i="32"/>
  <c r="N424" i="32"/>
  <c r="K476" i="32"/>
  <c r="U476" i="32" s="1"/>
  <c r="M497" i="32"/>
  <c r="Q422" i="32"/>
  <c r="Q319" i="32"/>
  <c r="Q340" i="32"/>
  <c r="F486" i="32"/>
  <c r="L486" i="32" s="1"/>
  <c r="L483" i="32" s="1"/>
  <c r="N486" i="32"/>
  <c r="L537" i="32"/>
  <c r="N549" i="32"/>
  <c r="Q220" i="32"/>
  <c r="P93" i="32"/>
  <c r="Q93" i="32" s="1"/>
  <c r="M537" i="32"/>
  <c r="N537" i="32"/>
  <c r="Q551" i="32"/>
  <c r="P549" i="32"/>
  <c r="Q390" i="32"/>
  <c r="Q419" i="32"/>
  <c r="Q501" i="32"/>
  <c r="Q517" i="32"/>
  <c r="O537" i="32"/>
  <c r="Q124" i="32"/>
  <c r="G272" i="32"/>
  <c r="M272" i="32" s="1"/>
  <c r="Q314" i="32"/>
  <c r="N374" i="32"/>
  <c r="N476" i="32"/>
  <c r="Q555" i="32"/>
  <c r="Q288" i="32"/>
  <c r="Q305" i="32"/>
  <c r="O476" i="32"/>
  <c r="P497" i="32"/>
  <c r="Q497" i="32" s="1"/>
  <c r="Q558" i="32"/>
  <c r="Q473" i="32"/>
  <c r="Q540" i="32"/>
  <c r="Q192" i="32"/>
  <c r="Q218" i="32"/>
  <c r="Q387" i="32"/>
  <c r="Q400" i="32"/>
  <c r="Q459" i="32"/>
  <c r="Q530" i="32"/>
  <c r="M68" i="31"/>
  <c r="K55" i="31"/>
  <c r="L55" i="31" s="1"/>
  <c r="K54" i="31"/>
  <c r="L54" i="31" s="1"/>
  <c r="K53" i="31"/>
  <c r="L53" i="31" s="1"/>
  <c r="K51" i="31"/>
  <c r="L51" i="31" s="1"/>
  <c r="K50" i="31"/>
  <c r="L50" i="31" s="1"/>
  <c r="K49" i="31"/>
  <c r="L49" i="31" s="1"/>
  <c r="M42" i="31"/>
  <c r="K39" i="31"/>
  <c r="L39" i="31" s="1"/>
  <c r="K38" i="31"/>
  <c r="L38" i="31" s="1"/>
  <c r="K37" i="31"/>
  <c r="L37" i="31" s="1"/>
  <c r="K31" i="31"/>
  <c r="L31" i="31" s="1"/>
  <c r="K30" i="31"/>
  <c r="L30" i="31" s="1"/>
  <c r="L26" i="31"/>
  <c r="M26" i="31" s="1"/>
  <c r="L25" i="31"/>
  <c r="M25" i="31" s="1"/>
  <c r="M22" i="31" s="1"/>
  <c r="M24" i="31" s="1"/>
  <c r="M16" i="31"/>
  <c r="M18" i="31" s="1"/>
  <c r="W134" i="38" l="1"/>
  <c r="U257" i="38"/>
  <c r="M302" i="38"/>
  <c r="V302" i="38" s="1"/>
  <c r="V239" i="35"/>
  <c r="W239" i="35" s="1"/>
  <c r="V239" i="38"/>
  <c r="W239" i="38" s="1"/>
  <c r="E603" i="34"/>
  <c r="K603" i="34" s="1"/>
  <c r="L603" i="34" s="1"/>
  <c r="M601" i="34" s="1"/>
  <c r="R582" i="38"/>
  <c r="S13" i="38"/>
  <c r="O13" i="38"/>
  <c r="O568" i="38"/>
  <c r="Q585" i="38"/>
  <c r="V586" i="38" s="1"/>
  <c r="E13" i="38"/>
  <c r="S582" i="38"/>
  <c r="T580" i="38"/>
  <c r="I13" i="38"/>
  <c r="R571" i="38"/>
  <c r="P568" i="38"/>
  <c r="P13" i="38"/>
  <c r="W213" i="38"/>
  <c r="W274" i="38"/>
  <c r="V257" i="38"/>
  <c r="L582" i="38"/>
  <c r="N582" i="38" s="1"/>
  <c r="N579" i="38"/>
  <c r="W568" i="38"/>
  <c r="W134" i="35"/>
  <c r="T485" i="35"/>
  <c r="W485" i="35" s="1"/>
  <c r="W487" i="35"/>
  <c r="T18" i="33"/>
  <c r="S18" i="33"/>
  <c r="R18" i="33"/>
  <c r="E797" i="34"/>
  <c r="K797" i="34" s="1"/>
  <c r="L797" i="34" s="1"/>
  <c r="M397" i="34"/>
  <c r="O571" i="35"/>
  <c r="O568" i="35" s="1"/>
  <c r="P571" i="35"/>
  <c r="P568" i="35" s="1"/>
  <c r="L582" i="35"/>
  <c r="N579" i="35"/>
  <c r="Q571" i="35"/>
  <c r="T134" i="33"/>
  <c r="O134" i="33"/>
  <c r="T53" i="33"/>
  <c r="V134" i="33"/>
  <c r="M913" i="34"/>
  <c r="M897" i="34"/>
  <c r="P134" i="33"/>
  <c r="U134" i="33"/>
  <c r="V53" i="33"/>
  <c r="U53" i="33"/>
  <c r="M989" i="34"/>
  <c r="E1012" i="34" s="1"/>
  <c r="K1012" i="34" s="1"/>
  <c r="L1012" i="34" s="1"/>
  <c r="M1011" i="34" s="1"/>
  <c r="M907" i="34"/>
  <c r="M1164" i="34"/>
  <c r="M773" i="34"/>
  <c r="M803" i="34"/>
  <c r="M1318" i="34"/>
  <c r="E1350" i="34" s="1"/>
  <c r="K1350" i="34" s="1"/>
  <c r="L1350" i="34" s="1"/>
  <c r="M1349" i="34" s="1"/>
  <c r="E922" i="34"/>
  <c r="K922" i="34" s="1"/>
  <c r="L922" i="34" s="1"/>
  <c r="M739" i="34"/>
  <c r="E796" i="34" s="1"/>
  <c r="K796" i="34" s="1"/>
  <c r="L796" i="34" s="1"/>
  <c r="M1156" i="34"/>
  <c r="E1189" i="34" s="1"/>
  <c r="K1189" i="34" s="1"/>
  <c r="L1189" i="34" s="1"/>
  <c r="M1188" i="34" s="1"/>
  <c r="M894" i="34"/>
  <c r="M1160" i="34"/>
  <c r="M863" i="34"/>
  <c r="M890" i="34"/>
  <c r="Q916" i="34"/>
  <c r="W108" i="33"/>
  <c r="Q53" i="33"/>
  <c r="W69" i="33"/>
  <c r="U18" i="33"/>
  <c r="P53" i="33"/>
  <c r="Q134" i="33"/>
  <c r="O53" i="33"/>
  <c r="W120" i="33"/>
  <c r="W68" i="33"/>
  <c r="N571" i="33"/>
  <c r="W32" i="33"/>
  <c r="V18" i="33"/>
  <c r="M52" i="31"/>
  <c r="I43" i="32" s="1"/>
  <c r="O43" i="32" s="1"/>
  <c r="Q120" i="32"/>
  <c r="O212" i="32"/>
  <c r="N212" i="32"/>
  <c r="L212" i="32"/>
  <c r="M212" i="32"/>
  <c r="N483" i="32"/>
  <c r="Q483" i="32" s="1"/>
  <c r="P134" i="32"/>
  <c r="Q134" i="32" s="1"/>
  <c r="Q214" i="32"/>
  <c r="Q212" i="32"/>
  <c r="P197" i="32"/>
  <c r="M213" i="32"/>
  <c r="O213" i="32"/>
  <c r="N213" i="32"/>
  <c r="L213" i="32"/>
  <c r="Q213" i="32"/>
  <c r="K567" i="32"/>
  <c r="K575" i="32" s="1"/>
  <c r="Q486" i="32"/>
  <c r="Q549" i="32"/>
  <c r="Q257" i="32"/>
  <c r="Q537" i="32"/>
  <c r="M48" i="31"/>
  <c r="M36" i="31"/>
  <c r="I37" i="32" s="1"/>
  <c r="M27" i="31"/>
  <c r="M29" i="31" s="1"/>
  <c r="E53" i="28"/>
  <c r="K53" i="28" s="1"/>
  <c r="L53" i="28" s="1"/>
  <c r="E52" i="28"/>
  <c r="W257" i="38" l="1"/>
  <c r="W302" i="38"/>
  <c r="U292" i="38"/>
  <c r="U571" i="38" s="1"/>
  <c r="Z582" i="38" s="1"/>
  <c r="M303" i="38"/>
  <c r="V303" i="38" s="1"/>
  <c r="W303" i="38" s="1"/>
  <c r="V197" i="38"/>
  <c r="V197" i="35"/>
  <c r="Q582" i="38"/>
  <c r="R13" i="38"/>
  <c r="Q13" i="38"/>
  <c r="L13" i="38"/>
  <c r="N13" i="38" s="1"/>
  <c r="K13" i="38"/>
  <c r="M795" i="34"/>
  <c r="Q585" i="35"/>
  <c r="V586" i="35" s="1"/>
  <c r="E13" i="35"/>
  <c r="P13" i="35"/>
  <c r="O13" i="35"/>
  <c r="W134" i="33"/>
  <c r="W53" i="33"/>
  <c r="N579" i="33"/>
  <c r="L582" i="33"/>
  <c r="E920" i="34"/>
  <c r="K920" i="34" s="1"/>
  <c r="L920" i="34" s="1"/>
  <c r="E921" i="34"/>
  <c r="K921" i="34" s="1"/>
  <c r="L921" i="34" s="1"/>
  <c r="W18" i="33"/>
  <c r="J43" i="32"/>
  <c r="P43" i="32" s="1"/>
  <c r="Q43" i="32" s="1"/>
  <c r="O37" i="32"/>
  <c r="O18" i="32" s="1"/>
  <c r="J37" i="32"/>
  <c r="P37" i="32" s="1"/>
  <c r="M197" i="32"/>
  <c r="M567" i="32" s="1"/>
  <c r="M13" i="32" s="1"/>
  <c r="N197" i="32"/>
  <c r="N567" i="32" s="1"/>
  <c r="L197" i="32"/>
  <c r="L567" i="32" s="1"/>
  <c r="L13" i="32" s="1"/>
  <c r="O197" i="32"/>
  <c r="E48" i="28"/>
  <c r="W197" i="35" l="1"/>
  <c r="V571" i="35"/>
  <c r="W197" i="38"/>
  <c r="X588" i="38"/>
  <c r="T13" i="38"/>
  <c r="X586" i="38"/>
  <c r="V582" i="38"/>
  <c r="V292" i="38"/>
  <c r="U571" i="33"/>
  <c r="O571" i="33"/>
  <c r="M919" i="34"/>
  <c r="Q571" i="33"/>
  <c r="P571" i="33"/>
  <c r="O567" i="32"/>
  <c r="R584" i="32" s="1"/>
  <c r="Q37" i="32"/>
  <c r="P18" i="32"/>
  <c r="N581" i="32"/>
  <c r="P582" i="32" s="1"/>
  <c r="E13" i="32"/>
  <c r="I13" i="32" s="1"/>
  <c r="R582" i="32"/>
  <c r="P578" i="32"/>
  <c r="N13" i="32"/>
  <c r="K13" i="32" s="1"/>
  <c r="Q197" i="32"/>
  <c r="O565" i="29"/>
  <c r="N565" i="29"/>
  <c r="K565" i="29"/>
  <c r="U565" i="29" s="1"/>
  <c r="G565" i="29"/>
  <c r="M565" i="29" s="1"/>
  <c r="F565" i="29"/>
  <c r="L565" i="29" s="1"/>
  <c r="U564" i="29"/>
  <c r="U563" i="29"/>
  <c r="O563" i="29"/>
  <c r="N563" i="29"/>
  <c r="K563" i="29"/>
  <c r="G563" i="29"/>
  <c r="M563" i="29" s="1"/>
  <c r="F563" i="29"/>
  <c r="L563" i="29" s="1"/>
  <c r="O562" i="29"/>
  <c r="N562" i="29"/>
  <c r="K562" i="29"/>
  <c r="U562" i="29" s="1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U558" i="29"/>
  <c r="O558" i="29"/>
  <c r="N558" i="29"/>
  <c r="K558" i="29"/>
  <c r="G558" i="29"/>
  <c r="M558" i="29" s="1"/>
  <c r="F558" i="29"/>
  <c r="L558" i="29" s="1"/>
  <c r="U557" i="29"/>
  <c r="O556" i="29"/>
  <c r="N556" i="29"/>
  <c r="K556" i="29"/>
  <c r="U556" i="29" s="1"/>
  <c r="G556" i="29"/>
  <c r="M556" i="29" s="1"/>
  <c r="F556" i="29"/>
  <c r="L556" i="29" s="1"/>
  <c r="O555" i="29"/>
  <c r="N555" i="29"/>
  <c r="K555" i="29"/>
  <c r="G555" i="29"/>
  <c r="M555" i="29" s="1"/>
  <c r="F555" i="29"/>
  <c r="L555" i="29" s="1"/>
  <c r="U554" i="29"/>
  <c r="O554" i="29"/>
  <c r="N554" i="29"/>
  <c r="M554" i="29"/>
  <c r="K554" i="29"/>
  <c r="G554" i="29"/>
  <c r="F554" i="29"/>
  <c r="L554" i="29" s="1"/>
  <c r="O553" i="29"/>
  <c r="N553" i="29"/>
  <c r="K553" i="29"/>
  <c r="U553" i="29" s="1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O546" i="29"/>
  <c r="N546" i="29"/>
  <c r="K546" i="29"/>
  <c r="U546" i="29" s="1"/>
  <c r="G546" i="29"/>
  <c r="M546" i="29" s="1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K543" i="29"/>
  <c r="U543" i="29" s="1"/>
  <c r="G543" i="29"/>
  <c r="M543" i="29" s="1"/>
  <c r="F543" i="29"/>
  <c r="L543" i="29" s="1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O539" i="29"/>
  <c r="N539" i="29"/>
  <c r="K539" i="29"/>
  <c r="U539" i="29" s="1"/>
  <c r="G539" i="29"/>
  <c r="M539" i="29" s="1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O534" i="29"/>
  <c r="N534" i="29"/>
  <c r="K534" i="29"/>
  <c r="U534" i="29" s="1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O531" i="29"/>
  <c r="N531" i="29"/>
  <c r="K531" i="29"/>
  <c r="U531" i="29" s="1"/>
  <c r="G531" i="29"/>
  <c r="M531" i="29" s="1"/>
  <c r="F531" i="29"/>
  <c r="L531" i="29" s="1"/>
  <c r="O530" i="29"/>
  <c r="N530" i="29"/>
  <c r="K530" i="29"/>
  <c r="U530" i="29" s="1"/>
  <c r="G530" i="29"/>
  <c r="M530" i="29" s="1"/>
  <c r="F530" i="29"/>
  <c r="L530" i="29" s="1"/>
  <c r="O529" i="29"/>
  <c r="N529" i="29"/>
  <c r="K529" i="29"/>
  <c r="U529" i="29" s="1"/>
  <c r="G529" i="29"/>
  <c r="M529" i="29" s="1"/>
  <c r="F529" i="29"/>
  <c r="L529" i="29" s="1"/>
  <c r="O528" i="29"/>
  <c r="N528" i="29"/>
  <c r="K528" i="29"/>
  <c r="U528" i="29" s="1"/>
  <c r="G528" i="29"/>
  <c r="M528" i="29" s="1"/>
  <c r="F528" i="29"/>
  <c r="L528" i="29" s="1"/>
  <c r="O527" i="29"/>
  <c r="N527" i="29"/>
  <c r="K527" i="29"/>
  <c r="U527" i="29" s="1"/>
  <c r="G527" i="29"/>
  <c r="M527" i="29" s="1"/>
  <c r="F527" i="29"/>
  <c r="L527" i="29" s="1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O521" i="29"/>
  <c r="N521" i="29"/>
  <c r="K521" i="29"/>
  <c r="U521" i="29" s="1"/>
  <c r="G521" i="29"/>
  <c r="M521" i="29" s="1"/>
  <c r="F521" i="29"/>
  <c r="L521" i="29" s="1"/>
  <c r="O520" i="29"/>
  <c r="N520" i="29"/>
  <c r="K520" i="29"/>
  <c r="U520" i="29" s="1"/>
  <c r="G520" i="29"/>
  <c r="M520" i="29" s="1"/>
  <c r="F520" i="29"/>
  <c r="L520" i="29" s="1"/>
  <c r="O519" i="29"/>
  <c r="N519" i="29"/>
  <c r="K519" i="29"/>
  <c r="U519" i="29" s="1"/>
  <c r="G519" i="29"/>
  <c r="M519" i="29" s="1"/>
  <c r="F519" i="29"/>
  <c r="L519" i="29" s="1"/>
  <c r="O518" i="29"/>
  <c r="N518" i="29"/>
  <c r="K518" i="29"/>
  <c r="U518" i="29" s="1"/>
  <c r="G518" i="29"/>
  <c r="M518" i="29" s="1"/>
  <c r="F518" i="29"/>
  <c r="L518" i="29" s="1"/>
  <c r="O517" i="29"/>
  <c r="N517" i="29"/>
  <c r="K517" i="29"/>
  <c r="U517" i="29" s="1"/>
  <c r="G517" i="29"/>
  <c r="M517" i="29" s="1"/>
  <c r="F517" i="29"/>
  <c r="L517" i="29" s="1"/>
  <c r="O516" i="29"/>
  <c r="N516" i="29"/>
  <c r="K516" i="29"/>
  <c r="U516" i="29" s="1"/>
  <c r="G516" i="29"/>
  <c r="M516" i="29" s="1"/>
  <c r="F516" i="29"/>
  <c r="L516" i="29" s="1"/>
  <c r="O515" i="29"/>
  <c r="N515" i="29"/>
  <c r="K515" i="29"/>
  <c r="U515" i="29" s="1"/>
  <c r="G515" i="29"/>
  <c r="M515" i="29" s="1"/>
  <c r="F515" i="29"/>
  <c r="L515" i="29" s="1"/>
  <c r="O514" i="29"/>
  <c r="N514" i="29"/>
  <c r="L514" i="29"/>
  <c r="K514" i="29"/>
  <c r="U514" i="29" s="1"/>
  <c r="G514" i="29"/>
  <c r="M514" i="29" s="1"/>
  <c r="F514" i="29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K510" i="29"/>
  <c r="U510" i="29" s="1"/>
  <c r="G510" i="29"/>
  <c r="M510" i="29" s="1"/>
  <c r="F510" i="29"/>
  <c r="L510" i="29" s="1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O507" i="29"/>
  <c r="N507" i="29"/>
  <c r="K507" i="29"/>
  <c r="U507" i="29" s="1"/>
  <c r="G507" i="29"/>
  <c r="M507" i="29" s="1"/>
  <c r="F507" i="29"/>
  <c r="L507" i="29" s="1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K504" i="29"/>
  <c r="U504" i="29" s="1"/>
  <c r="G504" i="29"/>
  <c r="M504" i="29" s="1"/>
  <c r="F504" i="29"/>
  <c r="L504" i="29" s="1"/>
  <c r="U503" i="29"/>
  <c r="O503" i="29"/>
  <c r="N503" i="29"/>
  <c r="K503" i="29"/>
  <c r="G503" i="29"/>
  <c r="M503" i="29" s="1"/>
  <c r="F503" i="29"/>
  <c r="L503" i="29" s="1"/>
  <c r="U502" i="29"/>
  <c r="O502" i="29"/>
  <c r="N502" i="29"/>
  <c r="K502" i="29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K500" i="29"/>
  <c r="U500" i="29" s="1"/>
  <c r="G500" i="29"/>
  <c r="M500" i="29" s="1"/>
  <c r="F500" i="29"/>
  <c r="L500" i="29" s="1"/>
  <c r="O499" i="29"/>
  <c r="N499" i="29"/>
  <c r="K499" i="29"/>
  <c r="G499" i="29"/>
  <c r="M499" i="29" s="1"/>
  <c r="F499" i="29"/>
  <c r="L499" i="29" s="1"/>
  <c r="U498" i="29"/>
  <c r="O496" i="29"/>
  <c r="N496" i="29"/>
  <c r="K496" i="29"/>
  <c r="U496" i="29" s="1"/>
  <c r="G496" i="29"/>
  <c r="M496" i="29" s="1"/>
  <c r="F496" i="29"/>
  <c r="L496" i="29" s="1"/>
  <c r="O495" i="29"/>
  <c r="N495" i="29"/>
  <c r="M495" i="29"/>
  <c r="L495" i="29"/>
  <c r="K495" i="29"/>
  <c r="U495" i="29" s="1"/>
  <c r="G495" i="29"/>
  <c r="F495" i="29"/>
  <c r="O494" i="29"/>
  <c r="N494" i="29"/>
  <c r="K494" i="29"/>
  <c r="U494" i="29" s="1"/>
  <c r="G494" i="29"/>
  <c r="M494" i="29" s="1"/>
  <c r="F494" i="29"/>
  <c r="L494" i="29" s="1"/>
  <c r="O493" i="29"/>
  <c r="N493" i="29"/>
  <c r="K493" i="29"/>
  <c r="U493" i="29" s="1"/>
  <c r="G493" i="29"/>
  <c r="M493" i="29" s="1"/>
  <c r="F493" i="29"/>
  <c r="L493" i="29" s="1"/>
  <c r="O492" i="29"/>
  <c r="O489" i="29" s="1"/>
  <c r="N492" i="29"/>
  <c r="L492" i="29"/>
  <c r="K492" i="29"/>
  <c r="U492" i="29" s="1"/>
  <c r="G492" i="29"/>
  <c r="M492" i="29" s="1"/>
  <c r="F492" i="29"/>
  <c r="O491" i="29"/>
  <c r="N491" i="29"/>
  <c r="K491" i="29"/>
  <c r="U491" i="29" s="1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N487" i="29" s="1"/>
  <c r="F487" i="29"/>
  <c r="L487" i="29" s="1"/>
  <c r="O486" i="29"/>
  <c r="K486" i="29"/>
  <c r="H486" i="29"/>
  <c r="F486" i="29" s="1"/>
  <c r="L486" i="29" s="1"/>
  <c r="U485" i="29"/>
  <c r="O485" i="29"/>
  <c r="K485" i="29"/>
  <c r="H485" i="29"/>
  <c r="N485" i="29" s="1"/>
  <c r="F485" i="29"/>
  <c r="L485" i="29" s="1"/>
  <c r="U484" i="29"/>
  <c r="O482" i="29"/>
  <c r="N482" i="29"/>
  <c r="K482" i="29"/>
  <c r="U482" i="29" s="1"/>
  <c r="G482" i="29"/>
  <c r="M482" i="29" s="1"/>
  <c r="F482" i="29"/>
  <c r="L482" i="29" s="1"/>
  <c r="O481" i="29"/>
  <c r="N481" i="29"/>
  <c r="K481" i="29"/>
  <c r="U481" i="29" s="1"/>
  <c r="G481" i="29"/>
  <c r="M481" i="29" s="1"/>
  <c r="F481" i="29"/>
  <c r="L481" i="29" s="1"/>
  <c r="O480" i="29"/>
  <c r="N480" i="29"/>
  <c r="K480" i="29"/>
  <c r="U480" i="29" s="1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O478" i="29"/>
  <c r="N478" i="29"/>
  <c r="K478" i="29"/>
  <c r="U478" i="29" s="1"/>
  <c r="G478" i="29"/>
  <c r="M478" i="29" s="1"/>
  <c r="F478" i="29"/>
  <c r="L478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O473" i="29"/>
  <c r="N473" i="29"/>
  <c r="K473" i="29"/>
  <c r="U473" i="29" s="1"/>
  <c r="G473" i="29"/>
  <c r="M473" i="29" s="1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K469" i="29"/>
  <c r="U469" i="29" s="1"/>
  <c r="G469" i="29"/>
  <c r="M469" i="29" s="1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K466" i="29"/>
  <c r="U466" i="29" s="1"/>
  <c r="G466" i="29"/>
  <c r="M466" i="29" s="1"/>
  <c r="F466" i="29"/>
  <c r="L466" i="29" s="1"/>
  <c r="O465" i="29"/>
  <c r="N465" i="29"/>
  <c r="K465" i="29"/>
  <c r="U465" i="29" s="1"/>
  <c r="G465" i="29"/>
  <c r="M465" i="29" s="1"/>
  <c r="F465" i="29"/>
  <c r="L465" i="29" s="1"/>
  <c r="O464" i="29"/>
  <c r="N464" i="29"/>
  <c r="K464" i="29"/>
  <c r="U464" i="29" s="1"/>
  <c r="G464" i="29"/>
  <c r="M464" i="29" s="1"/>
  <c r="F464" i="29"/>
  <c r="L464" i="29" s="1"/>
  <c r="U463" i="29"/>
  <c r="O463" i="29"/>
  <c r="N463" i="29"/>
  <c r="K463" i="29"/>
  <c r="G463" i="29"/>
  <c r="M463" i="29" s="1"/>
  <c r="F463" i="29"/>
  <c r="L463" i="29" s="1"/>
  <c r="U462" i="29"/>
  <c r="O461" i="29"/>
  <c r="N461" i="29"/>
  <c r="K461" i="29"/>
  <c r="U461" i="29" s="1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O459" i="29"/>
  <c r="N459" i="29"/>
  <c r="K459" i="29"/>
  <c r="U459" i="29" s="1"/>
  <c r="G459" i="29"/>
  <c r="M459" i="29" s="1"/>
  <c r="F459" i="29"/>
  <c r="L459" i="29" s="1"/>
  <c r="U458" i="29"/>
  <c r="O457" i="29"/>
  <c r="N457" i="29"/>
  <c r="K457" i="29"/>
  <c r="U457" i="29" s="1"/>
  <c r="G457" i="29"/>
  <c r="M457" i="29" s="1"/>
  <c r="F457" i="29"/>
  <c r="L457" i="29" s="1"/>
  <c r="O456" i="29"/>
  <c r="N456" i="29"/>
  <c r="K456" i="29"/>
  <c r="U456" i="29" s="1"/>
  <c r="G456" i="29"/>
  <c r="M456" i="29" s="1"/>
  <c r="F456" i="29"/>
  <c r="L456" i="29" s="1"/>
  <c r="U455" i="29"/>
  <c r="O454" i="29"/>
  <c r="N454" i="29"/>
  <c r="K454" i="29"/>
  <c r="U454" i="29" s="1"/>
  <c r="G454" i="29"/>
  <c r="M454" i="29" s="1"/>
  <c r="F454" i="29"/>
  <c r="L454" i="29" s="1"/>
  <c r="U453" i="29"/>
  <c r="O453" i="29"/>
  <c r="N453" i="29"/>
  <c r="K453" i="29"/>
  <c r="G453" i="29"/>
  <c r="M453" i="29" s="1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U448" i="29"/>
  <c r="O448" i="29"/>
  <c r="N448" i="29"/>
  <c r="K448" i="29"/>
  <c r="G448" i="29"/>
  <c r="M448" i="29" s="1"/>
  <c r="F448" i="29"/>
  <c r="L448" i="29" s="1"/>
  <c r="O447" i="29"/>
  <c r="N447" i="29"/>
  <c r="K447" i="29"/>
  <c r="U447" i="29" s="1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M445" i="29"/>
  <c r="L445" i="29"/>
  <c r="K445" i="29"/>
  <c r="U445" i="29" s="1"/>
  <c r="G445" i="29"/>
  <c r="F445" i="29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U442" i="29"/>
  <c r="O442" i="29"/>
  <c r="N442" i="29"/>
  <c r="M442" i="29"/>
  <c r="K442" i="29"/>
  <c r="G442" i="29"/>
  <c r="F442" i="29"/>
  <c r="L442" i="29" s="1"/>
  <c r="U441" i="29"/>
  <c r="O440" i="29"/>
  <c r="N440" i="29"/>
  <c r="G440" i="29"/>
  <c r="M440" i="29" s="1"/>
  <c r="F440" i="29"/>
  <c r="L440" i="29" s="1"/>
  <c r="O439" i="29"/>
  <c r="N439" i="29"/>
  <c r="G439" i="29"/>
  <c r="M439" i="29" s="1"/>
  <c r="F439" i="29"/>
  <c r="L439" i="29" s="1"/>
  <c r="O438" i="29"/>
  <c r="N438" i="29"/>
  <c r="K438" i="29"/>
  <c r="U438" i="29" s="1"/>
  <c r="G438" i="29"/>
  <c r="M438" i="29" s="1"/>
  <c r="F438" i="29"/>
  <c r="L438" i="29" s="1"/>
  <c r="O437" i="29"/>
  <c r="N437" i="29"/>
  <c r="K437" i="29"/>
  <c r="U437" i="29" s="1"/>
  <c r="G437" i="29"/>
  <c r="M437" i="29" s="1"/>
  <c r="F437" i="29"/>
  <c r="L437" i="29" s="1"/>
  <c r="U436" i="29"/>
  <c r="O436" i="29"/>
  <c r="N436" i="29"/>
  <c r="K436" i="29"/>
  <c r="G436" i="29"/>
  <c r="M436" i="29" s="1"/>
  <c r="F436" i="29"/>
  <c r="L436" i="29" s="1"/>
  <c r="O435" i="29"/>
  <c r="N435" i="29"/>
  <c r="K435" i="29"/>
  <c r="U435" i="29" s="1"/>
  <c r="G435" i="29"/>
  <c r="M435" i="29" s="1"/>
  <c r="F435" i="29"/>
  <c r="L435" i="29" s="1"/>
  <c r="O434" i="29"/>
  <c r="N434" i="29"/>
  <c r="K434" i="29"/>
  <c r="U434" i="29" s="1"/>
  <c r="G434" i="29"/>
  <c r="M434" i="29" s="1"/>
  <c r="F434" i="29"/>
  <c r="L434" i="29" s="1"/>
  <c r="O433" i="29"/>
  <c r="N433" i="29"/>
  <c r="K433" i="29"/>
  <c r="U433" i="29" s="1"/>
  <c r="G433" i="29"/>
  <c r="M433" i="29" s="1"/>
  <c r="F433" i="29"/>
  <c r="L433" i="29" s="1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L430" i="29"/>
  <c r="K430" i="29"/>
  <c r="U430" i="29" s="1"/>
  <c r="G430" i="29"/>
  <c r="M430" i="29" s="1"/>
  <c r="F430" i="29"/>
  <c r="O429" i="29"/>
  <c r="N429" i="29"/>
  <c r="K429" i="29"/>
  <c r="G429" i="29"/>
  <c r="M429" i="29" s="1"/>
  <c r="F429" i="29"/>
  <c r="L429" i="29" s="1"/>
  <c r="O428" i="29"/>
  <c r="N428" i="29"/>
  <c r="K428" i="29"/>
  <c r="U428" i="29" s="1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U423" i="29"/>
  <c r="O423" i="29"/>
  <c r="N423" i="29"/>
  <c r="K423" i="29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K421" i="29"/>
  <c r="U421" i="29" s="1"/>
  <c r="G421" i="29"/>
  <c r="M421" i="29" s="1"/>
  <c r="F421" i="29"/>
  <c r="L421" i="29" s="1"/>
  <c r="U420" i="29"/>
  <c r="O419" i="29"/>
  <c r="N419" i="29"/>
  <c r="K419" i="29"/>
  <c r="U419" i="29" s="1"/>
  <c r="G419" i="29"/>
  <c r="M419" i="29" s="1"/>
  <c r="F419" i="29"/>
  <c r="L419" i="29" s="1"/>
  <c r="O418" i="29"/>
  <c r="N418" i="29"/>
  <c r="K418" i="29"/>
  <c r="U418" i="29" s="1"/>
  <c r="G418" i="29"/>
  <c r="M418" i="29" s="1"/>
  <c r="F418" i="29"/>
  <c r="L418" i="29" s="1"/>
  <c r="O417" i="29"/>
  <c r="N417" i="29"/>
  <c r="K417" i="29"/>
  <c r="U417" i="29" s="1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O412" i="29"/>
  <c r="N412" i="29"/>
  <c r="L412" i="29"/>
  <c r="K412" i="29"/>
  <c r="U412" i="29" s="1"/>
  <c r="G412" i="29"/>
  <c r="M412" i="29" s="1"/>
  <c r="F412" i="29"/>
  <c r="O411" i="29"/>
  <c r="N411" i="29"/>
  <c r="K411" i="29"/>
  <c r="U411" i="29" s="1"/>
  <c r="G411" i="29"/>
  <c r="M411" i="29" s="1"/>
  <c r="F411" i="29"/>
  <c r="L411" i="29" s="1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L407" i="29"/>
  <c r="K407" i="29"/>
  <c r="U407" i="29" s="1"/>
  <c r="G407" i="29"/>
  <c r="M407" i="29" s="1"/>
  <c r="F407" i="29"/>
  <c r="U406" i="29"/>
  <c r="O405" i="29"/>
  <c r="N405" i="29"/>
  <c r="K405" i="29"/>
  <c r="U405" i="29" s="1"/>
  <c r="G405" i="29"/>
  <c r="M405" i="29" s="1"/>
  <c r="F405" i="29"/>
  <c r="L405" i="29" s="1"/>
  <c r="O404" i="29"/>
  <c r="N404" i="29"/>
  <c r="K404" i="29"/>
  <c r="U404" i="29" s="1"/>
  <c r="G404" i="29"/>
  <c r="M404" i="29" s="1"/>
  <c r="F404" i="29"/>
  <c r="L404" i="29" s="1"/>
  <c r="U403" i="29"/>
  <c r="O403" i="29"/>
  <c r="N403" i="29"/>
  <c r="K403" i="29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K398" i="29"/>
  <c r="U398" i="29" s="1"/>
  <c r="G398" i="29"/>
  <c r="M398" i="29" s="1"/>
  <c r="F398" i="29"/>
  <c r="L398" i="29" s="1"/>
  <c r="O397" i="29"/>
  <c r="N397" i="29"/>
  <c r="K397" i="29"/>
  <c r="U397" i="29" s="1"/>
  <c r="G397" i="29"/>
  <c r="M397" i="29" s="1"/>
  <c r="F397" i="29"/>
  <c r="L397" i="29" s="1"/>
  <c r="O396" i="29"/>
  <c r="N396" i="29"/>
  <c r="K396" i="29"/>
  <c r="U396" i="29" s="1"/>
  <c r="G396" i="29"/>
  <c r="M396" i="29" s="1"/>
  <c r="F396" i="29"/>
  <c r="L396" i="29" s="1"/>
  <c r="O395" i="29"/>
  <c r="N395" i="29"/>
  <c r="K395" i="29"/>
  <c r="U395" i="29" s="1"/>
  <c r="G395" i="29"/>
  <c r="M395" i="29" s="1"/>
  <c r="F395" i="29"/>
  <c r="L395" i="29" s="1"/>
  <c r="O394" i="29"/>
  <c r="N394" i="29"/>
  <c r="K394" i="29"/>
  <c r="U394" i="29" s="1"/>
  <c r="G394" i="29"/>
  <c r="M394" i="29" s="1"/>
  <c r="F394" i="29"/>
  <c r="L394" i="29" s="1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O386" i="29"/>
  <c r="N386" i="29"/>
  <c r="L386" i="29"/>
  <c r="K386" i="29"/>
  <c r="U386" i="29" s="1"/>
  <c r="G386" i="29"/>
  <c r="M386" i="29" s="1"/>
  <c r="F386" i="29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K383" i="29"/>
  <c r="U383" i="29" s="1"/>
  <c r="G383" i="29"/>
  <c r="M383" i="29" s="1"/>
  <c r="F383" i="29"/>
  <c r="L383" i="29" s="1"/>
  <c r="O382" i="29"/>
  <c r="N382" i="29"/>
  <c r="L382" i="29"/>
  <c r="K382" i="29"/>
  <c r="U382" i="29" s="1"/>
  <c r="G382" i="29"/>
  <c r="M382" i="29" s="1"/>
  <c r="F382" i="29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O379" i="29"/>
  <c r="N379" i="29"/>
  <c r="K379" i="29"/>
  <c r="U379" i="29" s="1"/>
  <c r="G379" i="29"/>
  <c r="M379" i="29" s="1"/>
  <c r="F379" i="29"/>
  <c r="L379" i="29" s="1"/>
  <c r="O378" i="29"/>
  <c r="N378" i="29"/>
  <c r="K378" i="29"/>
  <c r="U378" i="29" s="1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M373" i="29"/>
  <c r="K373" i="29"/>
  <c r="U373" i="29" s="1"/>
  <c r="G373" i="29"/>
  <c r="F373" i="29"/>
  <c r="L373" i="29" s="1"/>
  <c r="O372" i="29"/>
  <c r="N372" i="29"/>
  <c r="K372" i="29"/>
  <c r="U372" i="29" s="1"/>
  <c r="G372" i="29"/>
  <c r="M372" i="29" s="1"/>
  <c r="F372" i="29"/>
  <c r="L372" i="29" s="1"/>
  <c r="O371" i="29"/>
  <c r="N371" i="29"/>
  <c r="K371" i="29"/>
  <c r="U371" i="29" s="1"/>
  <c r="G371" i="29"/>
  <c r="M371" i="29" s="1"/>
  <c r="F371" i="29"/>
  <c r="L371" i="29" s="1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M368" i="29"/>
  <c r="K368" i="29"/>
  <c r="U368" i="29" s="1"/>
  <c r="G368" i="29"/>
  <c r="F368" i="29"/>
  <c r="L368" i="29" s="1"/>
  <c r="O367" i="29"/>
  <c r="N367" i="29"/>
  <c r="K367" i="29"/>
  <c r="U367" i="29" s="1"/>
  <c r="G367" i="29"/>
  <c r="M367" i="29" s="1"/>
  <c r="F367" i="29"/>
  <c r="L367" i="29" s="1"/>
  <c r="O366" i="29"/>
  <c r="N366" i="29"/>
  <c r="K366" i="29"/>
  <c r="U366" i="29" s="1"/>
  <c r="G366" i="29"/>
  <c r="M366" i="29" s="1"/>
  <c r="F366" i="29"/>
  <c r="L366" i="29" s="1"/>
  <c r="U365" i="29"/>
  <c r="O364" i="29"/>
  <c r="N364" i="29"/>
  <c r="M364" i="29"/>
  <c r="K364" i="29"/>
  <c r="U364" i="29" s="1"/>
  <c r="G364" i="29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L361" i="29"/>
  <c r="K361" i="29"/>
  <c r="U361" i="29" s="1"/>
  <c r="G361" i="29"/>
  <c r="M361" i="29" s="1"/>
  <c r="F361" i="29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K358" i="29"/>
  <c r="U358" i="29" s="1"/>
  <c r="G358" i="29"/>
  <c r="M358" i="29" s="1"/>
  <c r="F358" i="29"/>
  <c r="L358" i="29" s="1"/>
  <c r="O357" i="29"/>
  <c r="N357" i="29"/>
  <c r="K357" i="29"/>
  <c r="U357" i="29" s="1"/>
  <c r="G357" i="29"/>
  <c r="M357" i="29" s="1"/>
  <c r="F357" i="29"/>
  <c r="L357" i="29" s="1"/>
  <c r="U356" i="29"/>
  <c r="U355" i="29"/>
  <c r="O355" i="29"/>
  <c r="G355" i="29"/>
  <c r="M355" i="29" s="1"/>
  <c r="F355" i="29"/>
  <c r="L355" i="29" s="1"/>
  <c r="O354" i="29"/>
  <c r="N354" i="29"/>
  <c r="K354" i="29"/>
  <c r="U354" i="29" s="1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K350" i="29"/>
  <c r="U350" i="29" s="1"/>
  <c r="G350" i="29"/>
  <c r="M350" i="29" s="1"/>
  <c r="F350" i="29"/>
  <c r="L350" i="29" s="1"/>
  <c r="U349" i="29"/>
  <c r="O348" i="29"/>
  <c r="N348" i="29"/>
  <c r="K348" i="29"/>
  <c r="U348" i="29" s="1"/>
  <c r="G348" i="29"/>
  <c r="M348" i="29" s="1"/>
  <c r="F348" i="29"/>
  <c r="L348" i="29" s="1"/>
  <c r="U347" i="29"/>
  <c r="O347" i="29"/>
  <c r="N347" i="29"/>
  <c r="K347" i="29"/>
  <c r="G347" i="29"/>
  <c r="M347" i="29" s="1"/>
  <c r="F347" i="29"/>
  <c r="L347" i="29" s="1"/>
  <c r="O346" i="29"/>
  <c r="N346" i="29"/>
  <c r="K346" i="29"/>
  <c r="U346" i="29" s="1"/>
  <c r="G346" i="29"/>
  <c r="M346" i="29" s="1"/>
  <c r="F346" i="29"/>
  <c r="L346" i="29" s="1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O338" i="29"/>
  <c r="N338" i="29"/>
  <c r="K338" i="29"/>
  <c r="U338" i="29" s="1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K334" i="29"/>
  <c r="U334" i="29" s="1"/>
  <c r="G334" i="29"/>
  <c r="M334" i="29" s="1"/>
  <c r="F334" i="29"/>
  <c r="L334" i="29" s="1"/>
  <c r="O333" i="29"/>
  <c r="N333" i="29"/>
  <c r="K333" i="29"/>
  <c r="U333" i="29" s="1"/>
  <c r="G333" i="29"/>
  <c r="M333" i="29" s="1"/>
  <c r="F333" i="29"/>
  <c r="L333" i="29" s="1"/>
  <c r="O332" i="29"/>
  <c r="N332" i="29"/>
  <c r="K332" i="29"/>
  <c r="U332" i="29" s="1"/>
  <c r="G332" i="29"/>
  <c r="M332" i="29" s="1"/>
  <c r="F332" i="29"/>
  <c r="L332" i="29" s="1"/>
  <c r="U331" i="29"/>
  <c r="O331" i="29"/>
  <c r="N331" i="29"/>
  <c r="K331" i="29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L327" i="29"/>
  <c r="K327" i="29"/>
  <c r="U327" i="29" s="1"/>
  <c r="G327" i="29"/>
  <c r="M327" i="29" s="1"/>
  <c r="F327" i="29"/>
  <c r="U326" i="29"/>
  <c r="O324" i="29"/>
  <c r="N324" i="29"/>
  <c r="K324" i="29"/>
  <c r="U324" i="29" s="1"/>
  <c r="G324" i="29"/>
  <c r="M324" i="29" s="1"/>
  <c r="F324" i="29"/>
  <c r="L324" i="29" s="1"/>
  <c r="O323" i="29"/>
  <c r="N323" i="29"/>
  <c r="K323" i="29"/>
  <c r="U323" i="29" s="1"/>
  <c r="G323" i="29"/>
  <c r="M323" i="29" s="1"/>
  <c r="F323" i="29"/>
  <c r="L323" i="29" s="1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K318" i="29"/>
  <c r="U318" i="29" s="1"/>
  <c r="G318" i="29"/>
  <c r="M318" i="29" s="1"/>
  <c r="F318" i="29"/>
  <c r="L318" i="29" s="1"/>
  <c r="O317" i="29"/>
  <c r="N317" i="29"/>
  <c r="K317" i="29"/>
  <c r="U317" i="29" s="1"/>
  <c r="G317" i="29"/>
  <c r="M317" i="29" s="1"/>
  <c r="F317" i="29"/>
  <c r="L317" i="29" s="1"/>
  <c r="U316" i="29"/>
  <c r="O315" i="29"/>
  <c r="N315" i="29"/>
  <c r="K315" i="29"/>
  <c r="U315" i="29" s="1"/>
  <c r="G315" i="29"/>
  <c r="M315" i="29" s="1"/>
  <c r="F315" i="29"/>
  <c r="L315" i="29" s="1"/>
  <c r="O314" i="29"/>
  <c r="N314" i="29"/>
  <c r="K314" i="29"/>
  <c r="U314" i="29" s="1"/>
  <c r="G314" i="29"/>
  <c r="M314" i="29" s="1"/>
  <c r="F314" i="29"/>
  <c r="L314" i="29" s="1"/>
  <c r="U313" i="29"/>
  <c r="O312" i="29"/>
  <c r="N312" i="29"/>
  <c r="K312" i="29"/>
  <c r="U312" i="29" s="1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K309" i="29"/>
  <c r="U309" i="29" s="1"/>
  <c r="G309" i="29"/>
  <c r="M309" i="29" s="1"/>
  <c r="F309" i="29"/>
  <c r="L309" i="29" s="1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O303" i="29"/>
  <c r="N303" i="29"/>
  <c r="K303" i="29"/>
  <c r="U303" i="29" s="1"/>
  <c r="G303" i="29"/>
  <c r="M303" i="29" s="1"/>
  <c r="F303" i="29"/>
  <c r="L303" i="29" s="1"/>
  <c r="O302" i="29"/>
  <c r="N302" i="29"/>
  <c r="K302" i="29"/>
  <c r="U302" i="29" s="1"/>
  <c r="G302" i="29"/>
  <c r="M302" i="29" s="1"/>
  <c r="F302" i="29"/>
  <c r="L302" i="29" s="1"/>
  <c r="O301" i="29"/>
  <c r="N301" i="29"/>
  <c r="K301" i="29"/>
  <c r="U301" i="29" s="1"/>
  <c r="G301" i="29"/>
  <c r="M301" i="29" s="1"/>
  <c r="F301" i="29"/>
  <c r="L301" i="29" s="1"/>
  <c r="O300" i="29"/>
  <c r="N300" i="29"/>
  <c r="K300" i="29"/>
  <c r="U300" i="29" s="1"/>
  <c r="G300" i="29"/>
  <c r="M300" i="29" s="1"/>
  <c r="F300" i="29"/>
  <c r="L300" i="29" s="1"/>
  <c r="O299" i="29"/>
  <c r="N299" i="29"/>
  <c r="K299" i="29"/>
  <c r="U299" i="29" s="1"/>
  <c r="G299" i="29"/>
  <c r="M299" i="29" s="1"/>
  <c r="F299" i="29"/>
  <c r="L299" i="29" s="1"/>
  <c r="O298" i="29"/>
  <c r="N298" i="29"/>
  <c r="K298" i="29"/>
  <c r="U298" i="29" s="1"/>
  <c r="G298" i="29"/>
  <c r="M298" i="29" s="1"/>
  <c r="F298" i="29"/>
  <c r="L298" i="29" s="1"/>
  <c r="O297" i="29"/>
  <c r="N297" i="29"/>
  <c r="K297" i="29"/>
  <c r="U297" i="29" s="1"/>
  <c r="G297" i="29"/>
  <c r="M297" i="29" s="1"/>
  <c r="F297" i="29"/>
  <c r="L297" i="29" s="1"/>
  <c r="U296" i="29"/>
  <c r="O296" i="29"/>
  <c r="N296" i="29"/>
  <c r="K296" i="29"/>
  <c r="G296" i="29"/>
  <c r="M296" i="29" s="1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O293" i="29"/>
  <c r="N293" i="29"/>
  <c r="K293" i="29"/>
  <c r="U293" i="29" s="1"/>
  <c r="G293" i="29"/>
  <c r="M293" i="29" s="1"/>
  <c r="F293" i="29"/>
  <c r="L293" i="29" s="1"/>
  <c r="U292" i="29"/>
  <c r="O290" i="29"/>
  <c r="N290" i="29"/>
  <c r="K290" i="29"/>
  <c r="U290" i="29" s="1"/>
  <c r="G290" i="29"/>
  <c r="M290" i="29" s="1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G286" i="29"/>
  <c r="M286" i="29" s="1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L281" i="29"/>
  <c r="K281" i="29"/>
  <c r="U281" i="29" s="1"/>
  <c r="G281" i="29"/>
  <c r="M281" i="29" s="1"/>
  <c r="F281" i="29"/>
  <c r="O280" i="29"/>
  <c r="N280" i="29"/>
  <c r="K280" i="29"/>
  <c r="U280" i="29" s="1"/>
  <c r="G280" i="29"/>
  <c r="M280" i="29" s="1"/>
  <c r="F280" i="29"/>
  <c r="L280" i="29" s="1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G273" i="29"/>
  <c r="M273" i="29" s="1"/>
  <c r="F273" i="29"/>
  <c r="L273" i="29" s="1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M267" i="29"/>
  <c r="L267" i="29"/>
  <c r="K267" i="29"/>
  <c r="U267" i="29" s="1"/>
  <c r="G267" i="29"/>
  <c r="F267" i="29"/>
  <c r="O266" i="29"/>
  <c r="N266" i="29"/>
  <c r="K266" i="29"/>
  <c r="U266" i="29" s="1"/>
  <c r="G266" i="29"/>
  <c r="M266" i="29" s="1"/>
  <c r="F266" i="29"/>
  <c r="L266" i="29" s="1"/>
  <c r="O265" i="29"/>
  <c r="N265" i="29"/>
  <c r="K265" i="29"/>
  <c r="U265" i="29" s="1"/>
  <c r="G265" i="29"/>
  <c r="M265" i="29" s="1"/>
  <c r="F265" i="29"/>
  <c r="L265" i="29" s="1"/>
  <c r="O264" i="29"/>
  <c r="N264" i="29"/>
  <c r="M264" i="29"/>
  <c r="L264" i="29"/>
  <c r="K264" i="29"/>
  <c r="U264" i="29" s="1"/>
  <c r="G264" i="29"/>
  <c r="F264" i="29"/>
  <c r="O263" i="29"/>
  <c r="N263" i="29"/>
  <c r="K263" i="29"/>
  <c r="U263" i="29" s="1"/>
  <c r="G263" i="29"/>
  <c r="M263" i="29" s="1"/>
  <c r="F263" i="29"/>
  <c r="L263" i="29" s="1"/>
  <c r="O262" i="29"/>
  <c r="N262" i="29"/>
  <c r="K262" i="29"/>
  <c r="U262" i="29" s="1"/>
  <c r="G262" i="29"/>
  <c r="M262" i="29" s="1"/>
  <c r="F262" i="29"/>
  <c r="L262" i="29" s="1"/>
  <c r="O261" i="29"/>
  <c r="N261" i="29"/>
  <c r="K261" i="29"/>
  <c r="U261" i="29" s="1"/>
  <c r="G261" i="29"/>
  <c r="M261" i="29" s="1"/>
  <c r="F261" i="29"/>
  <c r="L261" i="29" s="1"/>
  <c r="U260" i="29"/>
  <c r="O259" i="29"/>
  <c r="N259" i="29"/>
  <c r="K259" i="29"/>
  <c r="U259" i="29" s="1"/>
  <c r="G259" i="29"/>
  <c r="M259" i="29" s="1"/>
  <c r="F259" i="29"/>
  <c r="L259" i="29" s="1"/>
  <c r="U258" i="29"/>
  <c r="U256" i="29"/>
  <c r="O255" i="29"/>
  <c r="N255" i="29"/>
  <c r="K255" i="29"/>
  <c r="U255" i="29" s="1"/>
  <c r="G255" i="29"/>
  <c r="M255" i="29" s="1"/>
  <c r="F255" i="29"/>
  <c r="L255" i="29" s="1"/>
  <c r="O254" i="29"/>
  <c r="N254" i="29"/>
  <c r="K254" i="29"/>
  <c r="U254" i="29" s="1"/>
  <c r="G254" i="29"/>
  <c r="M254" i="29" s="1"/>
  <c r="F254" i="29"/>
  <c r="L254" i="29" s="1"/>
  <c r="U253" i="29"/>
  <c r="O253" i="29"/>
  <c r="N253" i="29"/>
  <c r="M253" i="29"/>
  <c r="K253" i="29"/>
  <c r="G253" i="29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U250" i="29"/>
  <c r="O250" i="29"/>
  <c r="N250" i="29"/>
  <c r="M250" i="29"/>
  <c r="K250" i="29"/>
  <c r="G250" i="29"/>
  <c r="F250" i="29"/>
  <c r="L250" i="29" s="1"/>
  <c r="O249" i="29"/>
  <c r="N249" i="29"/>
  <c r="K249" i="29"/>
  <c r="U249" i="29" s="1"/>
  <c r="G249" i="29"/>
  <c r="M249" i="29" s="1"/>
  <c r="F249" i="29"/>
  <c r="L249" i="29" s="1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O245" i="29"/>
  <c r="N245" i="29"/>
  <c r="K245" i="29"/>
  <c r="U245" i="29" s="1"/>
  <c r="G245" i="29"/>
  <c r="M245" i="29" s="1"/>
  <c r="F245" i="29"/>
  <c r="L245" i="29" s="1"/>
  <c r="O244" i="29"/>
  <c r="N244" i="29"/>
  <c r="K244" i="29"/>
  <c r="U244" i="29" s="1"/>
  <c r="G244" i="29"/>
  <c r="M244" i="29" s="1"/>
  <c r="F244" i="29"/>
  <c r="L244" i="29" s="1"/>
  <c r="U243" i="29"/>
  <c r="O243" i="29"/>
  <c r="N243" i="29"/>
  <c r="M243" i="29"/>
  <c r="K243" i="29"/>
  <c r="G243" i="29"/>
  <c r="F243" i="29"/>
  <c r="L243" i="29" s="1"/>
  <c r="O242" i="29"/>
  <c r="N242" i="29"/>
  <c r="K242" i="29"/>
  <c r="U242" i="29" s="1"/>
  <c r="G242" i="29"/>
  <c r="M242" i="29" s="1"/>
  <c r="F242" i="29"/>
  <c r="L242" i="29" s="1"/>
  <c r="O241" i="29"/>
  <c r="N241" i="29"/>
  <c r="K241" i="29"/>
  <c r="U241" i="29" s="1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O238" i="29"/>
  <c r="N238" i="29"/>
  <c r="K238" i="29"/>
  <c r="U238" i="29" s="1"/>
  <c r="G238" i="29"/>
  <c r="M238" i="29" s="1"/>
  <c r="F238" i="29"/>
  <c r="L238" i="29" s="1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K233" i="29"/>
  <c r="U233" i="29" s="1"/>
  <c r="G233" i="29"/>
  <c r="M233" i="29" s="1"/>
  <c r="F233" i="29"/>
  <c r="L233" i="29" s="1"/>
  <c r="N232" i="29"/>
  <c r="K232" i="29"/>
  <c r="U232" i="29" s="1"/>
  <c r="G232" i="29"/>
  <c r="M232" i="29" s="1"/>
  <c r="F232" i="29"/>
  <c r="L232" i="29" s="1"/>
  <c r="N231" i="29"/>
  <c r="L231" i="29"/>
  <c r="K231" i="29"/>
  <c r="U231" i="29" s="1"/>
  <c r="G231" i="29"/>
  <c r="M231" i="29" s="1"/>
  <c r="F231" i="29"/>
  <c r="U230" i="29"/>
  <c r="O229" i="29"/>
  <c r="N229" i="29"/>
  <c r="K229" i="29"/>
  <c r="U229" i="29" s="1"/>
  <c r="G229" i="29"/>
  <c r="M229" i="29" s="1"/>
  <c r="F229" i="29"/>
  <c r="L229" i="29" s="1"/>
  <c r="O228" i="29"/>
  <c r="N228" i="29"/>
  <c r="K228" i="29"/>
  <c r="U228" i="29" s="1"/>
  <c r="G228" i="29"/>
  <c r="M228" i="29" s="1"/>
  <c r="F228" i="29"/>
  <c r="L228" i="29" s="1"/>
  <c r="O227" i="29"/>
  <c r="N227" i="29"/>
  <c r="M227" i="29"/>
  <c r="K227" i="29"/>
  <c r="U227" i="29" s="1"/>
  <c r="G227" i="29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K224" i="29"/>
  <c r="U224" i="29" s="1"/>
  <c r="G224" i="29"/>
  <c r="M224" i="29" s="1"/>
  <c r="F224" i="29"/>
  <c r="L224" i="29" s="1"/>
  <c r="O223" i="29"/>
  <c r="N223" i="29"/>
  <c r="K223" i="29"/>
  <c r="U223" i="29" s="1"/>
  <c r="G223" i="29"/>
  <c r="M223" i="29" s="1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O220" i="29"/>
  <c r="N220" i="29"/>
  <c r="K220" i="29"/>
  <c r="U220" i="29" s="1"/>
  <c r="G220" i="29"/>
  <c r="M220" i="29" s="1"/>
  <c r="F220" i="29"/>
  <c r="L220" i="29" s="1"/>
  <c r="O219" i="29"/>
  <c r="N219" i="29"/>
  <c r="K219" i="29"/>
  <c r="U219" i="29" s="1"/>
  <c r="G219" i="29"/>
  <c r="M219" i="29" s="1"/>
  <c r="F219" i="29"/>
  <c r="L219" i="29" s="1"/>
  <c r="O218" i="29"/>
  <c r="N218" i="29"/>
  <c r="L218" i="29"/>
  <c r="K218" i="29"/>
  <c r="U218" i="29" s="1"/>
  <c r="G218" i="29"/>
  <c r="M218" i="29" s="1"/>
  <c r="F218" i="29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U211" i="29"/>
  <c r="O211" i="29"/>
  <c r="N211" i="29"/>
  <c r="K211" i="29"/>
  <c r="G211" i="29"/>
  <c r="M211" i="29" s="1"/>
  <c r="F211" i="29"/>
  <c r="L211" i="29" s="1"/>
  <c r="O210" i="29"/>
  <c r="N210" i="29"/>
  <c r="K210" i="29"/>
  <c r="U210" i="29" s="1"/>
  <c r="G210" i="29"/>
  <c r="M210" i="29" s="1"/>
  <c r="F210" i="29"/>
  <c r="L210" i="29" s="1"/>
  <c r="O209" i="29"/>
  <c r="N209" i="29"/>
  <c r="L209" i="29"/>
  <c r="K209" i="29"/>
  <c r="U209" i="29" s="1"/>
  <c r="G209" i="29"/>
  <c r="M209" i="29" s="1"/>
  <c r="F209" i="29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O206" i="29"/>
  <c r="N206" i="29"/>
  <c r="K206" i="29"/>
  <c r="U206" i="29" s="1"/>
  <c r="G206" i="29"/>
  <c r="M206" i="29" s="1"/>
  <c r="F206" i="29"/>
  <c r="L206" i="29" s="1"/>
  <c r="O205" i="29"/>
  <c r="N205" i="29"/>
  <c r="K205" i="29"/>
  <c r="U205" i="29" s="1"/>
  <c r="G205" i="29"/>
  <c r="M205" i="29" s="1"/>
  <c r="F205" i="29"/>
  <c r="L205" i="29" s="1"/>
  <c r="O204" i="29"/>
  <c r="N204" i="29"/>
  <c r="K204" i="29"/>
  <c r="U204" i="29" s="1"/>
  <c r="G204" i="29"/>
  <c r="M204" i="29" s="1"/>
  <c r="F204" i="29"/>
  <c r="L204" i="29" s="1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K199" i="29"/>
  <c r="G199" i="29"/>
  <c r="M199" i="29" s="1"/>
  <c r="F199" i="29"/>
  <c r="L199" i="29" s="1"/>
  <c r="U198" i="29"/>
  <c r="O196" i="29"/>
  <c r="N196" i="29"/>
  <c r="K196" i="29"/>
  <c r="U196" i="29" s="1"/>
  <c r="G196" i="29"/>
  <c r="M196" i="29" s="1"/>
  <c r="F196" i="29"/>
  <c r="L196" i="29" s="1"/>
  <c r="U195" i="29"/>
  <c r="O195" i="29"/>
  <c r="N195" i="29"/>
  <c r="K195" i="29"/>
  <c r="G195" i="29"/>
  <c r="M195" i="29" s="1"/>
  <c r="F195" i="29"/>
  <c r="L195" i="29" s="1"/>
  <c r="O194" i="29"/>
  <c r="N194" i="29"/>
  <c r="K194" i="29"/>
  <c r="U194" i="29" s="1"/>
  <c r="G194" i="29"/>
  <c r="M194" i="29" s="1"/>
  <c r="F194" i="29"/>
  <c r="L194" i="29" s="1"/>
  <c r="O193" i="29"/>
  <c r="N193" i="29"/>
  <c r="K193" i="29"/>
  <c r="U193" i="29" s="1"/>
  <c r="G193" i="29"/>
  <c r="M193" i="29" s="1"/>
  <c r="F193" i="29"/>
  <c r="L193" i="29" s="1"/>
  <c r="O192" i="29"/>
  <c r="N192" i="29"/>
  <c r="M192" i="29"/>
  <c r="K192" i="29"/>
  <c r="U192" i="29" s="1"/>
  <c r="G192" i="29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O189" i="29"/>
  <c r="N189" i="29"/>
  <c r="K189" i="29"/>
  <c r="U189" i="29" s="1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K186" i="29"/>
  <c r="U186" i="29" s="1"/>
  <c r="G186" i="29"/>
  <c r="M186" i="29" s="1"/>
  <c r="F186" i="29"/>
  <c r="L186" i="29" s="1"/>
  <c r="O185" i="29"/>
  <c r="N185" i="29"/>
  <c r="K185" i="29"/>
  <c r="U185" i="29" s="1"/>
  <c r="G185" i="29"/>
  <c r="M185" i="29" s="1"/>
  <c r="F185" i="29"/>
  <c r="L185" i="29" s="1"/>
  <c r="O184" i="29"/>
  <c r="N184" i="29"/>
  <c r="K184" i="29"/>
  <c r="U184" i="29" s="1"/>
  <c r="G184" i="29"/>
  <c r="M184" i="29" s="1"/>
  <c r="F184" i="29"/>
  <c r="L184" i="29" s="1"/>
  <c r="O183" i="29"/>
  <c r="N183" i="29"/>
  <c r="L183" i="29"/>
  <c r="K183" i="29"/>
  <c r="U183" i="29" s="1"/>
  <c r="G183" i="29"/>
  <c r="M183" i="29" s="1"/>
  <c r="F183" i="29"/>
  <c r="O182" i="29"/>
  <c r="N182" i="29"/>
  <c r="K182" i="29"/>
  <c r="U182" i="29" s="1"/>
  <c r="G182" i="29"/>
  <c r="M182" i="29" s="1"/>
  <c r="F182" i="29"/>
  <c r="L182" i="29" s="1"/>
  <c r="U181" i="29"/>
  <c r="O180" i="29"/>
  <c r="N180" i="29"/>
  <c r="K180" i="29"/>
  <c r="U180" i="29" s="1"/>
  <c r="G180" i="29"/>
  <c r="M180" i="29" s="1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K176" i="29"/>
  <c r="U176" i="29" s="1"/>
  <c r="G176" i="29"/>
  <c r="M176" i="29" s="1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N173" i="29"/>
  <c r="K173" i="29"/>
  <c r="U173" i="29" s="1"/>
  <c r="G173" i="29"/>
  <c r="M173" i="29" s="1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K168" i="29"/>
  <c r="U168" i="29" s="1"/>
  <c r="G168" i="29"/>
  <c r="M168" i="29" s="1"/>
  <c r="F168" i="29"/>
  <c r="L168" i="29" s="1"/>
  <c r="U167" i="29"/>
  <c r="O166" i="29"/>
  <c r="N166" i="29"/>
  <c r="K166" i="29"/>
  <c r="U166" i="29" s="1"/>
  <c r="G166" i="29"/>
  <c r="M166" i="29" s="1"/>
  <c r="F166" i="29"/>
  <c r="L166" i="29" s="1"/>
  <c r="U165" i="29"/>
  <c r="O165" i="29"/>
  <c r="N165" i="29"/>
  <c r="K165" i="29"/>
  <c r="G165" i="29"/>
  <c r="M165" i="29" s="1"/>
  <c r="F165" i="29"/>
  <c r="L165" i="29" s="1"/>
  <c r="O164" i="29"/>
  <c r="N164" i="29"/>
  <c r="K164" i="29"/>
  <c r="U164" i="29" s="1"/>
  <c r="G164" i="29"/>
  <c r="M164" i="29" s="1"/>
  <c r="F164" i="29"/>
  <c r="L164" i="29" s="1"/>
  <c r="U163" i="29"/>
  <c r="O162" i="29"/>
  <c r="N162" i="29"/>
  <c r="K162" i="29"/>
  <c r="U162" i="29" s="1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O159" i="29"/>
  <c r="N159" i="29"/>
  <c r="K159" i="29"/>
  <c r="U159" i="29" s="1"/>
  <c r="G159" i="29"/>
  <c r="M159" i="29" s="1"/>
  <c r="F159" i="29"/>
  <c r="L159" i="29" s="1"/>
  <c r="O158" i="29"/>
  <c r="N158" i="29"/>
  <c r="K158" i="29"/>
  <c r="U158" i="29" s="1"/>
  <c r="G158" i="29"/>
  <c r="M158" i="29" s="1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O155" i="29"/>
  <c r="N155" i="29"/>
  <c r="K155" i="29"/>
  <c r="U155" i="29" s="1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U153" i="29"/>
  <c r="O153" i="29"/>
  <c r="N153" i="29"/>
  <c r="K153" i="29"/>
  <c r="G153" i="29"/>
  <c r="M153" i="29" s="1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O147" i="29"/>
  <c r="N147" i="29"/>
  <c r="K147" i="29"/>
  <c r="U147" i="29" s="1"/>
  <c r="G147" i="29"/>
  <c r="M147" i="29" s="1"/>
  <c r="F147" i="29"/>
  <c r="L147" i="29" s="1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U144" i="29"/>
  <c r="O144" i="29"/>
  <c r="N144" i="29"/>
  <c r="K144" i="29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L141" i="29"/>
  <c r="K141" i="29"/>
  <c r="U141" i="29" s="1"/>
  <c r="G141" i="29"/>
  <c r="M141" i="29" s="1"/>
  <c r="F141" i="29"/>
  <c r="U140" i="29"/>
  <c r="O140" i="29"/>
  <c r="N140" i="29"/>
  <c r="K140" i="29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O138" i="29"/>
  <c r="N138" i="29"/>
  <c r="K138" i="29"/>
  <c r="U138" i="29" s="1"/>
  <c r="G138" i="29"/>
  <c r="M138" i="29" s="1"/>
  <c r="F138" i="29"/>
  <c r="L138" i="29" s="1"/>
  <c r="U137" i="29"/>
  <c r="O136" i="29"/>
  <c r="N136" i="29"/>
  <c r="K136" i="29"/>
  <c r="G136" i="29"/>
  <c r="M136" i="29" s="1"/>
  <c r="F136" i="29"/>
  <c r="L136" i="29" s="1"/>
  <c r="U135" i="29"/>
  <c r="U133" i="29"/>
  <c r="O132" i="29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K127" i="29"/>
  <c r="U127" i="29" s="1"/>
  <c r="G127" i="29"/>
  <c r="M127" i="29" s="1"/>
  <c r="F127" i="29"/>
  <c r="L127" i="29" s="1"/>
  <c r="O126" i="29"/>
  <c r="N126" i="29"/>
  <c r="K126" i="29"/>
  <c r="K120" i="29" s="1"/>
  <c r="U120" i="29" s="1"/>
  <c r="G126" i="29"/>
  <c r="M126" i="29" s="1"/>
  <c r="F126" i="29"/>
  <c r="L126" i="29" s="1"/>
  <c r="U125" i="29"/>
  <c r="O124" i="29"/>
  <c r="N124" i="29"/>
  <c r="K124" i="29"/>
  <c r="U124" i="29" s="1"/>
  <c r="G124" i="29"/>
  <c r="M124" i="29" s="1"/>
  <c r="F124" i="29"/>
  <c r="L124" i="29" s="1"/>
  <c r="U123" i="29"/>
  <c r="O122" i="29"/>
  <c r="N122" i="29"/>
  <c r="K122" i="29"/>
  <c r="U122" i="29" s="1"/>
  <c r="G122" i="29"/>
  <c r="M122" i="29" s="1"/>
  <c r="F122" i="29"/>
  <c r="L122" i="29" s="1"/>
  <c r="U121" i="29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K117" i="29"/>
  <c r="U117" i="29" s="1"/>
  <c r="G117" i="29"/>
  <c r="M117" i="29" s="1"/>
  <c r="F117" i="29"/>
  <c r="L117" i="29" s="1"/>
  <c r="O116" i="29"/>
  <c r="N116" i="29"/>
  <c r="K116" i="29"/>
  <c r="U116" i="29" s="1"/>
  <c r="G116" i="29"/>
  <c r="M116" i="29" s="1"/>
  <c r="F116" i="29"/>
  <c r="L116" i="29" s="1"/>
  <c r="O115" i="29"/>
  <c r="N115" i="29"/>
  <c r="L115" i="29"/>
  <c r="K115" i="29"/>
  <c r="U115" i="29" s="1"/>
  <c r="G115" i="29"/>
  <c r="M115" i="29" s="1"/>
  <c r="F115" i="29"/>
  <c r="O114" i="29"/>
  <c r="N114" i="29"/>
  <c r="K114" i="29"/>
  <c r="U114" i="29" s="1"/>
  <c r="G114" i="29"/>
  <c r="M114" i="29" s="1"/>
  <c r="F114" i="29"/>
  <c r="L114" i="29" s="1"/>
  <c r="U113" i="29"/>
  <c r="O112" i="29"/>
  <c r="N112" i="29"/>
  <c r="K112" i="29"/>
  <c r="U112" i="29" s="1"/>
  <c r="G112" i="29"/>
  <c r="M112" i="29" s="1"/>
  <c r="F112" i="29"/>
  <c r="L112" i="29" s="1"/>
  <c r="O111" i="29"/>
  <c r="N111" i="29"/>
  <c r="K111" i="29"/>
  <c r="U111" i="29" s="1"/>
  <c r="G111" i="29"/>
  <c r="M111" i="29" s="1"/>
  <c r="F111" i="29"/>
  <c r="L111" i="29" s="1"/>
  <c r="O110" i="29"/>
  <c r="N110" i="29"/>
  <c r="L110" i="29"/>
  <c r="K110" i="29"/>
  <c r="U110" i="29" s="1"/>
  <c r="G110" i="29"/>
  <c r="M110" i="29" s="1"/>
  <c r="F110" i="29"/>
  <c r="U109" i="29"/>
  <c r="O107" i="29"/>
  <c r="N107" i="29"/>
  <c r="K107" i="29"/>
  <c r="U107" i="29" s="1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U105" i="29"/>
  <c r="O105" i="29"/>
  <c r="N105" i="29"/>
  <c r="K105" i="29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O103" i="29"/>
  <c r="N103" i="29"/>
  <c r="K103" i="29"/>
  <c r="U103" i="29" s="1"/>
  <c r="G103" i="29"/>
  <c r="M103" i="29" s="1"/>
  <c r="F103" i="29"/>
  <c r="L103" i="29" s="1"/>
  <c r="O102" i="29"/>
  <c r="N102" i="29"/>
  <c r="K102" i="29"/>
  <c r="U102" i="29" s="1"/>
  <c r="G102" i="29"/>
  <c r="M102" i="29" s="1"/>
  <c r="F102" i="29"/>
  <c r="L102" i="29" s="1"/>
  <c r="U101" i="29"/>
  <c r="U100" i="29"/>
  <c r="O100" i="29"/>
  <c r="N100" i="29"/>
  <c r="K100" i="29"/>
  <c r="G100" i="29"/>
  <c r="M100" i="29" s="1"/>
  <c r="F100" i="29"/>
  <c r="L100" i="29" s="1"/>
  <c r="O99" i="29"/>
  <c r="N99" i="29"/>
  <c r="K99" i="29"/>
  <c r="U99" i="29" s="1"/>
  <c r="G99" i="29"/>
  <c r="M99" i="29" s="1"/>
  <c r="F99" i="29"/>
  <c r="L99" i="29" s="1"/>
  <c r="O98" i="29"/>
  <c r="N98" i="29"/>
  <c r="K98" i="29"/>
  <c r="U98" i="29" s="1"/>
  <c r="G98" i="29"/>
  <c r="M98" i="29" s="1"/>
  <c r="F98" i="29"/>
  <c r="L98" i="29" s="1"/>
  <c r="U97" i="29"/>
  <c r="O96" i="29"/>
  <c r="N96" i="29"/>
  <c r="K96" i="29"/>
  <c r="U96" i="29" s="1"/>
  <c r="G96" i="29"/>
  <c r="M96" i="29" s="1"/>
  <c r="F96" i="29"/>
  <c r="L96" i="29" s="1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K92" i="29"/>
  <c r="U92" i="29" s="1"/>
  <c r="G92" i="29"/>
  <c r="M92" i="29" s="1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M88" i="29"/>
  <c r="K88" i="29"/>
  <c r="U88" i="29" s="1"/>
  <c r="G88" i="29"/>
  <c r="F88" i="29"/>
  <c r="L88" i="29" s="1"/>
  <c r="U87" i="29"/>
  <c r="O86" i="29"/>
  <c r="N86" i="29"/>
  <c r="K86" i="29"/>
  <c r="U86" i="29" s="1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K84" i="29"/>
  <c r="U84" i="29" s="1"/>
  <c r="G84" i="29"/>
  <c r="M84" i="29" s="1"/>
  <c r="F84" i="29"/>
  <c r="L84" i="29" s="1"/>
  <c r="O83" i="29"/>
  <c r="N83" i="29"/>
  <c r="K83" i="29"/>
  <c r="U83" i="29" s="1"/>
  <c r="G83" i="29"/>
  <c r="M83" i="29" s="1"/>
  <c r="F83" i="29"/>
  <c r="L83" i="29" s="1"/>
  <c r="O82" i="29"/>
  <c r="N82" i="29"/>
  <c r="K82" i="29"/>
  <c r="U82" i="29" s="1"/>
  <c r="G82" i="29"/>
  <c r="M82" i="29" s="1"/>
  <c r="F82" i="29"/>
  <c r="L82" i="29" s="1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O76" i="29"/>
  <c r="N76" i="29"/>
  <c r="K76" i="29"/>
  <c r="U76" i="29" s="1"/>
  <c r="G76" i="29"/>
  <c r="M76" i="29" s="1"/>
  <c r="F76" i="29"/>
  <c r="L76" i="29" s="1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O72" i="29"/>
  <c r="N72" i="29"/>
  <c r="K72" i="29"/>
  <c r="U72" i="29" s="1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9" i="29" s="1"/>
  <c r="G68" i="29"/>
  <c r="F68" i="29"/>
  <c r="D68" i="29"/>
  <c r="O68" i="29" s="1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K64" i="29"/>
  <c r="U64" i="29" s="1"/>
  <c r="G64" i="29"/>
  <c r="M64" i="29" s="1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L60" i="29"/>
  <c r="K60" i="29"/>
  <c r="G60" i="29"/>
  <c r="M60" i="29" s="1"/>
  <c r="F60" i="29"/>
  <c r="O59" i="29"/>
  <c r="N59" i="29"/>
  <c r="K59" i="29"/>
  <c r="U59" i="29" s="1"/>
  <c r="G59" i="29"/>
  <c r="M59" i="29" s="1"/>
  <c r="F59" i="29"/>
  <c r="L59" i="29" s="1"/>
  <c r="O58" i="29"/>
  <c r="N58" i="29"/>
  <c r="K58" i="29"/>
  <c r="U58" i="29" s="1"/>
  <c r="G58" i="29"/>
  <c r="M58" i="29" s="1"/>
  <c r="F58" i="29"/>
  <c r="L58" i="29" s="1"/>
  <c r="O57" i="29"/>
  <c r="N57" i="29"/>
  <c r="K57" i="29"/>
  <c r="U57" i="29" s="1"/>
  <c r="G57" i="29"/>
  <c r="M57" i="29" s="1"/>
  <c r="F57" i="29"/>
  <c r="L57" i="29" s="1"/>
  <c r="U56" i="29"/>
  <c r="U55" i="29"/>
  <c r="O55" i="29"/>
  <c r="N55" i="29"/>
  <c r="K55" i="29"/>
  <c r="G55" i="29"/>
  <c r="M55" i="29" s="1"/>
  <c r="F55" i="29"/>
  <c r="L55" i="29" s="1"/>
  <c r="U54" i="29"/>
  <c r="O52" i="29"/>
  <c r="N52" i="29"/>
  <c r="K52" i="29"/>
  <c r="U52" i="29" s="1"/>
  <c r="G52" i="29"/>
  <c r="M52" i="29" s="1"/>
  <c r="F52" i="29"/>
  <c r="L52" i="29" s="1"/>
  <c r="O51" i="29"/>
  <c r="N51" i="29"/>
  <c r="K51" i="29"/>
  <c r="U51" i="29" s="1"/>
  <c r="G51" i="29"/>
  <c r="M51" i="29" s="1"/>
  <c r="F51" i="29"/>
  <c r="L51" i="29" s="1"/>
  <c r="U50" i="29"/>
  <c r="O50" i="29"/>
  <c r="N50" i="29"/>
  <c r="K50" i="29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O48" i="29"/>
  <c r="N48" i="29"/>
  <c r="K48" i="29"/>
  <c r="U48" i="29" s="1"/>
  <c r="G48" i="29"/>
  <c r="M48" i="29" s="1"/>
  <c r="F48" i="29"/>
  <c r="L48" i="29" s="1"/>
  <c r="O47" i="29"/>
  <c r="N47" i="29"/>
  <c r="K47" i="29"/>
  <c r="U47" i="29" s="1"/>
  <c r="G47" i="29"/>
  <c r="M47" i="29" s="1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U41" i="29"/>
  <c r="O41" i="29"/>
  <c r="N41" i="29"/>
  <c r="K41" i="29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K37" i="29"/>
  <c r="U37" i="29" s="1"/>
  <c r="G37" i="29"/>
  <c r="M37" i="29" s="1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U33" i="29"/>
  <c r="O33" i="29"/>
  <c r="N33" i="29"/>
  <c r="M33" i="29"/>
  <c r="K33" i="29"/>
  <c r="G33" i="29"/>
  <c r="F33" i="29"/>
  <c r="L33" i="29" s="1"/>
  <c r="O32" i="29"/>
  <c r="N32" i="29"/>
  <c r="K32" i="29"/>
  <c r="U32" i="29" s="1"/>
  <c r="G32" i="29"/>
  <c r="M32" i="29" s="1"/>
  <c r="F32" i="29"/>
  <c r="L32" i="29" s="1"/>
  <c r="O31" i="29"/>
  <c r="N31" i="29"/>
  <c r="K31" i="29"/>
  <c r="U31" i="29" s="1"/>
  <c r="G31" i="29"/>
  <c r="M31" i="29" s="1"/>
  <c r="F31" i="29"/>
  <c r="L31" i="29" s="1"/>
  <c r="O30" i="29"/>
  <c r="N30" i="29"/>
  <c r="K30" i="29"/>
  <c r="U30" i="29" s="1"/>
  <c r="G30" i="29"/>
  <c r="M30" i="29" s="1"/>
  <c r="F30" i="29"/>
  <c r="L30" i="29" s="1"/>
  <c r="U29" i="29"/>
  <c r="O29" i="29"/>
  <c r="N29" i="29"/>
  <c r="K29" i="29"/>
  <c r="G29" i="29"/>
  <c r="M29" i="29" s="1"/>
  <c r="F29" i="29"/>
  <c r="L29" i="29" s="1"/>
  <c r="O28" i="29"/>
  <c r="N28" i="29"/>
  <c r="K28" i="29"/>
  <c r="U28" i="29" s="1"/>
  <c r="G28" i="29"/>
  <c r="M28" i="29" s="1"/>
  <c r="F28" i="29"/>
  <c r="L28" i="29" s="1"/>
  <c r="O27" i="29"/>
  <c r="N27" i="29"/>
  <c r="K27" i="29"/>
  <c r="U27" i="29" s="1"/>
  <c r="G27" i="29"/>
  <c r="M27" i="29" s="1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K22" i="29"/>
  <c r="U22" i="29" s="1"/>
  <c r="G22" i="29"/>
  <c r="M22" i="29" s="1"/>
  <c r="F22" i="29"/>
  <c r="L22" i="29" s="1"/>
  <c r="O21" i="29"/>
  <c r="N21" i="29"/>
  <c r="K21" i="29"/>
  <c r="U21" i="29" s="1"/>
  <c r="G21" i="29"/>
  <c r="M21" i="29" s="1"/>
  <c r="F21" i="29"/>
  <c r="L21" i="29" s="1"/>
  <c r="O20" i="29"/>
  <c r="N20" i="29"/>
  <c r="K20" i="29"/>
  <c r="U20" i="29" s="1"/>
  <c r="G20" i="29"/>
  <c r="M20" i="29" s="1"/>
  <c r="F20" i="29"/>
  <c r="L20" i="29" s="1"/>
  <c r="T17" i="29"/>
  <c r="S17" i="29"/>
  <c r="W292" i="38" l="1"/>
  <c r="W571" i="38"/>
  <c r="P13" i="33"/>
  <c r="O13" i="33"/>
  <c r="X588" i="33"/>
  <c r="X586" i="33"/>
  <c r="V582" i="33"/>
  <c r="V571" i="33"/>
  <c r="Q585" i="33"/>
  <c r="V586" i="33" s="1"/>
  <c r="E13" i="33"/>
  <c r="Q18" i="32"/>
  <c r="P567" i="32"/>
  <c r="Q567" i="32" s="1"/>
  <c r="L489" i="29"/>
  <c r="G485" i="29"/>
  <c r="M485" i="29" s="1"/>
  <c r="U126" i="29"/>
  <c r="N69" i="29"/>
  <c r="N68" i="29"/>
  <c r="N476" i="29"/>
  <c r="M69" i="29"/>
  <c r="M271" i="29"/>
  <c r="L69" i="29"/>
  <c r="N549" i="29"/>
  <c r="O483" i="29"/>
  <c r="N325" i="29"/>
  <c r="L68" i="29"/>
  <c r="V17" i="29"/>
  <c r="D213" i="29" s="1"/>
  <c r="K53" i="29"/>
  <c r="U53" i="29" s="1"/>
  <c r="M68" i="29"/>
  <c r="N108" i="29"/>
  <c r="N53" i="29"/>
  <c r="M325" i="29"/>
  <c r="U486" i="29"/>
  <c r="K483" i="29"/>
  <c r="U483" i="29" s="1"/>
  <c r="N18" i="29"/>
  <c r="L108" i="29"/>
  <c r="L148" i="29"/>
  <c r="N120" i="29"/>
  <c r="O120" i="29"/>
  <c r="L325" i="29"/>
  <c r="L476" i="29"/>
  <c r="N497" i="29"/>
  <c r="G487" i="29"/>
  <c r="M487" i="29" s="1"/>
  <c r="K489" i="29"/>
  <c r="U489" i="29" s="1"/>
  <c r="M476" i="29"/>
  <c r="M497" i="29"/>
  <c r="M489" i="29"/>
  <c r="M549" i="29"/>
  <c r="L549" i="29"/>
  <c r="O537" i="29"/>
  <c r="O497" i="29"/>
  <c r="L18" i="29"/>
  <c r="D212" i="29"/>
  <c r="D214" i="29"/>
  <c r="M18" i="29"/>
  <c r="M108" i="29"/>
  <c r="L120" i="29"/>
  <c r="O231" i="29"/>
  <c r="K325" i="29"/>
  <c r="U325" i="29" s="1"/>
  <c r="K108" i="29"/>
  <c r="U108" i="29" s="1"/>
  <c r="U60" i="29"/>
  <c r="L374" i="29"/>
  <c r="L149" i="29"/>
  <c r="L134" i="29" s="1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L53" i="29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O257" i="29" s="1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M134" i="29" s="1"/>
  <c r="O549" i="29"/>
  <c r="O374" i="29"/>
  <c r="L537" i="29"/>
  <c r="N148" i="29"/>
  <c r="N134" i="29" s="1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K21" i="28"/>
  <c r="L21" i="28" s="1"/>
  <c r="K20" i="28"/>
  <c r="L20" i="28" s="1"/>
  <c r="K19" i="28"/>
  <c r="L19" i="28" s="1"/>
  <c r="M18" i="28" s="1"/>
  <c r="M13" i="28"/>
  <c r="S571" i="35" l="1"/>
  <c r="R571" i="35"/>
  <c r="R571" i="33"/>
  <c r="R13" i="33" s="1"/>
  <c r="S571" i="33"/>
  <c r="S13" i="33" s="1"/>
  <c r="T571" i="33"/>
  <c r="N582" i="33" s="1"/>
  <c r="W571" i="33"/>
  <c r="M53" i="29"/>
  <c r="M483" i="29"/>
  <c r="M24" i="28"/>
  <c r="O173" i="29"/>
  <c r="L30" i="28"/>
  <c r="M29" i="28" s="1"/>
  <c r="O134" i="29"/>
  <c r="O93" i="29"/>
  <c r="O53" i="29" s="1"/>
  <c r="M51" i="28"/>
  <c r="O232" i="29"/>
  <c r="L41" i="28"/>
  <c r="M40" i="28" s="1"/>
  <c r="M32" i="28"/>
  <c r="M34" i="28" s="1"/>
  <c r="O213" i="29"/>
  <c r="L213" i="29"/>
  <c r="N213" i="29"/>
  <c r="M213" i="29"/>
  <c r="K567" i="29"/>
  <c r="O214" i="29"/>
  <c r="M214" i="29"/>
  <c r="L214" i="29"/>
  <c r="N214" i="29"/>
  <c r="O212" i="29"/>
  <c r="N212" i="29"/>
  <c r="M212" i="29"/>
  <c r="L212" i="29"/>
  <c r="R582" i="35" l="1"/>
  <c r="S13" i="35"/>
  <c r="Q582" i="35"/>
  <c r="R13" i="35"/>
  <c r="Q582" i="33"/>
  <c r="R582" i="33"/>
  <c r="S582" i="33"/>
  <c r="I13" i="33"/>
  <c r="T580" i="33"/>
  <c r="O460" i="29"/>
  <c r="O424" i="29" s="1"/>
  <c r="O362" i="29"/>
  <c r="O325" i="29" s="1"/>
  <c r="O197" i="29"/>
  <c r="L197" i="29"/>
  <c r="M197" i="29"/>
  <c r="N197" i="29"/>
  <c r="T571" i="35" l="1"/>
  <c r="L13" i="33"/>
  <c r="N13" i="33" s="1"/>
  <c r="Q13" i="33"/>
  <c r="E1380" i="19"/>
  <c r="N582" i="35" l="1"/>
  <c r="S582" i="35"/>
  <c r="T580" i="35"/>
  <c r="I13" i="35"/>
  <c r="K158" i="27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3" i="35" l="1"/>
  <c r="Q13" i="35"/>
  <c r="L13" i="35"/>
  <c r="N13" i="35" s="1"/>
  <c r="K150" i="27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823" i="19" l="1"/>
  <c r="M814" i="19"/>
  <c r="M911" i="19"/>
  <c r="L937" i="19"/>
  <c r="M935" i="19"/>
  <c r="K966" i="19"/>
  <c r="L966" i="19" s="1"/>
  <c r="K842" i="19"/>
  <c r="L942" i="19"/>
  <c r="M940" i="19" s="1"/>
  <c r="L946" i="19"/>
  <c r="M944" i="19" s="1"/>
  <c r="L811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K565" i="26"/>
  <c r="U565" i="26" s="1"/>
  <c r="G565" i="26"/>
  <c r="M565" i="26" s="1"/>
  <c r="F565" i="26"/>
  <c r="L565" i="26" s="1"/>
  <c r="U564" i="26"/>
  <c r="O563" i="26"/>
  <c r="N563" i="26"/>
  <c r="K563" i="26"/>
  <c r="U563" i="26" s="1"/>
  <c r="G563" i="26"/>
  <c r="M563" i="26" s="1"/>
  <c r="F563" i="26"/>
  <c r="L563" i="26" s="1"/>
  <c r="O562" i="26"/>
  <c r="N562" i="26"/>
  <c r="K562" i="26"/>
  <c r="U562" i="26" s="1"/>
  <c r="G562" i="26"/>
  <c r="M562" i="26" s="1"/>
  <c r="F562" i="26"/>
  <c r="L562" i="26" s="1"/>
  <c r="U561" i="26"/>
  <c r="O560" i="26"/>
  <c r="N560" i="26"/>
  <c r="K560" i="26"/>
  <c r="U560" i="26" s="1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O556" i="26"/>
  <c r="N556" i="26"/>
  <c r="M556" i="26"/>
  <c r="K556" i="26"/>
  <c r="U556" i="26" s="1"/>
  <c r="G556" i="26"/>
  <c r="F556" i="26"/>
  <c r="L556" i="26" s="1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K553" i="26"/>
  <c r="G553" i="26"/>
  <c r="M553" i="26" s="1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O548" i="26"/>
  <c r="N548" i="26"/>
  <c r="K548" i="26"/>
  <c r="U548" i="26" s="1"/>
  <c r="G548" i="26"/>
  <c r="M548" i="26" s="1"/>
  <c r="F548" i="26"/>
  <c r="L548" i="26" s="1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K545" i="26"/>
  <c r="U545" i="26" s="1"/>
  <c r="G545" i="26"/>
  <c r="M545" i="26" s="1"/>
  <c r="F545" i="26"/>
  <c r="L545" i="26" s="1"/>
  <c r="O544" i="26"/>
  <c r="N544" i="26"/>
  <c r="K544" i="26"/>
  <c r="U544" i="26" s="1"/>
  <c r="G544" i="26"/>
  <c r="M544" i="26" s="1"/>
  <c r="F544" i="26"/>
  <c r="L544" i="26" s="1"/>
  <c r="O543" i="26"/>
  <c r="N543" i="26"/>
  <c r="K543" i="26"/>
  <c r="U543" i="26" s="1"/>
  <c r="G543" i="26"/>
  <c r="M543" i="26" s="1"/>
  <c r="F543" i="26"/>
  <c r="L543" i="26" s="1"/>
  <c r="O542" i="26"/>
  <c r="N542" i="26"/>
  <c r="K542" i="26"/>
  <c r="G542" i="26"/>
  <c r="M542" i="26" s="1"/>
  <c r="F542" i="26"/>
  <c r="L542" i="26" s="1"/>
  <c r="O541" i="26"/>
  <c r="N541" i="26"/>
  <c r="K541" i="26"/>
  <c r="U541" i="26" s="1"/>
  <c r="G541" i="26"/>
  <c r="M541" i="26" s="1"/>
  <c r="F541" i="26"/>
  <c r="L541" i="26" s="1"/>
  <c r="O540" i="26"/>
  <c r="N540" i="26"/>
  <c r="K540" i="26"/>
  <c r="U540" i="26" s="1"/>
  <c r="G540" i="26"/>
  <c r="M540" i="26" s="1"/>
  <c r="F540" i="26"/>
  <c r="L540" i="26" s="1"/>
  <c r="O539" i="26"/>
  <c r="N539" i="26"/>
  <c r="K539" i="26"/>
  <c r="U539" i="26" s="1"/>
  <c r="G539" i="26"/>
  <c r="M539" i="26" s="1"/>
  <c r="F539" i="26"/>
  <c r="L539" i="26" s="1"/>
  <c r="U538" i="26"/>
  <c r="O536" i="26"/>
  <c r="N536" i="26"/>
  <c r="K536" i="26"/>
  <c r="U536" i="26" s="1"/>
  <c r="G536" i="26"/>
  <c r="M536" i="26" s="1"/>
  <c r="F536" i="26"/>
  <c r="L536" i="26" s="1"/>
  <c r="O535" i="26"/>
  <c r="N535" i="26"/>
  <c r="K535" i="26"/>
  <c r="U535" i="26" s="1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U533" i="26"/>
  <c r="O533" i="26"/>
  <c r="N533" i="26"/>
  <c r="K533" i="26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O531" i="26"/>
  <c r="N531" i="26"/>
  <c r="K531" i="26"/>
  <c r="U531" i="26" s="1"/>
  <c r="G531" i="26"/>
  <c r="M531" i="26" s="1"/>
  <c r="F531" i="26"/>
  <c r="L531" i="26" s="1"/>
  <c r="U530" i="26"/>
  <c r="O530" i="26"/>
  <c r="N530" i="26"/>
  <c r="L530" i="26"/>
  <c r="K530" i="26"/>
  <c r="G530" i="26"/>
  <c r="M530" i="26" s="1"/>
  <c r="F530" i="26"/>
  <c r="O529" i="26"/>
  <c r="N529" i="26"/>
  <c r="K529" i="26"/>
  <c r="U529" i="26" s="1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O527" i="26"/>
  <c r="N527" i="26"/>
  <c r="K527" i="26"/>
  <c r="U527" i="26" s="1"/>
  <c r="G527" i="26"/>
  <c r="M527" i="26" s="1"/>
  <c r="F527" i="26"/>
  <c r="L527" i="26" s="1"/>
  <c r="O526" i="26"/>
  <c r="N526" i="26"/>
  <c r="K526" i="26"/>
  <c r="U526" i="26" s="1"/>
  <c r="G526" i="26"/>
  <c r="M526" i="26" s="1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K524" i="26"/>
  <c r="U524" i="26" s="1"/>
  <c r="G524" i="26"/>
  <c r="M524" i="26" s="1"/>
  <c r="F524" i="26"/>
  <c r="L524" i="26" s="1"/>
  <c r="O523" i="26"/>
  <c r="N523" i="26"/>
  <c r="L523" i="26"/>
  <c r="K523" i="26"/>
  <c r="U523" i="26" s="1"/>
  <c r="G523" i="26"/>
  <c r="M523" i="26" s="1"/>
  <c r="F523" i="26"/>
  <c r="O522" i="26"/>
  <c r="N522" i="26"/>
  <c r="K522" i="26"/>
  <c r="U522" i="26" s="1"/>
  <c r="G522" i="26"/>
  <c r="M522" i="26" s="1"/>
  <c r="F522" i="26"/>
  <c r="L522" i="26" s="1"/>
  <c r="O521" i="26"/>
  <c r="N521" i="26"/>
  <c r="K521" i="26"/>
  <c r="U521" i="26" s="1"/>
  <c r="G521" i="26"/>
  <c r="M521" i="26" s="1"/>
  <c r="F521" i="26"/>
  <c r="L521" i="26" s="1"/>
  <c r="O520" i="26"/>
  <c r="N520" i="26"/>
  <c r="M520" i="26"/>
  <c r="K520" i="26"/>
  <c r="U520" i="26" s="1"/>
  <c r="G520" i="26"/>
  <c r="F520" i="26"/>
  <c r="L520" i="26" s="1"/>
  <c r="O519" i="26"/>
  <c r="N519" i="26"/>
  <c r="K519" i="26"/>
  <c r="U519" i="26" s="1"/>
  <c r="G519" i="26"/>
  <c r="M519" i="26" s="1"/>
  <c r="F519" i="26"/>
  <c r="L519" i="26" s="1"/>
  <c r="O518" i="26"/>
  <c r="N518" i="26"/>
  <c r="K518" i="26"/>
  <c r="U518" i="26" s="1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O515" i="26"/>
  <c r="N515" i="26"/>
  <c r="K515" i="26"/>
  <c r="U515" i="26" s="1"/>
  <c r="G515" i="26"/>
  <c r="M515" i="26" s="1"/>
  <c r="F515" i="26"/>
  <c r="L515" i="26" s="1"/>
  <c r="O514" i="26"/>
  <c r="N514" i="26"/>
  <c r="K514" i="26"/>
  <c r="U514" i="26" s="1"/>
  <c r="G514" i="26"/>
  <c r="M514" i="26" s="1"/>
  <c r="F514" i="26"/>
  <c r="L514" i="26" s="1"/>
  <c r="O513" i="26"/>
  <c r="N513" i="26"/>
  <c r="M513" i="26"/>
  <c r="L513" i="26"/>
  <c r="K513" i="26"/>
  <c r="U513" i="26" s="1"/>
  <c r="G513" i="26"/>
  <c r="F513" i="26"/>
  <c r="O512" i="26"/>
  <c r="N512" i="26"/>
  <c r="K512" i="26"/>
  <c r="U512" i="26" s="1"/>
  <c r="G512" i="26"/>
  <c r="M512" i="26" s="1"/>
  <c r="F512" i="26"/>
  <c r="L512" i="26" s="1"/>
  <c r="O511" i="26"/>
  <c r="N511" i="26"/>
  <c r="K511" i="26"/>
  <c r="U511" i="26" s="1"/>
  <c r="G511" i="26"/>
  <c r="M511" i="26" s="1"/>
  <c r="F511" i="26"/>
  <c r="L511" i="26" s="1"/>
  <c r="O510" i="26"/>
  <c r="N510" i="26"/>
  <c r="M510" i="26"/>
  <c r="L510" i="26"/>
  <c r="K510" i="26"/>
  <c r="U510" i="26" s="1"/>
  <c r="G510" i="26"/>
  <c r="F510" i="26"/>
  <c r="O509" i="26"/>
  <c r="N509" i="26"/>
  <c r="K509" i="26"/>
  <c r="U509" i="26" s="1"/>
  <c r="G509" i="26"/>
  <c r="M509" i="26" s="1"/>
  <c r="F509" i="26"/>
  <c r="L509" i="26" s="1"/>
  <c r="O508" i="26"/>
  <c r="N508" i="26"/>
  <c r="K508" i="26"/>
  <c r="U508" i="26" s="1"/>
  <c r="G508" i="26"/>
  <c r="M508" i="26" s="1"/>
  <c r="F508" i="26"/>
  <c r="L508" i="26" s="1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K504" i="26"/>
  <c r="G504" i="26"/>
  <c r="M504" i="26" s="1"/>
  <c r="F504" i="26"/>
  <c r="L504" i="26" s="1"/>
  <c r="O503" i="26"/>
  <c r="N503" i="26"/>
  <c r="K503" i="26"/>
  <c r="U503" i="26" s="1"/>
  <c r="G503" i="26"/>
  <c r="M503" i="26" s="1"/>
  <c r="F503" i="26"/>
  <c r="L503" i="26" s="1"/>
  <c r="O502" i="26"/>
  <c r="N502" i="26"/>
  <c r="K502" i="26"/>
  <c r="U502" i="26" s="1"/>
  <c r="G502" i="26"/>
  <c r="M502" i="26" s="1"/>
  <c r="F502" i="26"/>
  <c r="L502" i="26" s="1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K499" i="26"/>
  <c r="U499" i="26" s="1"/>
  <c r="G499" i="26"/>
  <c r="M499" i="26" s="1"/>
  <c r="F499" i="26"/>
  <c r="L499" i="26" s="1"/>
  <c r="U498" i="26"/>
  <c r="O496" i="26"/>
  <c r="N496" i="26"/>
  <c r="K496" i="26"/>
  <c r="U496" i="26" s="1"/>
  <c r="G496" i="26"/>
  <c r="M496" i="26" s="1"/>
  <c r="F496" i="26"/>
  <c r="L496" i="26" s="1"/>
  <c r="O495" i="26"/>
  <c r="N495" i="26"/>
  <c r="K495" i="26"/>
  <c r="U495" i="26" s="1"/>
  <c r="G495" i="26"/>
  <c r="M495" i="26" s="1"/>
  <c r="F495" i="26"/>
  <c r="L495" i="26" s="1"/>
  <c r="O494" i="26"/>
  <c r="N494" i="26"/>
  <c r="M494" i="26"/>
  <c r="K494" i="26"/>
  <c r="U494" i="26" s="1"/>
  <c r="G494" i="26"/>
  <c r="F494" i="26"/>
  <c r="L494" i="26" s="1"/>
  <c r="O493" i="26"/>
  <c r="N493" i="26"/>
  <c r="K493" i="26"/>
  <c r="U493" i="26" s="1"/>
  <c r="G493" i="26"/>
  <c r="M493" i="26" s="1"/>
  <c r="F493" i="26"/>
  <c r="L493" i="26" s="1"/>
  <c r="O492" i="26"/>
  <c r="N492" i="26"/>
  <c r="K492" i="26"/>
  <c r="U492" i="26" s="1"/>
  <c r="G492" i="26"/>
  <c r="M492" i="26" s="1"/>
  <c r="F492" i="26"/>
  <c r="L492" i="26" s="1"/>
  <c r="O491" i="26"/>
  <c r="N491" i="26"/>
  <c r="N489" i="26" s="1"/>
  <c r="K491" i="26"/>
  <c r="G491" i="26"/>
  <c r="M491" i="26" s="1"/>
  <c r="F491" i="26"/>
  <c r="L491" i="26" s="1"/>
  <c r="U490" i="26"/>
  <c r="O488" i="26"/>
  <c r="K488" i="26"/>
  <c r="U488" i="26" s="1"/>
  <c r="H488" i="26"/>
  <c r="O487" i="26"/>
  <c r="K487" i="26"/>
  <c r="U487" i="26" s="1"/>
  <c r="H487" i="26"/>
  <c r="G487" i="26" s="1"/>
  <c r="M487" i="26" s="1"/>
  <c r="F487" i="26"/>
  <c r="L487" i="26" s="1"/>
  <c r="O486" i="26"/>
  <c r="K486" i="26"/>
  <c r="U486" i="26" s="1"/>
  <c r="H486" i="26"/>
  <c r="O485" i="26"/>
  <c r="K485" i="26"/>
  <c r="U485" i="26" s="1"/>
  <c r="H485" i="26"/>
  <c r="U484" i="26"/>
  <c r="O482" i="26"/>
  <c r="N482" i="26"/>
  <c r="K482" i="26"/>
  <c r="U482" i="26" s="1"/>
  <c r="G482" i="26"/>
  <c r="M482" i="26" s="1"/>
  <c r="F482" i="26"/>
  <c r="L482" i="26" s="1"/>
  <c r="O481" i="26"/>
  <c r="N481" i="26"/>
  <c r="K481" i="26"/>
  <c r="U481" i="26" s="1"/>
  <c r="G481" i="26"/>
  <c r="M481" i="26" s="1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K479" i="26"/>
  <c r="U479" i="26" s="1"/>
  <c r="G479" i="26"/>
  <c r="M479" i="26" s="1"/>
  <c r="F479" i="26"/>
  <c r="L479" i="26" s="1"/>
  <c r="O478" i="26"/>
  <c r="N478" i="26"/>
  <c r="K478" i="26"/>
  <c r="U478" i="26" s="1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O474" i="26"/>
  <c r="N474" i="26"/>
  <c r="K474" i="26"/>
  <c r="U474" i="26" s="1"/>
  <c r="G474" i="26"/>
  <c r="M474" i="26" s="1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O464" i="26"/>
  <c r="N464" i="26"/>
  <c r="K464" i="26"/>
  <c r="U464" i="26" s="1"/>
  <c r="G464" i="26"/>
  <c r="M464" i="26" s="1"/>
  <c r="F464" i="26"/>
  <c r="L464" i="26" s="1"/>
  <c r="O463" i="26"/>
  <c r="N463" i="26"/>
  <c r="K463" i="26"/>
  <c r="U463" i="26" s="1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M460" i="26"/>
  <c r="L460" i="26"/>
  <c r="K460" i="26"/>
  <c r="U460" i="26" s="1"/>
  <c r="G460" i="26"/>
  <c r="F460" i="26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K457" i="26"/>
  <c r="U457" i="26" s="1"/>
  <c r="G457" i="26"/>
  <c r="M457" i="26" s="1"/>
  <c r="F457" i="26"/>
  <c r="L457" i="26" s="1"/>
  <c r="O456" i="26"/>
  <c r="N456" i="26"/>
  <c r="M456" i="26"/>
  <c r="K456" i="26"/>
  <c r="U456" i="26" s="1"/>
  <c r="G456" i="26"/>
  <c r="F456" i="26"/>
  <c r="L456" i="26" s="1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K448" i="26"/>
  <c r="U448" i="26" s="1"/>
  <c r="G448" i="26"/>
  <c r="M448" i="26" s="1"/>
  <c r="F448" i="26"/>
  <c r="L448" i="26" s="1"/>
  <c r="O447" i="26"/>
  <c r="N447" i="26"/>
  <c r="K447" i="26"/>
  <c r="U447" i="26" s="1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K443" i="26"/>
  <c r="U443" i="26" s="1"/>
  <c r="G443" i="26"/>
  <c r="M443" i="26" s="1"/>
  <c r="F443" i="26"/>
  <c r="L443" i="26" s="1"/>
  <c r="O442" i="26"/>
  <c r="N442" i="26"/>
  <c r="K442" i="26"/>
  <c r="U442" i="26" s="1"/>
  <c r="G442" i="26"/>
  <c r="M442" i="26" s="1"/>
  <c r="F442" i="26"/>
  <c r="L442" i="26" s="1"/>
  <c r="U441" i="26"/>
  <c r="O440" i="26"/>
  <c r="N440" i="26"/>
  <c r="G440" i="26"/>
  <c r="M440" i="26" s="1"/>
  <c r="F440" i="26"/>
  <c r="L440" i="26" s="1"/>
  <c r="O439" i="26"/>
  <c r="N439" i="26"/>
  <c r="G439" i="26"/>
  <c r="M439" i="26" s="1"/>
  <c r="F439" i="26"/>
  <c r="L439" i="26" s="1"/>
  <c r="O438" i="26"/>
  <c r="N438" i="26"/>
  <c r="K438" i="26"/>
  <c r="U438" i="26" s="1"/>
  <c r="G438" i="26"/>
  <c r="M438" i="26" s="1"/>
  <c r="F438" i="26"/>
  <c r="L438" i="26" s="1"/>
  <c r="O437" i="26"/>
  <c r="N437" i="26"/>
  <c r="K437" i="26"/>
  <c r="U437" i="26" s="1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K435" i="26"/>
  <c r="U435" i="26" s="1"/>
  <c r="G435" i="26"/>
  <c r="M435" i="26" s="1"/>
  <c r="F435" i="26"/>
  <c r="L435" i="26" s="1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K432" i="26"/>
  <c r="U432" i="26" s="1"/>
  <c r="G432" i="26"/>
  <c r="M432" i="26" s="1"/>
  <c r="F432" i="26"/>
  <c r="L432" i="26" s="1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K429" i="26"/>
  <c r="U429" i="26" s="1"/>
  <c r="G429" i="26"/>
  <c r="M429" i="26" s="1"/>
  <c r="F429" i="26"/>
  <c r="L429" i="26" s="1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K426" i="26"/>
  <c r="G426" i="26"/>
  <c r="M426" i="26" s="1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O421" i="26"/>
  <c r="N421" i="26"/>
  <c r="K421" i="26"/>
  <c r="U421" i="26" s="1"/>
  <c r="G421" i="26"/>
  <c r="M421" i="26" s="1"/>
  <c r="F421" i="26"/>
  <c r="L421" i="26" s="1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K417" i="26"/>
  <c r="U417" i="26" s="1"/>
  <c r="G417" i="26"/>
  <c r="M417" i="26" s="1"/>
  <c r="F417" i="26"/>
  <c r="L417" i="26" s="1"/>
  <c r="O416" i="26"/>
  <c r="N416" i="26"/>
  <c r="K416" i="26"/>
  <c r="U416" i="26" s="1"/>
  <c r="G416" i="26"/>
  <c r="M416" i="26" s="1"/>
  <c r="F416" i="26"/>
  <c r="L416" i="26" s="1"/>
  <c r="U415" i="26"/>
  <c r="O414" i="26"/>
  <c r="N414" i="26"/>
  <c r="K414" i="26"/>
  <c r="U414" i="26" s="1"/>
  <c r="G414" i="26"/>
  <c r="M414" i="26" s="1"/>
  <c r="F414" i="26"/>
  <c r="L414" i="26" s="1"/>
  <c r="O413" i="26"/>
  <c r="N413" i="26"/>
  <c r="K413" i="26"/>
  <c r="U413" i="26" s="1"/>
  <c r="G413" i="26"/>
  <c r="M413" i="26" s="1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K405" i="26"/>
  <c r="U405" i="26" s="1"/>
  <c r="G405" i="26"/>
  <c r="M405" i="26" s="1"/>
  <c r="F405" i="26"/>
  <c r="L405" i="26" s="1"/>
  <c r="O404" i="26"/>
  <c r="N404" i="26"/>
  <c r="K404" i="26"/>
  <c r="U404" i="26" s="1"/>
  <c r="G404" i="26"/>
  <c r="M404" i="26" s="1"/>
  <c r="F404" i="26"/>
  <c r="L404" i="26" s="1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K398" i="26"/>
  <c r="U398" i="26" s="1"/>
  <c r="G398" i="26"/>
  <c r="M398" i="26" s="1"/>
  <c r="F398" i="26"/>
  <c r="L398" i="26" s="1"/>
  <c r="O397" i="26"/>
  <c r="N397" i="26"/>
  <c r="K397" i="26"/>
  <c r="U397" i="26" s="1"/>
  <c r="G397" i="26"/>
  <c r="M397" i="26" s="1"/>
  <c r="F397" i="26"/>
  <c r="L397" i="26" s="1"/>
  <c r="O396" i="26"/>
  <c r="N396" i="26"/>
  <c r="K396" i="26"/>
  <c r="U396" i="26" s="1"/>
  <c r="G396" i="26"/>
  <c r="M396" i="26" s="1"/>
  <c r="F396" i="26"/>
  <c r="L396" i="26" s="1"/>
  <c r="O395" i="26"/>
  <c r="N395" i="26"/>
  <c r="K395" i="26"/>
  <c r="U395" i="26" s="1"/>
  <c r="G395" i="26"/>
  <c r="M395" i="26" s="1"/>
  <c r="F395" i="26"/>
  <c r="L395" i="26" s="1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O392" i="26"/>
  <c r="N392" i="26"/>
  <c r="K392" i="26"/>
  <c r="U392" i="26" s="1"/>
  <c r="G392" i="26"/>
  <c r="M392" i="26" s="1"/>
  <c r="F392" i="26"/>
  <c r="L392" i="26" s="1"/>
  <c r="U391" i="26"/>
  <c r="O390" i="26"/>
  <c r="N390" i="26"/>
  <c r="M390" i="26"/>
  <c r="G390" i="26"/>
  <c r="F390" i="26"/>
  <c r="L390" i="26" s="1"/>
  <c r="O389" i="26"/>
  <c r="N389" i="26"/>
  <c r="G389" i="26"/>
  <c r="M389" i="26" s="1"/>
  <c r="F389" i="26"/>
  <c r="L389" i="26" s="1"/>
  <c r="O388" i="26"/>
  <c r="N388" i="26"/>
  <c r="K388" i="26"/>
  <c r="U388" i="26" s="1"/>
  <c r="G388" i="26"/>
  <c r="M388" i="26" s="1"/>
  <c r="F388" i="26"/>
  <c r="L388" i="26" s="1"/>
  <c r="O387" i="26"/>
  <c r="N387" i="26"/>
  <c r="K387" i="26"/>
  <c r="U387" i="26" s="1"/>
  <c r="G387" i="26"/>
  <c r="M387" i="26" s="1"/>
  <c r="F387" i="26"/>
  <c r="L387" i="26" s="1"/>
  <c r="U386" i="26"/>
  <c r="O386" i="26"/>
  <c r="N386" i="26"/>
  <c r="K386" i="26"/>
  <c r="G386" i="26"/>
  <c r="M386" i="26" s="1"/>
  <c r="F386" i="26"/>
  <c r="L386" i="26" s="1"/>
  <c r="O385" i="26"/>
  <c r="N385" i="26"/>
  <c r="K385" i="26"/>
  <c r="U385" i="26" s="1"/>
  <c r="G385" i="26"/>
  <c r="M385" i="26" s="1"/>
  <c r="F385" i="26"/>
  <c r="L385" i="26" s="1"/>
  <c r="O384" i="26"/>
  <c r="N384" i="26"/>
  <c r="K384" i="26"/>
  <c r="U384" i="26" s="1"/>
  <c r="G384" i="26"/>
  <c r="M384" i="26" s="1"/>
  <c r="F384" i="26"/>
  <c r="L384" i="26" s="1"/>
  <c r="O383" i="26"/>
  <c r="N383" i="26"/>
  <c r="K383" i="26"/>
  <c r="U383" i="26" s="1"/>
  <c r="G383" i="26"/>
  <c r="M383" i="26" s="1"/>
  <c r="F383" i="26"/>
  <c r="L383" i="26" s="1"/>
  <c r="O382" i="26"/>
  <c r="N382" i="26"/>
  <c r="K382" i="26"/>
  <c r="U382" i="26" s="1"/>
  <c r="G382" i="26"/>
  <c r="M382" i="26" s="1"/>
  <c r="F382" i="26"/>
  <c r="L382" i="26" s="1"/>
  <c r="O381" i="26"/>
  <c r="N381" i="26"/>
  <c r="K381" i="26"/>
  <c r="U381" i="26" s="1"/>
  <c r="G381" i="26"/>
  <c r="M381" i="26" s="1"/>
  <c r="F381" i="26"/>
  <c r="L381" i="26" s="1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O378" i="26"/>
  <c r="N378" i="26"/>
  <c r="K378" i="26"/>
  <c r="U378" i="26" s="1"/>
  <c r="G378" i="26"/>
  <c r="M378" i="26" s="1"/>
  <c r="F378" i="26"/>
  <c r="L378" i="26" s="1"/>
  <c r="U377" i="26"/>
  <c r="O376" i="26"/>
  <c r="N376" i="26"/>
  <c r="K376" i="26"/>
  <c r="U376" i="26" s="1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O372" i="26"/>
  <c r="N372" i="26"/>
  <c r="K372" i="26"/>
  <c r="U372" i="26" s="1"/>
  <c r="G372" i="26"/>
  <c r="M372" i="26" s="1"/>
  <c r="F372" i="26"/>
  <c r="L372" i="26" s="1"/>
  <c r="O371" i="26"/>
  <c r="N371" i="26"/>
  <c r="K371" i="26"/>
  <c r="U371" i="26" s="1"/>
  <c r="G371" i="26"/>
  <c r="M371" i="26" s="1"/>
  <c r="F371" i="26"/>
  <c r="L371" i="26" s="1"/>
  <c r="U370" i="26"/>
  <c r="O369" i="26"/>
  <c r="N369" i="26"/>
  <c r="L369" i="26"/>
  <c r="K369" i="26"/>
  <c r="U369" i="26" s="1"/>
  <c r="G369" i="26"/>
  <c r="M369" i="26" s="1"/>
  <c r="F369" i="26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U364" i="26"/>
  <c r="O364" i="26"/>
  <c r="N364" i="26"/>
  <c r="K364" i="26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O358" i="26"/>
  <c r="N358" i="26"/>
  <c r="K358" i="26"/>
  <c r="U358" i="26" s="1"/>
  <c r="G358" i="26"/>
  <c r="M358" i="26" s="1"/>
  <c r="F358" i="26"/>
  <c r="L358" i="26" s="1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K353" i="26"/>
  <c r="U353" i="26" s="1"/>
  <c r="G353" i="26"/>
  <c r="M353" i="26" s="1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O348" i="26"/>
  <c r="N348" i="26"/>
  <c r="K348" i="26"/>
  <c r="U348" i="26" s="1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N346" i="26"/>
  <c r="K346" i="26"/>
  <c r="U346" i="26" s="1"/>
  <c r="G346" i="26"/>
  <c r="M346" i="26" s="1"/>
  <c r="F346" i="26"/>
  <c r="L346" i="26" s="1"/>
  <c r="O345" i="26"/>
  <c r="N345" i="26"/>
  <c r="K345" i="26"/>
  <c r="U345" i="26" s="1"/>
  <c r="G345" i="26"/>
  <c r="M345" i="26" s="1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O342" i="26"/>
  <c r="N342" i="26"/>
  <c r="K342" i="26"/>
  <c r="U342" i="26" s="1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O339" i="26"/>
  <c r="N339" i="26"/>
  <c r="K339" i="26"/>
  <c r="U339" i="26" s="1"/>
  <c r="G339" i="26"/>
  <c r="M339" i="26" s="1"/>
  <c r="F339" i="26"/>
  <c r="L339" i="26" s="1"/>
  <c r="O338" i="26"/>
  <c r="N338" i="26"/>
  <c r="K338" i="26"/>
  <c r="U338" i="26" s="1"/>
  <c r="G338" i="26"/>
  <c r="M338" i="26" s="1"/>
  <c r="F338" i="26"/>
  <c r="L338" i="26" s="1"/>
  <c r="O337" i="26"/>
  <c r="N337" i="26"/>
  <c r="K337" i="26"/>
  <c r="U337" i="26" s="1"/>
  <c r="G337" i="26"/>
  <c r="M337" i="26" s="1"/>
  <c r="F337" i="26"/>
  <c r="L337" i="26" s="1"/>
  <c r="O336" i="26"/>
  <c r="N336" i="26"/>
  <c r="K336" i="26"/>
  <c r="U336" i="26" s="1"/>
  <c r="G336" i="26"/>
  <c r="M336" i="26" s="1"/>
  <c r="F336" i="26"/>
  <c r="L336" i="26" s="1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M333" i="26"/>
  <c r="K333" i="26"/>
  <c r="U333" i="26" s="1"/>
  <c r="G333" i="26"/>
  <c r="F333" i="26"/>
  <c r="L333" i="26" s="1"/>
  <c r="O332" i="26"/>
  <c r="N332" i="26"/>
  <c r="K332" i="26"/>
  <c r="U332" i="26" s="1"/>
  <c r="G332" i="26"/>
  <c r="M332" i="26" s="1"/>
  <c r="F332" i="26"/>
  <c r="L332" i="26" s="1"/>
  <c r="O331" i="26"/>
  <c r="N331" i="26"/>
  <c r="K331" i="26"/>
  <c r="U331" i="26" s="1"/>
  <c r="G331" i="26"/>
  <c r="M331" i="26" s="1"/>
  <c r="F331" i="26"/>
  <c r="L331" i="26" s="1"/>
  <c r="O330" i="26"/>
  <c r="N330" i="26"/>
  <c r="M330" i="26"/>
  <c r="L330" i="26"/>
  <c r="K330" i="26"/>
  <c r="U330" i="26" s="1"/>
  <c r="G330" i="26"/>
  <c r="F330" i="26"/>
  <c r="O329" i="26"/>
  <c r="N329" i="26"/>
  <c r="K329" i="26"/>
  <c r="U329" i="26" s="1"/>
  <c r="G329" i="26"/>
  <c r="M329" i="26" s="1"/>
  <c r="F329" i="26"/>
  <c r="L329" i="26" s="1"/>
  <c r="U328" i="26"/>
  <c r="O327" i="26"/>
  <c r="N327" i="26"/>
  <c r="K327" i="26"/>
  <c r="U327" i="26" s="1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G320" i="26"/>
  <c r="M320" i="26" s="1"/>
  <c r="F320" i="26"/>
  <c r="L320" i="26" s="1"/>
  <c r="N319" i="26"/>
  <c r="G319" i="26"/>
  <c r="M319" i="26" s="1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K317" i="26"/>
  <c r="U317" i="26" s="1"/>
  <c r="G317" i="26"/>
  <c r="M317" i="26" s="1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O312" i="26"/>
  <c r="N312" i="26"/>
  <c r="K312" i="26"/>
  <c r="U312" i="26" s="1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L309" i="26"/>
  <c r="K309" i="26"/>
  <c r="U309" i="26" s="1"/>
  <c r="G309" i="26"/>
  <c r="M309" i="26" s="1"/>
  <c r="F309" i="26"/>
  <c r="U308" i="26"/>
  <c r="O307" i="26"/>
  <c r="O306" i="26"/>
  <c r="O305" i="26"/>
  <c r="N305" i="26"/>
  <c r="G305" i="26"/>
  <c r="M305" i="26" s="1"/>
  <c r="F305" i="26"/>
  <c r="L305" i="26" s="1"/>
  <c r="O304" i="26"/>
  <c r="N304" i="26"/>
  <c r="K304" i="26"/>
  <c r="U304" i="26" s="1"/>
  <c r="G304" i="26"/>
  <c r="M304" i="26" s="1"/>
  <c r="F304" i="26"/>
  <c r="L304" i="26" s="1"/>
  <c r="O303" i="26"/>
  <c r="N303" i="26"/>
  <c r="L303" i="26"/>
  <c r="K303" i="26"/>
  <c r="U303" i="26" s="1"/>
  <c r="G303" i="26"/>
  <c r="M303" i="26" s="1"/>
  <c r="F303" i="26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K300" i="26"/>
  <c r="U300" i="26" s="1"/>
  <c r="O300" i="26"/>
  <c r="G300" i="26"/>
  <c r="M300" i="26" s="1"/>
  <c r="F300" i="26"/>
  <c r="L300" i="26" s="1"/>
  <c r="O299" i="26"/>
  <c r="N299" i="26"/>
  <c r="K299" i="26"/>
  <c r="U299" i="26" s="1"/>
  <c r="G299" i="26"/>
  <c r="M299" i="26" s="1"/>
  <c r="F299" i="26"/>
  <c r="L299" i="26" s="1"/>
  <c r="O298" i="26"/>
  <c r="N298" i="26"/>
  <c r="K298" i="26"/>
  <c r="U298" i="26" s="1"/>
  <c r="G298" i="26"/>
  <c r="M298" i="26" s="1"/>
  <c r="F298" i="26"/>
  <c r="L298" i="26" s="1"/>
  <c r="O297" i="26"/>
  <c r="N297" i="26"/>
  <c r="K297" i="26"/>
  <c r="U297" i="26" s="1"/>
  <c r="G297" i="26"/>
  <c r="M297" i="26" s="1"/>
  <c r="F297" i="26"/>
  <c r="L297" i="26" s="1"/>
  <c r="O296" i="26"/>
  <c r="N296" i="26"/>
  <c r="K296" i="26"/>
  <c r="U296" i="26" s="1"/>
  <c r="G296" i="26"/>
  <c r="M296" i="26" s="1"/>
  <c r="F296" i="26"/>
  <c r="L296" i="26" s="1"/>
  <c r="U295" i="26"/>
  <c r="O295" i="26"/>
  <c r="N295" i="26"/>
  <c r="K295" i="26"/>
  <c r="G295" i="26"/>
  <c r="M295" i="26" s="1"/>
  <c r="F295" i="26"/>
  <c r="L295" i="26" s="1"/>
  <c r="U294" i="26"/>
  <c r="O293" i="26"/>
  <c r="N293" i="26"/>
  <c r="K293" i="26"/>
  <c r="U293" i="26" s="1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K289" i="26"/>
  <c r="U289" i="26" s="1"/>
  <c r="G289" i="26"/>
  <c r="M289" i="26" s="1"/>
  <c r="F289" i="26"/>
  <c r="L289" i="26" s="1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O284" i="26"/>
  <c r="N284" i="26"/>
  <c r="K284" i="26"/>
  <c r="U284" i="26" s="1"/>
  <c r="G284" i="26"/>
  <c r="M284" i="26" s="1"/>
  <c r="F284" i="26"/>
  <c r="L284" i="26" s="1"/>
  <c r="O283" i="26"/>
  <c r="N283" i="26"/>
  <c r="K283" i="26"/>
  <c r="U283" i="26" s="1"/>
  <c r="G283" i="26"/>
  <c r="M283" i="26" s="1"/>
  <c r="F283" i="26"/>
  <c r="L283" i="26" s="1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K280" i="26"/>
  <c r="U280" i="26" s="1"/>
  <c r="G280" i="26"/>
  <c r="M280" i="26" s="1"/>
  <c r="F280" i="26"/>
  <c r="L280" i="26" s="1"/>
  <c r="U279" i="26"/>
  <c r="O278" i="26"/>
  <c r="N278" i="26"/>
  <c r="K278" i="26"/>
  <c r="U278" i="26" s="1"/>
  <c r="G278" i="26"/>
  <c r="M278" i="26" s="1"/>
  <c r="F278" i="26"/>
  <c r="L278" i="26" s="1"/>
  <c r="O277" i="26"/>
  <c r="N277" i="26"/>
  <c r="K277" i="26"/>
  <c r="U277" i="26" s="1"/>
  <c r="G277" i="26"/>
  <c r="M277" i="26" s="1"/>
  <c r="F277" i="26"/>
  <c r="L277" i="26" s="1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G273" i="26"/>
  <c r="M273" i="26" s="1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N268" i="26"/>
  <c r="K268" i="26"/>
  <c r="U268" i="26" s="1"/>
  <c r="G268" i="26"/>
  <c r="M268" i="26" s="1"/>
  <c r="F268" i="26"/>
  <c r="L268" i="26" s="1"/>
  <c r="N267" i="26"/>
  <c r="K267" i="26"/>
  <c r="U267" i="26" s="1"/>
  <c r="G267" i="26"/>
  <c r="M267" i="26" s="1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U264" i="26"/>
  <c r="N264" i="26"/>
  <c r="K264" i="26"/>
  <c r="O264" i="26"/>
  <c r="G264" i="26"/>
  <c r="M264" i="26" s="1"/>
  <c r="F264" i="26"/>
  <c r="L264" i="26" s="1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O259" i="26"/>
  <c r="N259" i="26"/>
  <c r="K259" i="26"/>
  <c r="U259" i="26" s="1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U253" i="26"/>
  <c r="O253" i="26"/>
  <c r="N253" i="26"/>
  <c r="K253" i="26"/>
  <c r="G253" i="26"/>
  <c r="M253" i="26" s="1"/>
  <c r="F253" i="26"/>
  <c r="L253" i="26" s="1"/>
  <c r="O252" i="26"/>
  <c r="N252" i="26"/>
  <c r="K252" i="26"/>
  <c r="U252" i="26" s="1"/>
  <c r="G252" i="26"/>
  <c r="M252" i="26" s="1"/>
  <c r="F252" i="26"/>
  <c r="L252" i="26" s="1"/>
  <c r="O251" i="26"/>
  <c r="N251" i="26"/>
  <c r="K251" i="26"/>
  <c r="U251" i="26" s="1"/>
  <c r="G251" i="26"/>
  <c r="M251" i="26" s="1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K248" i="26"/>
  <c r="U248" i="26" s="1"/>
  <c r="G248" i="26"/>
  <c r="M248" i="26" s="1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K243" i="26"/>
  <c r="U243" i="26" s="1"/>
  <c r="G243" i="26"/>
  <c r="M243" i="26" s="1"/>
  <c r="F243" i="26"/>
  <c r="L243" i="26" s="1"/>
  <c r="O242" i="26"/>
  <c r="N242" i="26"/>
  <c r="K242" i="26"/>
  <c r="U242" i="26" s="1"/>
  <c r="G242" i="26"/>
  <c r="M242" i="26" s="1"/>
  <c r="F242" i="26"/>
  <c r="L242" i="26" s="1"/>
  <c r="U241" i="26"/>
  <c r="O241" i="26"/>
  <c r="N241" i="26"/>
  <c r="K241" i="26"/>
  <c r="G241" i="26"/>
  <c r="M241" i="26" s="1"/>
  <c r="F241" i="26"/>
  <c r="L241" i="26" s="1"/>
  <c r="U240" i="26"/>
  <c r="O239" i="26"/>
  <c r="N239" i="26"/>
  <c r="K239" i="26"/>
  <c r="U239" i="26" s="1"/>
  <c r="G239" i="26"/>
  <c r="M239" i="26" s="1"/>
  <c r="F239" i="26"/>
  <c r="L239" i="26" s="1"/>
  <c r="O238" i="26"/>
  <c r="N238" i="26"/>
  <c r="K238" i="26"/>
  <c r="U238" i="26" s="1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K235" i="26"/>
  <c r="U235" i="26" s="1"/>
  <c r="G235" i="26"/>
  <c r="M235" i="26" s="1"/>
  <c r="F235" i="26"/>
  <c r="L235" i="26" s="1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U232" i="26"/>
  <c r="O232" i="26"/>
  <c r="N232" i="26"/>
  <c r="K232" i="26"/>
  <c r="G232" i="26"/>
  <c r="M232" i="26" s="1"/>
  <c r="F232" i="26"/>
  <c r="L232" i="26" s="1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O227" i="26"/>
  <c r="N227" i="26"/>
  <c r="K227" i="26"/>
  <c r="U227" i="26" s="1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O224" i="26"/>
  <c r="N224" i="26"/>
  <c r="K224" i="26"/>
  <c r="U224" i="26" s="1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K222" i="26"/>
  <c r="U222" i="26" s="1"/>
  <c r="G222" i="26"/>
  <c r="M222" i="26" s="1"/>
  <c r="F222" i="26"/>
  <c r="L222" i="26" s="1"/>
  <c r="U221" i="26"/>
  <c r="O220" i="26"/>
  <c r="N220" i="26"/>
  <c r="K220" i="26"/>
  <c r="U220" i="26" s="1"/>
  <c r="G220" i="26"/>
  <c r="M220" i="26" s="1"/>
  <c r="F220" i="26"/>
  <c r="L220" i="26" s="1"/>
  <c r="N219" i="26"/>
  <c r="K219" i="26"/>
  <c r="U219" i="26" s="1"/>
  <c r="G219" i="26"/>
  <c r="M219" i="26" s="1"/>
  <c r="F219" i="26"/>
  <c r="L219" i="26" s="1"/>
  <c r="O218" i="26"/>
  <c r="N218" i="26"/>
  <c r="K218" i="26"/>
  <c r="U218" i="26" s="1"/>
  <c r="G218" i="26"/>
  <c r="M218" i="26" s="1"/>
  <c r="F218" i="26"/>
  <c r="L218" i="26" s="1"/>
  <c r="O217" i="26"/>
  <c r="N217" i="26"/>
  <c r="K217" i="26"/>
  <c r="U217" i="26" s="1"/>
  <c r="G217" i="26"/>
  <c r="M217" i="26" s="1"/>
  <c r="F217" i="26"/>
  <c r="L217" i="26" s="1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O208" i="26"/>
  <c r="N208" i="26"/>
  <c r="M208" i="26"/>
  <c r="K208" i="26"/>
  <c r="U208" i="26" s="1"/>
  <c r="G208" i="26"/>
  <c r="F208" i="26"/>
  <c r="L208" i="26" s="1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K205" i="26"/>
  <c r="U205" i="26" s="1"/>
  <c r="G205" i="26"/>
  <c r="M205" i="26" s="1"/>
  <c r="F205" i="26"/>
  <c r="L205" i="26" s="1"/>
  <c r="N204" i="26"/>
  <c r="K204" i="26"/>
  <c r="U204" i="26" s="1"/>
  <c r="G204" i="26"/>
  <c r="M204" i="26" s="1"/>
  <c r="F204" i="26"/>
  <c r="L204" i="26" s="1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O201" i="26"/>
  <c r="N201" i="26"/>
  <c r="K201" i="26"/>
  <c r="U201" i="26" s="1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O196" i="26"/>
  <c r="N196" i="26"/>
  <c r="K196" i="26"/>
  <c r="U196" i="26" s="1"/>
  <c r="G196" i="26"/>
  <c r="M196" i="26" s="1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K194" i="26"/>
  <c r="U194" i="26" s="1"/>
  <c r="G194" i="26"/>
  <c r="M194" i="26" s="1"/>
  <c r="F194" i="26"/>
  <c r="L194" i="26" s="1"/>
  <c r="O193" i="26"/>
  <c r="N193" i="26"/>
  <c r="K193" i="26"/>
  <c r="U193" i="26" s="1"/>
  <c r="G193" i="26"/>
  <c r="M193" i="26" s="1"/>
  <c r="F193" i="26"/>
  <c r="L193" i="26" s="1"/>
  <c r="O192" i="26"/>
  <c r="N192" i="26"/>
  <c r="K192" i="26"/>
  <c r="U192" i="26" s="1"/>
  <c r="G192" i="26"/>
  <c r="M192" i="26" s="1"/>
  <c r="F192" i="26"/>
  <c r="L192" i="26" s="1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O184" i="26"/>
  <c r="N184" i="26"/>
  <c r="L184" i="26"/>
  <c r="K184" i="26"/>
  <c r="U184" i="26" s="1"/>
  <c r="G184" i="26"/>
  <c r="M184" i="26" s="1"/>
  <c r="F184" i="26"/>
  <c r="O183" i="26"/>
  <c r="N183" i="26"/>
  <c r="K183" i="26"/>
  <c r="U183" i="26" s="1"/>
  <c r="G183" i="26"/>
  <c r="M183" i="26" s="1"/>
  <c r="F183" i="26"/>
  <c r="L183" i="26" s="1"/>
  <c r="O182" i="26"/>
  <c r="N182" i="26"/>
  <c r="K182" i="26"/>
  <c r="U182" i="26" s="1"/>
  <c r="G182" i="26"/>
  <c r="M182" i="26" s="1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O179" i="26"/>
  <c r="N179" i="26"/>
  <c r="K179" i="26"/>
  <c r="U179" i="26" s="1"/>
  <c r="G179" i="26"/>
  <c r="M179" i="26" s="1"/>
  <c r="F179" i="26"/>
  <c r="L179" i="26" s="1"/>
  <c r="O178" i="26"/>
  <c r="N178" i="26"/>
  <c r="K178" i="26"/>
  <c r="U178" i="26" s="1"/>
  <c r="G178" i="26"/>
  <c r="M178" i="26" s="1"/>
  <c r="F178" i="26"/>
  <c r="L178" i="26" s="1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K174" i="26"/>
  <c r="U174" i="26" s="1"/>
  <c r="G174" i="26"/>
  <c r="M174" i="26" s="1"/>
  <c r="F174" i="26"/>
  <c r="L174" i="26" s="1"/>
  <c r="O173" i="26"/>
  <c r="N173" i="26"/>
  <c r="K173" i="26"/>
  <c r="U173" i="26" s="1"/>
  <c r="G173" i="26"/>
  <c r="M173" i="26" s="1"/>
  <c r="F173" i="26"/>
  <c r="L173" i="26" s="1"/>
  <c r="O172" i="26"/>
  <c r="N172" i="26"/>
  <c r="K172" i="26"/>
  <c r="U172" i="26" s="1"/>
  <c r="G172" i="26"/>
  <c r="M172" i="26" s="1"/>
  <c r="F172" i="26"/>
  <c r="L172" i="26" s="1"/>
  <c r="U171" i="26"/>
  <c r="U170" i="26"/>
  <c r="O170" i="26"/>
  <c r="N170" i="26"/>
  <c r="K170" i="26"/>
  <c r="G170" i="26"/>
  <c r="M170" i="26" s="1"/>
  <c r="F170" i="26"/>
  <c r="L170" i="26" s="1"/>
  <c r="O169" i="26"/>
  <c r="N169" i="26"/>
  <c r="K169" i="26"/>
  <c r="U169" i="26" s="1"/>
  <c r="G169" i="26"/>
  <c r="M169" i="26" s="1"/>
  <c r="F169" i="26"/>
  <c r="L169" i="26" s="1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M166" i="26"/>
  <c r="L166" i="26"/>
  <c r="K166" i="26"/>
  <c r="U166" i="26" s="1"/>
  <c r="G166" i="26"/>
  <c r="F166" i="26"/>
  <c r="N165" i="26"/>
  <c r="K165" i="26"/>
  <c r="U165" i="26" s="1"/>
  <c r="O165" i="26"/>
  <c r="G165" i="26"/>
  <c r="M165" i="26" s="1"/>
  <c r="F165" i="26"/>
  <c r="L165" i="26" s="1"/>
  <c r="O164" i="26"/>
  <c r="N164" i="26"/>
  <c r="K164" i="26"/>
  <c r="U164" i="26" s="1"/>
  <c r="G164" i="26"/>
  <c r="M164" i="26" s="1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U161" i="26"/>
  <c r="O161" i="26"/>
  <c r="N161" i="26"/>
  <c r="K161" i="26"/>
  <c r="G161" i="26"/>
  <c r="M161" i="26" s="1"/>
  <c r="F161" i="26"/>
  <c r="L161" i="26" s="1"/>
  <c r="O160" i="26"/>
  <c r="N160" i="26"/>
  <c r="K160" i="26"/>
  <c r="U160" i="26" s="1"/>
  <c r="G160" i="26"/>
  <c r="M160" i="26" s="1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M158" i="26"/>
  <c r="L158" i="26"/>
  <c r="K158" i="26"/>
  <c r="U158" i="26" s="1"/>
  <c r="G158" i="26"/>
  <c r="F158" i="26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L145" i="26"/>
  <c r="K145" i="26"/>
  <c r="U145" i="26" s="1"/>
  <c r="G145" i="26"/>
  <c r="M145" i="26" s="1"/>
  <c r="F145" i="26"/>
  <c r="O144" i="26"/>
  <c r="N144" i="26"/>
  <c r="K144" i="26"/>
  <c r="U144" i="26" s="1"/>
  <c r="G144" i="26"/>
  <c r="M144" i="26" s="1"/>
  <c r="F144" i="26"/>
  <c r="L144" i="26" s="1"/>
  <c r="O143" i="26"/>
  <c r="N143" i="26"/>
  <c r="K143" i="26"/>
  <c r="U143" i="26" s="1"/>
  <c r="G143" i="26"/>
  <c r="M143" i="26" s="1"/>
  <c r="F143" i="26"/>
  <c r="L143" i="26" s="1"/>
  <c r="N142" i="26"/>
  <c r="K142" i="26"/>
  <c r="U142" i="26" s="1"/>
  <c r="G142" i="26"/>
  <c r="M142" i="26" s="1"/>
  <c r="F142" i="26"/>
  <c r="L142" i="26" s="1"/>
  <c r="U141" i="26"/>
  <c r="O141" i="26"/>
  <c r="N141" i="26"/>
  <c r="L141" i="26"/>
  <c r="K141" i="26"/>
  <c r="G141" i="26"/>
  <c r="M141" i="26" s="1"/>
  <c r="F141" i="26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O136" i="26"/>
  <c r="N136" i="26"/>
  <c r="K136" i="26"/>
  <c r="U136" i="26" s="1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K130" i="26"/>
  <c r="U130" i="26" s="1"/>
  <c r="G130" i="26"/>
  <c r="M130" i="26" s="1"/>
  <c r="F130" i="26"/>
  <c r="L130" i="26" s="1"/>
  <c r="U129" i="26"/>
  <c r="O128" i="26"/>
  <c r="N128" i="26"/>
  <c r="K128" i="26"/>
  <c r="U128" i="26" s="1"/>
  <c r="G128" i="26"/>
  <c r="M128" i="26" s="1"/>
  <c r="F128" i="26"/>
  <c r="L128" i="26" s="1"/>
  <c r="O127" i="26"/>
  <c r="N127" i="26"/>
  <c r="K127" i="26"/>
  <c r="U127" i="26" s="1"/>
  <c r="G127" i="26"/>
  <c r="M127" i="26" s="1"/>
  <c r="F127" i="26"/>
  <c r="L127" i="26" s="1"/>
  <c r="O126" i="26"/>
  <c r="N126" i="26"/>
  <c r="K126" i="26"/>
  <c r="U126" i="26" s="1"/>
  <c r="G126" i="26"/>
  <c r="M126" i="26" s="1"/>
  <c r="F126" i="26"/>
  <c r="L126" i="26" s="1"/>
  <c r="U125" i="26"/>
  <c r="U124" i="26"/>
  <c r="O124" i="26"/>
  <c r="N124" i="26"/>
  <c r="K124" i="26"/>
  <c r="G124" i="26"/>
  <c r="M124" i="26" s="1"/>
  <c r="F124" i="26"/>
  <c r="L124" i="26" s="1"/>
  <c r="U123" i="26"/>
  <c r="O122" i="26"/>
  <c r="N122" i="26"/>
  <c r="K122" i="26"/>
  <c r="U122" i="26" s="1"/>
  <c r="G122" i="26"/>
  <c r="M122" i="26" s="1"/>
  <c r="F122" i="26"/>
  <c r="L122" i="26" s="1"/>
  <c r="U121" i="26"/>
  <c r="O119" i="26"/>
  <c r="N119" i="26"/>
  <c r="K119" i="26"/>
  <c r="U119" i="26" s="1"/>
  <c r="G119" i="26"/>
  <c r="M119" i="26" s="1"/>
  <c r="F119" i="26"/>
  <c r="L119" i="26" s="1"/>
  <c r="U118" i="26"/>
  <c r="O118" i="26"/>
  <c r="N118" i="26"/>
  <c r="K118" i="26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K115" i="26"/>
  <c r="U115" i="26" s="1"/>
  <c r="G115" i="26"/>
  <c r="M115" i="26" s="1"/>
  <c r="F115" i="26"/>
  <c r="L115" i="26" s="1"/>
  <c r="O114" i="26"/>
  <c r="N114" i="26"/>
  <c r="K114" i="26"/>
  <c r="U114" i="26" s="1"/>
  <c r="G114" i="26"/>
  <c r="M114" i="26" s="1"/>
  <c r="F114" i="26"/>
  <c r="L114" i="26" s="1"/>
  <c r="U113" i="26"/>
  <c r="O112" i="26"/>
  <c r="N112" i="26"/>
  <c r="K112" i="26"/>
  <c r="U112" i="26" s="1"/>
  <c r="G112" i="26"/>
  <c r="M112" i="26" s="1"/>
  <c r="F112" i="26"/>
  <c r="L112" i="26" s="1"/>
  <c r="O111" i="26"/>
  <c r="N111" i="26"/>
  <c r="K111" i="26"/>
  <c r="U111" i="26" s="1"/>
  <c r="G111" i="26"/>
  <c r="M111" i="26" s="1"/>
  <c r="F111" i="26"/>
  <c r="L111" i="26" s="1"/>
  <c r="O110" i="26"/>
  <c r="N110" i="26"/>
  <c r="K110" i="26"/>
  <c r="U110" i="26" s="1"/>
  <c r="G110" i="26"/>
  <c r="M110" i="26" s="1"/>
  <c r="F110" i="26"/>
  <c r="L110" i="26" s="1"/>
  <c r="U109" i="26"/>
  <c r="O107" i="26"/>
  <c r="N107" i="26"/>
  <c r="K107" i="26"/>
  <c r="U107" i="26" s="1"/>
  <c r="G107" i="26"/>
  <c r="M107" i="26" s="1"/>
  <c r="F107" i="26"/>
  <c r="L107" i="26" s="1"/>
  <c r="O106" i="26"/>
  <c r="N106" i="26"/>
  <c r="K106" i="26"/>
  <c r="U106" i="26" s="1"/>
  <c r="G106" i="26"/>
  <c r="M106" i="26" s="1"/>
  <c r="F106" i="26"/>
  <c r="L106" i="26" s="1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K102" i="26"/>
  <c r="U102" i="26" s="1"/>
  <c r="G102" i="26"/>
  <c r="M102" i="26" s="1"/>
  <c r="F102" i="26"/>
  <c r="L102" i="26" s="1"/>
  <c r="U101" i="26"/>
  <c r="O100" i="26"/>
  <c r="N100" i="26"/>
  <c r="K100" i="26"/>
  <c r="U100" i="26" s="1"/>
  <c r="G100" i="26"/>
  <c r="M100" i="26" s="1"/>
  <c r="F100" i="26"/>
  <c r="L100" i="26" s="1"/>
  <c r="O99" i="26"/>
  <c r="N99" i="26"/>
  <c r="K99" i="26"/>
  <c r="U99" i="26" s="1"/>
  <c r="G99" i="26"/>
  <c r="M99" i="26" s="1"/>
  <c r="F99" i="26"/>
  <c r="L99" i="26" s="1"/>
  <c r="O98" i="26"/>
  <c r="N98" i="26"/>
  <c r="K98" i="26"/>
  <c r="U98" i="26" s="1"/>
  <c r="G98" i="26"/>
  <c r="M98" i="26" s="1"/>
  <c r="F98" i="26"/>
  <c r="L98" i="26" s="1"/>
  <c r="U97" i="26"/>
  <c r="U96" i="26"/>
  <c r="O96" i="26"/>
  <c r="N96" i="26"/>
  <c r="K96" i="26"/>
  <c r="G96" i="26"/>
  <c r="M96" i="26" s="1"/>
  <c r="F96" i="26"/>
  <c r="L96" i="26" s="1"/>
  <c r="O95" i="26"/>
  <c r="N95" i="26"/>
  <c r="K95" i="26"/>
  <c r="U95" i="26" s="1"/>
  <c r="G95" i="26"/>
  <c r="M95" i="26" s="1"/>
  <c r="F95" i="26"/>
  <c r="L95" i="26" s="1"/>
  <c r="O94" i="26"/>
  <c r="N94" i="26"/>
  <c r="K94" i="26"/>
  <c r="U94" i="26" s="1"/>
  <c r="G94" i="26"/>
  <c r="M94" i="26" s="1"/>
  <c r="F94" i="26"/>
  <c r="L94" i="26" s="1"/>
  <c r="O93" i="26"/>
  <c r="N93" i="26"/>
  <c r="M93" i="26"/>
  <c r="L93" i="26"/>
  <c r="K93" i="26"/>
  <c r="U93" i="26" s="1"/>
  <c r="G93" i="26"/>
  <c r="F93" i="26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U88" i="26"/>
  <c r="O88" i="26"/>
  <c r="N88" i="26"/>
  <c r="K88" i="26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K79" i="26"/>
  <c r="U79" i="26" s="1"/>
  <c r="G79" i="26"/>
  <c r="M79" i="26" s="1"/>
  <c r="F79" i="26"/>
  <c r="L79" i="26" s="1"/>
  <c r="U78" i="26"/>
  <c r="O77" i="26"/>
  <c r="N77" i="26"/>
  <c r="K77" i="26"/>
  <c r="U77" i="26" s="1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O75" i="26"/>
  <c r="N75" i="26"/>
  <c r="M75" i="26"/>
  <c r="L75" i="26"/>
  <c r="K75" i="26"/>
  <c r="U75" i="26" s="1"/>
  <c r="G75" i="26"/>
  <c r="F75" i="26"/>
  <c r="O74" i="26"/>
  <c r="N74" i="26"/>
  <c r="K74" i="26"/>
  <c r="U74" i="26" s="1"/>
  <c r="G74" i="26"/>
  <c r="M74" i="26" s="1"/>
  <c r="F74" i="26"/>
  <c r="L74" i="26" s="1"/>
  <c r="O73" i="26"/>
  <c r="N73" i="26"/>
  <c r="K73" i="26"/>
  <c r="U73" i="26" s="1"/>
  <c r="G73" i="26"/>
  <c r="M73" i="26" s="1"/>
  <c r="F73" i="26"/>
  <c r="L73" i="26" s="1"/>
  <c r="O72" i="26"/>
  <c r="N72" i="26"/>
  <c r="K72" i="26"/>
  <c r="U72" i="26" s="1"/>
  <c r="G72" i="26"/>
  <c r="M72" i="26" s="1"/>
  <c r="F72" i="26"/>
  <c r="L72" i="26" s="1"/>
  <c r="O71" i="26"/>
  <c r="N71" i="26"/>
  <c r="K71" i="26"/>
  <c r="U71" i="26" s="1"/>
  <c r="G71" i="26"/>
  <c r="M71" i="26" s="1"/>
  <c r="F71" i="26"/>
  <c r="L71" i="26" s="1"/>
  <c r="U70" i="26"/>
  <c r="G69" i="26"/>
  <c r="F69" i="26"/>
  <c r="D69" i="26"/>
  <c r="O69" i="26" s="1"/>
  <c r="G68" i="26"/>
  <c r="F68" i="26"/>
  <c r="D68" i="26"/>
  <c r="O68" i="26" s="1"/>
  <c r="O67" i="26"/>
  <c r="N67" i="26"/>
  <c r="K67" i="26"/>
  <c r="U67" i="26" s="1"/>
  <c r="G67" i="26"/>
  <c r="M67" i="26" s="1"/>
  <c r="F67" i="26"/>
  <c r="L67" i="26" s="1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M60" i="26"/>
  <c r="L60" i="26"/>
  <c r="K60" i="26"/>
  <c r="U60" i="26" s="1"/>
  <c r="G60" i="26"/>
  <c r="F60" i="26"/>
  <c r="O59" i="26"/>
  <c r="N59" i="26"/>
  <c r="K59" i="26"/>
  <c r="U59" i="26" s="1"/>
  <c r="G59" i="26"/>
  <c r="M59" i="26" s="1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O51" i="26"/>
  <c r="N51" i="26"/>
  <c r="K51" i="26"/>
  <c r="U51" i="26" s="1"/>
  <c r="G51" i="26"/>
  <c r="M51" i="26" s="1"/>
  <c r="F51" i="26"/>
  <c r="L51" i="26" s="1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K48" i="26"/>
  <c r="U48" i="26" s="1"/>
  <c r="G48" i="26"/>
  <c r="M48" i="26" s="1"/>
  <c r="F48" i="26"/>
  <c r="L48" i="26" s="1"/>
  <c r="O47" i="26"/>
  <c r="N47" i="26"/>
  <c r="K47" i="26"/>
  <c r="U47" i="26" s="1"/>
  <c r="G47" i="26"/>
  <c r="M47" i="26" s="1"/>
  <c r="F47" i="26"/>
  <c r="L47" i="26" s="1"/>
  <c r="U46" i="26"/>
  <c r="O45" i="26"/>
  <c r="N45" i="26"/>
  <c r="K45" i="26"/>
  <c r="U45" i="26" s="1"/>
  <c r="G45" i="26"/>
  <c r="M45" i="26" s="1"/>
  <c r="F45" i="26"/>
  <c r="L45" i="26" s="1"/>
  <c r="U44" i="26"/>
  <c r="O43" i="26"/>
  <c r="N43" i="26"/>
  <c r="K43" i="26"/>
  <c r="U43" i="26" s="1"/>
  <c r="G43" i="26"/>
  <c r="M43" i="26" s="1"/>
  <c r="F43" i="26"/>
  <c r="L43" i="26" s="1"/>
  <c r="O42" i="26"/>
  <c r="N42" i="26"/>
  <c r="K42" i="26"/>
  <c r="U42" i="26" s="1"/>
  <c r="G42" i="26"/>
  <c r="M42" i="26" s="1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O39" i="26"/>
  <c r="N39" i="26"/>
  <c r="K39" i="26"/>
  <c r="U39" i="26" s="1"/>
  <c r="G39" i="26"/>
  <c r="M39" i="26" s="1"/>
  <c r="F39" i="26"/>
  <c r="L39" i="26" s="1"/>
  <c r="O38" i="26"/>
  <c r="N38" i="26"/>
  <c r="K38" i="26"/>
  <c r="U38" i="26" s="1"/>
  <c r="G38" i="26"/>
  <c r="M38" i="26" s="1"/>
  <c r="F38" i="26"/>
  <c r="L38" i="26" s="1"/>
  <c r="U37" i="26"/>
  <c r="O37" i="26"/>
  <c r="N37" i="26"/>
  <c r="K37" i="26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O34" i="26"/>
  <c r="N34" i="26"/>
  <c r="K34" i="26"/>
  <c r="U34" i="26" s="1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O32" i="26"/>
  <c r="N32" i="26"/>
  <c r="K32" i="26"/>
  <c r="U32" i="26" s="1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O30" i="26"/>
  <c r="N30" i="26"/>
  <c r="K30" i="26"/>
  <c r="U30" i="26" s="1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K27" i="26"/>
  <c r="U27" i="26" s="1"/>
  <c r="G27" i="26"/>
  <c r="M27" i="26" s="1"/>
  <c r="F27" i="26"/>
  <c r="L27" i="26" s="1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K23" i="26"/>
  <c r="U23" i="26" s="1"/>
  <c r="G23" i="26"/>
  <c r="M23" i="26" s="1"/>
  <c r="F23" i="26"/>
  <c r="L23" i="26" s="1"/>
  <c r="O22" i="26"/>
  <c r="N22" i="26"/>
  <c r="K22" i="26"/>
  <c r="U22" i="26" s="1"/>
  <c r="G22" i="26"/>
  <c r="M22" i="26" s="1"/>
  <c r="F22" i="26"/>
  <c r="L22" i="26" s="1"/>
  <c r="U21" i="26"/>
  <c r="O21" i="26"/>
  <c r="N21" i="26"/>
  <c r="K21" i="26"/>
  <c r="G21" i="26"/>
  <c r="M21" i="26" s="1"/>
  <c r="F21" i="26"/>
  <c r="L21" i="26" s="1"/>
  <c r="O20" i="26"/>
  <c r="N20" i="26"/>
  <c r="K20" i="26"/>
  <c r="U20" i="26" s="1"/>
  <c r="G20" i="26"/>
  <c r="M20" i="26" s="1"/>
  <c r="F20" i="26"/>
  <c r="L20" i="26" s="1"/>
  <c r="T17" i="26"/>
  <c r="S17" i="26"/>
  <c r="L489" i="26" l="1"/>
  <c r="M489" i="26"/>
  <c r="N487" i="26"/>
  <c r="O483" i="26"/>
  <c r="N68" i="26"/>
  <c r="O537" i="26"/>
  <c r="M69" i="26"/>
  <c r="M68" i="26"/>
  <c r="M53" i="26" s="1"/>
  <c r="K483" i="26"/>
  <c r="U483" i="26" s="1"/>
  <c r="N69" i="26"/>
  <c r="N53" i="26" s="1"/>
  <c r="L325" i="26"/>
  <c r="O108" i="26"/>
  <c r="L18" i="26"/>
  <c r="V17" i="26"/>
  <c r="D213" i="26" s="1"/>
  <c r="O213" i="26" s="1"/>
  <c r="N18" i="26"/>
  <c r="M148" i="26"/>
  <c r="O148" i="26"/>
  <c r="N148" i="26"/>
  <c r="U553" i="26"/>
  <c r="K549" i="26"/>
  <c r="U549" i="26" s="1"/>
  <c r="N424" i="26"/>
  <c r="N325" i="26"/>
  <c r="N108" i="26"/>
  <c r="N485" i="26"/>
  <c r="G485" i="26"/>
  <c r="M485" i="26" s="1"/>
  <c r="F485" i="26"/>
  <c r="L485" i="26" s="1"/>
  <c r="O476" i="26"/>
  <c r="L54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O149" i="26"/>
  <c r="M149" i="26"/>
  <c r="M134" i="26" s="1"/>
  <c r="L149" i="26"/>
  <c r="K53" i="26"/>
  <c r="U53" i="26" s="1"/>
  <c r="U55" i="26"/>
  <c r="O271" i="26"/>
  <c r="K424" i="26"/>
  <c r="U424" i="26" s="1"/>
  <c r="U426" i="26"/>
  <c r="O18" i="26"/>
  <c r="M424" i="26"/>
  <c r="O403" i="26"/>
  <c r="O374" i="26" s="1"/>
  <c r="M18" i="26"/>
  <c r="O549" i="26"/>
  <c r="O53" i="26"/>
  <c r="D212" i="26"/>
  <c r="D214" i="26"/>
  <c r="N120" i="26"/>
  <c r="K134" i="26"/>
  <c r="U134" i="26" s="1"/>
  <c r="O301" i="26"/>
  <c r="L120" i="26"/>
  <c r="L374" i="26"/>
  <c r="M374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L53" i="26" l="1"/>
  <c r="N213" i="26"/>
  <c r="L213" i="26"/>
  <c r="M213" i="26"/>
  <c r="N134" i="26"/>
  <c r="L134" i="26"/>
  <c r="M483" i="26"/>
  <c r="O325" i="26"/>
  <c r="L483" i="26"/>
  <c r="O291" i="26"/>
  <c r="N214" i="26"/>
  <c r="M214" i="26"/>
  <c r="L214" i="26"/>
  <c r="O212" i="26"/>
  <c r="L212" i="26"/>
  <c r="L197" i="26" s="1"/>
  <c r="N212" i="26"/>
  <c r="M212" i="26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M197" i="26" l="1"/>
  <c r="N197" i="26"/>
  <c r="O257" i="26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D140" i="27" l="1"/>
  <c r="K140" i="27" s="1"/>
  <c r="L140" i="27" s="1"/>
  <c r="K135" i="27"/>
  <c r="L135" i="27" s="1"/>
  <c r="M131" i="27" s="1"/>
  <c r="J355" i="25"/>
  <c r="J355" i="26" s="1"/>
  <c r="K469" i="25"/>
  <c r="U469" i="25" s="1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K565" i="25"/>
  <c r="U565" i="25" s="1"/>
  <c r="G565" i="25"/>
  <c r="M565" i="25" s="1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K531" i="25"/>
  <c r="U531" i="25" s="1"/>
  <c r="G531" i="25"/>
  <c r="M531" i="25" s="1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L528" i="25"/>
  <c r="K528" i="25"/>
  <c r="U528" i="25" s="1"/>
  <c r="G528" i="25"/>
  <c r="M528" i="25" s="1"/>
  <c r="F528" i="25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L514" i="25"/>
  <c r="K514" i="25"/>
  <c r="U514" i="25" s="1"/>
  <c r="G514" i="25"/>
  <c r="M514" i="25" s="1"/>
  <c r="F514" i="25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K502" i="25"/>
  <c r="U502" i="25" s="1"/>
  <c r="G502" i="25"/>
  <c r="M502" i="25" s="1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L491" i="25"/>
  <c r="K491" i="25"/>
  <c r="G491" i="25"/>
  <c r="M491" i="25" s="1"/>
  <c r="F491" i="25"/>
  <c r="U490" i="25"/>
  <c r="O488" i="25"/>
  <c r="K488" i="25"/>
  <c r="U488" i="25" s="1"/>
  <c r="H488" i="25"/>
  <c r="F488" i="25"/>
  <c r="L488" i="25" s="1"/>
  <c r="O487" i="25"/>
  <c r="K487" i="25"/>
  <c r="U487" i="25" s="1"/>
  <c r="H487" i="25"/>
  <c r="N487" i="25" s="1"/>
  <c r="O486" i="25"/>
  <c r="K486" i="25"/>
  <c r="H486" i="25"/>
  <c r="O485" i="25"/>
  <c r="K485" i="25"/>
  <c r="U485" i="25" s="1"/>
  <c r="H485" i="25"/>
  <c r="N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L469" i="25" s="1"/>
  <c r="U468" i="25"/>
  <c r="U467" i="25"/>
  <c r="O467" i="25"/>
  <c r="N467" i="25"/>
  <c r="K467" i="25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M461" i="25"/>
  <c r="K461" i="25"/>
  <c r="U461" i="25" s="1"/>
  <c r="G461" i="25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U447" i="25"/>
  <c r="O447" i="25"/>
  <c r="N447" i="25"/>
  <c r="M447" i="25"/>
  <c r="K447" i="25"/>
  <c r="G447" i="25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O440" i="25"/>
  <c r="G440" i="25"/>
  <c r="M440" i="25" s="1"/>
  <c r="F440" i="25"/>
  <c r="L440" i="25" s="1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K435" i="25"/>
  <c r="U435" i="25" s="1"/>
  <c r="G435" i="25"/>
  <c r="M435" i="25" s="1"/>
  <c r="F435" i="25"/>
  <c r="L435" i="25" s="1"/>
  <c r="U434" i="25"/>
  <c r="O434" i="25"/>
  <c r="N434" i="25"/>
  <c r="K434" i="25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K432" i="25"/>
  <c r="U432" i="25" s="1"/>
  <c r="G432" i="25"/>
  <c r="M432" i="25" s="1"/>
  <c r="F432" i="25"/>
  <c r="L432" i="25" s="1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K421" i="25"/>
  <c r="U421" i="25" s="1"/>
  <c r="G421" i="25"/>
  <c r="M421" i="25" s="1"/>
  <c r="F421" i="25"/>
  <c r="L421" i="25" s="1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O411" i="25"/>
  <c r="N411" i="25"/>
  <c r="K411" i="25"/>
  <c r="U411" i="25" s="1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K403" i="25"/>
  <c r="U403" i="25" s="1"/>
  <c r="G403" i="25"/>
  <c r="M403" i="25" s="1"/>
  <c r="F403" i="25"/>
  <c r="L403" i="25" s="1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M397" i="25"/>
  <c r="K397" i="25"/>
  <c r="U397" i="25" s="1"/>
  <c r="G397" i="25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L367" i="25"/>
  <c r="K367" i="25"/>
  <c r="U367" i="25" s="1"/>
  <c r="G367" i="25"/>
  <c r="M367" i="25" s="1"/>
  <c r="F367" i="25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U345" i="25"/>
  <c r="O345" i="25"/>
  <c r="N345" i="25"/>
  <c r="K345" i="25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M339" i="25"/>
  <c r="K339" i="25"/>
  <c r="U339" i="25" s="1"/>
  <c r="G339" i="25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K336" i="25"/>
  <c r="U336" i="25" s="1"/>
  <c r="G336" i="25"/>
  <c r="M336" i="25" s="1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K330" i="25"/>
  <c r="G330" i="25"/>
  <c r="M330" i="25" s="1"/>
  <c r="F330" i="25"/>
  <c r="L330" i="25" s="1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N302" i="25"/>
  <c r="K302" i="25"/>
  <c r="U302" i="25" s="1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K297" i="25"/>
  <c r="U297" i="25" s="1"/>
  <c r="G297" i="25"/>
  <c r="M297" i="25" s="1"/>
  <c r="F297" i="25"/>
  <c r="L297" i="25" s="1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K281" i="25"/>
  <c r="U281" i="25" s="1"/>
  <c r="G281" i="25"/>
  <c r="M281" i="25" s="1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O277" i="25"/>
  <c r="N277" i="25"/>
  <c r="K277" i="25"/>
  <c r="U277" i="25" s="1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U266" i="25"/>
  <c r="O266" i="25"/>
  <c r="N266" i="25"/>
  <c r="K266" i="25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O244" i="25"/>
  <c r="N244" i="25"/>
  <c r="L244" i="25"/>
  <c r="K244" i="25"/>
  <c r="U244" i="25" s="1"/>
  <c r="G244" i="25"/>
  <c r="M244" i="25" s="1"/>
  <c r="F244" i="25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O234" i="25"/>
  <c r="N234" i="25"/>
  <c r="K234" i="25"/>
  <c r="U234" i="25" s="1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M228" i="25"/>
  <c r="K228" i="25"/>
  <c r="U228" i="25" s="1"/>
  <c r="G228" i="25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K203" i="25"/>
  <c r="U203" i="25" s="1"/>
  <c r="G203" i="25"/>
  <c r="M203" i="25" s="1"/>
  <c r="F203" i="25"/>
  <c r="L203" i="25" s="1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U174" i="25"/>
  <c r="O174" i="25"/>
  <c r="N174" i="25"/>
  <c r="K174" i="25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K144" i="25"/>
  <c r="U144" i="25" s="1"/>
  <c r="G144" i="25"/>
  <c r="M144" i="25" s="1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O140" i="25"/>
  <c r="N140" i="25"/>
  <c r="K140" i="25"/>
  <c r="U140" i="25" s="1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M117" i="25"/>
  <c r="K117" i="25"/>
  <c r="U117" i="25" s="1"/>
  <c r="G117" i="25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U96" i="25"/>
  <c r="O96" i="25"/>
  <c r="N96" i="25"/>
  <c r="K96" i="25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M83" i="25"/>
  <c r="K83" i="25"/>
  <c r="U83" i="25" s="1"/>
  <c r="G83" i="25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M75" i="25"/>
  <c r="K75" i="25"/>
  <c r="U75" i="25" s="1"/>
  <c r="G75" i="25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N68" i="25"/>
  <c r="G68" i="25"/>
  <c r="M68" i="25" s="1"/>
  <c r="F68" i="25"/>
  <c r="L68" i="25" s="1"/>
  <c r="D68" i="25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U59" i="25"/>
  <c r="O59" i="25"/>
  <c r="N59" i="25"/>
  <c r="K59" i="25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K43" i="25"/>
  <c r="U43" i="25" s="1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G28" i="25"/>
  <c r="F28" i="25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F485" i="25" l="1"/>
  <c r="L485" i="25" s="1"/>
  <c r="G485" i="25"/>
  <c r="M485" i="25" s="1"/>
  <c r="V17" i="25"/>
  <c r="N108" i="25"/>
  <c r="N486" i="25"/>
  <c r="G486" i="25"/>
  <c r="M486" i="25" s="1"/>
  <c r="O537" i="25"/>
  <c r="J355" i="29"/>
  <c r="P355" i="29" s="1"/>
  <c r="P355" i="26"/>
  <c r="M136" i="27"/>
  <c r="Q139" i="27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L134" i="25" s="1"/>
  <c r="G488" i="25"/>
  <c r="M488" i="25" s="1"/>
  <c r="N488" i="25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286" i="24"/>
  <c r="J286" i="25" s="1"/>
  <c r="J286" i="26" s="1"/>
  <c r="J285" i="24"/>
  <c r="J285" i="25" s="1"/>
  <c r="J285" i="26" s="1"/>
  <c r="J272" i="24"/>
  <c r="J225" i="24"/>
  <c r="J225" i="25" s="1"/>
  <c r="J225" i="26" s="1"/>
  <c r="J214" i="24"/>
  <c r="J214" i="25" s="1"/>
  <c r="J212" i="24"/>
  <c r="J212" i="25" s="1"/>
  <c r="J212" i="26" s="1"/>
  <c r="J149" i="24"/>
  <c r="J149" i="25" s="1"/>
  <c r="J149" i="26" s="1"/>
  <c r="J68" i="24"/>
  <c r="J68" i="25" s="1"/>
  <c r="J68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J305" i="24" s="1"/>
  <c r="J305" i="25" s="1"/>
  <c r="I273" i="24"/>
  <c r="J273" i="24" s="1"/>
  <c r="J273" i="25" s="1"/>
  <c r="I271" i="24"/>
  <c r="J271" i="24" s="1"/>
  <c r="I213" i="24"/>
  <c r="J213" i="24" s="1"/>
  <c r="J213" i="25" s="1"/>
  <c r="J213" i="26" s="1"/>
  <c r="I212" i="24"/>
  <c r="I149" i="24"/>
  <c r="I148" i="24"/>
  <c r="J148" i="24" s="1"/>
  <c r="J148" i="25" s="1"/>
  <c r="I69" i="24"/>
  <c r="J69" i="24" s="1"/>
  <c r="J69" i="25" s="1"/>
  <c r="I68" i="24"/>
  <c r="L483" i="25" l="1"/>
  <c r="P68" i="25"/>
  <c r="Q68" i="25" s="1"/>
  <c r="P389" i="25"/>
  <c r="Q389" i="25" s="1"/>
  <c r="J389" i="26"/>
  <c r="J148" i="26"/>
  <c r="P148" i="25"/>
  <c r="Q148" i="25" s="1"/>
  <c r="P440" i="25"/>
  <c r="Q440" i="25" s="1"/>
  <c r="J440" i="26"/>
  <c r="J213" i="29"/>
  <c r="P213" i="29" s="1"/>
  <c r="Q213" i="29" s="1"/>
  <c r="P213" i="26"/>
  <c r="Q213" i="26" s="1"/>
  <c r="J273" i="26"/>
  <c r="P273" i="25"/>
  <c r="Q273" i="25" s="1"/>
  <c r="J305" i="26"/>
  <c r="P305" i="25"/>
  <c r="Q305" i="25" s="1"/>
  <c r="J69" i="26"/>
  <c r="P69" i="25"/>
  <c r="P340" i="25"/>
  <c r="Q340" i="25" s="1"/>
  <c r="J340" i="26"/>
  <c r="J149" i="29"/>
  <c r="P149" i="29" s="1"/>
  <c r="Q149" i="29" s="1"/>
  <c r="P149" i="26"/>
  <c r="Q149" i="26" s="1"/>
  <c r="P390" i="25"/>
  <c r="Q390" i="25" s="1"/>
  <c r="J390" i="26"/>
  <c r="J286" i="29"/>
  <c r="P286" i="29" s="1"/>
  <c r="Q286" i="29" s="1"/>
  <c r="P286" i="26"/>
  <c r="Q286" i="26" s="1"/>
  <c r="N483" i="25"/>
  <c r="J306" i="26"/>
  <c r="P306" i="25"/>
  <c r="J225" i="29"/>
  <c r="P225" i="29" s="1"/>
  <c r="Q225" i="29" s="1"/>
  <c r="P225" i="26"/>
  <c r="Q225" i="26" s="1"/>
  <c r="J320" i="29"/>
  <c r="P320" i="29" s="1"/>
  <c r="Q320" i="29" s="1"/>
  <c r="P320" i="26"/>
  <c r="Q320" i="26" s="1"/>
  <c r="P225" i="25"/>
  <c r="Q225" i="25" s="1"/>
  <c r="P214" i="25"/>
  <c r="J319" i="29"/>
  <c r="P319" i="29" s="1"/>
  <c r="Q319" i="29" s="1"/>
  <c r="P319" i="26"/>
  <c r="Q319" i="26" s="1"/>
  <c r="P213" i="25"/>
  <c r="J68" i="29"/>
  <c r="P68" i="29" s="1"/>
  <c r="Q68" i="29" s="1"/>
  <c r="P68" i="26"/>
  <c r="Q68" i="26" s="1"/>
  <c r="J285" i="29"/>
  <c r="P285" i="29" s="1"/>
  <c r="Q285" i="29" s="1"/>
  <c r="P285" i="26"/>
  <c r="Q285" i="26" s="1"/>
  <c r="J212" i="29"/>
  <c r="P212" i="29" s="1"/>
  <c r="Q212" i="29" s="1"/>
  <c r="P212" i="26"/>
  <c r="Q212" i="26" s="1"/>
  <c r="P439" i="25"/>
  <c r="Q439" i="25" s="1"/>
  <c r="J439" i="26"/>
  <c r="M483" i="25"/>
  <c r="P149" i="25"/>
  <c r="Q149" i="25" s="1"/>
  <c r="M134" i="25"/>
  <c r="L212" i="25"/>
  <c r="N212" i="25"/>
  <c r="M212" i="25"/>
  <c r="P212" i="25"/>
  <c r="O212" i="25"/>
  <c r="O214" i="25"/>
  <c r="N214" i="25"/>
  <c r="L214" i="25"/>
  <c r="M214" i="25"/>
  <c r="Q69" i="25"/>
  <c r="K567" i="25"/>
  <c r="N213" i="25"/>
  <c r="M213" i="25"/>
  <c r="L213" i="25"/>
  <c r="O213" i="25"/>
  <c r="J305" i="29" l="1"/>
  <c r="P305" i="29" s="1"/>
  <c r="Q305" i="29" s="1"/>
  <c r="P305" i="26"/>
  <c r="Q305" i="26" s="1"/>
  <c r="J306" i="29"/>
  <c r="P306" i="29" s="1"/>
  <c r="P306" i="26"/>
  <c r="J340" i="29"/>
  <c r="P340" i="29" s="1"/>
  <c r="Q340" i="29" s="1"/>
  <c r="P340" i="26"/>
  <c r="Q340" i="26" s="1"/>
  <c r="J440" i="29"/>
  <c r="P440" i="29" s="1"/>
  <c r="Q440" i="29" s="1"/>
  <c r="P440" i="26"/>
  <c r="Q440" i="26" s="1"/>
  <c r="J69" i="29"/>
  <c r="P69" i="29" s="1"/>
  <c r="Q69" i="29" s="1"/>
  <c r="P69" i="26"/>
  <c r="Q69" i="26" s="1"/>
  <c r="Q214" i="25"/>
  <c r="J439" i="29"/>
  <c r="P439" i="29" s="1"/>
  <c r="Q439" i="29" s="1"/>
  <c r="P439" i="26"/>
  <c r="Q439" i="26" s="1"/>
  <c r="J390" i="29"/>
  <c r="P390" i="29" s="1"/>
  <c r="Q390" i="29" s="1"/>
  <c r="P390" i="26"/>
  <c r="Q390" i="26" s="1"/>
  <c r="J148" i="29"/>
  <c r="P148" i="29" s="1"/>
  <c r="Q148" i="29" s="1"/>
  <c r="P148" i="26"/>
  <c r="Q148" i="26" s="1"/>
  <c r="J389" i="29"/>
  <c r="P389" i="29" s="1"/>
  <c r="Q389" i="29" s="1"/>
  <c r="P389" i="26"/>
  <c r="Q389" i="26" s="1"/>
  <c r="Q213" i="25"/>
  <c r="J273" i="29"/>
  <c r="P273" i="29" s="1"/>
  <c r="Q273" i="29" s="1"/>
  <c r="P273" i="26"/>
  <c r="Q273" i="26" s="1"/>
  <c r="Q212" i="25"/>
  <c r="M197" i="25"/>
  <c r="N197" i="25"/>
  <c r="L197" i="25"/>
  <c r="L554" i="24"/>
  <c r="M554" i="24"/>
  <c r="L556" i="24"/>
  <c r="M551" i="24"/>
  <c r="L551" i="24"/>
  <c r="L546" i="24"/>
  <c r="M548" i="24"/>
  <c r="M543" i="24"/>
  <c r="L510" i="24"/>
  <c r="L512" i="24"/>
  <c r="L520" i="24"/>
  <c r="L522" i="24"/>
  <c r="M522" i="24"/>
  <c r="L524" i="24"/>
  <c r="L526" i="24"/>
  <c r="M526" i="24"/>
  <c r="M501" i="24"/>
  <c r="M499" i="24"/>
  <c r="L499" i="24"/>
  <c r="L496" i="24"/>
  <c r="L482" i="24"/>
  <c r="M482" i="24"/>
  <c r="M479" i="24"/>
  <c r="M475" i="24"/>
  <c r="L453" i="24"/>
  <c r="M453" i="24"/>
  <c r="M452" i="24"/>
  <c r="L445" i="24"/>
  <c r="L446" i="24"/>
  <c r="M448" i="24"/>
  <c r="M442" i="24"/>
  <c r="L430" i="24"/>
  <c r="M438" i="24"/>
  <c r="M417" i="24"/>
  <c r="L412" i="24"/>
  <c r="M412" i="24"/>
  <c r="L414" i="24"/>
  <c r="M410" i="24"/>
  <c r="L410" i="24"/>
  <c r="M407" i="24"/>
  <c r="M392" i="24"/>
  <c r="L380" i="24"/>
  <c r="M380" i="24"/>
  <c r="L382" i="24"/>
  <c r="L388" i="24"/>
  <c r="M388" i="24"/>
  <c r="L390" i="24"/>
  <c r="M376" i="24"/>
  <c r="L376" i="24"/>
  <c r="L354" i="24"/>
  <c r="M354" i="24"/>
  <c r="M352" i="24"/>
  <c r="L343" i="24"/>
  <c r="M343" i="24"/>
  <c r="L345" i="24"/>
  <c r="M342" i="24"/>
  <c r="L331" i="24"/>
  <c r="M339" i="24"/>
  <c r="M317" i="24"/>
  <c r="M314" i="24"/>
  <c r="L314" i="24"/>
  <c r="M311" i="24"/>
  <c r="L296" i="24"/>
  <c r="M296" i="24"/>
  <c r="L298" i="24"/>
  <c r="M288" i="24"/>
  <c r="L286" i="24"/>
  <c r="M286" i="24"/>
  <c r="M283" i="24"/>
  <c r="L262" i="24"/>
  <c r="M262" i="24"/>
  <c r="L264" i="24"/>
  <c r="L266" i="24"/>
  <c r="M266" i="24"/>
  <c r="M248" i="24"/>
  <c r="L248" i="24"/>
  <c r="L245" i="24"/>
  <c r="M243" i="24"/>
  <c r="L243" i="24"/>
  <c r="M241" i="24"/>
  <c r="L234" i="24"/>
  <c r="M233" i="24"/>
  <c r="L205" i="24"/>
  <c r="L207" i="24"/>
  <c r="M207" i="24"/>
  <c r="L209" i="24"/>
  <c r="L211" i="24"/>
  <c r="M211" i="24"/>
  <c r="M201" i="24"/>
  <c r="L201" i="24"/>
  <c r="L193" i="24"/>
  <c r="M195" i="24"/>
  <c r="M170" i="24"/>
  <c r="M160" i="24"/>
  <c r="L161" i="24"/>
  <c r="L162" i="24"/>
  <c r="L153" i="24"/>
  <c r="L154" i="24"/>
  <c r="M156" i="24"/>
  <c r="M152" i="24"/>
  <c r="L107" i="24"/>
  <c r="L94" i="24"/>
  <c r="L89" i="24"/>
  <c r="M81" i="24"/>
  <c r="L74" i="24"/>
  <c r="M71" i="24"/>
  <c r="L61" i="24"/>
  <c r="L49" i="24"/>
  <c r="M47" i="24"/>
  <c r="L22" i="24"/>
  <c r="L23" i="24"/>
  <c r="M20" i="24"/>
  <c r="G565" i="24"/>
  <c r="M565" i="24" s="1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L558" i="24" s="1"/>
  <c r="F554" i="24"/>
  <c r="G554" i="24"/>
  <c r="F555" i="24"/>
  <c r="L555" i="24" s="1"/>
  <c r="G555" i="24"/>
  <c r="M555" i="24" s="1"/>
  <c r="F556" i="24"/>
  <c r="G556" i="24"/>
  <c r="M556" i="24" s="1"/>
  <c r="G553" i="24"/>
  <c r="M553" i="24" s="1"/>
  <c r="F553" i="24"/>
  <c r="L553" i="24" s="1"/>
  <c r="G551" i="24"/>
  <c r="F551" i="24"/>
  <c r="F547" i="24"/>
  <c r="L547" i="24" s="1"/>
  <c r="G547" i="24"/>
  <c r="M547" i="24" s="1"/>
  <c r="F548" i="24"/>
  <c r="L548" i="24" s="1"/>
  <c r="G548" i="24"/>
  <c r="G546" i="24"/>
  <c r="M546" i="24" s="1"/>
  <c r="F546" i="24"/>
  <c r="G545" i="24"/>
  <c r="M545" i="24" s="1"/>
  <c r="F545" i="24"/>
  <c r="L545" i="24" s="1"/>
  <c r="G544" i="24"/>
  <c r="M544" i="24" s="1"/>
  <c r="F544" i="24"/>
  <c r="L544" i="24" s="1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M505" i="24" s="1"/>
  <c r="F506" i="24"/>
  <c r="L506" i="24" s="1"/>
  <c r="G506" i="24"/>
  <c r="M506" i="24" s="1"/>
  <c r="F507" i="24"/>
  <c r="L507" i="24" s="1"/>
  <c r="G507" i="24"/>
  <c r="M507" i="24" s="1"/>
  <c r="F508" i="24"/>
  <c r="L508" i="24" s="1"/>
  <c r="G508" i="24"/>
  <c r="M508" i="24" s="1"/>
  <c r="F509" i="24"/>
  <c r="L509" i="24" s="1"/>
  <c r="G509" i="24"/>
  <c r="M509" i="24" s="1"/>
  <c r="F510" i="24"/>
  <c r="G510" i="24"/>
  <c r="M510" i="24" s="1"/>
  <c r="F511" i="24"/>
  <c r="L511" i="24" s="1"/>
  <c r="G511" i="24"/>
  <c r="M511" i="24" s="1"/>
  <c r="F512" i="24"/>
  <c r="G512" i="24"/>
  <c r="M512" i="24" s="1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M515" i="24" s="1"/>
  <c r="F516" i="24"/>
  <c r="L516" i="24" s="1"/>
  <c r="G516" i="24"/>
  <c r="M516" i="24" s="1"/>
  <c r="F517" i="24"/>
  <c r="L517" i="24" s="1"/>
  <c r="G517" i="24"/>
  <c r="M517" i="24" s="1"/>
  <c r="F518" i="24"/>
  <c r="L518" i="24" s="1"/>
  <c r="G518" i="24"/>
  <c r="M518" i="24" s="1"/>
  <c r="F519" i="24"/>
  <c r="L519" i="24" s="1"/>
  <c r="G519" i="24"/>
  <c r="M519" i="24" s="1"/>
  <c r="F520" i="24"/>
  <c r="G520" i="24"/>
  <c r="M520" i="24" s="1"/>
  <c r="F521" i="24"/>
  <c r="L521" i="24" s="1"/>
  <c r="G521" i="24"/>
  <c r="M521" i="24" s="1"/>
  <c r="F522" i="24"/>
  <c r="G522" i="24"/>
  <c r="F523" i="24"/>
  <c r="L523" i="24" s="1"/>
  <c r="G523" i="24"/>
  <c r="M523" i="24" s="1"/>
  <c r="F524" i="24"/>
  <c r="G524" i="24"/>
  <c r="M524" i="24" s="1"/>
  <c r="F525" i="24"/>
  <c r="L525" i="24" s="1"/>
  <c r="G525" i="24"/>
  <c r="M525" i="24" s="1"/>
  <c r="F526" i="24"/>
  <c r="G526" i="24"/>
  <c r="F527" i="24"/>
  <c r="L527" i="24" s="1"/>
  <c r="G527" i="24"/>
  <c r="M527" i="24" s="1"/>
  <c r="F528" i="24"/>
  <c r="L528" i="24" s="1"/>
  <c r="G528" i="24"/>
  <c r="M528" i="24" s="1"/>
  <c r="F529" i="24"/>
  <c r="L529" i="24" s="1"/>
  <c r="G529" i="24"/>
  <c r="M529" i="24" s="1"/>
  <c r="F530" i="24"/>
  <c r="L530" i="24" s="1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L502" i="24" s="1"/>
  <c r="G501" i="24"/>
  <c r="F501" i="24"/>
  <c r="L501" i="24" s="1"/>
  <c r="G500" i="24"/>
  <c r="M500" i="24" s="1"/>
  <c r="F500" i="24"/>
  <c r="L500" i="24" s="1"/>
  <c r="G499" i="24"/>
  <c r="F499" i="24"/>
  <c r="F495" i="24"/>
  <c r="L495" i="24" s="1"/>
  <c r="G495" i="24"/>
  <c r="M495" i="24" s="1"/>
  <c r="F496" i="24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L492" i="24" s="1"/>
  <c r="G491" i="24"/>
  <c r="M491" i="24" s="1"/>
  <c r="F491" i="24"/>
  <c r="L491" i="24" s="1"/>
  <c r="F481" i="24"/>
  <c r="L481" i="24" s="1"/>
  <c r="G481" i="24"/>
  <c r="M481" i="24" s="1"/>
  <c r="F482" i="24"/>
  <c r="G482" i="24"/>
  <c r="G480" i="24"/>
  <c r="M480" i="24" s="1"/>
  <c r="F480" i="24"/>
  <c r="L480" i="24" s="1"/>
  <c r="G479" i="24"/>
  <c r="F479" i="24"/>
  <c r="L479" i="24" s="1"/>
  <c r="G478" i="24"/>
  <c r="M478" i="24" s="1"/>
  <c r="F478" i="24"/>
  <c r="L478" i="24" s="1"/>
  <c r="G475" i="24"/>
  <c r="F475" i="24"/>
  <c r="L475" i="24" s="1"/>
  <c r="G474" i="24"/>
  <c r="M474" i="24" s="1"/>
  <c r="F474" i="24"/>
  <c r="L474" i="24" s="1"/>
  <c r="G473" i="24"/>
  <c r="M473" i="24" s="1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G453" i="24"/>
  <c r="F454" i="24"/>
  <c r="L454" i="24" s="1"/>
  <c r="G454" i="24"/>
  <c r="M454" i="24" s="1"/>
  <c r="G452" i="24"/>
  <c r="F452" i="24"/>
  <c r="L452" i="24" s="1"/>
  <c r="G450" i="24"/>
  <c r="M450" i="24" s="1"/>
  <c r="F450" i="24"/>
  <c r="L450" i="24" s="1"/>
  <c r="F445" i="24"/>
  <c r="G445" i="24"/>
  <c r="M445" i="24" s="1"/>
  <c r="F446" i="24"/>
  <c r="G446" i="24"/>
  <c r="M446" i="24" s="1"/>
  <c r="F447" i="24"/>
  <c r="L447" i="24" s="1"/>
  <c r="G447" i="24"/>
  <c r="M447" i="24" s="1"/>
  <c r="F448" i="24"/>
  <c r="L448" i="24" s="1"/>
  <c r="G448" i="24"/>
  <c r="G444" i="24"/>
  <c r="M444" i="24" s="1"/>
  <c r="F444" i="24"/>
  <c r="L444" i="24" s="1"/>
  <c r="G443" i="24"/>
  <c r="M443" i="24" s="1"/>
  <c r="F443" i="24"/>
  <c r="L443" i="24" s="1"/>
  <c r="G442" i="24"/>
  <c r="F442" i="24"/>
  <c r="L442" i="24" s="1"/>
  <c r="F429" i="24"/>
  <c r="L429" i="24" s="1"/>
  <c r="G429" i="24"/>
  <c r="M429" i="24" s="1"/>
  <c r="F430" i="24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M433" i="24" s="1"/>
  <c r="F434" i="24"/>
  <c r="L434" i="24" s="1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L423" i="24" s="1"/>
  <c r="G422" i="24"/>
  <c r="M422" i="24" s="1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F417" i="24"/>
  <c r="L417" i="24" s="1"/>
  <c r="G416" i="24"/>
  <c r="M416" i="24" s="1"/>
  <c r="F416" i="24"/>
  <c r="L416" i="24" s="1"/>
  <c r="F412" i="24"/>
  <c r="G412" i="24"/>
  <c r="F413" i="24"/>
  <c r="L413" i="24" s="1"/>
  <c r="G413" i="24"/>
  <c r="M413" i="24" s="1"/>
  <c r="F414" i="24"/>
  <c r="G414" i="24"/>
  <c r="M414" i="24" s="1"/>
  <c r="G411" i="24"/>
  <c r="M411" i="24" s="1"/>
  <c r="F411" i="24"/>
  <c r="L411" i="24" s="1"/>
  <c r="G410" i="24"/>
  <c r="F410" i="24"/>
  <c r="G408" i="24"/>
  <c r="M408" i="24" s="1"/>
  <c r="F408" i="24"/>
  <c r="L408" i="24" s="1"/>
  <c r="G407" i="24"/>
  <c r="F407" i="24"/>
  <c r="L407" i="24" s="1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M395" i="24" s="1"/>
  <c r="F396" i="24"/>
  <c r="L396" i="24" s="1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F392" i="24"/>
  <c r="L392" i="24" s="1"/>
  <c r="F379" i="24"/>
  <c r="L379" i="24" s="1"/>
  <c r="G379" i="24"/>
  <c r="M379" i="24" s="1"/>
  <c r="F380" i="24"/>
  <c r="G380" i="24"/>
  <c r="F381" i="24"/>
  <c r="L381" i="24" s="1"/>
  <c r="G381" i="24"/>
  <c r="M381" i="24" s="1"/>
  <c r="F382" i="24"/>
  <c r="G382" i="24"/>
  <c r="M382" i="24" s="1"/>
  <c r="F383" i="24"/>
  <c r="L383" i="24" s="1"/>
  <c r="G383" i="24"/>
  <c r="M383" i="24" s="1"/>
  <c r="F384" i="24"/>
  <c r="L384" i="24" s="1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G388" i="24"/>
  <c r="F389" i="24"/>
  <c r="L389" i="24" s="1"/>
  <c r="G389" i="24"/>
  <c r="M389" i="24" s="1"/>
  <c r="F390" i="24"/>
  <c r="G390" i="24"/>
  <c r="M390" i="24" s="1"/>
  <c r="G378" i="24"/>
  <c r="M378" i="24" s="1"/>
  <c r="F378" i="24"/>
  <c r="L378" i="24" s="1"/>
  <c r="G376" i="24"/>
  <c r="F376" i="24"/>
  <c r="G373" i="24"/>
  <c r="M373" i="24" s="1"/>
  <c r="F373" i="24"/>
  <c r="L373" i="24" s="1"/>
  <c r="G372" i="24"/>
  <c r="M372" i="24" s="1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L361" i="24" s="1"/>
  <c r="G359" i="24"/>
  <c r="M359" i="24" s="1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G354" i="24"/>
  <c r="F355" i="24"/>
  <c r="L355" i="24" s="1"/>
  <c r="G355" i="24"/>
  <c r="M355" i="24" s="1"/>
  <c r="G352" i="24"/>
  <c r="F352" i="24"/>
  <c r="L352" i="24" s="1"/>
  <c r="G350" i="24"/>
  <c r="M350" i="24" s="1"/>
  <c r="F350" i="24"/>
  <c r="L350" i="24" s="1"/>
  <c r="F343" i="24"/>
  <c r="G343" i="24"/>
  <c r="F344" i="24"/>
  <c r="L344" i="24" s="1"/>
  <c r="G344" i="24"/>
  <c r="M344" i="24" s="1"/>
  <c r="F345" i="24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F342" i="24"/>
  <c r="L342" i="24" s="1"/>
  <c r="F330" i="24"/>
  <c r="L330" i="24" s="1"/>
  <c r="G330" i="24"/>
  <c r="M330" i="24" s="1"/>
  <c r="F331" i="24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M334" i="24" s="1"/>
  <c r="F335" i="24"/>
  <c r="L335" i="24" s="1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F340" i="24"/>
  <c r="L340" i="24" s="1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F317" i="24"/>
  <c r="L317" i="24" s="1"/>
  <c r="G315" i="24"/>
  <c r="M315" i="24" s="1"/>
  <c r="F315" i="24"/>
  <c r="L315" i="24" s="1"/>
  <c r="G314" i="24"/>
  <c r="F314" i="24"/>
  <c r="F312" i="24"/>
  <c r="L312" i="24" s="1"/>
  <c r="G312" i="24"/>
  <c r="M312" i="24" s="1"/>
  <c r="G311" i="24"/>
  <c r="F311" i="24"/>
  <c r="L311" i="24" s="1"/>
  <c r="G309" i="24"/>
  <c r="M309" i="24" s="1"/>
  <c r="F309" i="24"/>
  <c r="L309" i="24" s="1"/>
  <c r="F296" i="24"/>
  <c r="G296" i="24"/>
  <c r="F297" i="24"/>
  <c r="L297" i="24" s="1"/>
  <c r="G297" i="24"/>
  <c r="M297" i="24" s="1"/>
  <c r="F298" i="24"/>
  <c r="G298" i="24"/>
  <c r="M298" i="24" s="1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M305" i="24" s="1"/>
  <c r="G295" i="24"/>
  <c r="M295" i="24" s="1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F288" i="24"/>
  <c r="L288" i="24" s="1"/>
  <c r="F285" i="24"/>
  <c r="L285" i="24" s="1"/>
  <c r="G285" i="24"/>
  <c r="M285" i="24" s="1"/>
  <c r="F286" i="24"/>
  <c r="G286" i="24"/>
  <c r="G284" i="24"/>
  <c r="M284" i="24" s="1"/>
  <c r="F284" i="24"/>
  <c r="L284" i="24" s="1"/>
  <c r="G283" i="24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G262" i="24"/>
  <c r="F263" i="24"/>
  <c r="L263" i="24" s="1"/>
  <c r="G263" i="24"/>
  <c r="M263" i="24" s="1"/>
  <c r="F264" i="24"/>
  <c r="G264" i="24"/>
  <c r="M264" i="24" s="1"/>
  <c r="F265" i="24"/>
  <c r="L265" i="24" s="1"/>
  <c r="G265" i="24"/>
  <c r="M265" i="24" s="1"/>
  <c r="F266" i="24"/>
  <c r="G266" i="24"/>
  <c r="F267" i="24"/>
  <c r="L267" i="24" s="1"/>
  <c r="G267" i="24"/>
  <c r="M267" i="24" s="1"/>
  <c r="F268" i="24"/>
  <c r="L268" i="24" s="1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L253" i="24" s="1"/>
  <c r="G252" i="24"/>
  <c r="M252" i="24" s="1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F248" i="24"/>
  <c r="F244" i="24"/>
  <c r="L244" i="24" s="1"/>
  <c r="G244" i="24"/>
  <c r="M244" i="24" s="1"/>
  <c r="F245" i="24"/>
  <c r="G245" i="24"/>
  <c r="M245" i="24" s="1"/>
  <c r="F246" i="24"/>
  <c r="L246" i="24" s="1"/>
  <c r="G246" i="24"/>
  <c r="M246" i="24" s="1"/>
  <c r="G243" i="24"/>
  <c r="F243" i="24"/>
  <c r="G242" i="24"/>
  <c r="M242" i="24" s="1"/>
  <c r="F242" i="24"/>
  <c r="L242" i="24" s="1"/>
  <c r="G241" i="24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G234" i="24"/>
  <c r="M234" i="24" s="1"/>
  <c r="F235" i="24"/>
  <c r="L235" i="24" s="1"/>
  <c r="G235" i="24"/>
  <c r="M235" i="24" s="1"/>
  <c r="G233" i="24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M228" i="24" s="1"/>
  <c r="F229" i="24"/>
  <c r="L229" i="24" s="1"/>
  <c r="G229" i="24"/>
  <c r="M229" i="24" s="1"/>
  <c r="G227" i="24"/>
  <c r="M227" i="24" s="1"/>
  <c r="F227" i="24"/>
  <c r="L227" i="24" s="1"/>
  <c r="F223" i="24"/>
  <c r="L223" i="24" s="1"/>
  <c r="G223" i="24"/>
  <c r="M223" i="24" s="1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M218" i="24" s="1"/>
  <c r="F219" i="24"/>
  <c r="L219" i="24" s="1"/>
  <c r="G219" i="24"/>
  <c r="M219" i="24" s="1"/>
  <c r="F220" i="24"/>
  <c r="L220" i="24" s="1"/>
  <c r="G220" i="24"/>
  <c r="M220" i="24" s="1"/>
  <c r="G216" i="24"/>
  <c r="M216" i="24" s="1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G205" i="24"/>
  <c r="M205" i="24" s="1"/>
  <c r="F206" i="24"/>
  <c r="L206" i="24" s="1"/>
  <c r="G206" i="24"/>
  <c r="M206" i="24" s="1"/>
  <c r="F207" i="24"/>
  <c r="G207" i="24"/>
  <c r="F208" i="24"/>
  <c r="L208" i="24" s="1"/>
  <c r="G208" i="24"/>
  <c r="M208" i="24" s="1"/>
  <c r="F209" i="24"/>
  <c r="G209" i="24"/>
  <c r="M209" i="24" s="1"/>
  <c r="F210" i="24"/>
  <c r="L210" i="24" s="1"/>
  <c r="G210" i="24"/>
  <c r="M210" i="24" s="1"/>
  <c r="F211" i="24"/>
  <c r="G211" i="24"/>
  <c r="F212" i="24"/>
  <c r="G212" i="24"/>
  <c r="F213" i="24"/>
  <c r="G213" i="24"/>
  <c r="F214" i="24"/>
  <c r="G214" i="24"/>
  <c r="G201" i="24"/>
  <c r="F201" i="24"/>
  <c r="G199" i="24"/>
  <c r="M199" i="24" s="1"/>
  <c r="F199" i="24"/>
  <c r="L199" i="24" s="1"/>
  <c r="F195" i="24"/>
  <c r="L195" i="24" s="1"/>
  <c r="G195" i="24"/>
  <c r="F196" i="24"/>
  <c r="L196" i="24" s="1"/>
  <c r="G196" i="24"/>
  <c r="M196" i="24" s="1"/>
  <c r="G194" i="24"/>
  <c r="M194" i="24" s="1"/>
  <c r="F194" i="24"/>
  <c r="L194" i="24" s="1"/>
  <c r="G193" i="24"/>
  <c r="M193" i="24" s="1"/>
  <c r="F193" i="24"/>
  <c r="G192" i="24"/>
  <c r="M192" i="24" s="1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L182" i="24" s="1"/>
  <c r="G180" i="24"/>
  <c r="M180" i="24" s="1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F170" i="24"/>
  <c r="L170" i="24" s="1"/>
  <c r="G169" i="24"/>
  <c r="M169" i="24" s="1"/>
  <c r="F169" i="24"/>
  <c r="L169" i="24" s="1"/>
  <c r="G168" i="24"/>
  <c r="M168" i="24" s="1"/>
  <c r="F168" i="24"/>
  <c r="L168" i="24" s="1"/>
  <c r="F165" i="24"/>
  <c r="L165" i="24" s="1"/>
  <c r="G165" i="24"/>
  <c r="M165" i="24" s="1"/>
  <c r="F166" i="24"/>
  <c r="L166" i="24" s="1"/>
  <c r="G166" i="24"/>
  <c r="M166" i="24" s="1"/>
  <c r="G164" i="24"/>
  <c r="M164" i="24" s="1"/>
  <c r="F164" i="24"/>
  <c r="L164" i="24" s="1"/>
  <c r="F159" i="24"/>
  <c r="L159" i="24" s="1"/>
  <c r="G159" i="24"/>
  <c r="M159" i="24" s="1"/>
  <c r="F160" i="24"/>
  <c r="L160" i="24" s="1"/>
  <c r="G160" i="24"/>
  <c r="F161" i="24"/>
  <c r="G161" i="24"/>
  <c r="M161" i="24" s="1"/>
  <c r="F162" i="24"/>
  <c r="G162" i="24"/>
  <c r="M162" i="24" s="1"/>
  <c r="G158" i="24"/>
  <c r="M158" i="24" s="1"/>
  <c r="F158" i="24"/>
  <c r="L158" i="24" s="1"/>
  <c r="F152" i="24"/>
  <c r="L152" i="24" s="1"/>
  <c r="G152" i="24"/>
  <c r="F153" i="24"/>
  <c r="G153" i="24"/>
  <c r="M153" i="24" s="1"/>
  <c r="F154" i="24"/>
  <c r="G154" i="24"/>
  <c r="M154" i="24" s="1"/>
  <c r="F155" i="24"/>
  <c r="L155" i="24" s="1"/>
  <c r="G155" i="24"/>
  <c r="M155" i="24" s="1"/>
  <c r="F156" i="24"/>
  <c r="L156" i="24" s="1"/>
  <c r="G156" i="24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L145" i="24" s="1"/>
  <c r="G145" i="24"/>
  <c r="M145" i="24" s="1"/>
  <c r="F146" i="24"/>
  <c r="L146" i="24" s="1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L130" i="24" s="1"/>
  <c r="F127" i="24"/>
  <c r="L127" i="24" s="1"/>
  <c r="G127" i="24"/>
  <c r="M127" i="24" s="1"/>
  <c r="F128" i="24"/>
  <c r="L128" i="24" s="1"/>
  <c r="G128" i="24"/>
  <c r="M128" i="24" s="1"/>
  <c r="G126" i="24"/>
  <c r="M126" i="24" s="1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M119" i="24" s="1"/>
  <c r="G116" i="24"/>
  <c r="M116" i="24" s="1"/>
  <c r="F116" i="24"/>
  <c r="L116" i="24" s="1"/>
  <c r="G115" i="24"/>
  <c r="M115" i="24" s="1"/>
  <c r="F115" i="24"/>
  <c r="L115" i="24" s="1"/>
  <c r="G114" i="24"/>
  <c r="M114" i="24" s="1"/>
  <c r="F114" i="24"/>
  <c r="L114" i="24" s="1"/>
  <c r="G112" i="24"/>
  <c r="M112" i="24" s="1"/>
  <c r="F112" i="24"/>
  <c r="L112" i="24" s="1"/>
  <c r="G111" i="24"/>
  <c r="M111" i="24" s="1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L99" i="24" s="1"/>
  <c r="G98" i="24"/>
  <c r="M98" i="24" s="1"/>
  <c r="F98" i="24"/>
  <c r="L98" i="24" s="1"/>
  <c r="F93" i="24"/>
  <c r="L93" i="24" s="1"/>
  <c r="G93" i="24"/>
  <c r="M93" i="24" s="1"/>
  <c r="F94" i="24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L82" i="24" s="1"/>
  <c r="G82" i="24"/>
  <c r="M82" i="24" s="1"/>
  <c r="F83" i="24"/>
  <c r="L83" i="24" s="1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F81" i="24"/>
  <c r="L81" i="24" s="1"/>
  <c r="G79" i="24"/>
  <c r="M79" i="24" s="1"/>
  <c r="F79" i="24"/>
  <c r="L79" i="24" s="1"/>
  <c r="F72" i="24"/>
  <c r="L72" i="24" s="1"/>
  <c r="G72" i="24"/>
  <c r="M72" i="24" s="1"/>
  <c r="F73" i="24"/>
  <c r="L73" i="24" s="1"/>
  <c r="G73" i="24"/>
  <c r="M73" i="24" s="1"/>
  <c r="F74" i="24"/>
  <c r="G74" i="24"/>
  <c r="M74" i="24" s="1"/>
  <c r="F75" i="24"/>
  <c r="L75" i="24" s="1"/>
  <c r="G75" i="24"/>
  <c r="M75" i="24" s="1"/>
  <c r="F76" i="24"/>
  <c r="L76" i="24" s="1"/>
  <c r="G76" i="24"/>
  <c r="M76" i="24" s="1"/>
  <c r="F77" i="24"/>
  <c r="L77" i="24" s="1"/>
  <c r="G77" i="24"/>
  <c r="M77" i="24" s="1"/>
  <c r="G71" i="24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G61" i="24"/>
  <c r="M61" i="24" s="1"/>
  <c r="F62" i="24"/>
  <c r="L62" i="24" s="1"/>
  <c r="G62" i="24"/>
  <c r="M62" i="24" s="1"/>
  <c r="F63" i="24"/>
  <c r="L63" i="24" s="1"/>
  <c r="G63" i="24"/>
  <c r="M63" i="24" s="1"/>
  <c r="F64" i="24"/>
  <c r="L64" i="24" s="1"/>
  <c r="G64" i="24"/>
  <c r="M64" i="24" s="1"/>
  <c r="F65" i="24"/>
  <c r="L65" i="24" s="1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M48" i="24" s="1"/>
  <c r="F49" i="24"/>
  <c r="G49" i="24"/>
  <c r="M49" i="24" s="1"/>
  <c r="F50" i="24"/>
  <c r="L50" i="24" s="1"/>
  <c r="G50" i="24"/>
  <c r="M50" i="24" s="1"/>
  <c r="F51" i="24"/>
  <c r="L51" i="24" s="1"/>
  <c r="G51" i="24"/>
  <c r="M51" i="24" s="1"/>
  <c r="F52" i="24"/>
  <c r="L52" i="24" s="1"/>
  <c r="G52" i="24"/>
  <c r="M52" i="24" s="1"/>
  <c r="G47" i="24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L42" i="24" s="1"/>
  <c r="G41" i="24"/>
  <c r="M41" i="24" s="1"/>
  <c r="F41" i="24"/>
  <c r="L41" i="24" s="1"/>
  <c r="G40" i="24"/>
  <c r="M40" i="24" s="1"/>
  <c r="F40" i="24"/>
  <c r="L40" i="24" s="1"/>
  <c r="G39" i="24"/>
  <c r="M39" i="24" s="1"/>
  <c r="F39" i="24"/>
  <c r="L39" i="24" s="1"/>
  <c r="G38" i="24"/>
  <c r="M38" i="24" s="1"/>
  <c r="F38" i="24"/>
  <c r="L38" i="24" s="1"/>
  <c r="G37" i="24"/>
  <c r="M37" i="24" s="1"/>
  <c r="F37" i="24"/>
  <c r="L37" i="24" s="1"/>
  <c r="F35" i="24"/>
  <c r="L35" i="24" s="1"/>
  <c r="G35" i="24"/>
  <c r="M35" i="24" s="1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M34" i="24" s="1"/>
  <c r="G28" i="24"/>
  <c r="M28" i="24" s="1"/>
  <c r="F28" i="24"/>
  <c r="L28" i="24" s="1"/>
  <c r="G27" i="24"/>
  <c r="M27" i="24" s="1"/>
  <c r="F27" i="24"/>
  <c r="L27" i="24" s="1"/>
  <c r="G26" i="24"/>
  <c r="M26" i="24" s="1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L18" i="24" l="1"/>
  <c r="M476" i="24"/>
  <c r="L108" i="24"/>
  <c r="M108" i="24"/>
  <c r="L120" i="24"/>
  <c r="L325" i="24"/>
  <c r="L476" i="24"/>
  <c r="L489" i="24"/>
  <c r="L537" i="24"/>
  <c r="M18" i="24"/>
  <c r="M325" i="24"/>
  <c r="M489" i="24"/>
  <c r="L497" i="24"/>
  <c r="M374" i="24"/>
  <c r="M424" i="24"/>
  <c r="M497" i="24"/>
  <c r="M549" i="24"/>
  <c r="M120" i="24"/>
  <c r="M537" i="24"/>
  <c r="L374" i="24"/>
  <c r="L424" i="24"/>
  <c r="L549" i="24"/>
  <c r="H486" i="24" l="1"/>
  <c r="H487" i="24"/>
  <c r="H488" i="24"/>
  <c r="H485" i="24"/>
  <c r="F485" i="24" l="1"/>
  <c r="L485" i="24" s="1"/>
  <c r="G485" i="24"/>
  <c r="M485" i="24" s="1"/>
  <c r="F488" i="24"/>
  <c r="L488" i="24" s="1"/>
  <c r="G488" i="24"/>
  <c r="M488" i="24" s="1"/>
  <c r="G487" i="24"/>
  <c r="M487" i="24" s="1"/>
  <c r="F487" i="24"/>
  <c r="L487" i="24" s="1"/>
  <c r="F486" i="24"/>
  <c r="L486" i="24" s="1"/>
  <c r="G486" i="24"/>
  <c r="M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H307" i="26" l="1"/>
  <c r="H307" i="29"/>
  <c r="M483" i="24"/>
  <c r="L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G307" i="29" l="1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J214" i="26" l="1"/>
  <c r="O214" i="26"/>
  <c r="J307" i="25"/>
  <c r="P307" i="24"/>
  <c r="Q307" i="24" s="1"/>
  <c r="K132" i="24"/>
  <c r="K25" i="24"/>
  <c r="J214" i="29" l="1"/>
  <c r="P214" i="29" s="1"/>
  <c r="Q214" i="29" s="1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J307" i="29" l="1"/>
  <c r="P307" i="29" s="1"/>
  <c r="Q307" i="29" s="1"/>
  <c r="P307" i="26"/>
  <c r="Q307" i="26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O454" i="25" l="1"/>
  <c r="O424" i="25" s="1"/>
  <c r="M1189" i="19"/>
  <c r="O305" i="24"/>
  <c r="M1013" i="19" l="1"/>
  <c r="L1016" i="19"/>
  <c r="K711" i="19" l="1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O222" i="25" l="1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O164" i="25" l="1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O165" i="25" l="1"/>
  <c r="O134" i="25" s="1"/>
  <c r="N132" i="24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N108" i="24" l="1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6" i="26" l="1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L898" i="19" l="1"/>
  <c r="F306" i="29"/>
  <c r="L306" i="29" s="1"/>
  <c r="L291" i="29" s="1"/>
  <c r="N306" i="29"/>
  <c r="G306" i="29"/>
  <c r="M306" i="29" s="1"/>
  <c r="M291" i="29" s="1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29" l="1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M885" i="19" s="1"/>
  <c r="N297" i="24" s="1"/>
  <c r="L882" i="19"/>
  <c r="M881" i="19" s="1"/>
  <c r="N296" i="24" s="1"/>
  <c r="L855" i="19"/>
  <c r="K796" i="19"/>
  <c r="L796" i="19" s="1"/>
  <c r="M795" i="19" s="1"/>
  <c r="D271" i="24"/>
  <c r="H272" i="29" l="1"/>
  <c r="M271" i="24"/>
  <c r="L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N272" i="25" s="1"/>
  <c r="H272" i="26"/>
  <c r="O272" i="25"/>
  <c r="J272" i="25"/>
  <c r="J271" i="25"/>
  <c r="O271" i="25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F272" i="25" l="1"/>
  <c r="L272" i="25" s="1"/>
  <c r="L257" i="25" s="1"/>
  <c r="L567" i="25" s="1"/>
  <c r="L13" i="25" s="1"/>
  <c r="N581" i="29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J271" i="29" l="1"/>
  <c r="P271" i="29" s="1"/>
  <c r="Q271" i="29" s="1"/>
  <c r="P271" i="26"/>
  <c r="Q271" i="26" s="1"/>
  <c r="J272" i="29"/>
  <c r="P272" i="29" s="1"/>
  <c r="Q272" i="29" s="1"/>
  <c r="P272" i="26"/>
  <c r="Q272" i="26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N265" i="24" l="1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O265" i="25" l="1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O268" i="25" l="1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N269" i="24" l="1"/>
  <c r="Q340" i="24"/>
  <c r="M571" i="19"/>
  <c r="O269" i="25" l="1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O489" i="24" s="1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P69" i="24" l="1"/>
  <c r="M69" i="24"/>
  <c r="L69" i="24"/>
  <c r="M68" i="24"/>
  <c r="M53" i="24" s="1"/>
  <c r="L68" i="24"/>
  <c r="O148" i="24"/>
  <c r="O134" i="24" s="1"/>
  <c r="M148" i="24"/>
  <c r="M134" i="24" s="1"/>
  <c r="L148" i="24"/>
  <c r="P149" i="24"/>
  <c r="M149" i="24"/>
  <c r="L149" i="24"/>
  <c r="O257" i="24"/>
  <c r="O483" i="24"/>
  <c r="D212" i="24"/>
  <c r="N212" i="24" s="1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Q149" i="24" s="1"/>
  <c r="O68" i="24"/>
  <c r="P148" i="24"/>
  <c r="O149" i="24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O53" i="24" l="1"/>
  <c r="L134" i="24"/>
  <c r="L53" i="24"/>
  <c r="M212" i="24"/>
  <c r="L212" i="24"/>
  <c r="L214" i="24"/>
  <c r="M214" i="24"/>
  <c r="M213" i="24"/>
  <c r="L213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L197" i="24" l="1"/>
  <c r="M197" i="24"/>
  <c r="M567" i="24" s="1"/>
  <c r="M13" i="24" s="1"/>
  <c r="L567" i="24"/>
  <c r="L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K575" i="29" l="1"/>
  <c r="K575" i="26"/>
  <c r="K575" i="25"/>
  <c r="K575" i="24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J42" i="21" s="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K524" i="21" s="1"/>
  <c r="I524" i="21"/>
  <c r="H524" i="21"/>
  <c r="O524" i="21" s="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J506" i="21"/>
  <c r="K506" i="21" s="1"/>
  <c r="I506" i="21"/>
  <c r="H506" i="21"/>
  <c r="O506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I489" i="21"/>
  <c r="H489" i="21"/>
  <c r="O489" i="21" s="1"/>
  <c r="I488" i="21"/>
  <c r="H488" i="21"/>
  <c r="O488" i="21" s="1"/>
  <c r="J487" i="2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J434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J384" i="21"/>
  <c r="I384" i="21"/>
  <c r="H384" i="21"/>
  <c r="O384" i="21" s="1"/>
  <c r="J383" i="21"/>
  <c r="I383" i="21"/>
  <c r="H383" i="21"/>
  <c r="O383" i="21" s="1"/>
  <c r="I382" i="21"/>
  <c r="H382" i="21"/>
  <c r="O382" i="21" s="1"/>
  <c r="I381" i="21"/>
  <c r="H381" i="21"/>
  <c r="O381" i="21" s="1"/>
  <c r="O380" i="21"/>
  <c r="I379" i="21"/>
  <c r="H379" i="21"/>
  <c r="O379" i="21" s="1"/>
  <c r="O378" i="21"/>
  <c r="J377" i="21"/>
  <c r="I377" i="21"/>
  <c r="H377" i="21"/>
  <c r="O377" i="21" s="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J364" i="2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J333" i="21"/>
  <c r="I333" i="21"/>
  <c r="H333" i="21"/>
  <c r="O333" i="21" s="1"/>
  <c r="O332" i="21"/>
  <c r="O331" i="21"/>
  <c r="J331" i="21"/>
  <c r="I331" i="21"/>
  <c r="H331" i="2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J314" i="2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I305" i="21"/>
  <c r="H305" i="21"/>
  <c r="O305" i="21" s="1"/>
  <c r="J304" i="21"/>
  <c r="I304" i="21"/>
  <c r="H304" i="21"/>
  <c r="O304" i="21" s="1"/>
  <c r="O303" i="21"/>
  <c r="J302" i="21"/>
  <c r="I302" i="21"/>
  <c r="H302" i="21"/>
  <c r="O302" i="21" s="1"/>
  <c r="J301" i="21"/>
  <c r="I301" i="21"/>
  <c r="H301" i="21"/>
  <c r="O301" i="21" s="1"/>
  <c r="O300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J282" i="2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J233" i="2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I203" i="21"/>
  <c r="H203" i="21"/>
  <c r="O203" i="21" s="1"/>
  <c r="I202" i="21"/>
  <c r="H202" i="21"/>
  <c r="O202" i="21" s="1"/>
  <c r="O201" i="21"/>
  <c r="J201" i="21"/>
  <c r="I201" i="21"/>
  <c r="H201" i="21"/>
  <c r="J200" i="21"/>
  <c r="I200" i="21"/>
  <c r="H200" i="21"/>
  <c r="O200" i="21" s="1"/>
  <c r="J199" i="21"/>
  <c r="K199" i="21" s="1"/>
  <c r="I199" i="21"/>
  <c r="H199" i="21"/>
  <c r="O199" i="21" s="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I182" i="21"/>
  <c r="H182" i="21"/>
  <c r="O182" i="21" s="1"/>
  <c r="I181" i="21"/>
  <c r="H181" i="21"/>
  <c r="O181" i="21" s="1"/>
  <c r="I180" i="21"/>
  <c r="H180" i="21"/>
  <c r="O180" i="21" s="1"/>
  <c r="J179" i="21"/>
  <c r="I179" i="21"/>
  <c r="H179" i="21"/>
  <c r="O179" i="21" s="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I150" i="21"/>
  <c r="H150" i="21"/>
  <c r="O150" i="21" s="1"/>
  <c r="J149" i="21"/>
  <c r="K149" i="21" s="1"/>
  <c r="I149" i="21"/>
  <c r="H149" i="21"/>
  <c r="O149" i="21" s="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I143" i="21"/>
  <c r="H143" i="21"/>
  <c r="O143" i="21" s="1"/>
  <c r="I142" i="21"/>
  <c r="H142" i="21"/>
  <c r="O142" i="21" s="1"/>
  <c r="I141" i="21"/>
  <c r="H141" i="21"/>
  <c r="O141" i="21" s="1"/>
  <c r="I140" i="21"/>
  <c r="H140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I122" i="21"/>
  <c r="H122" i="21"/>
  <c r="O122" i="21" s="1"/>
  <c r="O121" i="21"/>
  <c r="J120" i="21"/>
  <c r="I120" i="21"/>
  <c r="H120" i="21"/>
  <c r="O120" i="21" s="1"/>
  <c r="O119" i="21"/>
  <c r="O118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I112" i="21"/>
  <c r="H112" i="21"/>
  <c r="O112" i="21" s="1"/>
  <c r="O111" i="21"/>
  <c r="J110" i="21"/>
  <c r="I110" i="21"/>
  <c r="H110" i="21"/>
  <c r="O110" i="21" s="1"/>
  <c r="J109" i="2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J103" i="21"/>
  <c r="I103" i="21"/>
  <c r="H103" i="21"/>
  <c r="O103" i="21" s="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O96" i="21"/>
  <c r="I96" i="21"/>
  <c r="H96" i="21"/>
  <c r="O95" i="21"/>
  <c r="J94" i="21"/>
  <c r="I94" i="21"/>
  <c r="H94" i="21"/>
  <c r="O94" i="21" s="1"/>
  <c r="J93" i="21"/>
  <c r="I93" i="21"/>
  <c r="H93" i="21"/>
  <c r="O93" i="21" s="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I77" i="21"/>
  <c r="H77" i="21"/>
  <c r="O77" i="21" s="1"/>
  <c r="O76" i="21"/>
  <c r="I75" i="21"/>
  <c r="H75" i="21"/>
  <c r="O75" i="21" s="1"/>
  <c r="J74" i="2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I55" i="21"/>
  <c r="H55" i="21"/>
  <c r="O55" i="21" s="1"/>
  <c r="O54" i="21"/>
  <c r="O53" i="21"/>
  <c r="I52" i="21"/>
  <c r="H52" i="21"/>
  <c r="O52" i="21" s="1"/>
  <c r="J51" i="21"/>
  <c r="I51" i="21"/>
  <c r="H51" i="21"/>
  <c r="O51" i="21" s="1"/>
  <c r="J50" i="21"/>
  <c r="I50" i="21"/>
  <c r="H50" i="21"/>
  <c r="O50" i="21" s="1"/>
  <c r="J49" i="21"/>
  <c r="I49" i="21"/>
  <c r="H49" i="21"/>
  <c r="O49" i="21" s="1"/>
  <c r="I48" i="21"/>
  <c r="H48" i="21"/>
  <c r="O48" i="21" s="1"/>
  <c r="I47" i="21"/>
  <c r="H47" i="21"/>
  <c r="O47" i="21" s="1"/>
  <c r="O46" i="21"/>
  <c r="J45" i="21"/>
  <c r="I45" i="21"/>
  <c r="H45" i="21"/>
  <c r="O45" i="21" s="1"/>
  <c r="O44" i="21"/>
  <c r="J43" i="21"/>
  <c r="I43" i="21"/>
  <c r="H43" i="21"/>
  <c r="O43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J32" i="2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K233" i="21" l="1"/>
  <c r="J495" i="21"/>
  <c r="K326" i="21"/>
  <c r="K296" i="21"/>
  <c r="J407" i="21"/>
  <c r="K407" i="21" s="1"/>
  <c r="J504" i="21"/>
  <c r="J417" i="21"/>
  <c r="J338" i="21"/>
  <c r="K338" i="21" s="1"/>
  <c r="K521" i="21"/>
  <c r="K224" i="21"/>
  <c r="J128" i="21"/>
  <c r="J258" i="21"/>
  <c r="J329" i="21"/>
  <c r="J379" i="21"/>
  <c r="K379" i="21" s="1"/>
  <c r="K42" i="21"/>
  <c r="K372" i="21"/>
  <c r="K442" i="21"/>
  <c r="K273" i="21"/>
  <c r="K122" i="21"/>
  <c r="K434" i="21"/>
  <c r="J430" i="21"/>
  <c r="K502" i="21"/>
  <c r="K51" i="21"/>
  <c r="J259" i="21"/>
  <c r="J411" i="21"/>
  <c r="J102" i="21"/>
  <c r="K102" i="21" s="1"/>
  <c r="J48" i="21"/>
  <c r="J67" i="21"/>
  <c r="K74" i="21"/>
  <c r="J97" i="21"/>
  <c r="K97" i="21" s="1"/>
  <c r="J245" i="21"/>
  <c r="K245" i="21" s="1"/>
  <c r="K259" i="21"/>
  <c r="K280" i="21"/>
  <c r="J299" i="21"/>
  <c r="K299" i="21" s="1"/>
  <c r="K314" i="21"/>
  <c r="K352" i="21"/>
  <c r="J382" i="21"/>
  <c r="K382" i="21" s="1"/>
  <c r="J402" i="21"/>
  <c r="K402" i="21" s="1"/>
  <c r="J443" i="21"/>
  <c r="K443" i="21" s="1"/>
  <c r="J471" i="21"/>
  <c r="K471" i="21" s="1"/>
  <c r="J92" i="21"/>
  <c r="J139" i="21"/>
  <c r="J157" i="21"/>
  <c r="K174" i="21"/>
  <c r="J221" i="21"/>
  <c r="K246" i="21"/>
  <c r="J277" i="21"/>
  <c r="K285" i="21"/>
  <c r="J312" i="21"/>
  <c r="J376" i="21"/>
  <c r="K376" i="21" s="1"/>
  <c r="J464" i="21"/>
  <c r="J481" i="21"/>
  <c r="K504" i="21"/>
  <c r="J523" i="21"/>
  <c r="J501" i="21"/>
  <c r="J25" i="21"/>
  <c r="K25" i="21" s="1"/>
  <c r="J117" i="21"/>
  <c r="K117" i="21" s="1"/>
  <c r="K150" i="21"/>
  <c r="J178" i="21"/>
  <c r="K178" i="21" s="1"/>
  <c r="J202" i="21"/>
  <c r="K202" i="21" s="1"/>
  <c r="K254" i="21"/>
  <c r="K282" i="21"/>
  <c r="K327" i="21"/>
  <c r="J350" i="21"/>
  <c r="K350" i="21" s="1"/>
  <c r="J455" i="21"/>
  <c r="K455" i="21" s="1"/>
  <c r="J77" i="21"/>
  <c r="K77" i="21" s="1"/>
  <c r="J148" i="21"/>
  <c r="K148" i="21" s="1"/>
  <c r="J206" i="21"/>
  <c r="K206" i="21" s="1"/>
  <c r="J241" i="21"/>
  <c r="K241" i="21" s="1"/>
  <c r="J305" i="21"/>
  <c r="K305" i="21" s="1"/>
  <c r="J325" i="21"/>
  <c r="J359" i="21"/>
  <c r="K359" i="21" s="1"/>
  <c r="J409" i="21"/>
  <c r="K409" i="21" s="1"/>
  <c r="J427" i="21"/>
  <c r="K427" i="21" s="1"/>
  <c r="J505" i="21"/>
  <c r="K505" i="21" s="1"/>
  <c r="J172" i="21"/>
  <c r="K172" i="21" s="1"/>
  <c r="J182" i="21"/>
  <c r="J198" i="21"/>
  <c r="K198" i="21" s="1"/>
  <c r="J226" i="21"/>
  <c r="K226" i="21" s="1"/>
  <c r="J272" i="21"/>
  <c r="K272" i="21" s="1"/>
  <c r="K302" i="21"/>
  <c r="J339" i="21"/>
  <c r="K339" i="21" s="1"/>
  <c r="J489" i="21"/>
  <c r="J392" i="21"/>
  <c r="K392" i="21" s="1"/>
  <c r="J340" i="21"/>
  <c r="J143" i="21"/>
  <c r="K143" i="21" s="1"/>
  <c r="J229" i="21"/>
  <c r="J361" i="21"/>
  <c r="K361" i="21" s="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J126" i="21"/>
  <c r="J162" i="21"/>
  <c r="J204" i="21"/>
  <c r="J212" i="21"/>
  <c r="K212" i="21" s="1"/>
  <c r="J284" i="21"/>
  <c r="K284" i="21" s="1"/>
  <c r="J387" i="2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J154" i="21"/>
  <c r="K154" i="21" s="1"/>
  <c r="J415" i="21"/>
  <c r="K415" i="21" s="1"/>
  <c r="J441" i="21"/>
  <c r="K441" i="21" s="1"/>
  <c r="J459" i="2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K255" i="21" s="1"/>
  <c r="J309" i="21"/>
  <c r="K309" i="21" s="1"/>
  <c r="J100" i="21"/>
  <c r="K100" i="21" s="1"/>
  <c r="J181" i="21"/>
  <c r="K181" i="21" s="1"/>
  <c r="J189" i="21"/>
  <c r="K189" i="21" s="1"/>
  <c r="J231" i="21"/>
  <c r="J257" i="21"/>
  <c r="J336" i="21"/>
  <c r="K336" i="21" s="1"/>
  <c r="J345" i="21"/>
  <c r="J354" i="21"/>
  <c r="K354" i="21" s="1"/>
  <c r="J363" i="21"/>
  <c r="J433" i="21"/>
  <c r="K433" i="21" s="1"/>
  <c r="K26" i="21"/>
  <c r="K329" i="21"/>
  <c r="K531" i="21"/>
  <c r="K48" i="21"/>
  <c r="J63" i="21"/>
  <c r="K63" i="21" s="1"/>
  <c r="K137" i="21"/>
  <c r="J144" i="21"/>
  <c r="K144" i="21" s="1"/>
  <c r="K182" i="21"/>
  <c r="K456" i="21"/>
  <c r="K27" i="21"/>
  <c r="K94" i="21"/>
  <c r="K110" i="21"/>
  <c r="J168" i="21"/>
  <c r="K168" i="21" s="1"/>
  <c r="K204" i="21"/>
  <c r="K258" i="21"/>
  <c r="J266" i="21"/>
  <c r="K266" i="21" s="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J323" i="21"/>
  <c r="K323" i="21" s="1"/>
  <c r="K377" i="21"/>
  <c r="K464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J500" i="21"/>
  <c r="K500" i="21" s="1"/>
  <c r="J58" i="21"/>
  <c r="K58" i="21" s="1"/>
  <c r="J35" i="21"/>
  <c r="K35" i="21" s="1"/>
  <c r="J147" i="21"/>
  <c r="K147" i="21" s="1"/>
  <c r="K162" i="21"/>
  <c r="J170" i="21"/>
  <c r="K170" i="21" s="1"/>
  <c r="J213" i="21"/>
  <c r="K213" i="21" s="1"/>
  <c r="J244" i="21"/>
  <c r="K244" i="21" s="1"/>
  <c r="K253" i="21"/>
  <c r="K277" i="21"/>
  <c r="J317" i="21"/>
  <c r="K317" i="21" s="1"/>
  <c r="K325" i="21"/>
  <c r="K340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J141" i="21"/>
  <c r="K141" i="21" s="1"/>
  <c r="J164" i="21"/>
  <c r="K164" i="21" s="1"/>
  <c r="J238" i="21"/>
  <c r="K238" i="21" s="1"/>
  <c r="J287" i="21"/>
  <c r="K287" i="21" s="1"/>
  <c r="K312" i="2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K345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K126" i="2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K257" i="21"/>
  <c r="J479" i="21"/>
  <c r="K234" i="21"/>
  <c r="K175" i="21"/>
  <c r="J517" i="21"/>
  <c r="K517" i="21" s="1"/>
  <c r="K50" i="21"/>
  <c r="K120" i="21"/>
  <c r="K229" i="21"/>
  <c r="K489" i="21"/>
  <c r="K22" i="21"/>
  <c r="K45" i="21"/>
  <c r="J31" i="21"/>
  <c r="J61" i="21"/>
  <c r="K61" i="21" s="1"/>
  <c r="K69" i="21"/>
  <c r="K92" i="21"/>
  <c r="K108" i="21"/>
  <c r="J115" i="21"/>
  <c r="K115" i="21" s="1"/>
  <c r="K157" i="21"/>
  <c r="K288" i="21"/>
  <c r="J320" i="21"/>
  <c r="K320" i="21" s="1"/>
  <c r="K360" i="21"/>
  <c r="K43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K291" i="21" s="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K215" i="21" s="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40" i="21"/>
  <c r="K128" i="21"/>
  <c r="K201" i="21"/>
  <c r="O160" i="21"/>
  <c r="O188" i="21"/>
  <c r="O40" i="21"/>
  <c r="O81" i="21"/>
  <c r="O140" i="21"/>
  <c r="O216" i="21"/>
  <c r="H544" i="21"/>
  <c r="O20" i="21"/>
  <c r="K23" i="21"/>
  <c r="K31" i="21"/>
  <c r="K39" i="21"/>
  <c r="K67" i="21"/>
  <c r="K139" i="21"/>
  <c r="K179" i="21"/>
  <c r="K187" i="21"/>
  <c r="K200" i="21"/>
  <c r="K251" i="21"/>
  <c r="K315" i="21"/>
  <c r="K343" i="21"/>
  <c r="I544" i="21"/>
  <c r="H13" i="21" s="1"/>
  <c r="K103" i="21"/>
  <c r="K155" i="21"/>
  <c r="K221" i="21"/>
  <c r="K223" i="21"/>
  <c r="K227" i="21"/>
  <c r="K231" i="21"/>
  <c r="K247" i="21"/>
  <c r="K275" i="21"/>
  <c r="O354" i="21"/>
  <c r="K363" i="21"/>
  <c r="K375" i="21"/>
  <c r="K479" i="21"/>
  <c r="K487" i="21"/>
  <c r="K495" i="21"/>
  <c r="K503" i="21"/>
  <c r="O539" i="21"/>
  <c r="K383" i="21"/>
  <c r="K387" i="21"/>
  <c r="K411" i="21"/>
  <c r="K423" i="21"/>
  <c r="K459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K391" i="20" s="1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K260" i="20" s="1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212" i="20" l="1"/>
  <c r="K272" i="20"/>
  <c r="K266" i="20"/>
  <c r="K532" i="20"/>
  <c r="K124" i="20"/>
  <c r="K270" i="20"/>
  <c r="K384" i="20"/>
  <c r="K424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386" i="24" l="1"/>
  <c r="Q386" i="24" s="1"/>
  <c r="J386" i="25"/>
  <c r="P25" i="24"/>
  <c r="Q25" i="24" s="1"/>
  <c r="J25" i="25"/>
  <c r="P235" i="24"/>
  <c r="Q235" i="24" s="1"/>
  <c r="J235" i="25"/>
  <c r="P26" i="24"/>
  <c r="Q26" i="24" s="1"/>
  <c r="J26" i="25"/>
  <c r="P283" i="24"/>
  <c r="Q283" i="24" s="1"/>
  <c r="J283" i="25"/>
  <c r="P205" i="24"/>
  <c r="Q205" i="24" s="1"/>
  <c r="J205" i="25"/>
  <c r="P253" i="24"/>
  <c r="Q253" i="24" s="1"/>
  <c r="J253" i="25"/>
  <c r="P511" i="24"/>
  <c r="Q511" i="24" s="1"/>
  <c r="J511" i="25"/>
  <c r="P505" i="24"/>
  <c r="Q505" i="24" s="1"/>
  <c r="J505" i="25"/>
  <c r="P122" i="24"/>
  <c r="Q122" i="24" s="1"/>
  <c r="J122" i="25"/>
  <c r="P126" i="24"/>
  <c r="Q126" i="24" s="1"/>
  <c r="J126" i="25"/>
  <c r="P141" i="24"/>
  <c r="Q141" i="24" s="1"/>
  <c r="J141" i="25"/>
  <c r="P383" i="24"/>
  <c r="Q383" i="24" s="1"/>
  <c r="J383" i="25"/>
  <c r="P481" i="24"/>
  <c r="J481" i="25"/>
  <c r="P465" i="24"/>
  <c r="Q465" i="24" s="1"/>
  <c r="J465" i="25"/>
  <c r="P510" i="24"/>
  <c r="Q510" i="24" s="1"/>
  <c r="J510" i="25"/>
  <c r="P104" i="24"/>
  <c r="Q104" i="24" s="1"/>
  <c r="J104" i="25"/>
  <c r="P563" i="24"/>
  <c r="Q563" i="24" s="1"/>
  <c r="J563" i="25"/>
  <c r="P238" i="24"/>
  <c r="Q238" i="24" s="1"/>
  <c r="J238" i="25"/>
  <c r="P314" i="24"/>
  <c r="Q314" i="24" s="1"/>
  <c r="J314" i="25"/>
  <c r="P333" i="24"/>
  <c r="Q333" i="24" s="1"/>
  <c r="J333" i="25"/>
  <c r="P380" i="24"/>
  <c r="Q380" i="24" s="1"/>
  <c r="J380" i="25"/>
  <c r="P159" i="24"/>
  <c r="J159" i="25"/>
  <c r="P373" i="24"/>
  <c r="Q373" i="24" s="1"/>
  <c r="J373" i="25"/>
  <c r="P231" i="24"/>
  <c r="Q231" i="24" s="1"/>
  <c r="J231" i="25"/>
  <c r="P418" i="24"/>
  <c r="Q418" i="24" s="1"/>
  <c r="J418" i="25"/>
  <c r="P176" i="24"/>
  <c r="Q176" i="24" s="1"/>
  <c r="J176" i="25"/>
  <c r="P379" i="24"/>
  <c r="Q379" i="24" s="1"/>
  <c r="J379" i="25"/>
  <c r="P233" i="24"/>
  <c r="Q233" i="24" s="1"/>
  <c r="J233" i="25"/>
  <c r="P405" i="24"/>
  <c r="Q405" i="24" s="1"/>
  <c r="J405" i="25"/>
  <c r="P192" i="24"/>
  <c r="Q192" i="24" s="1"/>
  <c r="J192" i="25"/>
  <c r="P556" i="24"/>
  <c r="Q556" i="24" s="1"/>
  <c r="J556" i="25"/>
  <c r="P336" i="24"/>
  <c r="Q336" i="24" s="1"/>
  <c r="J336" i="25"/>
  <c r="P114" i="24"/>
  <c r="Q114" i="24" s="1"/>
  <c r="J114" i="25"/>
  <c r="P394" i="24"/>
  <c r="Q394" i="24" s="1"/>
  <c r="J394" i="25"/>
  <c r="P173" i="24"/>
  <c r="Q173" i="24" s="1"/>
  <c r="J173" i="25"/>
  <c r="P252" i="24"/>
  <c r="Q252" i="24" s="1"/>
  <c r="J252" i="25"/>
  <c r="P186" i="24"/>
  <c r="Q186" i="24" s="1"/>
  <c r="J186" i="25"/>
  <c r="P491" i="24"/>
  <c r="Q491" i="24" s="1"/>
  <c r="J491" i="25"/>
  <c r="P100" i="24"/>
  <c r="Q100" i="24" s="1"/>
  <c r="J100" i="25"/>
  <c r="P422" i="24"/>
  <c r="Q422" i="24" s="1"/>
  <c r="J422" i="25"/>
  <c r="P448" i="24"/>
  <c r="J448" i="25"/>
  <c r="P453" i="24"/>
  <c r="Q453" i="24" s="1"/>
  <c r="J453" i="25"/>
  <c r="P48" i="24"/>
  <c r="Q48" i="24" s="1"/>
  <c r="J48" i="25"/>
  <c r="P342" i="24"/>
  <c r="Q342" i="24" s="1"/>
  <c r="J342" i="25"/>
  <c r="P388" i="24"/>
  <c r="Q388" i="24" s="1"/>
  <c r="J388" i="25"/>
  <c r="P526" i="24"/>
  <c r="Q526" i="24" s="1"/>
  <c r="J526" i="25"/>
  <c r="P318" i="24"/>
  <c r="Q318" i="24" s="1"/>
  <c r="J318" i="25"/>
  <c r="P96" i="24"/>
  <c r="Q96" i="24" s="1"/>
  <c r="J96" i="25"/>
  <c r="P180" i="24"/>
  <c r="Q180" i="24" s="1"/>
  <c r="J180" i="25"/>
  <c r="P413" i="24"/>
  <c r="Q413" i="24" s="1"/>
  <c r="J413" i="25"/>
  <c r="P469" i="24"/>
  <c r="Q469" i="24" s="1"/>
  <c r="J469" i="25"/>
  <c r="P262" i="24"/>
  <c r="Q262" i="24" s="1"/>
  <c r="J262" i="25"/>
  <c r="P504" i="24"/>
  <c r="Q504" i="24" s="1"/>
  <c r="J504" i="25"/>
  <c r="P555" i="24"/>
  <c r="Q555" i="24" s="1"/>
  <c r="J555" i="25"/>
  <c r="P161" i="24"/>
  <c r="J161" i="25"/>
  <c r="P414" i="24"/>
  <c r="Q414" i="24" s="1"/>
  <c r="J414" i="25"/>
  <c r="P117" i="24"/>
  <c r="Q117" i="24" s="1"/>
  <c r="J117" i="25"/>
  <c r="P30" i="24"/>
  <c r="Q30" i="24" s="1"/>
  <c r="J30" i="25"/>
  <c r="P281" i="24"/>
  <c r="Q281" i="24" s="1"/>
  <c r="J281" i="25"/>
  <c r="P442" i="24"/>
  <c r="Q442" i="24" s="1"/>
  <c r="J442" i="25"/>
  <c r="P219" i="24"/>
  <c r="J219" i="25"/>
  <c r="P219" i="25" s="1"/>
  <c r="P535" i="24"/>
  <c r="Q535" i="24" s="1"/>
  <c r="J535" i="25"/>
  <c r="P290" i="24"/>
  <c r="Q290" i="24" s="1"/>
  <c r="J290" i="25"/>
  <c r="P74" i="24"/>
  <c r="J74" i="25"/>
  <c r="P553" i="24"/>
  <c r="Q553" i="24" s="1"/>
  <c r="J553" i="25"/>
  <c r="P82" i="24"/>
  <c r="Q82" i="24" s="1"/>
  <c r="J82" i="25"/>
  <c r="P459" i="24"/>
  <c r="Q459" i="24" s="1"/>
  <c r="J459" i="25"/>
  <c r="P400" i="24"/>
  <c r="Q400" i="24" s="1"/>
  <c r="J400" i="25"/>
  <c r="P475" i="24"/>
  <c r="Q475" i="24" s="1"/>
  <c r="J475" i="25"/>
  <c r="P378" i="24"/>
  <c r="Q378" i="24" s="1"/>
  <c r="J378" i="25"/>
  <c r="J315" i="25"/>
  <c r="P315" i="24"/>
  <c r="Q315" i="24" s="1"/>
  <c r="P474" i="24"/>
  <c r="Q474" i="24" s="1"/>
  <c r="J474" i="25"/>
  <c r="P251" i="24"/>
  <c r="Q251" i="24" s="1"/>
  <c r="J251" i="25"/>
  <c r="P40" i="24"/>
  <c r="Q40" i="24" s="1"/>
  <c r="J40" i="25"/>
  <c r="P512" i="24"/>
  <c r="Q512" i="24" s="1"/>
  <c r="J512" i="25"/>
  <c r="P337" i="24"/>
  <c r="Q337" i="24" s="1"/>
  <c r="J337" i="25"/>
  <c r="P151" i="24"/>
  <c r="Q151" i="24" s="1"/>
  <c r="J151" i="25"/>
  <c r="P431" i="24"/>
  <c r="Q431" i="24" s="1"/>
  <c r="J431" i="25"/>
  <c r="P31" i="24"/>
  <c r="Q31" i="24" s="1"/>
  <c r="J31" i="25"/>
  <c r="P118" i="24"/>
  <c r="Q118" i="24" s="1"/>
  <c r="J118" i="25"/>
  <c r="P265" i="24"/>
  <c r="Q265" i="24" s="1"/>
  <c r="J265" i="25"/>
  <c r="P190" i="24"/>
  <c r="Q190" i="24" s="1"/>
  <c r="J190" i="25"/>
  <c r="P174" i="24"/>
  <c r="Q174" i="24" s="1"/>
  <c r="J174" i="25"/>
  <c r="P42" i="24"/>
  <c r="Q42" i="24" s="1"/>
  <c r="J42" i="25"/>
  <c r="P444" i="24"/>
  <c r="Q444" i="24" s="1"/>
  <c r="J444" i="25"/>
  <c r="P201" i="24"/>
  <c r="Q201" i="24" s="1"/>
  <c r="J201" i="25"/>
  <c r="P62" i="24"/>
  <c r="Q62" i="24" s="1"/>
  <c r="J62" i="25"/>
  <c r="P542" i="24"/>
  <c r="Q542" i="24" s="1"/>
  <c r="J542" i="25"/>
  <c r="P540" i="24"/>
  <c r="Q540" i="24" s="1"/>
  <c r="J540" i="25"/>
  <c r="P140" i="24"/>
  <c r="Q140" i="24" s="1"/>
  <c r="J140" i="25"/>
  <c r="P452" i="24"/>
  <c r="Q452" i="24" s="1"/>
  <c r="J452" i="25"/>
  <c r="P71" i="24"/>
  <c r="Q71" i="24" s="1"/>
  <c r="J71" i="25"/>
  <c r="P301" i="24"/>
  <c r="Q301" i="24" s="1"/>
  <c r="J301" i="25"/>
  <c r="P84" i="24"/>
  <c r="Q84" i="24" s="1"/>
  <c r="J84" i="25"/>
  <c r="P55" i="24"/>
  <c r="J55" i="25"/>
  <c r="P485" i="24"/>
  <c r="P483" i="24" s="1"/>
  <c r="Q483" i="24" s="1"/>
  <c r="J485" i="25"/>
  <c r="P317" i="24"/>
  <c r="Q317" i="24" s="1"/>
  <c r="J317" i="25"/>
  <c r="P76" i="24"/>
  <c r="Q76" i="24" s="1"/>
  <c r="J76" i="25"/>
  <c r="P179" i="24"/>
  <c r="Q179" i="24" s="1"/>
  <c r="J179" i="25"/>
  <c r="P517" i="24"/>
  <c r="Q517" i="24" s="1"/>
  <c r="J517" i="25"/>
  <c r="P488" i="24"/>
  <c r="Q488" i="24" s="1"/>
  <c r="J488" i="25"/>
  <c r="P202" i="24"/>
  <c r="Q202" i="24" s="1"/>
  <c r="J202" i="25"/>
  <c r="P530" i="24"/>
  <c r="Q530" i="24" s="1"/>
  <c r="J530" i="25"/>
  <c r="P327" i="24"/>
  <c r="Q327" i="24" s="1"/>
  <c r="J327" i="25"/>
  <c r="P102" i="24"/>
  <c r="Q102" i="24" s="1"/>
  <c r="J102" i="25"/>
  <c r="P194" i="24"/>
  <c r="Q194" i="24" s="1"/>
  <c r="J194" i="25"/>
  <c r="P178" i="24"/>
  <c r="Q178" i="24" s="1"/>
  <c r="J178" i="25"/>
  <c r="P359" i="24"/>
  <c r="Q359" i="24" s="1"/>
  <c r="J359" i="25"/>
  <c r="P518" i="24"/>
  <c r="Q518" i="24" s="1"/>
  <c r="J518" i="25"/>
  <c r="P63" i="24"/>
  <c r="Q63" i="24" s="1"/>
  <c r="J63" i="25"/>
  <c r="P371" i="24"/>
  <c r="Q371" i="24" s="1"/>
  <c r="J371" i="25"/>
  <c r="P130" i="24"/>
  <c r="Q130" i="24" s="1"/>
  <c r="J130" i="25"/>
  <c r="P41" i="24"/>
  <c r="Q41" i="24" s="1"/>
  <c r="J41" i="25"/>
  <c r="P541" i="24"/>
  <c r="Q541" i="24" s="1"/>
  <c r="J541" i="25"/>
  <c r="P222" i="24"/>
  <c r="Q222" i="24" s="1"/>
  <c r="J222" i="25"/>
  <c r="P543" i="24"/>
  <c r="Q543" i="24" s="1"/>
  <c r="J543" i="25"/>
  <c r="P339" i="24"/>
  <c r="Q339" i="24" s="1"/>
  <c r="J339" i="25"/>
  <c r="P116" i="24"/>
  <c r="Q116" i="24" s="1"/>
  <c r="J116" i="25"/>
  <c r="P107" i="24"/>
  <c r="Q107" i="24" s="1"/>
  <c r="J107" i="25"/>
  <c r="P136" i="24"/>
  <c r="J136" i="25"/>
  <c r="P162" i="24"/>
  <c r="Q162" i="24" s="1"/>
  <c r="J162" i="25"/>
  <c r="P242" i="24"/>
  <c r="Q242" i="24" s="1"/>
  <c r="J242" i="25"/>
  <c r="P426" i="24"/>
  <c r="Q426" i="24" s="1"/>
  <c r="J426" i="25"/>
  <c r="P500" i="24"/>
  <c r="Q500" i="24" s="1"/>
  <c r="J500" i="25"/>
  <c r="P433" i="24"/>
  <c r="Q433" i="24" s="1"/>
  <c r="J433" i="25"/>
  <c r="P502" i="24"/>
  <c r="Q502" i="24" s="1"/>
  <c r="J502" i="25"/>
  <c r="P187" i="24"/>
  <c r="Q187" i="24" s="1"/>
  <c r="J187" i="25"/>
  <c r="P61" i="24"/>
  <c r="Q61" i="24" s="1"/>
  <c r="J61" i="25"/>
  <c r="P480" i="24"/>
  <c r="P476" i="24" s="1"/>
  <c r="J480" i="25"/>
  <c r="J255" i="25"/>
  <c r="P255" i="24"/>
  <c r="Q255" i="24" s="1"/>
  <c r="P45" i="24"/>
  <c r="Q45" i="24" s="1"/>
  <c r="J45" i="25"/>
  <c r="P37" i="24"/>
  <c r="Q37" i="24" s="1"/>
  <c r="J37" i="25"/>
  <c r="P354" i="24"/>
  <c r="Q354" i="24" s="1"/>
  <c r="J354" i="25"/>
  <c r="P86" i="24"/>
  <c r="Q86" i="24" s="1"/>
  <c r="J86" i="25"/>
  <c r="P515" i="24"/>
  <c r="Q515" i="24" s="1"/>
  <c r="J515" i="25"/>
  <c r="P525" i="24"/>
  <c r="Q525" i="24" s="1"/>
  <c r="J525" i="25"/>
  <c r="P27" i="24"/>
  <c r="Q27" i="24" s="1"/>
  <c r="J27" i="25"/>
  <c r="P506" i="24"/>
  <c r="Q506" i="24" s="1"/>
  <c r="J506" i="25"/>
  <c r="P85" i="24"/>
  <c r="Q85" i="24" s="1"/>
  <c r="J85" i="25"/>
  <c r="P329" i="24"/>
  <c r="Q329" i="24" s="1"/>
  <c r="J329" i="25"/>
  <c r="P275" i="24"/>
  <c r="Q275" i="24" s="1"/>
  <c r="J275" i="25"/>
  <c r="P98" i="24"/>
  <c r="Q98" i="24" s="1"/>
  <c r="J98" i="25"/>
  <c r="P387" i="24"/>
  <c r="Q387" i="24" s="1"/>
  <c r="J387" i="25"/>
  <c r="P168" i="24"/>
  <c r="Q168" i="24" s="1"/>
  <c r="J168" i="25"/>
  <c r="P396" i="24"/>
  <c r="Q396" i="24" s="1"/>
  <c r="J396" i="25"/>
  <c r="P234" i="24"/>
  <c r="Q234" i="24" s="1"/>
  <c r="J234" i="25"/>
  <c r="P435" i="24"/>
  <c r="Q435" i="24" s="1"/>
  <c r="J435" i="25"/>
  <c r="P207" i="24"/>
  <c r="Q207" i="24" s="1"/>
  <c r="J207" i="25"/>
  <c r="P203" i="24"/>
  <c r="Q203" i="24" s="1"/>
  <c r="J203" i="25"/>
  <c r="P237" i="24"/>
  <c r="Q237" i="24" s="1"/>
  <c r="J237" i="25"/>
  <c r="P103" i="24"/>
  <c r="Q103" i="24" s="1"/>
  <c r="J103" i="25"/>
  <c r="P206" i="24"/>
  <c r="Q206" i="24" s="1"/>
  <c r="J206" i="25"/>
  <c r="P417" i="24"/>
  <c r="Q417" i="24" s="1"/>
  <c r="J417" i="25"/>
  <c r="P443" i="24"/>
  <c r="Q443" i="24" s="1"/>
  <c r="J443" i="25"/>
  <c r="P421" i="24"/>
  <c r="Q421" i="24" s="1"/>
  <c r="J421" i="25"/>
  <c r="P199" i="24"/>
  <c r="Q199" i="24" s="1"/>
  <c r="J199" i="25"/>
  <c r="P499" i="24"/>
  <c r="Q499" i="24" s="1"/>
  <c r="J499" i="25"/>
  <c r="P461" i="24"/>
  <c r="Q461" i="24" s="1"/>
  <c r="J461" i="25"/>
  <c r="P266" i="24"/>
  <c r="J266" i="25"/>
  <c r="P508" i="24"/>
  <c r="Q508" i="24" s="1"/>
  <c r="J508" i="25"/>
  <c r="P217" i="24"/>
  <c r="J217" i="25"/>
  <c r="P397" i="24"/>
  <c r="Q397" i="24" s="1"/>
  <c r="J397" i="25"/>
  <c r="P445" i="24"/>
  <c r="Q445" i="24" s="1"/>
  <c r="J445" i="25"/>
  <c r="P548" i="24"/>
  <c r="Q548" i="24" s="1"/>
  <c r="J548" i="25"/>
  <c r="P20" i="24"/>
  <c r="J20" i="25"/>
  <c r="P434" i="24"/>
  <c r="Q434" i="24" s="1"/>
  <c r="J434" i="25"/>
  <c r="P220" i="24"/>
  <c r="Q220" i="24" s="1"/>
  <c r="J220" i="25"/>
  <c r="P527" i="24"/>
  <c r="Q527" i="24" s="1"/>
  <c r="J527" i="25"/>
  <c r="P38" i="24"/>
  <c r="Q38" i="24" s="1"/>
  <c r="J38" i="25"/>
  <c r="P534" i="24"/>
  <c r="Q534" i="24" s="1"/>
  <c r="J534" i="25"/>
  <c r="P227" i="24"/>
  <c r="Q227" i="24" s="1"/>
  <c r="J227" i="25"/>
  <c r="P66" i="24"/>
  <c r="Q66" i="24" s="1"/>
  <c r="J66" i="25"/>
  <c r="P554" i="24"/>
  <c r="Q554" i="24" s="1"/>
  <c r="J554" i="25"/>
  <c r="P350" i="24"/>
  <c r="Q350" i="24" s="1"/>
  <c r="J350" i="25"/>
  <c r="P128" i="24"/>
  <c r="Q128" i="24" s="1"/>
  <c r="J128" i="25"/>
  <c r="P296" i="24"/>
  <c r="Q296" i="24" s="1"/>
  <c r="J296" i="25"/>
  <c r="P195" i="24"/>
  <c r="Q195" i="24" s="1"/>
  <c r="J195" i="25"/>
  <c r="P533" i="24"/>
  <c r="Q533" i="24" s="1"/>
  <c r="J533" i="25"/>
  <c r="P456" i="24"/>
  <c r="Q456" i="24" s="1"/>
  <c r="J456" i="25"/>
  <c r="P132" i="24"/>
  <c r="Q132" i="24" s="1"/>
  <c r="J132" i="25"/>
  <c r="P110" i="24"/>
  <c r="J110" i="25"/>
  <c r="P407" i="24"/>
  <c r="Q407" i="24" s="1"/>
  <c r="J407" i="25"/>
  <c r="P232" i="24"/>
  <c r="Q232" i="24" s="1"/>
  <c r="J232" i="25"/>
  <c r="P492" i="24"/>
  <c r="Q492" i="24" s="1"/>
  <c r="J492" i="25"/>
  <c r="P267" i="24"/>
  <c r="Q267" i="24" s="1"/>
  <c r="J267" i="25"/>
  <c r="P531" i="24"/>
  <c r="Q531" i="24" s="1"/>
  <c r="J531" i="25"/>
  <c r="P524" i="24"/>
  <c r="Q524" i="24" s="1"/>
  <c r="J524" i="25"/>
  <c r="P331" i="24"/>
  <c r="Q331" i="24" s="1"/>
  <c r="J331" i="25"/>
  <c r="P403" i="24"/>
  <c r="Q403" i="24" s="1"/>
  <c r="J403" i="25"/>
  <c r="P299" i="24"/>
  <c r="J299" i="25"/>
  <c r="P250" i="24"/>
  <c r="Q250" i="24" s="1"/>
  <c r="J250" i="25"/>
  <c r="P438" i="24"/>
  <c r="Q438" i="24" s="1"/>
  <c r="J438" i="25"/>
  <c r="P532" i="24"/>
  <c r="Q532" i="24" s="1"/>
  <c r="J532" i="25"/>
  <c r="P404" i="24"/>
  <c r="Q404" i="24" s="1"/>
  <c r="J404" i="25"/>
  <c r="P143" i="24"/>
  <c r="Q143" i="24" s="1"/>
  <c r="J143" i="25"/>
  <c r="P332" i="24"/>
  <c r="Q332" i="24" s="1"/>
  <c r="J332" i="25"/>
  <c r="P172" i="24"/>
  <c r="Q172" i="24" s="1"/>
  <c r="J172" i="25"/>
  <c r="P112" i="24"/>
  <c r="Q112" i="24" s="1"/>
  <c r="J112" i="25"/>
  <c r="P106" i="24"/>
  <c r="Q106" i="24" s="1"/>
  <c r="J106" i="25"/>
  <c r="P398" i="24"/>
  <c r="J398" i="25"/>
  <c r="P21" i="24"/>
  <c r="Q21" i="24" s="1"/>
  <c r="J21" i="25"/>
  <c r="P244" i="24"/>
  <c r="Q244" i="24" s="1"/>
  <c r="J244" i="25"/>
  <c r="P33" i="24"/>
  <c r="Q33" i="24" s="1"/>
  <c r="J33" i="25"/>
  <c r="P376" i="24"/>
  <c r="J376" i="25"/>
  <c r="P49" i="24"/>
  <c r="Q49" i="24" s="1"/>
  <c r="J49" i="25"/>
  <c r="P43" i="24"/>
  <c r="Q43" i="24" s="1"/>
  <c r="J43" i="25"/>
  <c r="P209" i="24"/>
  <c r="Q209" i="24" s="1"/>
  <c r="J209" i="25"/>
  <c r="P259" i="24"/>
  <c r="Q259" i="24" s="1"/>
  <c r="J259" i="25"/>
  <c r="P323" i="24"/>
  <c r="Q323" i="24" s="1"/>
  <c r="J323" i="25"/>
  <c r="P463" i="24"/>
  <c r="Q463" i="24" s="1"/>
  <c r="J463" i="25"/>
  <c r="P496" i="24"/>
  <c r="Q496" i="24" s="1"/>
  <c r="J496" i="25"/>
  <c r="P486" i="24"/>
  <c r="Q486" i="24" s="1"/>
  <c r="J486" i="25"/>
  <c r="P50" i="24"/>
  <c r="Q50" i="24" s="1"/>
  <c r="J50" i="25"/>
  <c r="P51" i="24"/>
  <c r="Q51" i="24" s="1"/>
  <c r="J51" i="25"/>
  <c r="P520" i="24"/>
  <c r="Q520" i="24" s="1"/>
  <c r="J520" i="25"/>
  <c r="P264" i="24"/>
  <c r="Q264" i="24" s="1"/>
  <c r="J264" i="25"/>
  <c r="P35" i="24"/>
  <c r="Q35" i="24" s="1"/>
  <c r="J35" i="25"/>
  <c r="P562" i="24"/>
  <c r="Q562" i="24" s="1"/>
  <c r="J562" i="25"/>
  <c r="P353" i="24"/>
  <c r="Q353" i="24" s="1"/>
  <c r="J353" i="25"/>
  <c r="P146" i="24"/>
  <c r="Q146" i="24" s="1"/>
  <c r="J146" i="25"/>
  <c r="P261" i="24"/>
  <c r="Q261" i="24" s="1"/>
  <c r="J261" i="25"/>
  <c r="P298" i="24"/>
  <c r="Q298" i="24" s="1"/>
  <c r="J298" i="25"/>
  <c r="P369" i="24"/>
  <c r="Q369" i="24" s="1"/>
  <c r="J369" i="25"/>
  <c r="P501" i="24"/>
  <c r="Q501" i="24" s="1"/>
  <c r="J501" i="25"/>
  <c r="P278" i="24"/>
  <c r="Q278" i="24" s="1"/>
  <c r="J278" i="25"/>
  <c r="P545" i="24"/>
  <c r="Q545" i="24" s="1"/>
  <c r="J545" i="25"/>
  <c r="P297" i="24"/>
  <c r="Q297" i="24" s="1"/>
  <c r="J297" i="25"/>
  <c r="P79" i="24"/>
  <c r="Q79" i="24" s="1"/>
  <c r="J79" i="25"/>
  <c r="P228" i="24"/>
  <c r="Q228" i="24" s="1"/>
  <c r="J228" i="25"/>
  <c r="P139" i="24"/>
  <c r="Q139" i="24" s="1"/>
  <c r="J139" i="25"/>
  <c r="P59" i="24"/>
  <c r="Q59" i="24" s="1"/>
  <c r="J59" i="25"/>
  <c r="P90" i="24"/>
  <c r="Q90" i="24" s="1"/>
  <c r="J90" i="25"/>
  <c r="P467" i="24"/>
  <c r="Q467" i="24" s="1"/>
  <c r="J467" i="25"/>
  <c r="P65" i="24"/>
  <c r="Q65" i="24" s="1"/>
  <c r="J65" i="25"/>
  <c r="P32" i="24"/>
  <c r="Q32" i="24" s="1"/>
  <c r="J32" i="25"/>
  <c r="P482" i="24"/>
  <c r="J482" i="25"/>
  <c r="P428" i="24"/>
  <c r="Q428" i="24" s="1"/>
  <c r="J428" i="25"/>
  <c r="P204" i="24"/>
  <c r="Q204" i="24" s="1"/>
  <c r="J204" i="25"/>
  <c r="P204" i="25" s="1"/>
  <c r="Q204" i="25" s="1"/>
  <c r="P507" i="24"/>
  <c r="Q507" i="24" s="1"/>
  <c r="J507" i="25"/>
  <c r="P516" i="24"/>
  <c r="Q516" i="24" s="1"/>
  <c r="J516" i="25"/>
  <c r="P523" i="24"/>
  <c r="Q523" i="24" s="1"/>
  <c r="J523" i="25"/>
  <c r="P344" i="24"/>
  <c r="Q344" i="24" s="1"/>
  <c r="J344" i="25"/>
  <c r="P277" i="24"/>
  <c r="Q277" i="24" s="1"/>
  <c r="J277" i="25"/>
  <c r="P153" i="24"/>
  <c r="Q153" i="24" s="1"/>
  <c r="J153" i="25"/>
  <c r="P473" i="24"/>
  <c r="Q473" i="24" s="1"/>
  <c r="J473" i="25"/>
  <c r="P124" i="24"/>
  <c r="Q124" i="24" s="1"/>
  <c r="J124" i="25"/>
  <c r="P99" i="24"/>
  <c r="Q99" i="24" s="1"/>
  <c r="J99" i="25"/>
  <c r="P363" i="24"/>
  <c r="Q363" i="24" s="1"/>
  <c r="J363" i="25"/>
  <c r="P73" i="24"/>
  <c r="Q73" i="24" s="1"/>
  <c r="J73" i="25"/>
  <c r="P539" i="24"/>
  <c r="Q539" i="24" s="1"/>
  <c r="J539" i="25"/>
  <c r="P335" i="24"/>
  <c r="Q335" i="24" s="1"/>
  <c r="J335" i="25"/>
  <c r="P111" i="24"/>
  <c r="Q111" i="24" s="1"/>
  <c r="J111" i="25"/>
  <c r="P243" i="24"/>
  <c r="Q243" i="24" s="1"/>
  <c r="J243" i="25"/>
  <c r="P182" i="24"/>
  <c r="Q182" i="24" s="1"/>
  <c r="J182" i="25"/>
  <c r="P246" i="24"/>
  <c r="Q246" i="24" s="1"/>
  <c r="J246" i="25"/>
  <c r="P223" i="24"/>
  <c r="Q223" i="24" s="1"/>
  <c r="J223" i="25"/>
  <c r="P58" i="24"/>
  <c r="Q58" i="24" s="1"/>
  <c r="J58" i="25"/>
  <c r="P419" i="24"/>
  <c r="Q419" i="24" s="1"/>
  <c r="J419" i="25"/>
  <c r="P494" i="24"/>
  <c r="Q494" i="24" s="1"/>
  <c r="J494" i="25"/>
  <c r="P395" i="24"/>
  <c r="Q395" i="24" s="1"/>
  <c r="J395" i="25"/>
  <c r="P138" i="24"/>
  <c r="J138" i="25"/>
  <c r="P169" i="24"/>
  <c r="Q169" i="24" s="1"/>
  <c r="J169" i="25"/>
  <c r="P367" i="24"/>
  <c r="Q367" i="24" s="1"/>
  <c r="J367" i="25"/>
  <c r="P147" i="24"/>
  <c r="J147" i="25"/>
  <c r="P165" i="24"/>
  <c r="Q165" i="24" s="1"/>
  <c r="J165" i="25"/>
  <c r="P408" i="24"/>
  <c r="Q408" i="24" s="1"/>
  <c r="J408" i="25"/>
  <c r="P229" i="24"/>
  <c r="Q229" i="24" s="1"/>
  <c r="J229" i="25"/>
  <c r="P437" i="24"/>
  <c r="Q437" i="24" s="1"/>
  <c r="J437" i="25"/>
  <c r="P115" i="24"/>
  <c r="Q115" i="24" s="1"/>
  <c r="J115" i="25"/>
  <c r="P479" i="24"/>
  <c r="J479" i="25"/>
  <c r="P521" i="24"/>
  <c r="Q521" i="24" s="1"/>
  <c r="J521" i="25"/>
  <c r="P72" i="24"/>
  <c r="Q72" i="24" s="1"/>
  <c r="J72" i="25"/>
  <c r="P142" i="24"/>
  <c r="J142" i="25"/>
  <c r="P142" i="25" s="1"/>
  <c r="P513" i="24"/>
  <c r="Q513" i="24" s="1"/>
  <c r="J513" i="25"/>
  <c r="P410" i="24"/>
  <c r="Q410" i="24" s="1"/>
  <c r="J410" i="25"/>
  <c r="P347" i="24"/>
  <c r="Q347" i="24" s="1"/>
  <c r="J347" i="25"/>
  <c r="P249" i="24"/>
  <c r="Q249" i="24" s="1"/>
  <c r="J249" i="25"/>
  <c r="P52" i="24"/>
  <c r="Q52" i="24" s="1"/>
  <c r="J52" i="25"/>
  <c r="P364" i="24"/>
  <c r="Q364" i="24" s="1"/>
  <c r="J364" i="25"/>
  <c r="P288" i="24"/>
  <c r="Q288" i="24" s="1"/>
  <c r="J288" i="25"/>
  <c r="P361" i="24"/>
  <c r="Q361" i="24" s="1"/>
  <c r="J361" i="25"/>
  <c r="P509" i="24"/>
  <c r="Q509" i="24" s="1"/>
  <c r="J509" i="25"/>
  <c r="P293" i="24"/>
  <c r="J293" i="25"/>
  <c r="P75" i="24"/>
  <c r="Q75" i="24" s="1"/>
  <c r="J75" i="25"/>
  <c r="P144" i="24"/>
  <c r="Q144" i="24" s="1"/>
  <c r="J144" i="25"/>
  <c r="P145" i="24"/>
  <c r="Q145" i="24" s="1"/>
  <c r="J145" i="25"/>
  <c r="P83" i="24"/>
  <c r="Q83" i="24" s="1"/>
  <c r="J83" i="25"/>
  <c r="P324" i="24"/>
  <c r="Q324" i="24" s="1"/>
  <c r="J324" i="25"/>
  <c r="P546" i="24"/>
  <c r="Q546" i="24" s="1"/>
  <c r="J546" i="25"/>
  <c r="P295" i="24"/>
  <c r="Q295" i="24" s="1"/>
  <c r="J295" i="25"/>
  <c r="P366" i="24"/>
  <c r="Q366" i="24" s="1"/>
  <c r="J366" i="25"/>
  <c r="P22" i="24"/>
  <c r="Q22" i="24" s="1"/>
  <c r="J22" i="25"/>
  <c r="P436" i="24"/>
  <c r="Q436" i="24" s="1"/>
  <c r="J436" i="25"/>
  <c r="P216" i="24"/>
  <c r="Q216" i="24" s="1"/>
  <c r="J216" i="25"/>
  <c r="P385" i="24"/>
  <c r="Q385" i="24" s="1"/>
  <c r="J385" i="25"/>
  <c r="P478" i="24"/>
  <c r="J478" i="25"/>
  <c r="P381" i="24"/>
  <c r="Q381" i="24" s="1"/>
  <c r="J381" i="25"/>
  <c r="P248" i="24"/>
  <c r="Q248" i="24" s="1"/>
  <c r="J248" i="25"/>
  <c r="P503" i="24"/>
  <c r="Q503" i="24" s="1"/>
  <c r="J503" i="25"/>
  <c r="P487" i="24"/>
  <c r="Q487" i="24" s="1"/>
  <c r="J487" i="25"/>
  <c r="P392" i="24"/>
  <c r="Q392" i="24" s="1"/>
  <c r="J392" i="25"/>
  <c r="P183" i="24"/>
  <c r="Q183" i="24" s="1"/>
  <c r="J183" i="25"/>
  <c r="P189" i="24"/>
  <c r="Q189" i="24" s="1"/>
  <c r="J189" i="25"/>
  <c r="P57" i="24"/>
  <c r="J57" i="25"/>
  <c r="P105" i="24"/>
  <c r="Q105" i="24" s="1"/>
  <c r="J105" i="25"/>
  <c r="P460" i="24"/>
  <c r="Q460" i="24" s="1"/>
  <c r="J460" i="25"/>
  <c r="P528" i="24"/>
  <c r="Q528" i="24" s="1"/>
  <c r="J528" i="25"/>
  <c r="P547" i="24"/>
  <c r="Q547" i="24" s="1"/>
  <c r="J547" i="25"/>
  <c r="P284" i="24"/>
  <c r="Q284" i="24" s="1"/>
  <c r="J284" i="25"/>
  <c r="P268" i="24"/>
  <c r="Q268" i="24" s="1"/>
  <c r="J268" i="25"/>
  <c r="P191" i="24"/>
  <c r="Q191" i="24" s="1"/>
  <c r="J191" i="25"/>
  <c r="P454" i="24"/>
  <c r="Q454" i="24" s="1"/>
  <c r="J454" i="25"/>
  <c r="P416" i="24"/>
  <c r="Q416" i="24" s="1"/>
  <c r="J416" i="25"/>
  <c r="P464" i="24"/>
  <c r="Q464" i="24" s="1"/>
  <c r="J464" i="25"/>
  <c r="P166" i="24"/>
  <c r="Q166" i="24" s="1"/>
  <c r="J166" i="25"/>
  <c r="P311" i="24"/>
  <c r="Q311" i="24" s="1"/>
  <c r="J311" i="25"/>
  <c r="P382" i="24"/>
  <c r="Q382" i="24" s="1"/>
  <c r="J382" i="25"/>
  <c r="P447" i="24"/>
  <c r="Q447" i="24" s="1"/>
  <c r="J447" i="25"/>
  <c r="P241" i="24"/>
  <c r="Q241" i="24" s="1"/>
  <c r="J241" i="25"/>
  <c r="P402" i="24"/>
  <c r="Q402" i="24" s="1"/>
  <c r="J402" i="25"/>
  <c r="P432" i="24"/>
  <c r="Q432" i="24" s="1"/>
  <c r="J432" i="25"/>
  <c r="P208" i="24"/>
  <c r="Q208" i="24" s="1"/>
  <c r="J208" i="25"/>
  <c r="P519" i="24"/>
  <c r="Q519" i="24" s="1"/>
  <c r="J519" i="25"/>
  <c r="P345" i="24"/>
  <c r="Q345" i="24" s="1"/>
  <c r="J345" i="25"/>
  <c r="P471" i="24"/>
  <c r="Q471" i="24" s="1"/>
  <c r="J471" i="25"/>
  <c r="P211" i="24"/>
  <c r="Q211" i="24" s="1"/>
  <c r="J211" i="25"/>
  <c r="P28" i="24"/>
  <c r="Q28" i="24" s="1"/>
  <c r="J28" i="25"/>
  <c r="P300" i="24"/>
  <c r="Q300" i="24" s="1"/>
  <c r="J300" i="25"/>
  <c r="P334" i="24"/>
  <c r="Q334" i="24" s="1"/>
  <c r="J334" i="25"/>
  <c r="P346" i="24"/>
  <c r="Q346" i="24" s="1"/>
  <c r="J346" i="25"/>
  <c r="P280" i="24"/>
  <c r="Q280" i="24" s="1"/>
  <c r="J280" i="25"/>
  <c r="P94" i="24"/>
  <c r="Q94" i="24" s="1"/>
  <c r="J94" i="25"/>
  <c r="P304" i="24"/>
  <c r="J304" i="25"/>
  <c r="P446" i="24"/>
  <c r="Q446" i="24" s="1"/>
  <c r="J446" i="25"/>
  <c r="P224" i="24"/>
  <c r="Q224" i="24" s="1"/>
  <c r="J224" i="25"/>
  <c r="P412" i="24"/>
  <c r="Q412" i="24" s="1"/>
  <c r="J412" i="25"/>
  <c r="P239" i="24"/>
  <c r="Q239" i="24" s="1"/>
  <c r="J239" i="25"/>
  <c r="P29" i="24"/>
  <c r="Q29" i="24" s="1"/>
  <c r="J29" i="25"/>
  <c r="P67" i="24"/>
  <c r="J67" i="25"/>
  <c r="P450" i="24"/>
  <c r="Q450" i="24" s="1"/>
  <c r="J450" i="25"/>
  <c r="P352" i="24"/>
  <c r="Q352" i="24" s="1"/>
  <c r="J352" i="25"/>
  <c r="P330" i="24"/>
  <c r="Q330" i="24" s="1"/>
  <c r="J330" i="25"/>
  <c r="P34" i="24"/>
  <c r="Q34" i="24" s="1"/>
  <c r="J34" i="25"/>
  <c r="P175" i="24"/>
  <c r="Q175" i="24" s="1"/>
  <c r="J175" i="25"/>
  <c r="P152" i="24"/>
  <c r="Q152" i="24" s="1"/>
  <c r="J152" i="25"/>
  <c r="P493" i="24"/>
  <c r="Q493" i="24" s="1"/>
  <c r="J493" i="25"/>
  <c r="P372" i="24"/>
  <c r="Q372" i="24" s="1"/>
  <c r="J372" i="25"/>
  <c r="P154" i="24"/>
  <c r="Q154" i="24" s="1"/>
  <c r="J154" i="25"/>
  <c r="P358" i="24"/>
  <c r="Q358" i="24" s="1"/>
  <c r="J358" i="25"/>
  <c r="P466" i="24"/>
  <c r="Q466" i="24" s="1"/>
  <c r="J466" i="25"/>
  <c r="P119" i="24"/>
  <c r="Q119" i="24" s="1"/>
  <c r="J119" i="25"/>
  <c r="P529" i="24"/>
  <c r="Q529" i="24" s="1"/>
  <c r="J529" i="25"/>
  <c r="P357" i="24"/>
  <c r="Q357" i="24" s="1"/>
  <c r="J357" i="25"/>
  <c r="P218" i="24"/>
  <c r="Q218" i="24" s="1"/>
  <c r="J218" i="25"/>
  <c r="P343" i="24"/>
  <c r="Q343" i="24" s="1"/>
  <c r="J343" i="25"/>
  <c r="P185" i="24"/>
  <c r="Q185" i="24" s="1"/>
  <c r="J185" i="25"/>
  <c r="P544" i="24"/>
  <c r="Q544" i="24" s="1"/>
  <c r="J544" i="25"/>
  <c r="P560" i="24"/>
  <c r="Q560" i="24" s="1"/>
  <c r="J560" i="25"/>
  <c r="P470" i="24"/>
  <c r="Q470" i="24" s="1"/>
  <c r="J470" i="25"/>
  <c r="P495" i="24"/>
  <c r="Q495" i="24" s="1"/>
  <c r="J495" i="25"/>
  <c r="P270" i="24"/>
  <c r="Q270" i="24" s="1"/>
  <c r="J270" i="25"/>
  <c r="P60" i="24"/>
  <c r="Q60" i="24" s="1"/>
  <c r="J60" i="25"/>
  <c r="P93" i="24"/>
  <c r="Q93" i="24" s="1"/>
  <c r="J93" i="25"/>
  <c r="P127" i="24"/>
  <c r="Q127" i="24" s="1"/>
  <c r="J127" i="25"/>
  <c r="P322" i="24"/>
  <c r="Q322" i="24" s="1"/>
  <c r="J322" i="25"/>
  <c r="P514" i="24"/>
  <c r="Q514" i="24" s="1"/>
  <c r="J514" i="25"/>
  <c r="P269" i="24"/>
  <c r="Q269" i="24" s="1"/>
  <c r="J269" i="25"/>
  <c r="P39" i="24"/>
  <c r="Q39" i="24" s="1"/>
  <c r="J39" i="25"/>
  <c r="P302" i="24"/>
  <c r="Q302" i="24" s="1"/>
  <c r="J302" i="25"/>
  <c r="P88" i="24"/>
  <c r="Q88" i="24" s="1"/>
  <c r="J88" i="25"/>
  <c r="P155" i="24"/>
  <c r="Q155" i="24" s="1"/>
  <c r="J155" i="25"/>
  <c r="P522" i="24"/>
  <c r="Q522" i="24" s="1"/>
  <c r="J522" i="25"/>
  <c r="P312" i="24"/>
  <c r="Q312" i="24" s="1"/>
  <c r="J312" i="25"/>
  <c r="P92" i="24"/>
  <c r="Q92" i="24" s="1"/>
  <c r="J92" i="25"/>
  <c r="P23" i="24"/>
  <c r="Q23" i="24" s="1"/>
  <c r="J23" i="25"/>
  <c r="P348" i="24"/>
  <c r="J348" i="25"/>
  <c r="P193" i="24"/>
  <c r="Q193" i="24" s="1"/>
  <c r="J193" i="25"/>
  <c r="P411" i="24"/>
  <c r="Q411" i="24" s="1"/>
  <c r="J411" i="25"/>
  <c r="P95" i="24"/>
  <c r="Q95" i="24" s="1"/>
  <c r="J95" i="25"/>
  <c r="P196" i="24"/>
  <c r="Q196" i="24" s="1"/>
  <c r="J196" i="25"/>
  <c r="P536" i="24"/>
  <c r="Q536" i="24" s="1"/>
  <c r="J536" i="25"/>
  <c r="P156" i="24"/>
  <c r="Q156" i="24" s="1"/>
  <c r="J156" i="25"/>
  <c r="P81" i="24"/>
  <c r="Q81" i="24" s="1"/>
  <c r="J81" i="25"/>
  <c r="P430" i="24"/>
  <c r="Q430" i="24" s="1"/>
  <c r="J430" i="25"/>
  <c r="P457" i="24"/>
  <c r="Q457" i="24" s="1"/>
  <c r="J457" i="25"/>
  <c r="P309" i="24"/>
  <c r="Q309" i="24" s="1"/>
  <c r="J309" i="25"/>
  <c r="P89" i="24"/>
  <c r="Q89" i="24" s="1"/>
  <c r="J89" i="25"/>
  <c r="P368" i="24"/>
  <c r="Q368" i="24" s="1"/>
  <c r="J368" i="25"/>
  <c r="P254" i="24"/>
  <c r="Q254" i="24" s="1"/>
  <c r="J254" i="25"/>
  <c r="P289" i="24"/>
  <c r="Q289" i="24" s="1"/>
  <c r="J289" i="25"/>
  <c r="P47" i="24"/>
  <c r="Q47" i="24" s="1"/>
  <c r="J47" i="25"/>
  <c r="P245" i="24"/>
  <c r="Q245" i="24" s="1"/>
  <c r="J245" i="25"/>
  <c r="P384" i="24"/>
  <c r="Q384" i="24" s="1"/>
  <c r="J384" i="25"/>
  <c r="P164" i="24"/>
  <c r="Q164" i="24" s="1"/>
  <c r="J164" i="25"/>
  <c r="P423" i="24"/>
  <c r="Q423" i="24" s="1"/>
  <c r="J423" i="25"/>
  <c r="P362" i="24"/>
  <c r="Q362" i="24" s="1"/>
  <c r="J362" i="25"/>
  <c r="P158" i="24"/>
  <c r="Q158" i="24" s="1"/>
  <c r="J158" i="25"/>
  <c r="P184" i="24"/>
  <c r="Q184" i="24" s="1"/>
  <c r="J184" i="25"/>
  <c r="P210" i="24"/>
  <c r="Q210" i="24" s="1"/>
  <c r="J210" i="25"/>
  <c r="P170" i="24"/>
  <c r="Q170" i="24" s="1"/>
  <c r="J170" i="25"/>
  <c r="Q110" i="24"/>
  <c r="Q55" i="24"/>
  <c r="Q136" i="24"/>
  <c r="Q20" i="24"/>
  <c r="Q376" i="24"/>
  <c r="E910" i="19"/>
  <c r="K910" i="19" s="1"/>
  <c r="L910" i="19" s="1"/>
  <c r="M907" i="19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 s="1"/>
  <c r="H13" i="22" s="1"/>
  <c r="P497" i="24" l="1"/>
  <c r="Q497" i="24" s="1"/>
  <c r="Q485" i="24"/>
  <c r="P291" i="24"/>
  <c r="Q293" i="24"/>
  <c r="Q304" i="24"/>
  <c r="P489" i="24"/>
  <c r="Q489" i="24" s="1"/>
  <c r="P160" i="24"/>
  <c r="Q160" i="24" s="1"/>
  <c r="J160" i="25"/>
  <c r="P558" i="24"/>
  <c r="Q558" i="24" s="1"/>
  <c r="J558" i="25"/>
  <c r="J184" i="26"/>
  <c r="P184" i="25"/>
  <c r="Q184" i="25" s="1"/>
  <c r="P164" i="25"/>
  <c r="Q164" i="25" s="1"/>
  <c r="J164" i="26"/>
  <c r="P289" i="25"/>
  <c r="Q289" i="25" s="1"/>
  <c r="J289" i="26"/>
  <c r="J309" i="26"/>
  <c r="P309" i="25"/>
  <c r="Q309" i="25" s="1"/>
  <c r="P156" i="25"/>
  <c r="Q156" i="25" s="1"/>
  <c r="J156" i="26"/>
  <c r="J411" i="26"/>
  <c r="P411" i="25"/>
  <c r="Q411" i="25" s="1"/>
  <c r="P92" i="25"/>
  <c r="Q92" i="25" s="1"/>
  <c r="J92" i="26"/>
  <c r="P88" i="25"/>
  <c r="Q88" i="25" s="1"/>
  <c r="J88" i="26"/>
  <c r="J514" i="26"/>
  <c r="P514" i="25"/>
  <c r="Q514" i="25" s="1"/>
  <c r="P60" i="25"/>
  <c r="Q60" i="25" s="1"/>
  <c r="J60" i="26"/>
  <c r="J560" i="26"/>
  <c r="P560" i="25"/>
  <c r="Q560" i="25" s="1"/>
  <c r="J218" i="26"/>
  <c r="P218" i="25"/>
  <c r="Q218" i="25" s="1"/>
  <c r="J466" i="26"/>
  <c r="P466" i="25"/>
  <c r="Q466" i="25" s="1"/>
  <c r="P493" i="25"/>
  <c r="Q493" i="25" s="1"/>
  <c r="J493" i="26"/>
  <c r="J330" i="26"/>
  <c r="P330" i="25"/>
  <c r="Q330" i="25" s="1"/>
  <c r="J29" i="26"/>
  <c r="P29" i="25"/>
  <c r="Q29" i="25" s="1"/>
  <c r="P446" i="25"/>
  <c r="Q446" i="25" s="1"/>
  <c r="J446" i="26"/>
  <c r="J346" i="26"/>
  <c r="P346" i="25"/>
  <c r="Q346" i="25" s="1"/>
  <c r="P211" i="25"/>
  <c r="Q211" i="25" s="1"/>
  <c r="J211" i="26"/>
  <c r="J208" i="26"/>
  <c r="P208" i="25"/>
  <c r="Q208" i="25" s="1"/>
  <c r="P447" i="25"/>
  <c r="Q447" i="25" s="1"/>
  <c r="J447" i="26"/>
  <c r="P464" i="25"/>
  <c r="Q464" i="25" s="1"/>
  <c r="J464" i="26"/>
  <c r="P268" i="25"/>
  <c r="Q268" i="25" s="1"/>
  <c r="J268" i="26"/>
  <c r="J460" i="26"/>
  <c r="P460" i="25"/>
  <c r="Q460" i="25" s="1"/>
  <c r="J183" i="26"/>
  <c r="P183" i="25"/>
  <c r="Q183" i="25" s="1"/>
  <c r="J248" i="26"/>
  <c r="P248" i="25"/>
  <c r="Q248" i="25" s="1"/>
  <c r="P216" i="25"/>
  <c r="Q216" i="25" s="1"/>
  <c r="J216" i="26"/>
  <c r="P295" i="25"/>
  <c r="Q295" i="25" s="1"/>
  <c r="J295" i="26"/>
  <c r="P145" i="25"/>
  <c r="Q145" i="25" s="1"/>
  <c r="J145" i="26"/>
  <c r="P509" i="25"/>
  <c r="Q509" i="25" s="1"/>
  <c r="J509" i="26"/>
  <c r="P52" i="25"/>
  <c r="Q52" i="25" s="1"/>
  <c r="J52" i="26"/>
  <c r="P513" i="25"/>
  <c r="Q513" i="25" s="1"/>
  <c r="J513" i="26"/>
  <c r="J479" i="26"/>
  <c r="P479" i="25"/>
  <c r="J408" i="26"/>
  <c r="P408" i="25"/>
  <c r="Q408" i="25" s="1"/>
  <c r="P169" i="25"/>
  <c r="Q169" i="25" s="1"/>
  <c r="J169" i="26"/>
  <c r="P419" i="25"/>
  <c r="Q419" i="25" s="1"/>
  <c r="J419" i="26"/>
  <c r="J182" i="26"/>
  <c r="P182" i="25"/>
  <c r="Q182" i="25" s="1"/>
  <c r="P539" i="25"/>
  <c r="J539" i="26"/>
  <c r="J124" i="26"/>
  <c r="P124" i="25"/>
  <c r="Q124" i="25" s="1"/>
  <c r="P344" i="25"/>
  <c r="Q344" i="25" s="1"/>
  <c r="J344" i="26"/>
  <c r="P65" i="25"/>
  <c r="Q65" i="25" s="1"/>
  <c r="J65" i="26"/>
  <c r="J139" i="26"/>
  <c r="P139" i="25"/>
  <c r="Q139" i="25" s="1"/>
  <c r="J545" i="26"/>
  <c r="P545" i="25"/>
  <c r="Q545" i="25" s="1"/>
  <c r="J298" i="26"/>
  <c r="P298" i="25"/>
  <c r="Q298" i="25" s="1"/>
  <c r="J562" i="26"/>
  <c r="P562" i="25"/>
  <c r="Q562" i="25" s="1"/>
  <c r="J51" i="26"/>
  <c r="P51" i="25"/>
  <c r="Q51" i="25" s="1"/>
  <c r="J463" i="26"/>
  <c r="P463" i="25"/>
  <c r="Q463" i="25" s="1"/>
  <c r="P43" i="25"/>
  <c r="Q43" i="25" s="1"/>
  <c r="J43" i="26"/>
  <c r="P244" i="25"/>
  <c r="Q244" i="25" s="1"/>
  <c r="J244" i="26"/>
  <c r="J112" i="26"/>
  <c r="P112" i="25"/>
  <c r="Q112" i="25" s="1"/>
  <c r="J404" i="26"/>
  <c r="P404" i="25"/>
  <c r="Q404" i="25" s="1"/>
  <c r="P299" i="25"/>
  <c r="J299" i="26"/>
  <c r="P531" i="25"/>
  <c r="Q531" i="25" s="1"/>
  <c r="J531" i="26"/>
  <c r="J407" i="26"/>
  <c r="P407" i="25"/>
  <c r="Q407" i="25" s="1"/>
  <c r="P533" i="25"/>
  <c r="Q533" i="25" s="1"/>
  <c r="J533" i="26"/>
  <c r="J350" i="26"/>
  <c r="P350" i="25"/>
  <c r="Q350" i="25" s="1"/>
  <c r="P534" i="25"/>
  <c r="Q534" i="25" s="1"/>
  <c r="J534" i="26"/>
  <c r="P434" i="25"/>
  <c r="Q434" i="25" s="1"/>
  <c r="J434" i="26"/>
  <c r="P397" i="25"/>
  <c r="Q397" i="25" s="1"/>
  <c r="J397" i="26"/>
  <c r="J461" i="26"/>
  <c r="P461" i="25"/>
  <c r="Q461" i="25" s="1"/>
  <c r="P443" i="25"/>
  <c r="Q443" i="25" s="1"/>
  <c r="J443" i="26"/>
  <c r="J237" i="26"/>
  <c r="P237" i="25"/>
  <c r="Q237" i="25" s="1"/>
  <c r="J234" i="26"/>
  <c r="P234" i="25"/>
  <c r="Q234" i="25" s="1"/>
  <c r="J98" i="26"/>
  <c r="P98" i="25"/>
  <c r="Q98" i="25" s="1"/>
  <c r="J506" i="26"/>
  <c r="P506" i="25"/>
  <c r="Q506" i="25" s="1"/>
  <c r="J86" i="26"/>
  <c r="P86" i="25"/>
  <c r="Q86" i="25" s="1"/>
  <c r="J315" i="26"/>
  <c r="P315" i="25"/>
  <c r="Q315" i="25" s="1"/>
  <c r="J459" i="26"/>
  <c r="P459" i="25"/>
  <c r="Q459" i="25" s="1"/>
  <c r="J290" i="26"/>
  <c r="P290" i="25"/>
  <c r="Q290" i="25" s="1"/>
  <c r="J281" i="26"/>
  <c r="P281" i="25"/>
  <c r="Q281" i="25" s="1"/>
  <c r="J161" i="26"/>
  <c r="P161" i="25"/>
  <c r="P469" i="25"/>
  <c r="Q469" i="25" s="1"/>
  <c r="J469" i="26"/>
  <c r="P318" i="25"/>
  <c r="Q318" i="25" s="1"/>
  <c r="J318" i="26"/>
  <c r="J48" i="26"/>
  <c r="P48" i="25"/>
  <c r="Q48" i="25" s="1"/>
  <c r="P100" i="25"/>
  <c r="Q100" i="25" s="1"/>
  <c r="J100" i="26"/>
  <c r="P173" i="25"/>
  <c r="Q173" i="25" s="1"/>
  <c r="J173" i="26"/>
  <c r="J556" i="26"/>
  <c r="P556" i="25"/>
  <c r="Q556" i="25" s="1"/>
  <c r="J379" i="26"/>
  <c r="P379" i="25"/>
  <c r="Q379" i="25" s="1"/>
  <c r="P373" i="25"/>
  <c r="Q373" i="25" s="1"/>
  <c r="J373" i="26"/>
  <c r="J314" i="26"/>
  <c r="P314" i="25"/>
  <c r="Q314" i="25" s="1"/>
  <c r="P510" i="25"/>
  <c r="Q510" i="25" s="1"/>
  <c r="J510" i="26"/>
  <c r="P141" i="25"/>
  <c r="Q141" i="25" s="1"/>
  <c r="J141" i="26"/>
  <c r="P511" i="25"/>
  <c r="Q511" i="25" s="1"/>
  <c r="J511" i="26"/>
  <c r="J26" i="26"/>
  <c r="P26" i="25"/>
  <c r="Q26" i="25" s="1"/>
  <c r="J242" i="26"/>
  <c r="P242" i="25"/>
  <c r="Q242" i="25" s="1"/>
  <c r="P194" i="25"/>
  <c r="Q194" i="25" s="1"/>
  <c r="J194" i="26"/>
  <c r="P140" i="25"/>
  <c r="Q140" i="25" s="1"/>
  <c r="J140" i="26"/>
  <c r="J431" i="26"/>
  <c r="P431" i="25"/>
  <c r="Q431" i="25" s="1"/>
  <c r="J158" i="26"/>
  <c r="P158" i="25"/>
  <c r="Q158" i="25" s="1"/>
  <c r="P384" i="25"/>
  <c r="Q384" i="25" s="1"/>
  <c r="J384" i="26"/>
  <c r="P254" i="25"/>
  <c r="Q254" i="25" s="1"/>
  <c r="J254" i="26"/>
  <c r="P457" i="25"/>
  <c r="Q457" i="25" s="1"/>
  <c r="J457" i="26"/>
  <c r="P536" i="25"/>
  <c r="Q536" i="25" s="1"/>
  <c r="J536" i="26"/>
  <c r="P193" i="25"/>
  <c r="Q193" i="25" s="1"/>
  <c r="J193" i="26"/>
  <c r="J312" i="26"/>
  <c r="P312" i="25"/>
  <c r="Q312" i="25" s="1"/>
  <c r="J302" i="26"/>
  <c r="P302" i="25"/>
  <c r="Q302" i="25" s="1"/>
  <c r="P322" i="25"/>
  <c r="Q322" i="25" s="1"/>
  <c r="J322" i="26"/>
  <c r="P270" i="25"/>
  <c r="Q270" i="25" s="1"/>
  <c r="J270" i="26"/>
  <c r="P544" i="25"/>
  <c r="Q544" i="25" s="1"/>
  <c r="J544" i="26"/>
  <c r="J357" i="26"/>
  <c r="P357" i="25"/>
  <c r="Q357" i="25" s="1"/>
  <c r="J358" i="26"/>
  <c r="P358" i="25"/>
  <c r="Q358" i="25" s="1"/>
  <c r="J152" i="26"/>
  <c r="P152" i="25"/>
  <c r="Q152" i="25" s="1"/>
  <c r="P352" i="25"/>
  <c r="Q352" i="25" s="1"/>
  <c r="J352" i="26"/>
  <c r="J239" i="26"/>
  <c r="P239" i="25"/>
  <c r="Q239" i="25" s="1"/>
  <c r="P304" i="25"/>
  <c r="Q304" i="25" s="1"/>
  <c r="J304" i="26"/>
  <c r="J334" i="26"/>
  <c r="P334" i="25"/>
  <c r="Q334" i="25" s="1"/>
  <c r="P471" i="25"/>
  <c r="Q471" i="25" s="1"/>
  <c r="J471" i="26"/>
  <c r="J432" i="26"/>
  <c r="P432" i="25"/>
  <c r="Q432" i="25" s="1"/>
  <c r="P382" i="25"/>
  <c r="Q382" i="25" s="1"/>
  <c r="J382" i="26"/>
  <c r="J416" i="26"/>
  <c r="P416" i="25"/>
  <c r="Q416" i="25" s="1"/>
  <c r="J284" i="26"/>
  <c r="P284" i="25"/>
  <c r="Q284" i="25" s="1"/>
  <c r="J105" i="26"/>
  <c r="P105" i="25"/>
  <c r="Q105" i="25" s="1"/>
  <c r="P392" i="25"/>
  <c r="Q392" i="25" s="1"/>
  <c r="J392" i="26"/>
  <c r="J381" i="26"/>
  <c r="P381" i="25"/>
  <c r="Q381" i="25" s="1"/>
  <c r="J436" i="26"/>
  <c r="P436" i="25"/>
  <c r="Q436" i="25" s="1"/>
  <c r="P546" i="25"/>
  <c r="Q546" i="25" s="1"/>
  <c r="J546" i="26"/>
  <c r="P144" i="25"/>
  <c r="Q144" i="25" s="1"/>
  <c r="J144" i="26"/>
  <c r="J361" i="26"/>
  <c r="P361" i="25"/>
  <c r="Q361" i="25" s="1"/>
  <c r="J249" i="26"/>
  <c r="P249" i="25"/>
  <c r="Q249" i="25" s="1"/>
  <c r="P115" i="25"/>
  <c r="Q115" i="25" s="1"/>
  <c r="J115" i="26"/>
  <c r="P165" i="25"/>
  <c r="Q165" i="25" s="1"/>
  <c r="J165" i="26"/>
  <c r="J138" i="26"/>
  <c r="P138" i="25"/>
  <c r="Q138" i="25" s="1"/>
  <c r="P58" i="25"/>
  <c r="Q58" i="25" s="1"/>
  <c r="J58" i="26"/>
  <c r="P243" i="25"/>
  <c r="Q243" i="25" s="1"/>
  <c r="J243" i="26"/>
  <c r="J73" i="26"/>
  <c r="P73" i="25"/>
  <c r="Q73" i="25" s="1"/>
  <c r="P473" i="25"/>
  <c r="Q473" i="25" s="1"/>
  <c r="J473" i="26"/>
  <c r="J523" i="26"/>
  <c r="P523" i="25"/>
  <c r="Q523" i="25" s="1"/>
  <c r="P428" i="25"/>
  <c r="Q428" i="25" s="1"/>
  <c r="J428" i="26"/>
  <c r="J467" i="26"/>
  <c r="P467" i="25"/>
  <c r="Q467" i="25" s="1"/>
  <c r="J228" i="26"/>
  <c r="P228" i="25"/>
  <c r="Q228" i="25" s="1"/>
  <c r="J278" i="26"/>
  <c r="P278" i="25"/>
  <c r="Q278" i="25" s="1"/>
  <c r="P261" i="25"/>
  <c r="Q261" i="25" s="1"/>
  <c r="J261" i="26"/>
  <c r="P35" i="25"/>
  <c r="Q35" i="25" s="1"/>
  <c r="J35" i="26"/>
  <c r="P50" i="25"/>
  <c r="Q50" i="25" s="1"/>
  <c r="J50" i="26"/>
  <c r="J323" i="26"/>
  <c r="P323" i="25"/>
  <c r="Q323" i="25" s="1"/>
  <c r="J49" i="26"/>
  <c r="P49" i="25"/>
  <c r="Q49" i="25" s="1"/>
  <c r="P21" i="25"/>
  <c r="Q21" i="25" s="1"/>
  <c r="J21" i="26"/>
  <c r="J172" i="26"/>
  <c r="P172" i="25"/>
  <c r="Q172" i="25" s="1"/>
  <c r="P532" i="25"/>
  <c r="Q532" i="25" s="1"/>
  <c r="J532" i="26"/>
  <c r="P403" i="25"/>
  <c r="Q403" i="25" s="1"/>
  <c r="J403" i="26"/>
  <c r="P267" i="25"/>
  <c r="Q267" i="25" s="1"/>
  <c r="J267" i="26"/>
  <c r="J110" i="26"/>
  <c r="P110" i="25"/>
  <c r="P195" i="25"/>
  <c r="Q195" i="25" s="1"/>
  <c r="J195" i="26"/>
  <c r="J554" i="26"/>
  <c r="P554" i="25"/>
  <c r="Q554" i="25" s="1"/>
  <c r="P38" i="25"/>
  <c r="Q38" i="25" s="1"/>
  <c r="J38" i="26"/>
  <c r="P20" i="25"/>
  <c r="J20" i="26"/>
  <c r="P217" i="25"/>
  <c r="J217" i="26"/>
  <c r="P499" i="25"/>
  <c r="J499" i="26"/>
  <c r="P417" i="25"/>
  <c r="Q417" i="25" s="1"/>
  <c r="J417" i="26"/>
  <c r="J203" i="26"/>
  <c r="P203" i="25"/>
  <c r="Q203" i="25" s="1"/>
  <c r="P396" i="25"/>
  <c r="Q396" i="25" s="1"/>
  <c r="J396" i="26"/>
  <c r="J275" i="26"/>
  <c r="P275" i="25"/>
  <c r="Q275" i="25" s="1"/>
  <c r="J27" i="26"/>
  <c r="P27" i="25"/>
  <c r="Q27" i="25" s="1"/>
  <c r="P354" i="25"/>
  <c r="Q354" i="25" s="1"/>
  <c r="J354" i="26"/>
  <c r="P378" i="25"/>
  <c r="Q378" i="25" s="1"/>
  <c r="J378" i="26"/>
  <c r="P82" i="25"/>
  <c r="Q82" i="25" s="1"/>
  <c r="J82" i="26"/>
  <c r="P535" i="25"/>
  <c r="Q535" i="25" s="1"/>
  <c r="J535" i="26"/>
  <c r="J30" i="26"/>
  <c r="P30" i="25"/>
  <c r="Q30" i="25" s="1"/>
  <c r="J555" i="26"/>
  <c r="P555" i="25"/>
  <c r="Q555" i="25" s="1"/>
  <c r="J413" i="26"/>
  <c r="P413" i="25"/>
  <c r="Q413" i="25" s="1"/>
  <c r="J526" i="26"/>
  <c r="P526" i="25"/>
  <c r="Q526" i="25" s="1"/>
  <c r="P453" i="25"/>
  <c r="Q453" i="25" s="1"/>
  <c r="J453" i="26"/>
  <c r="J491" i="26"/>
  <c r="P491" i="25"/>
  <c r="J394" i="26"/>
  <c r="P394" i="25"/>
  <c r="Q394" i="25" s="1"/>
  <c r="J192" i="26"/>
  <c r="P192" i="25"/>
  <c r="Q192" i="25" s="1"/>
  <c r="P176" i="25"/>
  <c r="Q176" i="25" s="1"/>
  <c r="J176" i="26"/>
  <c r="J159" i="26"/>
  <c r="P159" i="25"/>
  <c r="P238" i="25"/>
  <c r="Q238" i="25" s="1"/>
  <c r="J238" i="26"/>
  <c r="J465" i="26"/>
  <c r="P465" i="25"/>
  <c r="Q465" i="25" s="1"/>
  <c r="P126" i="25"/>
  <c r="Q126" i="25" s="1"/>
  <c r="J126" i="26"/>
  <c r="J253" i="26"/>
  <c r="P253" i="25"/>
  <c r="Q253" i="25" s="1"/>
  <c r="J235" i="26"/>
  <c r="P235" i="25"/>
  <c r="Q235" i="25" s="1"/>
  <c r="P116" i="25"/>
  <c r="Q116" i="25" s="1"/>
  <c r="J116" i="26"/>
  <c r="P202" i="25"/>
  <c r="Q202" i="25" s="1"/>
  <c r="J202" i="26"/>
  <c r="J201" i="26"/>
  <c r="P201" i="25"/>
  <c r="Q201" i="25" s="1"/>
  <c r="Q67" i="24"/>
  <c r="P108" i="24"/>
  <c r="Q108" i="24" s="1"/>
  <c r="J480" i="26"/>
  <c r="P480" i="25"/>
  <c r="J433" i="26"/>
  <c r="P433" i="25"/>
  <c r="Q433" i="25" s="1"/>
  <c r="J162" i="26"/>
  <c r="P162" i="25"/>
  <c r="Q162" i="25" s="1"/>
  <c r="P339" i="25"/>
  <c r="Q339" i="25" s="1"/>
  <c r="J339" i="26"/>
  <c r="P41" i="25"/>
  <c r="Q41" i="25" s="1"/>
  <c r="J41" i="26"/>
  <c r="P518" i="25"/>
  <c r="Q518" i="25" s="1"/>
  <c r="J518" i="26"/>
  <c r="J102" i="26"/>
  <c r="P102" i="25"/>
  <c r="Q102" i="25" s="1"/>
  <c r="J488" i="26"/>
  <c r="P488" i="25"/>
  <c r="Q488" i="25" s="1"/>
  <c r="P317" i="25"/>
  <c r="Q317" i="25" s="1"/>
  <c r="J317" i="26"/>
  <c r="J301" i="26"/>
  <c r="P301" i="25"/>
  <c r="Q301" i="25" s="1"/>
  <c r="P540" i="25"/>
  <c r="Q540" i="25" s="1"/>
  <c r="J540" i="26"/>
  <c r="P444" i="25"/>
  <c r="Q444" i="25" s="1"/>
  <c r="J444" i="26"/>
  <c r="J265" i="26"/>
  <c r="P265" i="25"/>
  <c r="Q265" i="25" s="1"/>
  <c r="P151" i="25"/>
  <c r="Q151" i="25" s="1"/>
  <c r="J151" i="26"/>
  <c r="J251" i="26"/>
  <c r="P251" i="25"/>
  <c r="Q251" i="25" s="1"/>
  <c r="J502" i="26"/>
  <c r="P502" i="25"/>
  <c r="Q502" i="25" s="1"/>
  <c r="P63" i="25"/>
  <c r="Q63" i="25" s="1"/>
  <c r="J63" i="26"/>
  <c r="J84" i="26"/>
  <c r="P84" i="25"/>
  <c r="Q84" i="25" s="1"/>
  <c r="P190" i="25"/>
  <c r="Q190" i="25" s="1"/>
  <c r="J190" i="26"/>
  <c r="P551" i="24"/>
  <c r="Q551" i="24" s="1"/>
  <c r="J551" i="25"/>
  <c r="P64" i="24"/>
  <c r="Q64" i="24" s="1"/>
  <c r="J64" i="25"/>
  <c r="P429" i="24"/>
  <c r="Q429" i="24" s="1"/>
  <c r="J429" i="25"/>
  <c r="P537" i="24"/>
  <c r="Q537" i="24" s="1"/>
  <c r="P257" i="24"/>
  <c r="P170" i="25"/>
  <c r="Q170" i="25" s="1"/>
  <c r="J170" i="26"/>
  <c r="J362" i="26"/>
  <c r="P362" i="25"/>
  <c r="Q362" i="25" s="1"/>
  <c r="P245" i="25"/>
  <c r="Q245" i="25" s="1"/>
  <c r="J245" i="26"/>
  <c r="P368" i="25"/>
  <c r="Q368" i="25" s="1"/>
  <c r="J368" i="26"/>
  <c r="J430" i="26"/>
  <c r="P430" i="25"/>
  <c r="Q430" i="25" s="1"/>
  <c r="J196" i="26"/>
  <c r="P196" i="25"/>
  <c r="Q196" i="25" s="1"/>
  <c r="P348" i="25"/>
  <c r="J348" i="26"/>
  <c r="P522" i="25"/>
  <c r="Q522" i="25" s="1"/>
  <c r="J522" i="26"/>
  <c r="P39" i="25"/>
  <c r="Q39" i="25" s="1"/>
  <c r="J39" i="26"/>
  <c r="J127" i="26"/>
  <c r="P127" i="25"/>
  <c r="Q127" i="25" s="1"/>
  <c r="J495" i="26"/>
  <c r="P495" i="25"/>
  <c r="Q495" i="25" s="1"/>
  <c r="J185" i="26"/>
  <c r="P185" i="25"/>
  <c r="Q185" i="25" s="1"/>
  <c r="P529" i="25"/>
  <c r="Q529" i="25" s="1"/>
  <c r="J529" i="26"/>
  <c r="J154" i="26"/>
  <c r="P154" i="25"/>
  <c r="Q154" i="25" s="1"/>
  <c r="J175" i="26"/>
  <c r="P175" i="25"/>
  <c r="Q175" i="25" s="1"/>
  <c r="P450" i="25"/>
  <c r="Q450" i="25" s="1"/>
  <c r="J450" i="26"/>
  <c r="J412" i="26"/>
  <c r="P412" i="25"/>
  <c r="Q412" i="25" s="1"/>
  <c r="J94" i="26"/>
  <c r="P94" i="25"/>
  <c r="Q94" i="25" s="1"/>
  <c r="J300" i="26"/>
  <c r="P300" i="25"/>
  <c r="Q300" i="25" s="1"/>
  <c r="P345" i="25"/>
  <c r="Q345" i="25" s="1"/>
  <c r="J345" i="26"/>
  <c r="J402" i="26"/>
  <c r="P402" i="25"/>
  <c r="Q402" i="25" s="1"/>
  <c r="J311" i="26"/>
  <c r="P311" i="25"/>
  <c r="Q311" i="25" s="1"/>
  <c r="P454" i="25"/>
  <c r="Q454" i="25" s="1"/>
  <c r="J454" i="26"/>
  <c r="P547" i="25"/>
  <c r="Q547" i="25" s="1"/>
  <c r="J547" i="26"/>
  <c r="J57" i="26"/>
  <c r="P57" i="25"/>
  <c r="Q57" i="25" s="1"/>
  <c r="J487" i="26"/>
  <c r="P487" i="25"/>
  <c r="Q487" i="25" s="1"/>
  <c r="P478" i="25"/>
  <c r="J478" i="26"/>
  <c r="J22" i="26"/>
  <c r="P22" i="25"/>
  <c r="Q22" i="25" s="1"/>
  <c r="P324" i="25"/>
  <c r="Q324" i="25" s="1"/>
  <c r="J324" i="26"/>
  <c r="P75" i="25"/>
  <c r="Q75" i="25" s="1"/>
  <c r="J75" i="26"/>
  <c r="J288" i="26"/>
  <c r="P288" i="25"/>
  <c r="Q288" i="25" s="1"/>
  <c r="P347" i="25"/>
  <c r="Q347" i="25" s="1"/>
  <c r="J347" i="26"/>
  <c r="J72" i="26"/>
  <c r="P72" i="25"/>
  <c r="Q72" i="25" s="1"/>
  <c r="P437" i="25"/>
  <c r="Q437" i="25" s="1"/>
  <c r="J437" i="26"/>
  <c r="P147" i="25"/>
  <c r="Q147" i="25" s="1"/>
  <c r="J147" i="26"/>
  <c r="P395" i="25"/>
  <c r="Q395" i="25" s="1"/>
  <c r="J395" i="26"/>
  <c r="P223" i="25"/>
  <c r="Q223" i="25" s="1"/>
  <c r="J223" i="26"/>
  <c r="P111" i="25"/>
  <c r="Q111" i="25" s="1"/>
  <c r="J111" i="26"/>
  <c r="J363" i="26"/>
  <c r="P363" i="25"/>
  <c r="Q363" i="25" s="1"/>
  <c r="P153" i="25"/>
  <c r="Q153" i="25" s="1"/>
  <c r="J153" i="26"/>
  <c r="P516" i="25"/>
  <c r="Q516" i="25" s="1"/>
  <c r="J516" i="26"/>
  <c r="J482" i="26"/>
  <c r="P482" i="25"/>
  <c r="P90" i="25"/>
  <c r="Q90" i="25" s="1"/>
  <c r="J90" i="26"/>
  <c r="J79" i="26"/>
  <c r="P79" i="25"/>
  <c r="Q79" i="25" s="1"/>
  <c r="J501" i="26"/>
  <c r="P501" i="25"/>
  <c r="Q501" i="25" s="1"/>
  <c r="J146" i="26"/>
  <c r="P146" i="25"/>
  <c r="Q146" i="25" s="1"/>
  <c r="J264" i="26"/>
  <c r="P264" i="25"/>
  <c r="Q264" i="25" s="1"/>
  <c r="J486" i="26"/>
  <c r="P486" i="25"/>
  <c r="Q486" i="25" s="1"/>
  <c r="J259" i="26"/>
  <c r="P259" i="25"/>
  <c r="Q259" i="25" s="1"/>
  <c r="P376" i="25"/>
  <c r="J376" i="26"/>
  <c r="P398" i="25"/>
  <c r="J398" i="26"/>
  <c r="J332" i="26"/>
  <c r="P332" i="25"/>
  <c r="Q332" i="25" s="1"/>
  <c r="J438" i="26"/>
  <c r="P438" i="25"/>
  <c r="Q438" i="25" s="1"/>
  <c r="J331" i="26"/>
  <c r="P331" i="25"/>
  <c r="Q331" i="25" s="1"/>
  <c r="P492" i="25"/>
  <c r="Q492" i="25" s="1"/>
  <c r="J492" i="26"/>
  <c r="J132" i="26"/>
  <c r="P132" i="25"/>
  <c r="Q132" i="25" s="1"/>
  <c r="P296" i="25"/>
  <c r="Q296" i="25" s="1"/>
  <c r="J296" i="26"/>
  <c r="P66" i="25"/>
  <c r="Q66" i="25" s="1"/>
  <c r="J66" i="26"/>
  <c r="J527" i="26"/>
  <c r="P527" i="25"/>
  <c r="Q527" i="25" s="1"/>
  <c r="P548" i="25"/>
  <c r="Q548" i="25" s="1"/>
  <c r="J548" i="26"/>
  <c r="J508" i="26"/>
  <c r="P508" i="25"/>
  <c r="Q508" i="25" s="1"/>
  <c r="P199" i="25"/>
  <c r="J199" i="26"/>
  <c r="J206" i="26"/>
  <c r="P206" i="25"/>
  <c r="Q206" i="25" s="1"/>
  <c r="J207" i="26"/>
  <c r="P207" i="25"/>
  <c r="Q207" i="25" s="1"/>
  <c r="P168" i="25"/>
  <c r="Q168" i="25" s="1"/>
  <c r="J168" i="26"/>
  <c r="J329" i="26"/>
  <c r="P329" i="25"/>
  <c r="Q329" i="25" s="1"/>
  <c r="J525" i="26"/>
  <c r="P525" i="25"/>
  <c r="Q525" i="25" s="1"/>
  <c r="J37" i="26"/>
  <c r="P37" i="25"/>
  <c r="Q37" i="25" s="1"/>
  <c r="J475" i="26"/>
  <c r="P475" i="25"/>
  <c r="Q475" i="25" s="1"/>
  <c r="J553" i="26"/>
  <c r="P553" i="25"/>
  <c r="Q553" i="25" s="1"/>
  <c r="P117" i="25"/>
  <c r="Q117" i="25" s="1"/>
  <c r="J117" i="26"/>
  <c r="J504" i="26"/>
  <c r="P504" i="25"/>
  <c r="Q504" i="25" s="1"/>
  <c r="P180" i="25"/>
  <c r="Q180" i="25" s="1"/>
  <c r="J180" i="26"/>
  <c r="J388" i="26"/>
  <c r="P388" i="25"/>
  <c r="Q388" i="25" s="1"/>
  <c r="P448" i="25"/>
  <c r="J448" i="26"/>
  <c r="J186" i="26"/>
  <c r="P186" i="25"/>
  <c r="Q186" i="25" s="1"/>
  <c r="P114" i="25"/>
  <c r="Q114" i="25" s="1"/>
  <c r="J114" i="26"/>
  <c r="P405" i="25"/>
  <c r="Q405" i="25" s="1"/>
  <c r="J405" i="26"/>
  <c r="P418" i="25"/>
  <c r="Q418" i="25" s="1"/>
  <c r="J418" i="26"/>
  <c r="J380" i="26"/>
  <c r="P380" i="25"/>
  <c r="Q380" i="25" s="1"/>
  <c r="J563" i="26"/>
  <c r="P563" i="25"/>
  <c r="Q563" i="25" s="1"/>
  <c r="P481" i="25"/>
  <c r="J481" i="26"/>
  <c r="P122" i="25"/>
  <c r="J122" i="26"/>
  <c r="J205" i="26"/>
  <c r="P205" i="25"/>
  <c r="Q205" i="25" s="1"/>
  <c r="P25" i="25"/>
  <c r="Q25" i="25" s="1"/>
  <c r="J25" i="26"/>
  <c r="P61" i="25"/>
  <c r="Q61" i="25" s="1"/>
  <c r="J61" i="26"/>
  <c r="J500" i="26"/>
  <c r="P500" i="25"/>
  <c r="Q500" i="25" s="1"/>
  <c r="J136" i="26"/>
  <c r="P136" i="25"/>
  <c r="P543" i="25"/>
  <c r="Q543" i="25" s="1"/>
  <c r="J543" i="26"/>
  <c r="J130" i="26"/>
  <c r="P130" i="25"/>
  <c r="Q130" i="25" s="1"/>
  <c r="J359" i="26"/>
  <c r="P359" i="25"/>
  <c r="Q359" i="25" s="1"/>
  <c r="P327" i="25"/>
  <c r="J327" i="26"/>
  <c r="P517" i="25"/>
  <c r="Q517" i="25" s="1"/>
  <c r="J517" i="26"/>
  <c r="J485" i="26"/>
  <c r="P485" i="25"/>
  <c r="P71" i="25"/>
  <c r="Q71" i="25" s="1"/>
  <c r="J71" i="26"/>
  <c r="J542" i="26"/>
  <c r="P542" i="25"/>
  <c r="Q542" i="25" s="1"/>
  <c r="P42" i="25"/>
  <c r="Q42" i="25" s="1"/>
  <c r="J42" i="26"/>
  <c r="J118" i="26"/>
  <c r="P118" i="25"/>
  <c r="Q118" i="25" s="1"/>
  <c r="J337" i="26"/>
  <c r="P337" i="25"/>
  <c r="Q337" i="25" s="1"/>
  <c r="J474" i="26"/>
  <c r="P474" i="25"/>
  <c r="Q474" i="25" s="1"/>
  <c r="P255" i="25"/>
  <c r="Q255" i="25" s="1"/>
  <c r="J255" i="26"/>
  <c r="P541" i="25"/>
  <c r="Q541" i="25" s="1"/>
  <c r="J541" i="26"/>
  <c r="J76" i="26"/>
  <c r="P76" i="25"/>
  <c r="Q76" i="25" s="1"/>
  <c r="P40" i="25"/>
  <c r="Q40" i="25" s="1"/>
  <c r="J40" i="26"/>
  <c r="P18" i="24"/>
  <c r="Q18" i="24" s="1"/>
  <c r="P77" i="24"/>
  <c r="P53" i="24" s="1"/>
  <c r="J77" i="25"/>
  <c r="P565" i="24"/>
  <c r="Q565" i="24" s="1"/>
  <c r="J565" i="25"/>
  <c r="P120" i="24"/>
  <c r="Q120" i="24" s="1"/>
  <c r="J210" i="26"/>
  <c r="P210" i="25"/>
  <c r="Q210" i="25" s="1"/>
  <c r="P423" i="25"/>
  <c r="Q423" i="25" s="1"/>
  <c r="J423" i="26"/>
  <c r="P47" i="25"/>
  <c r="Q47" i="25" s="1"/>
  <c r="J47" i="26"/>
  <c r="P89" i="25"/>
  <c r="Q89" i="25" s="1"/>
  <c r="J89" i="26"/>
  <c r="P81" i="25"/>
  <c r="Q81" i="25" s="1"/>
  <c r="J81" i="26"/>
  <c r="P95" i="25"/>
  <c r="Q95" i="25" s="1"/>
  <c r="J95" i="26"/>
  <c r="P23" i="25"/>
  <c r="Q23" i="25" s="1"/>
  <c r="J23" i="26"/>
  <c r="P155" i="25"/>
  <c r="Q155" i="25" s="1"/>
  <c r="J155" i="26"/>
  <c r="P269" i="25"/>
  <c r="Q269" i="25" s="1"/>
  <c r="J269" i="26"/>
  <c r="P93" i="25"/>
  <c r="Q93" i="25" s="1"/>
  <c r="J93" i="26"/>
  <c r="J93" i="29" s="1"/>
  <c r="P470" i="25"/>
  <c r="Q470" i="25" s="1"/>
  <c r="J470" i="26"/>
  <c r="J343" i="26"/>
  <c r="P343" i="25"/>
  <c r="Q343" i="25" s="1"/>
  <c r="P119" i="25"/>
  <c r="Q119" i="25" s="1"/>
  <c r="J119" i="26"/>
  <c r="P372" i="25"/>
  <c r="Q372" i="25" s="1"/>
  <c r="J372" i="26"/>
  <c r="P34" i="25"/>
  <c r="Q34" i="25" s="1"/>
  <c r="J34" i="26"/>
  <c r="J67" i="26"/>
  <c r="P67" i="25"/>
  <c r="Q67" i="25" s="1"/>
  <c r="P224" i="25"/>
  <c r="Q224" i="25" s="1"/>
  <c r="J224" i="26"/>
  <c r="J280" i="26"/>
  <c r="P280" i="25"/>
  <c r="Q280" i="25" s="1"/>
  <c r="J28" i="26"/>
  <c r="P28" i="25"/>
  <c r="Q28" i="25" s="1"/>
  <c r="P519" i="25"/>
  <c r="Q519" i="25" s="1"/>
  <c r="J519" i="26"/>
  <c r="P241" i="25"/>
  <c r="Q241" i="25" s="1"/>
  <c r="J241" i="26"/>
  <c r="J166" i="26"/>
  <c r="P166" i="25"/>
  <c r="Q166" i="25" s="1"/>
  <c r="P191" i="25"/>
  <c r="Q191" i="25" s="1"/>
  <c r="J191" i="26"/>
  <c r="P528" i="25"/>
  <c r="Q528" i="25" s="1"/>
  <c r="J528" i="26"/>
  <c r="J189" i="26"/>
  <c r="P189" i="25"/>
  <c r="Q189" i="25" s="1"/>
  <c r="J503" i="26"/>
  <c r="P503" i="25"/>
  <c r="Q503" i="25" s="1"/>
  <c r="J385" i="26"/>
  <c r="P385" i="25"/>
  <c r="Q385" i="25" s="1"/>
  <c r="J366" i="26"/>
  <c r="P366" i="25"/>
  <c r="Q366" i="25" s="1"/>
  <c r="J83" i="26"/>
  <c r="P83" i="25"/>
  <c r="Q83" i="25" s="1"/>
  <c r="P293" i="25"/>
  <c r="Q293" i="25" s="1"/>
  <c r="J293" i="26"/>
  <c r="J364" i="26"/>
  <c r="P364" i="25"/>
  <c r="Q364" i="25" s="1"/>
  <c r="J410" i="26"/>
  <c r="P410" i="25"/>
  <c r="Q410" i="25" s="1"/>
  <c r="P521" i="25"/>
  <c r="Q521" i="25" s="1"/>
  <c r="J521" i="26"/>
  <c r="J229" i="26"/>
  <c r="P229" i="25"/>
  <c r="Q229" i="25" s="1"/>
  <c r="J367" i="26"/>
  <c r="P367" i="25"/>
  <c r="Q367" i="25" s="1"/>
  <c r="J494" i="26"/>
  <c r="P494" i="25"/>
  <c r="Q494" i="25" s="1"/>
  <c r="P246" i="25"/>
  <c r="Q246" i="25" s="1"/>
  <c r="J246" i="26"/>
  <c r="J335" i="26"/>
  <c r="P335" i="25"/>
  <c r="Q335" i="25" s="1"/>
  <c r="J99" i="26"/>
  <c r="P99" i="25"/>
  <c r="Q99" i="25" s="1"/>
  <c r="P277" i="25"/>
  <c r="Q277" i="25" s="1"/>
  <c r="J277" i="26"/>
  <c r="P507" i="25"/>
  <c r="Q507" i="25" s="1"/>
  <c r="J507" i="26"/>
  <c r="J32" i="26"/>
  <c r="P32" i="25"/>
  <c r="Q32" i="25" s="1"/>
  <c r="J59" i="26"/>
  <c r="P59" i="25"/>
  <c r="Q59" i="25" s="1"/>
  <c r="J297" i="26"/>
  <c r="P297" i="25"/>
  <c r="Q297" i="25" s="1"/>
  <c r="P369" i="25"/>
  <c r="Q369" i="25" s="1"/>
  <c r="J369" i="26"/>
  <c r="J353" i="26"/>
  <c r="P353" i="25"/>
  <c r="Q353" i="25" s="1"/>
  <c r="J520" i="26"/>
  <c r="P520" i="25"/>
  <c r="Q520" i="25" s="1"/>
  <c r="J496" i="26"/>
  <c r="P496" i="25"/>
  <c r="Q496" i="25" s="1"/>
  <c r="J209" i="26"/>
  <c r="P209" i="25"/>
  <c r="Q209" i="25" s="1"/>
  <c r="P33" i="25"/>
  <c r="Q33" i="25" s="1"/>
  <c r="J33" i="26"/>
  <c r="J106" i="26"/>
  <c r="P106" i="25"/>
  <c r="Q106" i="25" s="1"/>
  <c r="P143" i="25"/>
  <c r="Q143" i="25" s="1"/>
  <c r="J143" i="26"/>
  <c r="J250" i="26"/>
  <c r="P250" i="25"/>
  <c r="Q250" i="25" s="1"/>
  <c r="J524" i="26"/>
  <c r="P524" i="25"/>
  <c r="Q524" i="25" s="1"/>
  <c r="J232" i="26"/>
  <c r="P232" i="25"/>
  <c r="Q232" i="25" s="1"/>
  <c r="J456" i="26"/>
  <c r="P456" i="25"/>
  <c r="Q456" i="25" s="1"/>
  <c r="J128" i="26"/>
  <c r="P128" i="25"/>
  <c r="Q128" i="25" s="1"/>
  <c r="P227" i="25"/>
  <c r="Q227" i="25" s="1"/>
  <c r="J227" i="26"/>
  <c r="P220" i="25"/>
  <c r="Q220" i="25" s="1"/>
  <c r="J220" i="26"/>
  <c r="J445" i="26"/>
  <c r="P445" i="25"/>
  <c r="Q445" i="25" s="1"/>
  <c r="P266" i="25"/>
  <c r="J266" i="26"/>
  <c r="P421" i="25"/>
  <c r="Q421" i="25" s="1"/>
  <c r="J421" i="26"/>
  <c r="J103" i="26"/>
  <c r="P103" i="25"/>
  <c r="Q103" i="25" s="1"/>
  <c r="J435" i="26"/>
  <c r="P435" i="25"/>
  <c r="Q435" i="25" s="1"/>
  <c r="P387" i="25"/>
  <c r="Q387" i="25" s="1"/>
  <c r="J387" i="26"/>
  <c r="J85" i="26"/>
  <c r="P85" i="25"/>
  <c r="Q85" i="25" s="1"/>
  <c r="P515" i="25"/>
  <c r="Q515" i="25" s="1"/>
  <c r="J515" i="26"/>
  <c r="P45" i="25"/>
  <c r="Q45" i="25" s="1"/>
  <c r="J45" i="26"/>
  <c r="J400" i="26"/>
  <c r="P400" i="25"/>
  <c r="Q400" i="25" s="1"/>
  <c r="J74" i="26"/>
  <c r="P74" i="25"/>
  <c r="P442" i="25"/>
  <c r="Q442" i="25" s="1"/>
  <c r="J442" i="26"/>
  <c r="J414" i="26"/>
  <c r="P414" i="25"/>
  <c r="Q414" i="25" s="1"/>
  <c r="P262" i="25"/>
  <c r="Q262" i="25" s="1"/>
  <c r="J262" i="26"/>
  <c r="P96" i="25"/>
  <c r="Q96" i="25" s="1"/>
  <c r="J96" i="26"/>
  <c r="P342" i="25"/>
  <c r="Q342" i="25" s="1"/>
  <c r="J342" i="26"/>
  <c r="P422" i="25"/>
  <c r="Q422" i="25" s="1"/>
  <c r="J422" i="26"/>
  <c r="P252" i="25"/>
  <c r="Q252" i="25" s="1"/>
  <c r="J252" i="26"/>
  <c r="J336" i="26"/>
  <c r="P336" i="25"/>
  <c r="Q336" i="25" s="1"/>
  <c r="J233" i="26"/>
  <c r="P233" i="25"/>
  <c r="Q233" i="25" s="1"/>
  <c r="J231" i="26"/>
  <c r="P231" i="25"/>
  <c r="Q231" i="25" s="1"/>
  <c r="J333" i="26"/>
  <c r="P333" i="25"/>
  <c r="Q333" i="25" s="1"/>
  <c r="J104" i="26"/>
  <c r="P104" i="25"/>
  <c r="Q104" i="25" s="1"/>
  <c r="J383" i="26"/>
  <c r="P383" i="25"/>
  <c r="Q383" i="25" s="1"/>
  <c r="J505" i="26"/>
  <c r="P505" i="25"/>
  <c r="Q505" i="25" s="1"/>
  <c r="J283" i="26"/>
  <c r="P283" i="25"/>
  <c r="Q283" i="25" s="1"/>
  <c r="J386" i="26"/>
  <c r="P386" i="25"/>
  <c r="Q386" i="25" s="1"/>
  <c r="J187" i="26"/>
  <c r="P187" i="25"/>
  <c r="Q187" i="25" s="1"/>
  <c r="J426" i="26"/>
  <c r="P426" i="25"/>
  <c r="J107" i="26"/>
  <c r="P107" i="25"/>
  <c r="Q107" i="25" s="1"/>
  <c r="P222" i="25"/>
  <c r="Q222" i="25" s="1"/>
  <c r="J222" i="26"/>
  <c r="P371" i="25"/>
  <c r="Q371" i="25" s="1"/>
  <c r="J371" i="26"/>
  <c r="J178" i="26"/>
  <c r="P178" i="25"/>
  <c r="Q178" i="25" s="1"/>
  <c r="P530" i="25"/>
  <c r="Q530" i="25" s="1"/>
  <c r="J530" i="26"/>
  <c r="J179" i="26"/>
  <c r="P179" i="25"/>
  <c r="Q179" i="25" s="1"/>
  <c r="J55" i="26"/>
  <c r="P55" i="25"/>
  <c r="J452" i="26"/>
  <c r="P452" i="25"/>
  <c r="Q452" i="25" s="1"/>
  <c r="P62" i="25"/>
  <c r="Q62" i="25" s="1"/>
  <c r="J62" i="26"/>
  <c r="J174" i="26"/>
  <c r="P174" i="25"/>
  <c r="Q174" i="25" s="1"/>
  <c r="J31" i="26"/>
  <c r="P31" i="25"/>
  <c r="Q31" i="25" s="1"/>
  <c r="P512" i="25"/>
  <c r="Q512" i="25" s="1"/>
  <c r="J512" i="26"/>
  <c r="N303" i="24"/>
  <c r="N291" i="24" s="1"/>
  <c r="Q291" i="24" s="1"/>
  <c r="N263" i="24"/>
  <c r="N257" i="24" s="1"/>
  <c r="Q257" i="24" s="1"/>
  <c r="P424" i="24"/>
  <c r="Q424" i="24" s="1"/>
  <c r="N53" i="24"/>
  <c r="Q57" i="24"/>
  <c r="N138" i="24"/>
  <c r="E398" i="19"/>
  <c r="K398" i="19" s="1"/>
  <c r="L398" i="19" s="1"/>
  <c r="M397" i="19" s="1"/>
  <c r="N147" i="24" s="1"/>
  <c r="Q147" i="24" s="1"/>
  <c r="J372" i="22"/>
  <c r="J544" i="22" s="1"/>
  <c r="K544" i="22" s="1"/>
  <c r="G372" i="23"/>
  <c r="P134" i="24" l="1"/>
  <c r="J371" i="29"/>
  <c r="P371" i="29" s="1"/>
  <c r="Q371" i="29" s="1"/>
  <c r="P371" i="26"/>
  <c r="Q371" i="26" s="1"/>
  <c r="J191" i="29"/>
  <c r="P191" i="29" s="1"/>
  <c r="Q191" i="29" s="1"/>
  <c r="P191" i="26"/>
  <c r="Q191" i="26" s="1"/>
  <c r="J23" i="29"/>
  <c r="P23" i="29" s="1"/>
  <c r="Q23" i="29" s="1"/>
  <c r="P23" i="26"/>
  <c r="Q23" i="26" s="1"/>
  <c r="J541" i="29"/>
  <c r="P541" i="29" s="1"/>
  <c r="Q541" i="29" s="1"/>
  <c r="P541" i="26"/>
  <c r="Q541" i="26" s="1"/>
  <c r="J481" i="29"/>
  <c r="P481" i="29" s="1"/>
  <c r="P481" i="26"/>
  <c r="J199" i="29"/>
  <c r="P199" i="29" s="1"/>
  <c r="P199" i="26"/>
  <c r="Q199" i="26" s="1"/>
  <c r="J437" i="29"/>
  <c r="P437" i="29" s="1"/>
  <c r="Q437" i="29" s="1"/>
  <c r="P437" i="26"/>
  <c r="Q437" i="26" s="1"/>
  <c r="J41" i="29"/>
  <c r="P41" i="29" s="1"/>
  <c r="Q41" i="29" s="1"/>
  <c r="P41" i="26"/>
  <c r="Q41" i="26" s="1"/>
  <c r="J531" i="29"/>
  <c r="P531" i="29" s="1"/>
  <c r="Q531" i="29" s="1"/>
  <c r="P531" i="26"/>
  <c r="Q531" i="26" s="1"/>
  <c r="J512" i="29"/>
  <c r="P512" i="29" s="1"/>
  <c r="Q512" i="29" s="1"/>
  <c r="P512" i="26"/>
  <c r="Q512" i="26" s="1"/>
  <c r="Q426" i="25"/>
  <c r="J422" i="29"/>
  <c r="P422" i="29" s="1"/>
  <c r="Q422" i="29" s="1"/>
  <c r="P422" i="26"/>
  <c r="Q422" i="26" s="1"/>
  <c r="P45" i="26"/>
  <c r="Q45" i="26" s="1"/>
  <c r="J45" i="29"/>
  <c r="P45" i="29" s="1"/>
  <c r="Q45" i="29" s="1"/>
  <c r="J143" i="29"/>
  <c r="P143" i="29" s="1"/>
  <c r="Q143" i="29" s="1"/>
  <c r="P143" i="26"/>
  <c r="Q143" i="26" s="1"/>
  <c r="P277" i="26"/>
  <c r="Q277" i="26" s="1"/>
  <c r="J277" i="29"/>
  <c r="P277" i="29" s="1"/>
  <c r="Q277" i="29" s="1"/>
  <c r="J519" i="29"/>
  <c r="P519" i="29" s="1"/>
  <c r="Q519" i="29" s="1"/>
  <c r="P519" i="26"/>
  <c r="Q519" i="26" s="1"/>
  <c r="Q89" i="26"/>
  <c r="J89" i="29"/>
  <c r="P89" i="29" s="1"/>
  <c r="Q89" i="29" s="1"/>
  <c r="P89" i="26"/>
  <c r="Q303" i="24"/>
  <c r="P452" i="26"/>
  <c r="Q452" i="26" s="1"/>
  <c r="J452" i="29"/>
  <c r="P452" i="29" s="1"/>
  <c r="Q452" i="29" s="1"/>
  <c r="P178" i="26"/>
  <c r="Q178" i="26" s="1"/>
  <c r="J178" i="29"/>
  <c r="P178" i="29" s="1"/>
  <c r="Q178" i="29" s="1"/>
  <c r="J426" i="29"/>
  <c r="P426" i="29" s="1"/>
  <c r="P426" i="26"/>
  <c r="J505" i="29"/>
  <c r="P505" i="29" s="1"/>
  <c r="Q505" i="29" s="1"/>
  <c r="P505" i="26"/>
  <c r="Q505" i="26" s="1"/>
  <c r="P231" i="26"/>
  <c r="Q231" i="26" s="1"/>
  <c r="J231" i="29"/>
  <c r="P231" i="29" s="1"/>
  <c r="Q231" i="29" s="1"/>
  <c r="J414" i="29"/>
  <c r="P414" i="29" s="1"/>
  <c r="Q414" i="29" s="1"/>
  <c r="P414" i="26"/>
  <c r="Q414" i="26" s="1"/>
  <c r="J435" i="29"/>
  <c r="P435" i="29" s="1"/>
  <c r="Q435" i="29" s="1"/>
  <c r="P435" i="26"/>
  <c r="Q435" i="26" s="1"/>
  <c r="J445" i="29"/>
  <c r="P445" i="29" s="1"/>
  <c r="Q445" i="29" s="1"/>
  <c r="P445" i="26"/>
  <c r="Q445" i="26" s="1"/>
  <c r="J456" i="29"/>
  <c r="P456" i="29" s="1"/>
  <c r="Q456" i="29" s="1"/>
  <c r="P456" i="26"/>
  <c r="Q456" i="26" s="1"/>
  <c r="J496" i="29"/>
  <c r="P496" i="29" s="1"/>
  <c r="Q496" i="29" s="1"/>
  <c r="P496" i="26"/>
  <c r="Q496" i="26" s="1"/>
  <c r="J297" i="29"/>
  <c r="P297" i="29" s="1"/>
  <c r="Q297" i="29" s="1"/>
  <c r="P297" i="26"/>
  <c r="Q297" i="26" s="1"/>
  <c r="J494" i="29"/>
  <c r="P494" i="29" s="1"/>
  <c r="Q494" i="29" s="1"/>
  <c r="P494" i="26"/>
  <c r="Q494" i="26" s="1"/>
  <c r="J410" i="29"/>
  <c r="P410" i="29" s="1"/>
  <c r="Q410" i="29" s="1"/>
  <c r="P410" i="26"/>
  <c r="Q410" i="26" s="1"/>
  <c r="J366" i="29"/>
  <c r="P366" i="29" s="1"/>
  <c r="Q366" i="29" s="1"/>
  <c r="P366" i="26"/>
  <c r="Q366" i="26" s="1"/>
  <c r="J67" i="29"/>
  <c r="P67" i="29" s="1"/>
  <c r="Q67" i="29" s="1"/>
  <c r="P67" i="26"/>
  <c r="Q67" i="26" s="1"/>
  <c r="J343" i="29"/>
  <c r="P343" i="29" s="1"/>
  <c r="Q343" i="29" s="1"/>
  <c r="P343" i="26"/>
  <c r="Q343" i="26" s="1"/>
  <c r="J565" i="26"/>
  <c r="P565" i="25"/>
  <c r="Q565" i="25" s="1"/>
  <c r="J76" i="29"/>
  <c r="P76" i="29" s="1"/>
  <c r="Q76" i="29" s="1"/>
  <c r="P76" i="26"/>
  <c r="Q76" i="26" s="1"/>
  <c r="J337" i="29"/>
  <c r="P337" i="29" s="1"/>
  <c r="Q337" i="29" s="1"/>
  <c r="P337" i="26"/>
  <c r="Q337" i="26" s="1"/>
  <c r="J359" i="29"/>
  <c r="P359" i="29" s="1"/>
  <c r="Q359" i="29" s="1"/>
  <c r="P359" i="26"/>
  <c r="Q359" i="26" s="1"/>
  <c r="J500" i="29"/>
  <c r="P500" i="29" s="1"/>
  <c r="Q500" i="29" s="1"/>
  <c r="P500" i="26"/>
  <c r="Q500" i="26" s="1"/>
  <c r="P120" i="25"/>
  <c r="Q120" i="25" s="1"/>
  <c r="Q122" i="25"/>
  <c r="J525" i="29"/>
  <c r="P525" i="29" s="1"/>
  <c r="Q525" i="29" s="1"/>
  <c r="P525" i="26"/>
  <c r="Q525" i="26" s="1"/>
  <c r="J206" i="29"/>
  <c r="P206" i="29" s="1"/>
  <c r="Q206" i="29" s="1"/>
  <c r="P206" i="26"/>
  <c r="Q206" i="26" s="1"/>
  <c r="J527" i="29"/>
  <c r="P527" i="29" s="1"/>
  <c r="Q527" i="29" s="1"/>
  <c r="P527" i="26"/>
  <c r="Q527" i="26" s="1"/>
  <c r="J264" i="29"/>
  <c r="P264" i="29" s="1"/>
  <c r="Q264" i="29" s="1"/>
  <c r="P264" i="26"/>
  <c r="Q264" i="26" s="1"/>
  <c r="J363" i="29"/>
  <c r="P363" i="29" s="1"/>
  <c r="Q363" i="29" s="1"/>
  <c r="P363" i="26"/>
  <c r="Q363" i="26" s="1"/>
  <c r="J288" i="29"/>
  <c r="P288" i="29" s="1"/>
  <c r="Q288" i="29" s="1"/>
  <c r="P288" i="26"/>
  <c r="Q288" i="26" s="1"/>
  <c r="P476" i="25"/>
  <c r="J300" i="29"/>
  <c r="P300" i="29" s="1"/>
  <c r="Q300" i="29" s="1"/>
  <c r="P300" i="26"/>
  <c r="Q300" i="26" s="1"/>
  <c r="J175" i="29"/>
  <c r="P175" i="29" s="1"/>
  <c r="Q175" i="29" s="1"/>
  <c r="P175" i="26"/>
  <c r="Q175" i="26" s="1"/>
  <c r="J495" i="29"/>
  <c r="P495" i="29" s="1"/>
  <c r="Q495" i="29" s="1"/>
  <c r="P495" i="26"/>
  <c r="Q495" i="26" s="1"/>
  <c r="J84" i="29"/>
  <c r="P84" i="29" s="1"/>
  <c r="Q84" i="29" s="1"/>
  <c r="P84" i="26"/>
  <c r="Q84" i="26" s="1"/>
  <c r="J301" i="29"/>
  <c r="P301" i="29" s="1"/>
  <c r="Q301" i="29" s="1"/>
  <c r="P301" i="26"/>
  <c r="Q301" i="26" s="1"/>
  <c r="J433" i="29"/>
  <c r="P433" i="29" s="1"/>
  <c r="Q433" i="29" s="1"/>
  <c r="P433" i="26"/>
  <c r="Q433" i="26" s="1"/>
  <c r="J30" i="29"/>
  <c r="P30" i="29" s="1"/>
  <c r="Q30" i="29" s="1"/>
  <c r="P30" i="26"/>
  <c r="Q30" i="26" s="1"/>
  <c r="J203" i="29"/>
  <c r="P203" i="29" s="1"/>
  <c r="Q203" i="29" s="1"/>
  <c r="P203" i="26"/>
  <c r="Q203" i="26" s="1"/>
  <c r="Q20" i="25"/>
  <c r="P18" i="25"/>
  <c r="Q18" i="25" s="1"/>
  <c r="J110" i="29"/>
  <c r="P110" i="29" s="1"/>
  <c r="P110" i="26"/>
  <c r="J172" i="29"/>
  <c r="P172" i="29" s="1"/>
  <c r="Q172" i="29" s="1"/>
  <c r="P172" i="26"/>
  <c r="Q172" i="26" s="1"/>
  <c r="J228" i="29"/>
  <c r="P228" i="29" s="1"/>
  <c r="Q228" i="29" s="1"/>
  <c r="P228" i="26"/>
  <c r="Q228" i="26" s="1"/>
  <c r="P138" i="26"/>
  <c r="Q138" i="26" s="1"/>
  <c r="J138" i="29"/>
  <c r="P138" i="29" s="1"/>
  <c r="Q138" i="29" s="1"/>
  <c r="J361" i="29"/>
  <c r="P361" i="29" s="1"/>
  <c r="Q361" i="29" s="1"/>
  <c r="P361" i="26"/>
  <c r="Q361" i="26" s="1"/>
  <c r="J381" i="29"/>
  <c r="P381" i="29" s="1"/>
  <c r="Q381" i="29" s="1"/>
  <c r="P381" i="26"/>
  <c r="Q381" i="26" s="1"/>
  <c r="J416" i="29"/>
  <c r="P416" i="29" s="1"/>
  <c r="Q416" i="29" s="1"/>
  <c r="P416" i="26"/>
  <c r="Q416" i="26" s="1"/>
  <c r="J334" i="29"/>
  <c r="P334" i="29" s="1"/>
  <c r="Q334" i="29" s="1"/>
  <c r="P334" i="26"/>
  <c r="Q334" i="26" s="1"/>
  <c r="J152" i="29"/>
  <c r="P152" i="29" s="1"/>
  <c r="Q152" i="29" s="1"/>
  <c r="P152" i="26"/>
  <c r="Q152" i="26" s="1"/>
  <c r="J379" i="29"/>
  <c r="P379" i="29" s="1"/>
  <c r="Q379" i="29" s="1"/>
  <c r="P379" i="26"/>
  <c r="Q379" i="26" s="1"/>
  <c r="J48" i="29"/>
  <c r="P48" i="29" s="1"/>
  <c r="Q48" i="29" s="1"/>
  <c r="P48" i="26"/>
  <c r="Q48" i="26" s="1"/>
  <c r="J281" i="29"/>
  <c r="P281" i="29" s="1"/>
  <c r="Q281" i="29" s="1"/>
  <c r="P281" i="26"/>
  <c r="Q281" i="26" s="1"/>
  <c r="J86" i="29"/>
  <c r="P86" i="29" s="1"/>
  <c r="Q86" i="29" s="1"/>
  <c r="P86" i="26"/>
  <c r="Q86" i="26" s="1"/>
  <c r="J237" i="29"/>
  <c r="P237" i="29" s="1"/>
  <c r="Q237" i="29" s="1"/>
  <c r="P237" i="26"/>
  <c r="Q237" i="26" s="1"/>
  <c r="J407" i="29"/>
  <c r="P407" i="29" s="1"/>
  <c r="Q407" i="29" s="1"/>
  <c r="P407" i="26"/>
  <c r="Q407" i="26" s="1"/>
  <c r="J112" i="29"/>
  <c r="P112" i="29" s="1"/>
  <c r="Q112" i="29" s="1"/>
  <c r="P112" i="26"/>
  <c r="Q112" i="26" s="1"/>
  <c r="Q51" i="26"/>
  <c r="J51" i="29"/>
  <c r="P51" i="29" s="1"/>
  <c r="Q51" i="29" s="1"/>
  <c r="P51" i="26"/>
  <c r="J139" i="29"/>
  <c r="P139" i="29" s="1"/>
  <c r="Q139" i="29" s="1"/>
  <c r="P139" i="26"/>
  <c r="Q139" i="26" s="1"/>
  <c r="Q539" i="25"/>
  <c r="P537" i="25"/>
  <c r="Q537" i="25" s="1"/>
  <c r="J408" i="29"/>
  <c r="P408" i="29" s="1"/>
  <c r="Q408" i="29" s="1"/>
  <c r="P408" i="26"/>
  <c r="Q408" i="26" s="1"/>
  <c r="J248" i="29"/>
  <c r="P248" i="29" s="1"/>
  <c r="Q248" i="29" s="1"/>
  <c r="P248" i="26"/>
  <c r="Q248" i="26" s="1"/>
  <c r="J346" i="29"/>
  <c r="P346" i="29" s="1"/>
  <c r="Q346" i="29" s="1"/>
  <c r="P346" i="26"/>
  <c r="Q346" i="26" s="1"/>
  <c r="J411" i="29"/>
  <c r="P411" i="29" s="1"/>
  <c r="Q411" i="29" s="1"/>
  <c r="P411" i="26"/>
  <c r="Q411" i="26" s="1"/>
  <c r="J405" i="29"/>
  <c r="P405" i="29" s="1"/>
  <c r="Q405" i="29" s="1"/>
  <c r="P405" i="26"/>
  <c r="Q405" i="26" s="1"/>
  <c r="P317" i="26"/>
  <c r="Q317" i="26" s="1"/>
  <c r="J317" i="29"/>
  <c r="P317" i="29" s="1"/>
  <c r="Q317" i="29" s="1"/>
  <c r="J116" i="29"/>
  <c r="P116" i="29" s="1"/>
  <c r="Q116" i="29" s="1"/>
  <c r="P116" i="26"/>
  <c r="Q116" i="26" s="1"/>
  <c r="J535" i="29"/>
  <c r="P535" i="29" s="1"/>
  <c r="Q535" i="29" s="1"/>
  <c r="P535" i="26"/>
  <c r="Q535" i="26" s="1"/>
  <c r="J38" i="29"/>
  <c r="P38" i="29" s="1"/>
  <c r="Q38" i="29" s="1"/>
  <c r="P38" i="26"/>
  <c r="Q38" i="26" s="1"/>
  <c r="J35" i="29"/>
  <c r="P35" i="29" s="1"/>
  <c r="Q35" i="29" s="1"/>
  <c r="P35" i="26"/>
  <c r="Q35" i="26" s="1"/>
  <c r="J165" i="29"/>
  <c r="P165" i="29" s="1"/>
  <c r="Q165" i="29" s="1"/>
  <c r="P165" i="26"/>
  <c r="Q165" i="26" s="1"/>
  <c r="P304" i="26"/>
  <c r="Q304" i="26" s="1"/>
  <c r="J536" i="29"/>
  <c r="P536" i="29" s="1"/>
  <c r="Q536" i="29" s="1"/>
  <c r="P536" i="26"/>
  <c r="Q536" i="26" s="1"/>
  <c r="J244" i="29"/>
  <c r="P244" i="29" s="1"/>
  <c r="Q244" i="29" s="1"/>
  <c r="P244" i="26"/>
  <c r="Q244" i="26" s="1"/>
  <c r="J31" i="29"/>
  <c r="P31" i="29" s="1"/>
  <c r="Q31" i="29" s="1"/>
  <c r="P31" i="26"/>
  <c r="Q31" i="26" s="1"/>
  <c r="J55" i="29"/>
  <c r="P55" i="29" s="1"/>
  <c r="P55" i="26"/>
  <c r="J187" i="29"/>
  <c r="P187" i="29" s="1"/>
  <c r="Q187" i="29" s="1"/>
  <c r="P187" i="26"/>
  <c r="Q187" i="26" s="1"/>
  <c r="J383" i="29"/>
  <c r="P383" i="29" s="1"/>
  <c r="Q383" i="29" s="1"/>
  <c r="P383" i="26"/>
  <c r="Q383" i="26" s="1"/>
  <c r="J233" i="29"/>
  <c r="P233" i="29" s="1"/>
  <c r="Q233" i="29" s="1"/>
  <c r="P233" i="26"/>
  <c r="Q233" i="26" s="1"/>
  <c r="J103" i="29"/>
  <c r="P103" i="29" s="1"/>
  <c r="Q103" i="29" s="1"/>
  <c r="P103" i="26"/>
  <c r="Q103" i="26" s="1"/>
  <c r="P232" i="26"/>
  <c r="Q232" i="26" s="1"/>
  <c r="J232" i="29"/>
  <c r="P232" i="29" s="1"/>
  <c r="Q232" i="29" s="1"/>
  <c r="J106" i="29"/>
  <c r="P106" i="29" s="1"/>
  <c r="Q106" i="29" s="1"/>
  <c r="P106" i="26"/>
  <c r="Q106" i="26" s="1"/>
  <c r="J520" i="29"/>
  <c r="P520" i="29" s="1"/>
  <c r="Q520" i="29" s="1"/>
  <c r="P520" i="26"/>
  <c r="Q520" i="26" s="1"/>
  <c r="J59" i="29"/>
  <c r="P59" i="29" s="1"/>
  <c r="Q59" i="29" s="1"/>
  <c r="P59" i="26"/>
  <c r="Q59" i="26" s="1"/>
  <c r="J99" i="29"/>
  <c r="P99" i="29" s="1"/>
  <c r="Q99" i="29" s="1"/>
  <c r="P99" i="26"/>
  <c r="Q99" i="26" s="1"/>
  <c r="J367" i="29"/>
  <c r="P367" i="29" s="1"/>
  <c r="Q367" i="29" s="1"/>
  <c r="P367" i="26"/>
  <c r="Q367" i="26" s="1"/>
  <c r="J364" i="29"/>
  <c r="P364" i="29" s="1"/>
  <c r="Q364" i="29" s="1"/>
  <c r="P364" i="26"/>
  <c r="Q364" i="26" s="1"/>
  <c r="J385" i="29"/>
  <c r="P385" i="29" s="1"/>
  <c r="Q385" i="29" s="1"/>
  <c r="P385" i="26"/>
  <c r="Q385" i="26" s="1"/>
  <c r="J28" i="29"/>
  <c r="P28" i="29" s="1"/>
  <c r="Q28" i="29" s="1"/>
  <c r="P28" i="26"/>
  <c r="Q28" i="26" s="1"/>
  <c r="P77" i="25"/>
  <c r="J77" i="26"/>
  <c r="J118" i="29"/>
  <c r="P118" i="29" s="1"/>
  <c r="Q118" i="29" s="1"/>
  <c r="P118" i="26"/>
  <c r="Q118" i="26" s="1"/>
  <c r="J485" i="29"/>
  <c r="P485" i="29" s="1"/>
  <c r="P485" i="26"/>
  <c r="J130" i="29"/>
  <c r="P130" i="29" s="1"/>
  <c r="Q130" i="29" s="1"/>
  <c r="P130" i="26"/>
  <c r="Q130" i="26" s="1"/>
  <c r="J388" i="29"/>
  <c r="P388" i="29" s="1"/>
  <c r="Q388" i="29" s="1"/>
  <c r="P388" i="26"/>
  <c r="Q388" i="26" s="1"/>
  <c r="J553" i="29"/>
  <c r="P553" i="29" s="1"/>
  <c r="Q553" i="29" s="1"/>
  <c r="P553" i="26"/>
  <c r="Q553" i="26" s="1"/>
  <c r="P329" i="26"/>
  <c r="Q329" i="26" s="1"/>
  <c r="J329" i="29"/>
  <c r="P329" i="29" s="1"/>
  <c r="Q329" i="29" s="1"/>
  <c r="Q199" i="25"/>
  <c r="P197" i="25"/>
  <c r="Q197" i="25" s="1"/>
  <c r="J331" i="29"/>
  <c r="P331" i="29" s="1"/>
  <c r="Q331" i="29" s="1"/>
  <c r="P331" i="26"/>
  <c r="Q331" i="26" s="1"/>
  <c r="Q376" i="25"/>
  <c r="J146" i="29"/>
  <c r="P146" i="29" s="1"/>
  <c r="Q146" i="29" s="1"/>
  <c r="P146" i="26"/>
  <c r="Q146" i="26" s="1"/>
  <c r="J482" i="29"/>
  <c r="P482" i="29" s="1"/>
  <c r="P482" i="26"/>
  <c r="J487" i="29"/>
  <c r="P487" i="29" s="1"/>
  <c r="Q487" i="29" s="1"/>
  <c r="P487" i="26"/>
  <c r="Q487" i="26" s="1"/>
  <c r="J311" i="29"/>
  <c r="P311" i="29" s="1"/>
  <c r="Q311" i="29" s="1"/>
  <c r="P311" i="26"/>
  <c r="Q311" i="26" s="1"/>
  <c r="J94" i="29"/>
  <c r="P94" i="29" s="1"/>
  <c r="Q94" i="29" s="1"/>
  <c r="P94" i="26"/>
  <c r="Q94" i="26" s="1"/>
  <c r="J154" i="29"/>
  <c r="P154" i="29" s="1"/>
  <c r="Q154" i="29" s="1"/>
  <c r="P154" i="26"/>
  <c r="Q154" i="26" s="1"/>
  <c r="J127" i="29"/>
  <c r="P127" i="29" s="1"/>
  <c r="Q127" i="29" s="1"/>
  <c r="P127" i="26"/>
  <c r="Q127" i="26" s="1"/>
  <c r="J196" i="29"/>
  <c r="P196" i="29" s="1"/>
  <c r="Q196" i="29" s="1"/>
  <c r="P196" i="26"/>
  <c r="Q196" i="26" s="1"/>
  <c r="P362" i="26"/>
  <c r="Q362" i="26" s="1"/>
  <c r="J362" i="29"/>
  <c r="P362" i="29" s="1"/>
  <c r="Q362" i="29" s="1"/>
  <c r="J265" i="29"/>
  <c r="P265" i="29" s="1"/>
  <c r="Q265" i="29" s="1"/>
  <c r="P265" i="26"/>
  <c r="Q265" i="26" s="1"/>
  <c r="J480" i="29"/>
  <c r="P480" i="29" s="1"/>
  <c r="P480" i="26"/>
  <c r="J465" i="29"/>
  <c r="P465" i="29" s="1"/>
  <c r="Q465" i="29" s="1"/>
  <c r="P465" i="26"/>
  <c r="Q465" i="26" s="1"/>
  <c r="J192" i="29"/>
  <c r="P192" i="29" s="1"/>
  <c r="Q192" i="29" s="1"/>
  <c r="P192" i="26"/>
  <c r="Q192" i="26" s="1"/>
  <c r="J526" i="29"/>
  <c r="P526" i="29" s="1"/>
  <c r="Q526" i="29" s="1"/>
  <c r="P526" i="26"/>
  <c r="Q526" i="26" s="1"/>
  <c r="J27" i="29"/>
  <c r="P27" i="29" s="1"/>
  <c r="Q27" i="29" s="1"/>
  <c r="P27" i="26"/>
  <c r="Q27" i="26" s="1"/>
  <c r="J467" i="29"/>
  <c r="P467" i="29" s="1"/>
  <c r="Q467" i="29" s="1"/>
  <c r="P467" i="26"/>
  <c r="Q467" i="26" s="1"/>
  <c r="J73" i="29"/>
  <c r="P73" i="29" s="1"/>
  <c r="Q73" i="29" s="1"/>
  <c r="P73" i="26"/>
  <c r="Q73" i="26" s="1"/>
  <c r="J358" i="29"/>
  <c r="P358" i="29" s="1"/>
  <c r="Q358" i="29" s="1"/>
  <c r="P358" i="26"/>
  <c r="Q358" i="26" s="1"/>
  <c r="J158" i="29"/>
  <c r="P158" i="29" s="1"/>
  <c r="Q158" i="29" s="1"/>
  <c r="P158" i="26"/>
  <c r="Q158" i="26" s="1"/>
  <c r="J242" i="29"/>
  <c r="P242" i="29" s="1"/>
  <c r="Q242" i="29" s="1"/>
  <c r="P242" i="26"/>
  <c r="Q242" i="26" s="1"/>
  <c r="J556" i="29"/>
  <c r="P556" i="29" s="1"/>
  <c r="Q556" i="29" s="1"/>
  <c r="P556" i="26"/>
  <c r="Q556" i="26" s="1"/>
  <c r="J290" i="29"/>
  <c r="P290" i="29" s="1"/>
  <c r="Q290" i="29" s="1"/>
  <c r="P290" i="26"/>
  <c r="Q290" i="26" s="1"/>
  <c r="J506" i="29"/>
  <c r="P506" i="29" s="1"/>
  <c r="Q506" i="29" s="1"/>
  <c r="P506" i="26"/>
  <c r="Q506" i="26" s="1"/>
  <c r="J562" i="29"/>
  <c r="P562" i="29" s="1"/>
  <c r="Q562" i="29" s="1"/>
  <c r="P562" i="26"/>
  <c r="Q562" i="26" s="1"/>
  <c r="J182" i="29"/>
  <c r="P182" i="29" s="1"/>
  <c r="Q182" i="29" s="1"/>
  <c r="P182" i="26"/>
  <c r="Q182" i="26" s="1"/>
  <c r="J479" i="29"/>
  <c r="P479" i="29" s="1"/>
  <c r="P479" i="26"/>
  <c r="J183" i="29"/>
  <c r="P183" i="29" s="1"/>
  <c r="Q183" i="29" s="1"/>
  <c r="P183" i="26"/>
  <c r="Q183" i="26" s="1"/>
  <c r="J466" i="29"/>
  <c r="P466" i="29" s="1"/>
  <c r="Q466" i="29" s="1"/>
  <c r="P466" i="26"/>
  <c r="Q466" i="26" s="1"/>
  <c r="J514" i="29"/>
  <c r="P514" i="29" s="1"/>
  <c r="Q514" i="29" s="1"/>
  <c r="P514" i="26"/>
  <c r="Q514" i="26" s="1"/>
  <c r="J184" i="29"/>
  <c r="P184" i="29" s="1"/>
  <c r="Q184" i="29" s="1"/>
  <c r="P184" i="26"/>
  <c r="Q184" i="26" s="1"/>
  <c r="P342" i="26"/>
  <c r="Q342" i="26" s="1"/>
  <c r="J342" i="29"/>
  <c r="P342" i="29" s="1"/>
  <c r="Q342" i="29" s="1"/>
  <c r="P64" i="25"/>
  <c r="Q64" i="25" s="1"/>
  <c r="J64" i="26"/>
  <c r="J65" i="29"/>
  <c r="P65" i="29" s="1"/>
  <c r="Q65" i="29" s="1"/>
  <c r="P65" i="26"/>
  <c r="Q65" i="26" s="1"/>
  <c r="J156" i="29"/>
  <c r="P156" i="29" s="1"/>
  <c r="Q156" i="29" s="1"/>
  <c r="P156" i="26"/>
  <c r="Q156" i="26" s="1"/>
  <c r="P222" i="26"/>
  <c r="Q222" i="26" s="1"/>
  <c r="J222" i="29"/>
  <c r="P222" i="29" s="1"/>
  <c r="Q222" i="29" s="1"/>
  <c r="Q96" i="26"/>
  <c r="J96" i="29"/>
  <c r="P96" i="29" s="1"/>
  <c r="Q96" i="29" s="1"/>
  <c r="P96" i="26"/>
  <c r="J421" i="29"/>
  <c r="P421" i="29" s="1"/>
  <c r="Q421" i="29" s="1"/>
  <c r="P421" i="26"/>
  <c r="Q421" i="26" s="1"/>
  <c r="J227" i="29"/>
  <c r="P227" i="29" s="1"/>
  <c r="Q227" i="29" s="1"/>
  <c r="P227" i="26"/>
  <c r="Q227" i="26" s="1"/>
  <c r="J33" i="29"/>
  <c r="P33" i="29" s="1"/>
  <c r="Q33" i="29" s="1"/>
  <c r="P33" i="26"/>
  <c r="Q33" i="26" s="1"/>
  <c r="J293" i="29"/>
  <c r="P293" i="29" s="1"/>
  <c r="P293" i="26"/>
  <c r="Q293" i="26" s="1"/>
  <c r="J372" i="29"/>
  <c r="P372" i="29" s="1"/>
  <c r="Q372" i="29" s="1"/>
  <c r="P372" i="26"/>
  <c r="Q372" i="26" s="1"/>
  <c r="P93" i="29"/>
  <c r="Q93" i="29" s="1"/>
  <c r="P93" i="26"/>
  <c r="Q93" i="26" s="1"/>
  <c r="J95" i="29"/>
  <c r="P95" i="29" s="1"/>
  <c r="Q95" i="29" s="1"/>
  <c r="P95" i="26"/>
  <c r="Q95" i="26" s="1"/>
  <c r="J423" i="29"/>
  <c r="P423" i="29" s="1"/>
  <c r="Q423" i="29" s="1"/>
  <c r="P423" i="26"/>
  <c r="Q423" i="26" s="1"/>
  <c r="J255" i="29"/>
  <c r="P255" i="29" s="1"/>
  <c r="Q255" i="29" s="1"/>
  <c r="P255" i="26"/>
  <c r="Q255" i="26" s="1"/>
  <c r="J42" i="29"/>
  <c r="P42" i="29" s="1"/>
  <c r="Q42" i="29" s="1"/>
  <c r="P42" i="26"/>
  <c r="Q42" i="26" s="1"/>
  <c r="J517" i="29"/>
  <c r="P517" i="29" s="1"/>
  <c r="Q517" i="29" s="1"/>
  <c r="P517" i="26"/>
  <c r="Q517" i="26" s="1"/>
  <c r="J543" i="29"/>
  <c r="P543" i="29" s="1"/>
  <c r="Q543" i="29" s="1"/>
  <c r="P543" i="26"/>
  <c r="Q543" i="26" s="1"/>
  <c r="P25" i="26"/>
  <c r="Q25" i="26" s="1"/>
  <c r="J25" i="29"/>
  <c r="P25" i="29" s="1"/>
  <c r="Q25" i="29" s="1"/>
  <c r="P114" i="26"/>
  <c r="Q114" i="26" s="1"/>
  <c r="J114" i="29"/>
  <c r="P114" i="29" s="1"/>
  <c r="Q114" i="29" s="1"/>
  <c r="J180" i="29"/>
  <c r="P180" i="29" s="1"/>
  <c r="Q180" i="29" s="1"/>
  <c r="P180" i="26"/>
  <c r="Q180" i="26" s="1"/>
  <c r="J168" i="29"/>
  <c r="P168" i="29" s="1"/>
  <c r="Q168" i="29" s="1"/>
  <c r="P168" i="26"/>
  <c r="Q168" i="26" s="1"/>
  <c r="J296" i="29"/>
  <c r="P296" i="29" s="1"/>
  <c r="Q296" i="29" s="1"/>
  <c r="P296" i="26"/>
  <c r="Q296" i="26" s="1"/>
  <c r="J516" i="29"/>
  <c r="P516" i="29" s="1"/>
  <c r="Q516" i="29" s="1"/>
  <c r="P516" i="26"/>
  <c r="Q516" i="26" s="1"/>
  <c r="Q223" i="26"/>
  <c r="J223" i="29"/>
  <c r="P223" i="29" s="1"/>
  <c r="Q223" i="29" s="1"/>
  <c r="P223" i="26"/>
  <c r="J324" i="29"/>
  <c r="P324" i="29" s="1"/>
  <c r="Q324" i="29" s="1"/>
  <c r="P324" i="26"/>
  <c r="Q324" i="26" s="1"/>
  <c r="J529" i="29"/>
  <c r="P529" i="29" s="1"/>
  <c r="Q529" i="29" s="1"/>
  <c r="P529" i="26"/>
  <c r="Q529" i="26" s="1"/>
  <c r="J39" i="29"/>
  <c r="P39" i="29" s="1"/>
  <c r="Q39" i="29" s="1"/>
  <c r="P39" i="26"/>
  <c r="Q39" i="26" s="1"/>
  <c r="J170" i="29"/>
  <c r="P170" i="29" s="1"/>
  <c r="Q170" i="29" s="1"/>
  <c r="P170" i="26"/>
  <c r="Q170" i="26" s="1"/>
  <c r="P551" i="25"/>
  <c r="J551" i="26"/>
  <c r="J444" i="29"/>
  <c r="P444" i="29" s="1"/>
  <c r="Q444" i="29" s="1"/>
  <c r="P444" i="26"/>
  <c r="Q444" i="26" s="1"/>
  <c r="J339" i="29"/>
  <c r="P339" i="29" s="1"/>
  <c r="Q339" i="29" s="1"/>
  <c r="P339" i="26"/>
  <c r="Q339" i="26" s="1"/>
  <c r="J238" i="29"/>
  <c r="P238" i="29" s="1"/>
  <c r="Q238" i="29" s="1"/>
  <c r="P238" i="26"/>
  <c r="Q238" i="26" s="1"/>
  <c r="J82" i="29"/>
  <c r="P82" i="29" s="1"/>
  <c r="Q82" i="29" s="1"/>
  <c r="P82" i="26"/>
  <c r="Q82" i="26" s="1"/>
  <c r="J499" i="29"/>
  <c r="P499" i="29" s="1"/>
  <c r="P499" i="26"/>
  <c r="J403" i="29"/>
  <c r="P403" i="29" s="1"/>
  <c r="Q403" i="29" s="1"/>
  <c r="P403" i="26"/>
  <c r="Q403" i="26" s="1"/>
  <c r="P261" i="26"/>
  <c r="Q261" i="26" s="1"/>
  <c r="J261" i="29"/>
  <c r="P261" i="29" s="1"/>
  <c r="Q261" i="29" s="1"/>
  <c r="J428" i="29"/>
  <c r="P428" i="29" s="1"/>
  <c r="Q428" i="29" s="1"/>
  <c r="P428" i="26"/>
  <c r="Q428" i="26" s="1"/>
  <c r="J243" i="29"/>
  <c r="P243" i="29" s="1"/>
  <c r="Q243" i="29" s="1"/>
  <c r="P243" i="26"/>
  <c r="Q243" i="26" s="1"/>
  <c r="J115" i="29"/>
  <c r="P115" i="29" s="1"/>
  <c r="Q115" i="29" s="1"/>
  <c r="P115" i="26"/>
  <c r="Q115" i="26" s="1"/>
  <c r="J546" i="29"/>
  <c r="P546" i="29" s="1"/>
  <c r="Q546" i="29" s="1"/>
  <c r="P546" i="26"/>
  <c r="Q546" i="26" s="1"/>
  <c r="J457" i="29"/>
  <c r="P457" i="29" s="1"/>
  <c r="Q457" i="29" s="1"/>
  <c r="P457" i="26"/>
  <c r="Q457" i="26" s="1"/>
  <c r="P173" i="26"/>
  <c r="Q173" i="26" s="1"/>
  <c r="J173" i="29"/>
  <c r="P173" i="29" s="1"/>
  <c r="Q173" i="29" s="1"/>
  <c r="J469" i="29"/>
  <c r="P469" i="29" s="1"/>
  <c r="Q469" i="29" s="1"/>
  <c r="P469" i="26"/>
  <c r="Q469" i="26" s="1"/>
  <c r="J299" i="29"/>
  <c r="P299" i="29" s="1"/>
  <c r="P299" i="26"/>
  <c r="Q43" i="26"/>
  <c r="J43" i="29"/>
  <c r="P43" i="29" s="1"/>
  <c r="Q43" i="29" s="1"/>
  <c r="P43" i="26"/>
  <c r="J344" i="29"/>
  <c r="P344" i="29" s="1"/>
  <c r="Q344" i="29" s="1"/>
  <c r="P344" i="26"/>
  <c r="Q344" i="26" s="1"/>
  <c r="J419" i="29"/>
  <c r="P419" i="29" s="1"/>
  <c r="Q419" i="29" s="1"/>
  <c r="P419" i="26"/>
  <c r="Q419" i="26" s="1"/>
  <c r="J513" i="29"/>
  <c r="P513" i="29" s="1"/>
  <c r="Q513" i="29" s="1"/>
  <c r="P513" i="26"/>
  <c r="Q513" i="26" s="1"/>
  <c r="P295" i="26"/>
  <c r="Q295" i="26" s="1"/>
  <c r="J295" i="29"/>
  <c r="P295" i="29" s="1"/>
  <c r="Q295" i="29" s="1"/>
  <c r="J88" i="29"/>
  <c r="P88" i="29" s="1"/>
  <c r="Q88" i="29" s="1"/>
  <c r="P88" i="26"/>
  <c r="Q88" i="26" s="1"/>
  <c r="P558" i="25"/>
  <c r="Q558" i="25" s="1"/>
  <c r="J558" i="26"/>
  <c r="J220" i="29"/>
  <c r="P220" i="29" s="1"/>
  <c r="Q220" i="29" s="1"/>
  <c r="P220" i="26"/>
  <c r="Q220" i="26" s="1"/>
  <c r="J470" i="29"/>
  <c r="P470" i="29" s="1"/>
  <c r="Q470" i="29" s="1"/>
  <c r="P470" i="26"/>
  <c r="Q470" i="26" s="1"/>
  <c r="J61" i="29"/>
  <c r="P61" i="29" s="1"/>
  <c r="Q61" i="29" s="1"/>
  <c r="P61" i="26"/>
  <c r="Q61" i="26" s="1"/>
  <c r="J66" i="29"/>
  <c r="P66" i="29" s="1"/>
  <c r="Q66" i="29" s="1"/>
  <c r="P66" i="26"/>
  <c r="Q66" i="26" s="1"/>
  <c r="J21" i="29"/>
  <c r="P21" i="29" s="1"/>
  <c r="Q21" i="29" s="1"/>
  <c r="P21" i="26"/>
  <c r="Q21" i="26" s="1"/>
  <c r="J382" i="29"/>
  <c r="P382" i="29" s="1"/>
  <c r="Q382" i="29" s="1"/>
  <c r="P382" i="26"/>
  <c r="Q382" i="26" s="1"/>
  <c r="J534" i="29"/>
  <c r="P534" i="29" s="1"/>
  <c r="Q534" i="29" s="1"/>
  <c r="P534" i="26"/>
  <c r="Q534" i="26" s="1"/>
  <c r="J174" i="29"/>
  <c r="P174" i="29" s="1"/>
  <c r="Q174" i="29" s="1"/>
  <c r="P174" i="26"/>
  <c r="Q174" i="26" s="1"/>
  <c r="J179" i="29"/>
  <c r="P179" i="29" s="1"/>
  <c r="Q179" i="29" s="1"/>
  <c r="P179" i="26"/>
  <c r="Q179" i="26" s="1"/>
  <c r="J386" i="29"/>
  <c r="P386" i="29" s="1"/>
  <c r="Q386" i="29" s="1"/>
  <c r="P386" i="26"/>
  <c r="Q386" i="26" s="1"/>
  <c r="J104" i="29"/>
  <c r="P104" i="29" s="1"/>
  <c r="Q104" i="29" s="1"/>
  <c r="P104" i="26"/>
  <c r="Q104" i="26" s="1"/>
  <c r="J336" i="29"/>
  <c r="P336" i="29" s="1"/>
  <c r="Q336" i="29" s="1"/>
  <c r="P336" i="26"/>
  <c r="Q336" i="26" s="1"/>
  <c r="J74" i="29"/>
  <c r="P74" i="29" s="1"/>
  <c r="P74" i="26"/>
  <c r="J85" i="29"/>
  <c r="P85" i="29" s="1"/>
  <c r="Q85" i="29" s="1"/>
  <c r="P85" i="26"/>
  <c r="Q85" i="26" s="1"/>
  <c r="J524" i="29"/>
  <c r="P524" i="29" s="1"/>
  <c r="Q524" i="29" s="1"/>
  <c r="P524" i="26"/>
  <c r="Q524" i="26" s="1"/>
  <c r="Q353" i="26"/>
  <c r="J353" i="29"/>
  <c r="P353" i="29" s="1"/>
  <c r="Q353" i="29" s="1"/>
  <c r="P353" i="26"/>
  <c r="J32" i="29"/>
  <c r="P32" i="29" s="1"/>
  <c r="Q32" i="29" s="1"/>
  <c r="P32" i="26"/>
  <c r="Q32" i="26" s="1"/>
  <c r="J335" i="29"/>
  <c r="P335" i="29" s="1"/>
  <c r="Q335" i="29" s="1"/>
  <c r="P335" i="26"/>
  <c r="Q335" i="26" s="1"/>
  <c r="J229" i="29"/>
  <c r="P229" i="29" s="1"/>
  <c r="Q229" i="29" s="1"/>
  <c r="P229" i="26"/>
  <c r="Q229" i="26" s="1"/>
  <c r="J503" i="29"/>
  <c r="P503" i="29" s="1"/>
  <c r="Q503" i="29" s="1"/>
  <c r="P503" i="26"/>
  <c r="Q503" i="26" s="1"/>
  <c r="J166" i="29"/>
  <c r="P166" i="29" s="1"/>
  <c r="Q166" i="29" s="1"/>
  <c r="P166" i="26"/>
  <c r="Q166" i="26" s="1"/>
  <c r="J280" i="29"/>
  <c r="P280" i="29" s="1"/>
  <c r="Q280" i="29" s="1"/>
  <c r="P280" i="26"/>
  <c r="Q280" i="26" s="1"/>
  <c r="J563" i="29"/>
  <c r="P563" i="29" s="1"/>
  <c r="Q563" i="29" s="1"/>
  <c r="P563" i="26"/>
  <c r="Q563" i="26" s="1"/>
  <c r="J475" i="29"/>
  <c r="P475" i="29" s="1"/>
  <c r="Q475" i="29" s="1"/>
  <c r="P475" i="26"/>
  <c r="Q475" i="26" s="1"/>
  <c r="J508" i="29"/>
  <c r="P508" i="29" s="1"/>
  <c r="Q508" i="29" s="1"/>
  <c r="P508" i="26"/>
  <c r="Q508" i="26" s="1"/>
  <c r="J438" i="29"/>
  <c r="P438" i="29" s="1"/>
  <c r="Q438" i="29" s="1"/>
  <c r="P438" i="26"/>
  <c r="Q438" i="26" s="1"/>
  <c r="J259" i="29"/>
  <c r="P259" i="29" s="1"/>
  <c r="P259" i="26"/>
  <c r="Q259" i="26" s="1"/>
  <c r="J501" i="29"/>
  <c r="P501" i="29" s="1"/>
  <c r="Q501" i="29" s="1"/>
  <c r="P501" i="26"/>
  <c r="Q501" i="26" s="1"/>
  <c r="J72" i="29"/>
  <c r="P72" i="29" s="1"/>
  <c r="Q72" i="29" s="1"/>
  <c r="P72" i="26"/>
  <c r="Q72" i="26" s="1"/>
  <c r="J57" i="29"/>
  <c r="P57" i="29" s="1"/>
  <c r="Q57" i="29" s="1"/>
  <c r="P57" i="26"/>
  <c r="Q57" i="26" s="1"/>
  <c r="P402" i="26"/>
  <c r="Q402" i="26" s="1"/>
  <c r="J402" i="29"/>
  <c r="P402" i="29" s="1"/>
  <c r="Q402" i="29" s="1"/>
  <c r="J412" i="29"/>
  <c r="P412" i="29" s="1"/>
  <c r="Q412" i="29" s="1"/>
  <c r="P412" i="26"/>
  <c r="Q412" i="26" s="1"/>
  <c r="J430" i="29"/>
  <c r="P430" i="29" s="1"/>
  <c r="Q430" i="29" s="1"/>
  <c r="P430" i="26"/>
  <c r="Q430" i="26" s="1"/>
  <c r="J502" i="29"/>
  <c r="P502" i="29" s="1"/>
  <c r="Q502" i="29" s="1"/>
  <c r="P502" i="26"/>
  <c r="Q502" i="26" s="1"/>
  <c r="J488" i="29"/>
  <c r="P488" i="29" s="1"/>
  <c r="Q488" i="29" s="1"/>
  <c r="P488" i="26"/>
  <c r="Q488" i="26" s="1"/>
  <c r="J235" i="29"/>
  <c r="P235" i="29" s="1"/>
  <c r="Q235" i="29" s="1"/>
  <c r="P235" i="26"/>
  <c r="Q235" i="26" s="1"/>
  <c r="J394" i="29"/>
  <c r="P394" i="29" s="1"/>
  <c r="Q394" i="29" s="1"/>
  <c r="P394" i="26"/>
  <c r="Q394" i="26" s="1"/>
  <c r="J413" i="29"/>
  <c r="P413" i="29" s="1"/>
  <c r="Q413" i="29" s="1"/>
  <c r="P413" i="26"/>
  <c r="Q413" i="26" s="1"/>
  <c r="J275" i="29"/>
  <c r="P275" i="29" s="1"/>
  <c r="Q275" i="29" s="1"/>
  <c r="P275" i="26"/>
  <c r="Q275" i="26" s="1"/>
  <c r="P497" i="25"/>
  <c r="Q497" i="25" s="1"/>
  <c r="Q499" i="25"/>
  <c r="J554" i="29"/>
  <c r="P554" i="29" s="1"/>
  <c r="Q554" i="29" s="1"/>
  <c r="P554" i="26"/>
  <c r="Q554" i="26" s="1"/>
  <c r="J49" i="29"/>
  <c r="P49" i="29" s="1"/>
  <c r="Q49" i="29" s="1"/>
  <c r="P49" i="26"/>
  <c r="Q49" i="26" s="1"/>
  <c r="J105" i="29"/>
  <c r="P105" i="29" s="1"/>
  <c r="Q105" i="29" s="1"/>
  <c r="P105" i="26"/>
  <c r="Q105" i="26" s="1"/>
  <c r="J432" i="29"/>
  <c r="P432" i="29" s="1"/>
  <c r="Q432" i="29" s="1"/>
  <c r="P432" i="26"/>
  <c r="Q432" i="26" s="1"/>
  <c r="J239" i="29"/>
  <c r="P239" i="29" s="1"/>
  <c r="Q239" i="29" s="1"/>
  <c r="P239" i="26"/>
  <c r="Q239" i="26" s="1"/>
  <c r="J357" i="29"/>
  <c r="P357" i="29" s="1"/>
  <c r="Q357" i="29" s="1"/>
  <c r="P357" i="26"/>
  <c r="Q357" i="26" s="1"/>
  <c r="J302" i="29"/>
  <c r="P302" i="29" s="1"/>
  <c r="Q302" i="29" s="1"/>
  <c r="P302" i="26"/>
  <c r="Q302" i="26" s="1"/>
  <c r="J431" i="29"/>
  <c r="P431" i="29" s="1"/>
  <c r="Q431" i="29" s="1"/>
  <c r="P431" i="26"/>
  <c r="Q431" i="26" s="1"/>
  <c r="J26" i="29"/>
  <c r="P26" i="29" s="1"/>
  <c r="Q26" i="29" s="1"/>
  <c r="P26" i="26"/>
  <c r="Q26" i="26" s="1"/>
  <c r="J314" i="29"/>
  <c r="P314" i="29" s="1"/>
  <c r="Q314" i="29" s="1"/>
  <c r="P314" i="26"/>
  <c r="Q314" i="26" s="1"/>
  <c r="J459" i="29"/>
  <c r="P459" i="29" s="1"/>
  <c r="Q459" i="29" s="1"/>
  <c r="P459" i="26"/>
  <c r="Q459" i="26" s="1"/>
  <c r="J98" i="29"/>
  <c r="P98" i="29" s="1"/>
  <c r="Q98" i="29" s="1"/>
  <c r="P98" i="26"/>
  <c r="Q98" i="26" s="1"/>
  <c r="J461" i="29"/>
  <c r="P461" i="29" s="1"/>
  <c r="Q461" i="29" s="1"/>
  <c r="P461" i="26"/>
  <c r="Q461" i="26" s="1"/>
  <c r="J350" i="29"/>
  <c r="P350" i="29" s="1"/>
  <c r="Q350" i="29" s="1"/>
  <c r="P350" i="26"/>
  <c r="Q350" i="26" s="1"/>
  <c r="J298" i="29"/>
  <c r="P298" i="29" s="1"/>
  <c r="Q298" i="29" s="1"/>
  <c r="P298" i="26"/>
  <c r="Q298" i="26" s="1"/>
  <c r="P460" i="26"/>
  <c r="Q460" i="26" s="1"/>
  <c r="J460" i="29"/>
  <c r="P460" i="29" s="1"/>
  <c r="Q460" i="29" s="1"/>
  <c r="J208" i="29"/>
  <c r="P208" i="29" s="1"/>
  <c r="Q208" i="29" s="1"/>
  <c r="P208" i="26"/>
  <c r="Q208" i="26" s="1"/>
  <c r="J29" i="29"/>
  <c r="P29" i="29" s="1"/>
  <c r="Q29" i="29" s="1"/>
  <c r="P29" i="26"/>
  <c r="Q29" i="26" s="1"/>
  <c r="J218" i="29"/>
  <c r="P218" i="29" s="1"/>
  <c r="Q218" i="29" s="1"/>
  <c r="P218" i="26"/>
  <c r="Q218" i="26" s="1"/>
  <c r="J309" i="29"/>
  <c r="P309" i="29" s="1"/>
  <c r="Q309" i="29" s="1"/>
  <c r="P309" i="26"/>
  <c r="Q309" i="26" s="1"/>
  <c r="Q55" i="25"/>
  <c r="P53" i="25"/>
  <c r="Q53" i="25" s="1"/>
  <c r="J515" i="29"/>
  <c r="P515" i="29" s="1"/>
  <c r="Q515" i="29" s="1"/>
  <c r="P515" i="26"/>
  <c r="Q515" i="26" s="1"/>
  <c r="J34" i="29"/>
  <c r="P34" i="29" s="1"/>
  <c r="Q34" i="29" s="1"/>
  <c r="P34" i="26"/>
  <c r="Q34" i="26" s="1"/>
  <c r="Q485" i="25"/>
  <c r="P483" i="25"/>
  <c r="Q483" i="25" s="1"/>
  <c r="J376" i="29"/>
  <c r="P376" i="29" s="1"/>
  <c r="P376" i="26"/>
  <c r="J75" i="29"/>
  <c r="P75" i="29" s="1"/>
  <c r="Q75" i="29" s="1"/>
  <c r="P75" i="26"/>
  <c r="Q75" i="26" s="1"/>
  <c r="J267" i="29"/>
  <c r="P267" i="29" s="1"/>
  <c r="Q267" i="29" s="1"/>
  <c r="P267" i="26"/>
  <c r="Q267" i="26" s="1"/>
  <c r="J144" i="29"/>
  <c r="P144" i="29" s="1"/>
  <c r="Q144" i="29" s="1"/>
  <c r="P144" i="26"/>
  <c r="Q144" i="26" s="1"/>
  <c r="P322" i="26"/>
  <c r="Q322" i="26" s="1"/>
  <c r="J322" i="29"/>
  <c r="P322" i="29" s="1"/>
  <c r="Q322" i="29" s="1"/>
  <c r="J510" i="29"/>
  <c r="P510" i="29" s="1"/>
  <c r="Q510" i="29" s="1"/>
  <c r="P510" i="26"/>
  <c r="Q510" i="26" s="1"/>
  <c r="J145" i="29"/>
  <c r="P145" i="29" s="1"/>
  <c r="Q145" i="29" s="1"/>
  <c r="P145" i="26"/>
  <c r="Q145" i="26" s="1"/>
  <c r="J446" i="29"/>
  <c r="P446" i="29" s="1"/>
  <c r="Q446" i="29" s="1"/>
  <c r="P446" i="26"/>
  <c r="Q446" i="26" s="1"/>
  <c r="P549" i="24"/>
  <c r="Q549" i="24" s="1"/>
  <c r="J62" i="29"/>
  <c r="P62" i="29" s="1"/>
  <c r="Q62" i="29" s="1"/>
  <c r="P62" i="26"/>
  <c r="Q62" i="26" s="1"/>
  <c r="J530" i="29"/>
  <c r="P530" i="29" s="1"/>
  <c r="Q530" i="29" s="1"/>
  <c r="P530" i="26"/>
  <c r="Q530" i="26" s="1"/>
  <c r="J252" i="29"/>
  <c r="P252" i="29" s="1"/>
  <c r="Q252" i="29" s="1"/>
  <c r="P252" i="26"/>
  <c r="Q252" i="26" s="1"/>
  <c r="J262" i="29"/>
  <c r="P262" i="29" s="1"/>
  <c r="Q262" i="29" s="1"/>
  <c r="P262" i="26"/>
  <c r="Q262" i="26" s="1"/>
  <c r="J387" i="29"/>
  <c r="P387" i="29" s="1"/>
  <c r="Q387" i="29" s="1"/>
  <c r="P387" i="26"/>
  <c r="Q387" i="26" s="1"/>
  <c r="J266" i="29"/>
  <c r="P266" i="29" s="1"/>
  <c r="P266" i="26"/>
  <c r="J369" i="29"/>
  <c r="P369" i="29" s="1"/>
  <c r="Q369" i="29" s="1"/>
  <c r="P369" i="26"/>
  <c r="Q369" i="26" s="1"/>
  <c r="J507" i="29"/>
  <c r="P507" i="29" s="1"/>
  <c r="Q507" i="29" s="1"/>
  <c r="P507" i="26"/>
  <c r="Q507" i="26" s="1"/>
  <c r="J246" i="29"/>
  <c r="P246" i="29" s="1"/>
  <c r="Q246" i="29" s="1"/>
  <c r="P246" i="26"/>
  <c r="Q246" i="26" s="1"/>
  <c r="J521" i="29"/>
  <c r="P521" i="29" s="1"/>
  <c r="Q521" i="29" s="1"/>
  <c r="P521" i="26"/>
  <c r="Q521" i="26" s="1"/>
  <c r="J241" i="29"/>
  <c r="P241" i="29" s="1"/>
  <c r="Q241" i="29" s="1"/>
  <c r="P241" i="26"/>
  <c r="Q241" i="26" s="1"/>
  <c r="J224" i="29"/>
  <c r="P224" i="29" s="1"/>
  <c r="Q224" i="29" s="1"/>
  <c r="P224" i="26"/>
  <c r="Q224" i="26" s="1"/>
  <c r="J119" i="29"/>
  <c r="P119" i="29" s="1"/>
  <c r="Q119" i="29" s="1"/>
  <c r="P119" i="26"/>
  <c r="Q119" i="26" s="1"/>
  <c r="J269" i="29"/>
  <c r="P269" i="29" s="1"/>
  <c r="Q269" i="29" s="1"/>
  <c r="P269" i="26"/>
  <c r="Q269" i="26" s="1"/>
  <c r="P81" i="26"/>
  <c r="Q81" i="26" s="1"/>
  <c r="J81" i="29"/>
  <c r="P81" i="29" s="1"/>
  <c r="Q81" i="29" s="1"/>
  <c r="Q40" i="26"/>
  <c r="J40" i="29"/>
  <c r="P40" i="29" s="1"/>
  <c r="Q40" i="29" s="1"/>
  <c r="P40" i="26"/>
  <c r="J327" i="29"/>
  <c r="P327" i="29" s="1"/>
  <c r="P327" i="26"/>
  <c r="Q136" i="25"/>
  <c r="P134" i="25"/>
  <c r="Q134" i="25" s="1"/>
  <c r="J548" i="29"/>
  <c r="P548" i="29" s="1"/>
  <c r="Q548" i="29" s="1"/>
  <c r="P548" i="26"/>
  <c r="Q548" i="26" s="1"/>
  <c r="J153" i="29"/>
  <c r="P153" i="29" s="1"/>
  <c r="Q153" i="29" s="1"/>
  <c r="P153" i="26"/>
  <c r="Q153" i="26" s="1"/>
  <c r="J395" i="29"/>
  <c r="P395" i="29" s="1"/>
  <c r="Q395" i="29" s="1"/>
  <c r="P395" i="26"/>
  <c r="Q395" i="26" s="1"/>
  <c r="J347" i="29"/>
  <c r="P347" i="29" s="1"/>
  <c r="Q347" i="29" s="1"/>
  <c r="P347" i="26"/>
  <c r="Q347" i="26" s="1"/>
  <c r="J547" i="29"/>
  <c r="P547" i="29" s="1"/>
  <c r="Q547" i="29" s="1"/>
  <c r="P547" i="26"/>
  <c r="Q547" i="26" s="1"/>
  <c r="Q345" i="26"/>
  <c r="J345" i="29"/>
  <c r="P345" i="29" s="1"/>
  <c r="Q345" i="29" s="1"/>
  <c r="P345" i="26"/>
  <c r="J450" i="29"/>
  <c r="P450" i="29" s="1"/>
  <c r="Q450" i="29" s="1"/>
  <c r="P450" i="26"/>
  <c r="Q450" i="26" s="1"/>
  <c r="J522" i="29"/>
  <c r="P522" i="29" s="1"/>
  <c r="Q522" i="29" s="1"/>
  <c r="P522" i="26"/>
  <c r="Q522" i="26" s="1"/>
  <c r="J368" i="29"/>
  <c r="P368" i="29" s="1"/>
  <c r="Q368" i="29" s="1"/>
  <c r="P368" i="26"/>
  <c r="Q368" i="26" s="1"/>
  <c r="J190" i="29"/>
  <c r="P190" i="29" s="1"/>
  <c r="Q190" i="29" s="1"/>
  <c r="P190" i="26"/>
  <c r="Q190" i="26" s="1"/>
  <c r="J540" i="29"/>
  <c r="P540" i="29" s="1"/>
  <c r="Q540" i="29" s="1"/>
  <c r="P540" i="26"/>
  <c r="Q540" i="26" s="1"/>
  <c r="P489" i="25"/>
  <c r="Q489" i="25" s="1"/>
  <c r="Q491" i="25"/>
  <c r="J378" i="29"/>
  <c r="P378" i="29" s="1"/>
  <c r="Q378" i="29" s="1"/>
  <c r="P378" i="26"/>
  <c r="Q378" i="26" s="1"/>
  <c r="J396" i="29"/>
  <c r="P396" i="29" s="1"/>
  <c r="Q396" i="29" s="1"/>
  <c r="P396" i="26"/>
  <c r="Q396" i="26" s="1"/>
  <c r="J217" i="29"/>
  <c r="P217" i="29" s="1"/>
  <c r="P217" i="26"/>
  <c r="J195" i="29"/>
  <c r="P195" i="29" s="1"/>
  <c r="Q195" i="29" s="1"/>
  <c r="P195" i="26"/>
  <c r="Q195" i="26" s="1"/>
  <c r="J532" i="29"/>
  <c r="P532" i="29" s="1"/>
  <c r="Q532" i="29" s="1"/>
  <c r="P532" i="26"/>
  <c r="Q532" i="26" s="1"/>
  <c r="J58" i="29"/>
  <c r="P58" i="29" s="1"/>
  <c r="Q58" i="29" s="1"/>
  <c r="P58" i="26"/>
  <c r="Q58" i="26" s="1"/>
  <c r="J471" i="29"/>
  <c r="P471" i="29" s="1"/>
  <c r="Q471" i="29" s="1"/>
  <c r="P471" i="26"/>
  <c r="Q471" i="26" s="1"/>
  <c r="P352" i="26"/>
  <c r="Q352" i="26" s="1"/>
  <c r="J352" i="29"/>
  <c r="P352" i="29" s="1"/>
  <c r="Q352" i="29" s="1"/>
  <c r="J544" i="29"/>
  <c r="P544" i="29" s="1"/>
  <c r="Q544" i="29" s="1"/>
  <c r="P544" i="26"/>
  <c r="Q544" i="26" s="1"/>
  <c r="J254" i="29"/>
  <c r="P254" i="29" s="1"/>
  <c r="Q254" i="29" s="1"/>
  <c r="P254" i="26"/>
  <c r="Q254" i="26" s="1"/>
  <c r="J140" i="29"/>
  <c r="P140" i="29" s="1"/>
  <c r="Q140" i="29" s="1"/>
  <c r="P140" i="26"/>
  <c r="Q140" i="26" s="1"/>
  <c r="J511" i="29"/>
  <c r="P511" i="29" s="1"/>
  <c r="Q511" i="29" s="1"/>
  <c r="P511" i="26"/>
  <c r="Q511" i="26" s="1"/>
  <c r="J373" i="29"/>
  <c r="P373" i="29" s="1"/>
  <c r="Q373" i="29" s="1"/>
  <c r="P373" i="26"/>
  <c r="Q373" i="26" s="1"/>
  <c r="J100" i="29"/>
  <c r="P100" i="29" s="1"/>
  <c r="Q100" i="29" s="1"/>
  <c r="P100" i="26"/>
  <c r="Q100" i="26" s="1"/>
  <c r="J397" i="29"/>
  <c r="P397" i="29" s="1"/>
  <c r="Q397" i="29" s="1"/>
  <c r="P397" i="26"/>
  <c r="Q397" i="26" s="1"/>
  <c r="J533" i="29"/>
  <c r="P533" i="29" s="1"/>
  <c r="Q533" i="29" s="1"/>
  <c r="P533" i="26"/>
  <c r="Q533" i="26" s="1"/>
  <c r="J169" i="29"/>
  <c r="P169" i="29" s="1"/>
  <c r="Q169" i="29" s="1"/>
  <c r="P169" i="26"/>
  <c r="Q169" i="26" s="1"/>
  <c r="J52" i="29"/>
  <c r="P52" i="29" s="1"/>
  <c r="Q52" i="29" s="1"/>
  <c r="P52" i="26"/>
  <c r="Q52" i="26" s="1"/>
  <c r="J216" i="29"/>
  <c r="P216" i="29" s="1"/>
  <c r="Q216" i="29" s="1"/>
  <c r="P216" i="26"/>
  <c r="Q216" i="26" s="1"/>
  <c r="J268" i="29"/>
  <c r="P268" i="29" s="1"/>
  <c r="Q268" i="29" s="1"/>
  <c r="P268" i="26"/>
  <c r="Q268" i="26" s="1"/>
  <c r="J211" i="29"/>
  <c r="P211" i="29" s="1"/>
  <c r="Q211" i="29" s="1"/>
  <c r="P211" i="26"/>
  <c r="Q211" i="26" s="1"/>
  <c r="P92" i="26"/>
  <c r="Q92" i="26" s="1"/>
  <c r="J92" i="29"/>
  <c r="P92" i="29" s="1"/>
  <c r="Q92" i="29" s="1"/>
  <c r="J289" i="29"/>
  <c r="P289" i="29" s="1"/>
  <c r="Q289" i="29" s="1"/>
  <c r="P289" i="26"/>
  <c r="Q289" i="26" s="1"/>
  <c r="J160" i="26"/>
  <c r="P160" i="25"/>
  <c r="Q160" i="25" s="1"/>
  <c r="P47" i="26"/>
  <c r="Q47" i="26" s="1"/>
  <c r="J47" i="29"/>
  <c r="P47" i="29" s="1"/>
  <c r="Q47" i="29" s="1"/>
  <c r="J63" i="29"/>
  <c r="P63" i="29" s="1"/>
  <c r="Q63" i="29" s="1"/>
  <c r="P63" i="26"/>
  <c r="Q63" i="26" s="1"/>
  <c r="J417" i="29"/>
  <c r="P417" i="29" s="1"/>
  <c r="Q417" i="29" s="1"/>
  <c r="P417" i="26"/>
  <c r="Q417" i="26" s="1"/>
  <c r="J392" i="29"/>
  <c r="P392" i="29" s="1"/>
  <c r="Q392" i="29" s="1"/>
  <c r="P392" i="26"/>
  <c r="Q392" i="26" s="1"/>
  <c r="J318" i="29"/>
  <c r="P318" i="29" s="1"/>
  <c r="Q318" i="29" s="1"/>
  <c r="P318" i="26"/>
  <c r="Q318" i="26" s="1"/>
  <c r="J443" i="29"/>
  <c r="P443" i="29" s="1"/>
  <c r="Q443" i="29" s="1"/>
  <c r="P443" i="26"/>
  <c r="Q443" i="26" s="1"/>
  <c r="J447" i="29"/>
  <c r="P447" i="29" s="1"/>
  <c r="Q447" i="29" s="1"/>
  <c r="P447" i="26"/>
  <c r="Q447" i="26" s="1"/>
  <c r="K372" i="22"/>
  <c r="Q263" i="24"/>
  <c r="J107" i="29"/>
  <c r="P107" i="29" s="1"/>
  <c r="Q107" i="29" s="1"/>
  <c r="P107" i="26"/>
  <c r="Q107" i="26" s="1"/>
  <c r="P283" i="26"/>
  <c r="Q283" i="26" s="1"/>
  <c r="J283" i="29"/>
  <c r="P283" i="29" s="1"/>
  <c r="Q283" i="29" s="1"/>
  <c r="J333" i="29"/>
  <c r="P333" i="29" s="1"/>
  <c r="Q333" i="29" s="1"/>
  <c r="P333" i="26"/>
  <c r="Q333" i="26" s="1"/>
  <c r="J400" i="29"/>
  <c r="P400" i="29" s="1"/>
  <c r="Q400" i="29" s="1"/>
  <c r="P400" i="26"/>
  <c r="Q400" i="26" s="1"/>
  <c r="J128" i="29"/>
  <c r="P128" i="29" s="1"/>
  <c r="Q128" i="29" s="1"/>
  <c r="P128" i="26"/>
  <c r="Q128" i="26" s="1"/>
  <c r="J250" i="29"/>
  <c r="P250" i="29" s="1"/>
  <c r="Q250" i="29" s="1"/>
  <c r="P250" i="26"/>
  <c r="Q250" i="26" s="1"/>
  <c r="J209" i="29"/>
  <c r="P209" i="29" s="1"/>
  <c r="Q209" i="29" s="1"/>
  <c r="P209" i="26"/>
  <c r="Q209" i="26" s="1"/>
  <c r="J83" i="29"/>
  <c r="P83" i="29" s="1"/>
  <c r="Q83" i="29" s="1"/>
  <c r="P83" i="26"/>
  <c r="Q83" i="26" s="1"/>
  <c r="J189" i="29"/>
  <c r="P189" i="29" s="1"/>
  <c r="Q189" i="29" s="1"/>
  <c r="P189" i="26"/>
  <c r="Q189" i="26" s="1"/>
  <c r="J210" i="29"/>
  <c r="P210" i="29" s="1"/>
  <c r="Q210" i="29" s="1"/>
  <c r="P210" i="26"/>
  <c r="Q210" i="26" s="1"/>
  <c r="J474" i="29"/>
  <c r="P474" i="29" s="1"/>
  <c r="Q474" i="29" s="1"/>
  <c r="P474" i="26"/>
  <c r="Q474" i="26" s="1"/>
  <c r="J542" i="29"/>
  <c r="P542" i="29" s="1"/>
  <c r="Q542" i="29" s="1"/>
  <c r="P542" i="26"/>
  <c r="Q542" i="26" s="1"/>
  <c r="Q327" i="25"/>
  <c r="J136" i="29"/>
  <c r="P136" i="29" s="1"/>
  <c r="P136" i="26"/>
  <c r="Q136" i="26" s="1"/>
  <c r="J205" i="29"/>
  <c r="P205" i="29" s="1"/>
  <c r="Q205" i="29" s="1"/>
  <c r="P205" i="26"/>
  <c r="Q205" i="26" s="1"/>
  <c r="J380" i="29"/>
  <c r="P380" i="29" s="1"/>
  <c r="Q380" i="29" s="1"/>
  <c r="P380" i="26"/>
  <c r="Q380" i="26" s="1"/>
  <c r="J186" i="29"/>
  <c r="P186" i="29" s="1"/>
  <c r="Q186" i="29" s="1"/>
  <c r="P186" i="26"/>
  <c r="Q186" i="26" s="1"/>
  <c r="J504" i="29"/>
  <c r="P504" i="29" s="1"/>
  <c r="Q504" i="29" s="1"/>
  <c r="P504" i="26"/>
  <c r="Q504" i="26" s="1"/>
  <c r="J37" i="29"/>
  <c r="P37" i="29" s="1"/>
  <c r="Q37" i="29" s="1"/>
  <c r="P37" i="26"/>
  <c r="Q37" i="26" s="1"/>
  <c r="Q207" i="26"/>
  <c r="J207" i="29"/>
  <c r="P207" i="29" s="1"/>
  <c r="Q207" i="29" s="1"/>
  <c r="P207" i="26"/>
  <c r="P132" i="26"/>
  <c r="Q132" i="26" s="1"/>
  <c r="J132" i="29"/>
  <c r="P132" i="29" s="1"/>
  <c r="Q132" i="29" s="1"/>
  <c r="J332" i="29"/>
  <c r="P332" i="29" s="1"/>
  <c r="Q332" i="29" s="1"/>
  <c r="P332" i="26"/>
  <c r="Q332" i="26" s="1"/>
  <c r="J486" i="29"/>
  <c r="P486" i="29" s="1"/>
  <c r="Q486" i="29" s="1"/>
  <c r="P486" i="26"/>
  <c r="Q486" i="26" s="1"/>
  <c r="J79" i="29"/>
  <c r="P79" i="29" s="1"/>
  <c r="Q79" i="29" s="1"/>
  <c r="P79" i="26"/>
  <c r="Q79" i="26" s="1"/>
  <c r="J22" i="29"/>
  <c r="P22" i="29" s="1"/>
  <c r="Q22" i="29" s="1"/>
  <c r="P22" i="26"/>
  <c r="Q22" i="26" s="1"/>
  <c r="J185" i="29"/>
  <c r="P185" i="29" s="1"/>
  <c r="Q185" i="29" s="1"/>
  <c r="P185" i="26"/>
  <c r="Q185" i="26" s="1"/>
  <c r="J251" i="29"/>
  <c r="P251" i="29" s="1"/>
  <c r="Q251" i="29" s="1"/>
  <c r="P251" i="26"/>
  <c r="Q251" i="26" s="1"/>
  <c r="P102" i="26"/>
  <c r="Q102" i="26" s="1"/>
  <c r="J102" i="29"/>
  <c r="P102" i="29" s="1"/>
  <c r="Q102" i="29" s="1"/>
  <c r="J162" i="29"/>
  <c r="P162" i="29" s="1"/>
  <c r="Q162" i="29" s="1"/>
  <c r="P162" i="26"/>
  <c r="Q162" i="26" s="1"/>
  <c r="P201" i="26"/>
  <c r="Q201" i="26" s="1"/>
  <c r="J201" i="29"/>
  <c r="P201" i="29" s="1"/>
  <c r="Q201" i="29" s="1"/>
  <c r="J253" i="29"/>
  <c r="P253" i="29" s="1"/>
  <c r="Q253" i="29" s="1"/>
  <c r="P253" i="26"/>
  <c r="Q253" i="26" s="1"/>
  <c r="J159" i="29"/>
  <c r="P159" i="29" s="1"/>
  <c r="P159" i="26"/>
  <c r="J491" i="29"/>
  <c r="P491" i="29" s="1"/>
  <c r="P491" i="26"/>
  <c r="J555" i="29"/>
  <c r="P555" i="29" s="1"/>
  <c r="Q555" i="29" s="1"/>
  <c r="P555" i="26"/>
  <c r="Q555" i="26" s="1"/>
  <c r="J323" i="29"/>
  <c r="P323" i="29" s="1"/>
  <c r="Q323" i="29" s="1"/>
  <c r="P323" i="26"/>
  <c r="Q323" i="26" s="1"/>
  <c r="J278" i="29"/>
  <c r="P278" i="29" s="1"/>
  <c r="Q278" i="29" s="1"/>
  <c r="P278" i="26"/>
  <c r="Q278" i="26" s="1"/>
  <c r="J523" i="29"/>
  <c r="P523" i="29" s="1"/>
  <c r="Q523" i="29" s="1"/>
  <c r="P523" i="26"/>
  <c r="Q523" i="26" s="1"/>
  <c r="J249" i="29"/>
  <c r="P249" i="29" s="1"/>
  <c r="Q249" i="29" s="1"/>
  <c r="P249" i="26"/>
  <c r="Q249" i="26" s="1"/>
  <c r="J436" i="29"/>
  <c r="P436" i="29" s="1"/>
  <c r="Q436" i="29" s="1"/>
  <c r="P436" i="26"/>
  <c r="Q436" i="26" s="1"/>
  <c r="J284" i="29"/>
  <c r="P284" i="29" s="1"/>
  <c r="Q284" i="29" s="1"/>
  <c r="P284" i="26"/>
  <c r="Q284" i="26" s="1"/>
  <c r="J312" i="29"/>
  <c r="P312" i="29" s="1"/>
  <c r="Q312" i="29" s="1"/>
  <c r="P312" i="26"/>
  <c r="Q312" i="26" s="1"/>
  <c r="J161" i="29"/>
  <c r="P161" i="29" s="1"/>
  <c r="P161" i="26"/>
  <c r="J315" i="29"/>
  <c r="P315" i="29" s="1"/>
  <c r="Q315" i="29" s="1"/>
  <c r="P315" i="26"/>
  <c r="Q315" i="26" s="1"/>
  <c r="J234" i="29"/>
  <c r="P234" i="29" s="1"/>
  <c r="Q234" i="29" s="1"/>
  <c r="P234" i="26"/>
  <c r="Q234" i="26" s="1"/>
  <c r="J404" i="29"/>
  <c r="P404" i="29" s="1"/>
  <c r="Q404" i="29" s="1"/>
  <c r="P404" i="26"/>
  <c r="Q404" i="26" s="1"/>
  <c r="J463" i="29"/>
  <c r="P463" i="29" s="1"/>
  <c r="Q463" i="29" s="1"/>
  <c r="P463" i="26"/>
  <c r="Q463" i="26" s="1"/>
  <c r="J545" i="29"/>
  <c r="P545" i="29" s="1"/>
  <c r="Q545" i="29" s="1"/>
  <c r="P545" i="26"/>
  <c r="Q545" i="26" s="1"/>
  <c r="P124" i="26"/>
  <c r="Q124" i="26" s="1"/>
  <c r="J124" i="29"/>
  <c r="P124" i="29" s="1"/>
  <c r="Q124" i="29" s="1"/>
  <c r="J330" i="29"/>
  <c r="P330" i="29" s="1"/>
  <c r="Q330" i="29" s="1"/>
  <c r="P330" i="26"/>
  <c r="Q330" i="26" s="1"/>
  <c r="J560" i="29"/>
  <c r="P560" i="29" s="1"/>
  <c r="Q560" i="29" s="1"/>
  <c r="P560" i="26"/>
  <c r="Q560" i="26" s="1"/>
  <c r="J442" i="29"/>
  <c r="P442" i="29" s="1"/>
  <c r="Q442" i="29" s="1"/>
  <c r="P442" i="26"/>
  <c r="Q442" i="26" s="1"/>
  <c r="J111" i="29"/>
  <c r="P111" i="29" s="1"/>
  <c r="Q111" i="29" s="1"/>
  <c r="P111" i="26"/>
  <c r="Q111" i="26" s="1"/>
  <c r="J528" i="29"/>
  <c r="P528" i="29" s="1"/>
  <c r="Q528" i="29" s="1"/>
  <c r="P528" i="26"/>
  <c r="Q528" i="26" s="1"/>
  <c r="J155" i="29"/>
  <c r="P155" i="29" s="1"/>
  <c r="Q155" i="29" s="1"/>
  <c r="P155" i="26"/>
  <c r="Q155" i="26" s="1"/>
  <c r="P71" i="26"/>
  <c r="Q71" i="26" s="1"/>
  <c r="J71" i="29"/>
  <c r="P71" i="29" s="1"/>
  <c r="Q71" i="29" s="1"/>
  <c r="J122" i="29"/>
  <c r="P122" i="29" s="1"/>
  <c r="P122" i="26"/>
  <c r="J418" i="29"/>
  <c r="P418" i="29" s="1"/>
  <c r="Q418" i="29" s="1"/>
  <c r="P418" i="26"/>
  <c r="Q418" i="26" s="1"/>
  <c r="J448" i="29"/>
  <c r="P448" i="29" s="1"/>
  <c r="P448" i="26"/>
  <c r="J117" i="29"/>
  <c r="P117" i="29" s="1"/>
  <c r="Q117" i="29" s="1"/>
  <c r="P117" i="26"/>
  <c r="Q117" i="26" s="1"/>
  <c r="J492" i="29"/>
  <c r="P492" i="29" s="1"/>
  <c r="Q492" i="29" s="1"/>
  <c r="P492" i="26"/>
  <c r="Q492" i="26" s="1"/>
  <c r="J398" i="29"/>
  <c r="P398" i="29" s="1"/>
  <c r="P398" i="26"/>
  <c r="J90" i="29"/>
  <c r="P90" i="29" s="1"/>
  <c r="Q90" i="29" s="1"/>
  <c r="P90" i="26"/>
  <c r="Q90" i="26" s="1"/>
  <c r="J147" i="29"/>
  <c r="P147" i="29" s="1"/>
  <c r="Q147" i="29" s="1"/>
  <c r="P147" i="26"/>
  <c r="Q147" i="26" s="1"/>
  <c r="J478" i="29"/>
  <c r="P478" i="29" s="1"/>
  <c r="P478" i="26"/>
  <c r="J454" i="29"/>
  <c r="P454" i="29" s="1"/>
  <c r="Q454" i="29" s="1"/>
  <c r="P454" i="26"/>
  <c r="Q454" i="26" s="1"/>
  <c r="J348" i="29"/>
  <c r="P348" i="29" s="1"/>
  <c r="P348" i="26"/>
  <c r="J245" i="29"/>
  <c r="P245" i="29" s="1"/>
  <c r="Q245" i="29" s="1"/>
  <c r="P245" i="26"/>
  <c r="Q245" i="26" s="1"/>
  <c r="J429" i="26"/>
  <c r="P429" i="25"/>
  <c r="Q429" i="25" s="1"/>
  <c r="P151" i="26"/>
  <c r="Q151" i="26" s="1"/>
  <c r="J151" i="29"/>
  <c r="P151" i="29" s="1"/>
  <c r="Q151" i="29" s="1"/>
  <c r="J518" i="29"/>
  <c r="P518" i="29" s="1"/>
  <c r="Q518" i="29" s="1"/>
  <c r="P518" i="26"/>
  <c r="Q518" i="26" s="1"/>
  <c r="J202" i="29"/>
  <c r="P202" i="29" s="1"/>
  <c r="Q202" i="29" s="1"/>
  <c r="P202" i="26"/>
  <c r="Q202" i="26" s="1"/>
  <c r="P126" i="26"/>
  <c r="Q126" i="26" s="1"/>
  <c r="J126" i="29"/>
  <c r="P126" i="29" s="1"/>
  <c r="Q126" i="29" s="1"/>
  <c r="J176" i="29"/>
  <c r="P176" i="29" s="1"/>
  <c r="Q176" i="29" s="1"/>
  <c r="P176" i="26"/>
  <c r="Q176" i="26" s="1"/>
  <c r="J453" i="29"/>
  <c r="P453" i="29" s="1"/>
  <c r="Q453" i="29" s="1"/>
  <c r="P453" i="26"/>
  <c r="Q453" i="26" s="1"/>
  <c r="J354" i="29"/>
  <c r="P354" i="29" s="1"/>
  <c r="Q354" i="29" s="1"/>
  <c r="P354" i="26"/>
  <c r="Q354" i="26" s="1"/>
  <c r="J20" i="29"/>
  <c r="P20" i="29" s="1"/>
  <c r="P20" i="26"/>
  <c r="P108" i="25"/>
  <c r="Q108" i="25" s="1"/>
  <c r="Q110" i="25"/>
  <c r="J50" i="29"/>
  <c r="P50" i="29" s="1"/>
  <c r="Q50" i="29" s="1"/>
  <c r="P50" i="26"/>
  <c r="Q50" i="26" s="1"/>
  <c r="J473" i="29"/>
  <c r="P473" i="29" s="1"/>
  <c r="Q473" i="29" s="1"/>
  <c r="P473" i="26"/>
  <c r="Q473" i="26" s="1"/>
  <c r="Q270" i="26"/>
  <c r="J270" i="29"/>
  <c r="P270" i="29" s="1"/>
  <c r="Q270" i="29" s="1"/>
  <c r="P270" i="26"/>
  <c r="J193" i="29"/>
  <c r="P193" i="29" s="1"/>
  <c r="Q193" i="29" s="1"/>
  <c r="P193" i="26"/>
  <c r="Q193" i="26" s="1"/>
  <c r="J384" i="29"/>
  <c r="P384" i="29" s="1"/>
  <c r="Q384" i="29" s="1"/>
  <c r="P384" i="26"/>
  <c r="Q384" i="26" s="1"/>
  <c r="J194" i="29"/>
  <c r="P194" i="29" s="1"/>
  <c r="Q194" i="29" s="1"/>
  <c r="P194" i="26"/>
  <c r="Q194" i="26" s="1"/>
  <c r="J141" i="29"/>
  <c r="P141" i="29" s="1"/>
  <c r="Q141" i="29" s="1"/>
  <c r="P141" i="26"/>
  <c r="Q141" i="26" s="1"/>
  <c r="J434" i="29"/>
  <c r="P434" i="29" s="1"/>
  <c r="Q434" i="29" s="1"/>
  <c r="P434" i="26"/>
  <c r="Q434" i="26" s="1"/>
  <c r="J539" i="29"/>
  <c r="P539" i="29" s="1"/>
  <c r="P539" i="26"/>
  <c r="J509" i="29"/>
  <c r="P509" i="29" s="1"/>
  <c r="Q509" i="29" s="1"/>
  <c r="P509" i="26"/>
  <c r="Q509" i="26" s="1"/>
  <c r="J464" i="29"/>
  <c r="P464" i="29" s="1"/>
  <c r="Q464" i="29" s="1"/>
  <c r="P464" i="26"/>
  <c r="Q464" i="26" s="1"/>
  <c r="J493" i="29"/>
  <c r="P493" i="29" s="1"/>
  <c r="Q493" i="29" s="1"/>
  <c r="P493" i="26"/>
  <c r="Q493" i="26" s="1"/>
  <c r="J60" i="29"/>
  <c r="P60" i="29" s="1"/>
  <c r="Q60" i="29" s="1"/>
  <c r="P60" i="26"/>
  <c r="Q60" i="26" s="1"/>
  <c r="P164" i="26"/>
  <c r="Q164" i="26" s="1"/>
  <c r="J164" i="29"/>
  <c r="P164" i="29" s="1"/>
  <c r="Q164" i="29" s="1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K372" i="23" s="1"/>
  <c r="J393" i="24"/>
  <c r="G320" i="23"/>
  <c r="I320" i="23"/>
  <c r="I544" i="23" s="1"/>
  <c r="H13" i="23" s="1"/>
  <c r="P476" i="26" l="1"/>
  <c r="P476" i="29"/>
  <c r="Q20" i="26"/>
  <c r="P18" i="26"/>
  <c r="J558" i="29"/>
  <c r="P558" i="29" s="1"/>
  <c r="Q558" i="29" s="1"/>
  <c r="P558" i="26"/>
  <c r="Q558" i="26" s="1"/>
  <c r="J551" i="29"/>
  <c r="P551" i="29" s="1"/>
  <c r="P551" i="26"/>
  <c r="P483" i="26"/>
  <c r="Q483" i="26" s="1"/>
  <c r="Q485" i="26"/>
  <c r="J565" i="29"/>
  <c r="P565" i="29" s="1"/>
  <c r="Q565" i="29" s="1"/>
  <c r="P565" i="26"/>
  <c r="Q565" i="26" s="1"/>
  <c r="Q539" i="29"/>
  <c r="P537" i="29"/>
  <c r="Q537" i="29" s="1"/>
  <c r="Q551" i="25"/>
  <c r="P549" i="25"/>
  <c r="Q549" i="25" s="1"/>
  <c r="Q485" i="29"/>
  <c r="P483" i="29"/>
  <c r="Q483" i="29" s="1"/>
  <c r="Q55" i="26"/>
  <c r="P424" i="25"/>
  <c r="Q424" i="25" s="1"/>
  <c r="Q55" i="29"/>
  <c r="O304" i="29"/>
  <c r="O291" i="29" s="1"/>
  <c r="O567" i="29" s="1"/>
  <c r="J304" i="29"/>
  <c r="P304" i="29" s="1"/>
  <c r="Q304" i="29" s="1"/>
  <c r="J429" i="29"/>
  <c r="P429" i="29" s="1"/>
  <c r="Q429" i="29" s="1"/>
  <c r="P429" i="26"/>
  <c r="Q429" i="26" s="1"/>
  <c r="Q122" i="26"/>
  <c r="P120" i="26"/>
  <c r="Q120" i="26" s="1"/>
  <c r="Q491" i="29"/>
  <c r="P489" i="29"/>
  <c r="Q489" i="29" s="1"/>
  <c r="Q136" i="29"/>
  <c r="Q327" i="29"/>
  <c r="Q327" i="26"/>
  <c r="P393" i="24"/>
  <c r="Q393" i="24" s="1"/>
  <c r="J393" i="25"/>
  <c r="Q122" i="29"/>
  <c r="P120" i="29"/>
  <c r="Q120" i="29" s="1"/>
  <c r="J160" i="29"/>
  <c r="P160" i="29" s="1"/>
  <c r="Q160" i="29" s="1"/>
  <c r="P160" i="26"/>
  <c r="Q160" i="26" s="1"/>
  <c r="J77" i="29"/>
  <c r="P77" i="29" s="1"/>
  <c r="P77" i="26"/>
  <c r="Q426" i="26"/>
  <c r="Q199" i="29"/>
  <c r="Q539" i="26"/>
  <c r="P537" i="26"/>
  <c r="Q537" i="26" s="1"/>
  <c r="P489" i="26"/>
  <c r="Q489" i="26" s="1"/>
  <c r="Q491" i="26"/>
  <c r="Q376" i="26"/>
  <c r="Q499" i="26"/>
  <c r="P497" i="26"/>
  <c r="Q497" i="26" s="1"/>
  <c r="Q426" i="29"/>
  <c r="P18" i="29"/>
  <c r="Q20" i="29"/>
  <c r="Q376" i="29"/>
  <c r="Q259" i="29"/>
  <c r="Q499" i="29"/>
  <c r="P497" i="29"/>
  <c r="Q497" i="29" s="1"/>
  <c r="Q293" i="29"/>
  <c r="Q110" i="26"/>
  <c r="P108" i="26"/>
  <c r="Q108" i="26" s="1"/>
  <c r="J64" i="29"/>
  <c r="P64" i="29" s="1"/>
  <c r="Q64" i="29" s="1"/>
  <c r="P64" i="26"/>
  <c r="P53" i="26" s="1"/>
  <c r="Q53" i="26" s="1"/>
  <c r="Q110" i="29"/>
  <c r="P108" i="29"/>
  <c r="Q108" i="29" s="1"/>
  <c r="P303" i="25"/>
  <c r="J303" i="26"/>
  <c r="P263" i="25"/>
  <c r="Q263" i="25" s="1"/>
  <c r="J263" i="26"/>
  <c r="O567" i="25"/>
  <c r="N13" i="25" s="1"/>
  <c r="J320" i="23"/>
  <c r="K320" i="23" s="1"/>
  <c r="J338" i="24"/>
  <c r="P374" i="24" l="1"/>
  <c r="Q374" i="24" s="1"/>
  <c r="P424" i="26"/>
  <c r="Q424" i="26" s="1"/>
  <c r="Q64" i="26"/>
  <c r="Q551" i="26"/>
  <c r="P549" i="26"/>
  <c r="Q549" i="26" s="1"/>
  <c r="P393" i="25"/>
  <c r="J393" i="26"/>
  <c r="Q551" i="29"/>
  <c r="P549" i="29"/>
  <c r="Q549" i="29" s="1"/>
  <c r="N13" i="29"/>
  <c r="K13" i="29" s="1"/>
  <c r="J303" i="29"/>
  <c r="P303" i="29" s="1"/>
  <c r="P303" i="26"/>
  <c r="P291" i="26" s="1"/>
  <c r="Q291" i="26" s="1"/>
  <c r="P53" i="29"/>
  <c r="Q53" i="29" s="1"/>
  <c r="J263" i="29"/>
  <c r="P263" i="29" s="1"/>
  <c r="P263" i="26"/>
  <c r="Q263" i="26" s="1"/>
  <c r="Q18" i="29"/>
  <c r="Q18" i="26"/>
  <c r="P338" i="24"/>
  <c r="J338" i="25"/>
  <c r="P424" i="29"/>
  <c r="Q424" i="29" s="1"/>
  <c r="P257" i="25"/>
  <c r="Q257" i="25" s="1"/>
  <c r="Q303" i="25"/>
  <c r="P291" i="25"/>
  <c r="Q291" i="25" s="1"/>
  <c r="Q338" i="24"/>
  <c r="P325" i="24"/>
  <c r="J544" i="23"/>
  <c r="K544" i="23" s="1"/>
  <c r="Q303" i="26" l="1"/>
  <c r="Q263" i="29"/>
  <c r="P257" i="29"/>
  <c r="Q257" i="29" s="1"/>
  <c r="P257" i="26"/>
  <c r="Q257" i="26" s="1"/>
  <c r="J393" i="29"/>
  <c r="P393" i="29" s="1"/>
  <c r="P393" i="26"/>
  <c r="J338" i="26"/>
  <c r="P338" i="25"/>
  <c r="Q393" i="25"/>
  <c r="P374" i="25"/>
  <c r="Q374" i="25" s="1"/>
  <c r="Q303" i="29"/>
  <c r="P291" i="29"/>
  <c r="Q291" i="29" s="1"/>
  <c r="Q325" i="24"/>
  <c r="O214" i="24"/>
  <c r="O197" i="24" s="1"/>
  <c r="O567" i="24" s="1"/>
  <c r="P214" i="24"/>
  <c r="N214" i="24"/>
  <c r="Q338" i="25" l="1"/>
  <c r="P325" i="25"/>
  <c r="Q393" i="29"/>
  <c r="P374" i="29"/>
  <c r="Q374" i="29" s="1"/>
  <c r="Q393" i="26"/>
  <c r="P374" i="26"/>
  <c r="Q374" i="26" s="1"/>
  <c r="J338" i="29"/>
  <c r="P338" i="29" s="1"/>
  <c r="P338" i="26"/>
  <c r="N13" i="24"/>
  <c r="R582" i="24"/>
  <c r="N197" i="24"/>
  <c r="N567" i="24" s="1"/>
  <c r="N581" i="24" s="1"/>
  <c r="P582" i="24" s="1"/>
  <c r="Q214" i="24"/>
  <c r="P197" i="24"/>
  <c r="Q338" i="29" l="1"/>
  <c r="P325" i="29"/>
  <c r="Q325" i="29" s="1"/>
  <c r="Q338" i="26"/>
  <c r="P325" i="26"/>
  <c r="Q325" i="26" s="1"/>
  <c r="Q325" i="25"/>
  <c r="P567" i="25"/>
  <c r="E13" i="24"/>
  <c r="I13" i="24" s="1"/>
  <c r="K13" i="24" s="1"/>
  <c r="Q197" i="24"/>
  <c r="P567" i="24"/>
  <c r="O142" i="26"/>
  <c r="O134" i="26" s="1"/>
  <c r="J142" i="26"/>
  <c r="Q567" i="25" l="1"/>
  <c r="R582" i="29"/>
  <c r="J142" i="29"/>
  <c r="P142" i="29" s="1"/>
  <c r="P134" i="29" s="1"/>
  <c r="P142" i="26"/>
  <c r="P134" i="26" s="1"/>
  <c r="Q567" i="24"/>
  <c r="R582" i="25"/>
  <c r="J204" i="26"/>
  <c r="O204" i="26"/>
  <c r="Q134" i="26" l="1"/>
  <c r="Q134" i="29"/>
  <c r="J204" i="29"/>
  <c r="P204" i="29" s="1"/>
  <c r="P204" i="26"/>
  <c r="Q204" i="26" s="1"/>
  <c r="O219" i="26"/>
  <c r="O197" i="26" s="1"/>
  <c r="O567" i="26" s="1"/>
  <c r="R582" i="26" s="1"/>
  <c r="J219" i="26"/>
  <c r="Q204" i="29" l="1"/>
  <c r="J219" i="29"/>
  <c r="P219" i="29" s="1"/>
  <c r="P197" i="29" s="1"/>
  <c r="P219" i="26"/>
  <c r="P197" i="26" s="1"/>
  <c r="N13" i="26"/>
  <c r="K13" i="26" s="1"/>
  <c r="P567" i="26" l="1"/>
  <c r="Q197" i="26"/>
  <c r="Q197" i="29"/>
  <c r="P567" i="29"/>
  <c r="Q567" i="29" s="1"/>
  <c r="P578" i="29" l="1"/>
  <c r="Q567" i="26"/>
  <c r="U363" i="35"/>
  <c r="U327" i="35" s="1"/>
  <c r="U571" i="35" s="1"/>
  <c r="Z582" i="35" s="1"/>
  <c r="V363" i="35"/>
  <c r="V327" i="35" l="1"/>
  <c r="W363" i="35"/>
  <c r="V582" i="35"/>
  <c r="X586" i="35"/>
  <c r="X588" i="35"/>
  <c r="T13" i="35"/>
  <c r="W571" i="35" l="1"/>
  <c r="W327" i="35"/>
</calcChain>
</file>

<file path=xl/sharedStrings.xml><?xml version="1.0" encoding="utf-8"?>
<sst xmlns="http://schemas.openxmlformats.org/spreadsheetml/2006/main" count="31415" uniqueCount="1611">
  <si>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</si>
  <si>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</si>
  <si>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</si>
  <si>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</si>
  <si>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</si>
  <si>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</si>
  <si>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</si>
  <si>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</si>
  <si>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</si>
  <si>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</si>
  <si>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</si>
  <si>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</si>
  <si>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</si>
  <si>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</si>
  <si>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</si>
  <si>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</si>
  <si>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</si>
  <si>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</si>
  <si>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</si>
  <si>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</si>
  <si>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</si>
  <si>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</si>
  <si>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</si>
  <si>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</si>
  <si>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</si>
  <si>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</si>
  <si>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</si>
  <si>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</si>
  <si>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</si>
  <si>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</si>
  <si>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</si>
  <si>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</si>
  <si>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</si>
  <si>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</si>
  <si>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</si>
  <si>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</si>
  <si>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</si>
  <si>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</si>
  <si>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</si>
  <si>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</si>
  <si>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</si>
  <si>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</si>
  <si>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</si>
  <si>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</si>
  <si>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</si>
  <si>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</si>
  <si>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</si>
  <si>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</si>
  <si>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</si>
  <si>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</si>
  <si>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</si>
  <si>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</si>
  <si>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</si>
  <si>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</si>
  <si>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</si>
  <si>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</si>
  <si>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</si>
  <si>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</si>
  <si>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</si>
  <si>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</si>
  <si>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</si>
  <si>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</si>
  <si>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</si>
  <si>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</si>
  <si>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</si>
  <si>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</si>
  <si>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</si>
  <si>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</si>
  <si>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</si>
  <si>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</si>
  <si>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</si>
  <si>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</si>
  <si>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</si>
  <si>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</si>
  <si>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</si>
  <si>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</si>
  <si>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</si>
  <si>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</si>
  <si>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</si>
  <si>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</si>
  <si>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</si>
  <si>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</si>
  <si>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</si>
  <si>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</si>
  <si>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</si>
  <si>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</si>
  <si>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</si>
  <si>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</si>
  <si>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</si>
  <si>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</si>
  <si>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</si>
  <si>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</si>
  <si>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</si>
  <si>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</si>
  <si>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</si>
  <si>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</si>
  <si>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</si>
  <si>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</si>
  <si>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</si>
  <si>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</si>
  <si>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</si>
  <si>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</si>
  <si>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</si>
  <si>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</si>
  <si>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</si>
  <si>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</si>
  <si>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</si>
  <si>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</si>
  <si>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</si>
  <si>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</si>
  <si>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</si>
  <si>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</si>
  <si>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</si>
  <si>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</si>
  <si>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</si>
  <si>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</si>
  <si>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</si>
  <si>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</si>
  <si>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</si>
  <si>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</si>
  <si>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</si>
  <si>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</si>
  <si>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</si>
  <si>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</si>
  <si>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</si>
  <si>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</si>
  <si>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</si>
  <si>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</si>
  <si>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</si>
  <si>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</si>
  <si>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</si>
  <si>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</si>
  <si>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</si>
  <si>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</si>
  <si>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</si>
  <si>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</si>
  <si>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</si>
  <si>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</si>
  <si>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</si>
  <si>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</si>
  <si>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</si>
  <si>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</si>
  <si>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</si>
  <si>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</si>
  <si>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</si>
  <si>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</si>
  <si>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</si>
  <si>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</si>
  <si>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</si>
  <si>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</si>
  <si>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</si>
  <si>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</si>
  <si>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</si>
  <si>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</si>
  <si>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</si>
  <si>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</si>
  <si>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</si>
  <si>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</si>
  <si>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</si>
  <si>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</si>
  <si>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</si>
  <si>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</si>
  <si>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</si>
  <si>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</si>
  <si>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</si>
  <si>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</si>
  <si>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</si>
  <si>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</si>
  <si>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</si>
  <si>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</si>
  <si>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</si>
  <si>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</si>
  <si>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</si>
  <si>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</si>
  <si>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</si>
  <si>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</si>
  <si>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</si>
  <si>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</si>
  <si>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</si>
  <si>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</si>
  <si>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</si>
  <si>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</si>
  <si>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</si>
  <si>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</si>
  <si>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</si>
  <si>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</si>
  <si>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</si>
  <si>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</si>
  <si>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</si>
  <si>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</si>
  <si>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</si>
  <si>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</si>
  <si>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</si>
  <si>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</si>
  <si>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</si>
  <si>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</si>
  <si>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</si>
  <si>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</si>
  <si>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</si>
  <si>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</si>
  <si>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</si>
  <si>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</si>
  <si>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</si>
  <si>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</si>
  <si>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</si>
  <si>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</si>
  <si>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</si>
  <si>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</si>
  <si>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</si>
  <si>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</si>
  <si>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</si>
  <si>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</si>
  <si>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</si>
  <si>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</si>
  <si>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</si>
  <si>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</si>
  <si>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</si>
  <si>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</si>
  <si>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</si>
  <si>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</si>
  <si>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</si>
  <si>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</si>
  <si>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</si>
  <si>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</si>
  <si>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</si>
  <si>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</si>
  <si>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</si>
  <si>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</si>
  <si>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</si>
  <si>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</si>
  <si>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</si>
  <si>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</si>
  <si>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</si>
  <si>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</si>
  <si>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</si>
  <si>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</si>
  <si>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</si>
  <si>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</si>
  <si>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</si>
  <si>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</si>
  <si>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</si>
  <si>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</si>
  <si>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</si>
  <si>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</si>
  <si>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</si>
  <si>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</si>
  <si>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</si>
  <si>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</si>
  <si>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</si>
  <si>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</si>
  <si>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</si>
  <si>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</si>
  <si>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</si>
  <si>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</si>
  <si>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</si>
  <si>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</si>
  <si>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</si>
  <si>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</si>
  <si>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</si>
  <si>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</si>
  <si>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</si>
  <si>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</si>
  <si>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</si>
  <si>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</si>
  <si>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</si>
  <si>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</si>
  <si>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</si>
  <si>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</si>
  <si>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</si>
  <si>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</si>
  <si>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</si>
  <si>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</si>
  <si>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</si>
  <si>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</si>
  <si>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</si>
  <si>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</si>
  <si>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</si>
  <si>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</si>
  <si>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</si>
  <si>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</si>
  <si>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</si>
  <si>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</si>
  <si>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</si>
  <si>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</si>
  <si>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</si>
  <si>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</si>
  <si>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</si>
  <si>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</si>
  <si>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</si>
  <si>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</si>
  <si>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</si>
  <si>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</si>
  <si>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</si>
  <si>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</si>
  <si>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</si>
  <si>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</si>
  <si>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</si>
  <si>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</si>
  <si>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</si>
  <si>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</si>
  <si>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</si>
  <si>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</si>
  <si>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</si>
  <si>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</si>
  <si>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</si>
  <si>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</si>
  <si>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</si>
  <si>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</si>
  <si>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</si>
  <si>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</si>
  <si>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</si>
  <si>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</si>
  <si>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</si>
  <si>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</si>
  <si>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</si>
  <si>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</si>
  <si>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</si>
  <si>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</si>
  <si>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</si>
  <si>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</si>
  <si>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</si>
  <si>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</si>
  <si>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</si>
  <si>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</si>
  <si>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</si>
  <si>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</si>
  <si>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</si>
  <si>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</si>
  <si>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</si>
  <si>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</si>
  <si>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</si>
  <si>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</si>
  <si>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</si>
  <si>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</si>
  <si>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</si>
  <si>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</si>
  <si>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</si>
  <si>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</si>
  <si>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</si>
  <si>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</si>
  <si>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</si>
  <si>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</si>
  <si>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</si>
  <si>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</si>
  <si>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</si>
  <si>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</si>
  <si>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</si>
  <si>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</si>
  <si>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</si>
  <si>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</si>
  <si>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</si>
  <si>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</si>
  <si>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</si>
  <si>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</si>
  <si>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</si>
  <si>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</si>
  <si>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</si>
  <si>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</si>
  <si>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</si>
  <si>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</si>
  <si>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</si>
  <si>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</si>
  <si>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</si>
  <si>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</si>
  <si>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</si>
  <si>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</si>
  <si>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</si>
  <si>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</si>
  <si>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</si>
  <si>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</si>
  <si>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</si>
  <si>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</si>
  <si>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</si>
  <si>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</si>
  <si>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</si>
  <si>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</si>
  <si>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</si>
  <si>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</si>
  <si>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</si>
  <si>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</si>
  <si>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</si>
  <si>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</si>
  <si>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</si>
  <si>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</si>
  <si>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</si>
  <si>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</si>
  <si>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</si>
  <si>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</si>
  <si>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</si>
  <si>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</si>
  <si>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</si>
  <si>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</si>
  <si>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</si>
  <si>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</si>
  <si>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</si>
  <si>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</si>
  <si>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</si>
  <si>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</si>
  <si>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</si>
  <si>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</si>
  <si>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</si>
  <si>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</si>
  <si>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</si>
  <si>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</si>
  <si>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</si>
  <si>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</si>
  <si>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</si>
  <si>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</si>
  <si>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</si>
  <si>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</si>
  <si>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</si>
  <si>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</si>
  <si>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</si>
  <si>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</si>
  <si>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</si>
  <si>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</si>
  <si>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</si>
  <si>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</si>
  <si>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</si>
  <si>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</si>
  <si>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</si>
  <si>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</si>
  <si>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</si>
  <si>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</si>
  <si>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</si>
  <si>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</si>
  <si>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</si>
  <si>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</si>
  <si>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</si>
  <si>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</si>
  <si>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</si>
  <si>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</si>
  <si>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</si>
  <si>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</si>
  <si>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</si>
  <si>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</si>
  <si>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</si>
  <si>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</si>
  <si>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</si>
  <si>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</si>
  <si>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</si>
  <si>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</si>
  <si>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</si>
  <si>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</si>
  <si>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</si>
  <si>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</si>
  <si>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</si>
  <si>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</si>
  <si>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</si>
  <si>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</si>
  <si>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</si>
  <si>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</si>
  <si>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</si>
  <si>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</si>
  <si>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</si>
  <si>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</si>
  <si>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</si>
  <si>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</si>
  <si>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</si>
  <si>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</si>
  <si>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</si>
  <si>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</si>
  <si>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</si>
  <si>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</si>
  <si>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</si>
  <si>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</si>
  <si>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</si>
  <si>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</si>
  <si>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</si>
  <si>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</si>
  <si>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</si>
  <si>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</si>
  <si>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</si>
  <si>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</si>
  <si>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</si>
  <si>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</si>
  <si>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</si>
  <si>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</si>
  <si>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</si>
  <si>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</si>
  <si>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</si>
  <si>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</si>
  <si>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</si>
  <si>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</si>
  <si>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</si>
  <si>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</si>
  <si>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</si>
  <si>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</si>
  <si>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</si>
  <si>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</si>
  <si>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</si>
  <si>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</si>
  <si>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</si>
  <si>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</si>
  <si>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</si>
  <si>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</si>
  <si>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</si>
  <si>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</si>
  <si>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</si>
  <si>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</si>
  <si>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</si>
  <si>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</si>
  <si>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</si>
  <si>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</si>
  <si>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</si>
  <si>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</si>
  <si>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</si>
  <si>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</si>
  <si>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</si>
  <si>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</si>
  <si>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</si>
  <si>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</si>
  <si>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</si>
  <si>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</si>
  <si>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</si>
  <si>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</si>
  <si>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</si>
  <si>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</si>
  <si>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</si>
  <si>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</si>
  <si>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</si>
  <si>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</si>
  <si>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</si>
  <si>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</si>
  <si>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</si>
  <si>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</si>
  <si>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</si>
  <si>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</si>
  <si>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</si>
  <si>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</si>
  <si>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</si>
  <si>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</si>
  <si>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</si>
  <si>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</si>
  <si>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</si>
  <si>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</si>
  <si>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</si>
  <si>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</si>
  <si>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</si>
  <si>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</si>
  <si>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</si>
  <si>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</si>
  <si>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</si>
  <si>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</si>
  <si>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</si>
  <si>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</si>
  <si>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</si>
  <si>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</si>
  <si>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</si>
  <si>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</si>
  <si>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</si>
  <si>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</si>
  <si>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</si>
  <si>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</si>
  <si>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</si>
  <si>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</si>
  <si>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</si>
  <si>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</si>
  <si>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</si>
  <si>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</si>
  <si>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</si>
  <si>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</si>
  <si>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</si>
  <si>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</si>
  <si>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</si>
  <si>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</si>
  <si>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</si>
  <si>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</si>
  <si>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</si>
  <si>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</si>
  <si>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</si>
  <si>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</si>
  <si>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</si>
  <si>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</si>
  <si>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</si>
  <si>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</si>
  <si>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</si>
  <si>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</si>
  <si>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</si>
  <si>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</si>
  <si>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</si>
  <si>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</si>
  <si>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</si>
  <si>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</si>
  <si>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</si>
  <si>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</si>
  <si>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</si>
  <si>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</si>
  <si>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</si>
  <si>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</si>
  <si>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</si>
  <si>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</si>
  <si>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</si>
  <si>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</si>
  <si>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</si>
  <si>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</si>
  <si>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</si>
  <si>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</si>
  <si>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</si>
  <si>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</si>
  <si>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</si>
  <si>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</si>
  <si>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</si>
  <si>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</si>
  <si>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</si>
  <si>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</si>
  <si>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</si>
  <si>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</si>
  <si>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</si>
  <si>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</si>
  <si>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</si>
  <si>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</si>
  <si>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</si>
  <si>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</si>
  <si>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</si>
  <si>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</si>
  <si>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</si>
  <si>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</si>
  <si>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</si>
  <si>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</si>
  <si>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</si>
  <si>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</si>
  <si>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</si>
  <si>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</si>
  <si>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</si>
  <si>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</si>
  <si>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</si>
  <si>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</si>
  <si>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</si>
  <si>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</si>
  <si>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</si>
  <si>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</si>
  <si>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</si>
  <si>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</si>
  <si>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</si>
  <si>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</si>
  <si>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</si>
  <si>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</si>
  <si>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</si>
  <si>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</si>
  <si>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</si>
  <si>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</si>
  <si>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</si>
  <si>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</si>
  <si>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</si>
  <si>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</si>
  <si>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</si>
  <si>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</si>
  <si>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</si>
  <si>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</si>
  <si>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</si>
  <si>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</si>
  <si>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</si>
  <si>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</si>
  <si>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</si>
  <si>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</si>
  <si>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</si>
  <si>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</si>
  <si>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</si>
  <si>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</si>
  <si>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</si>
  <si>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</si>
  <si>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</si>
  <si>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</si>
  <si>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</si>
  <si>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</si>
  <si>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</si>
  <si>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</si>
  <si>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</si>
  <si>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</si>
  <si>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</si>
  <si>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</si>
  <si>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</si>
  <si>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</si>
  <si>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</si>
  <si>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</si>
  <si>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</si>
  <si>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</si>
  <si>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</si>
  <si>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</si>
  <si>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</si>
  <si>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</si>
  <si>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</si>
  <si>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</si>
  <si>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</si>
  <si>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</si>
  <si>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</si>
  <si>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</si>
  <si>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</si>
  <si>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</si>
  <si>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</si>
  <si>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</si>
  <si>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</si>
  <si>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</si>
  <si>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</si>
  <si>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</si>
  <si>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</si>
  <si>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</si>
  <si>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</si>
  <si>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</si>
  <si>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</si>
  <si>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</si>
  <si>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</si>
  <si>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</si>
  <si>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</si>
  <si>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</si>
  <si>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</si>
  <si>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</si>
  <si>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</si>
  <si>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</si>
  <si>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</si>
  <si>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</si>
  <si>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</si>
  <si>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</si>
  <si>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</si>
  <si>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</si>
  <si>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</si>
  <si>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</si>
  <si>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</si>
  <si>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</si>
  <si>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</si>
  <si>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</si>
  <si>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</si>
  <si>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</si>
  <si>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</si>
  <si>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</si>
  <si>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</si>
  <si>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</si>
  <si>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</si>
  <si>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</si>
  <si>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</si>
  <si>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</si>
  <si>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</si>
  <si>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</si>
  <si>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</si>
  <si>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</si>
  <si>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</si>
  <si>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</si>
  <si>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</si>
  <si>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</si>
  <si>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</si>
  <si>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</si>
  <si>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</si>
  <si>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</si>
  <si>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</si>
  <si>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</si>
  <si>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</si>
  <si>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</si>
  <si>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</si>
  <si>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</si>
  <si>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</si>
  <si>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</si>
  <si>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</si>
  <si>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</si>
  <si>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</si>
  <si>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</si>
  <si>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</si>
  <si>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</si>
  <si>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</si>
  <si>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</si>
  <si>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</si>
  <si>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</si>
  <si>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</si>
  <si>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</si>
  <si>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</si>
  <si>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</si>
  <si>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</si>
  <si>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</si>
  <si>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</si>
  <si>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</si>
  <si>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</si>
  <si>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</si>
  <si>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</si>
  <si>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</si>
  <si>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</si>
  <si>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</si>
  <si>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</si>
  <si>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</si>
  <si>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</si>
  <si>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</si>
  <si>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</si>
  <si>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</si>
  <si>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</si>
  <si>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</si>
  <si>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</si>
  <si>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</si>
  <si>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</si>
  <si>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</si>
  <si>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</si>
  <si>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</si>
  <si>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</si>
  <si>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</si>
  <si>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</si>
  <si>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</si>
  <si>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</si>
  <si>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</si>
  <si>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</si>
  <si>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</si>
  <si>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</si>
  <si>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</si>
  <si>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</si>
  <si>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</si>
  <si>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</si>
  <si>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</si>
  <si>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</si>
  <si>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</si>
  <si>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</si>
  <si>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</si>
  <si>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</si>
  <si>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</si>
  <si>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</si>
  <si>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</si>
  <si>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</si>
  <si>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</si>
  <si>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</si>
  <si>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</si>
  <si>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</si>
  <si>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</si>
  <si>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</si>
  <si>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</si>
  <si>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</si>
  <si>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</si>
  <si>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</si>
  <si>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</si>
  <si>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</si>
  <si>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</si>
  <si>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</si>
  <si>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</si>
  <si>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</si>
  <si>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</si>
  <si>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</si>
  <si>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</si>
  <si>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</si>
  <si>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</si>
  <si>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</si>
  <si>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</si>
  <si>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</si>
  <si>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</si>
  <si>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</si>
  <si>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</si>
  <si>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</si>
  <si>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</si>
  <si>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</si>
  <si>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</si>
  <si>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</si>
  <si>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</si>
  <si>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</si>
  <si>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</si>
  <si>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</si>
  <si>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</si>
  <si>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</si>
  <si>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</si>
  <si>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</si>
  <si>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</si>
  <si>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</si>
  <si>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</si>
  <si>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</si>
  <si>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</si>
  <si>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</si>
  <si>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</si>
  <si>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</si>
  <si>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</si>
  <si>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</si>
  <si>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</si>
  <si>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</si>
  <si>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</si>
  <si>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</si>
  <si>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</si>
  <si>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</si>
  <si>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</si>
  <si>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</si>
  <si>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</si>
  <si>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</si>
  <si>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</si>
  <si>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</si>
  <si>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</si>
  <si>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</si>
  <si>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</si>
  <si>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</si>
  <si>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</si>
  <si>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</si>
  <si>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</si>
  <si>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</si>
  <si>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</si>
  <si>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</si>
  <si>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</si>
  <si>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</si>
  <si>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</si>
  <si>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</si>
  <si>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</si>
  <si>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</si>
  <si>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</si>
  <si>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</si>
  <si>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</si>
  <si>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</si>
  <si>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</si>
  <si>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</si>
  <si>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</si>
  <si>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</si>
  <si>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</si>
  <si>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</si>
  <si>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</si>
  <si>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</si>
  <si>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</si>
  <si>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</si>
  <si>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</si>
  <si>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</si>
  <si>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</si>
  <si>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</si>
  <si>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</si>
  <si>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</si>
  <si>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</si>
  <si>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</si>
  <si>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</si>
  <si>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</si>
  <si>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</si>
  <si>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</si>
  <si>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</si>
  <si>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</si>
  <si>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</si>
  <si>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</si>
  <si>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</si>
  <si>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</si>
  <si>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</si>
  <si>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</si>
  <si>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</si>
  <si>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</si>
  <si>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</si>
  <si>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</si>
  <si>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</si>
  <si>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</si>
  <si>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</si>
  <si>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</si>
  <si>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</si>
  <si>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</si>
  <si>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</si>
  <si>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</si>
  <si>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</si>
  <si>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</si>
  <si>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</si>
  <si>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</si>
  <si>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</si>
  <si>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</si>
  <si>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</si>
  <si>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</si>
  <si>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</si>
  <si>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</si>
  <si>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</si>
  <si>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</si>
  <si>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</si>
  <si>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</si>
  <si>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</si>
  <si>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</si>
  <si>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</si>
  <si>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</si>
  <si>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</si>
  <si>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</si>
  <si>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</si>
  <si>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</si>
  <si>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</si>
  <si>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</si>
  <si>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</si>
  <si>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</si>
  <si>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</si>
  <si>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</si>
  <si>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</si>
  <si>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</si>
  <si>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</si>
  <si>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</si>
  <si>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</si>
  <si>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</si>
  <si>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</si>
  <si>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</si>
  <si>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</si>
  <si>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</si>
  <si>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</si>
  <si>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</si>
  <si>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</si>
  <si>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</si>
  <si>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</si>
  <si>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</si>
  <si>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</si>
  <si>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</si>
  <si>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</si>
  <si>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</si>
  <si>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</si>
  <si>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</si>
  <si>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</si>
  <si>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</si>
  <si>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</si>
  <si>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</si>
  <si>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</si>
  <si>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</si>
  <si>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</si>
  <si>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</si>
  <si>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</si>
  <si>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</si>
  <si>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</si>
  <si>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</si>
  <si>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</si>
  <si>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</si>
  <si>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</si>
  <si>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</si>
  <si>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</si>
  <si>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</si>
  <si>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</si>
  <si>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</si>
  <si>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</si>
  <si>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</si>
  <si>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</si>
  <si>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</si>
  <si>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</si>
  <si>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</si>
  <si>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</si>
  <si>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</si>
  <si>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</si>
  <si>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</si>
  <si>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</si>
  <si>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</si>
  <si>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</si>
  <si>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</si>
  <si>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</si>
  <si>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</si>
  <si>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</si>
  <si>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</si>
  <si>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</si>
  <si>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</si>
  <si>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</si>
  <si>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</si>
  <si>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</si>
  <si>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</si>
  <si>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</si>
  <si>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</si>
  <si>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</si>
  <si>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</si>
  <si>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</si>
  <si>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</si>
  <si>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</si>
  <si>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</si>
  <si>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</si>
  <si>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</si>
  <si>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</si>
  <si>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</si>
  <si>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</si>
  <si>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</si>
  <si>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</si>
  <si>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</si>
  <si>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</si>
  <si>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</si>
  <si>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</si>
  <si>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</si>
  <si>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</si>
  <si>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</si>
  <si>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</si>
  <si>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</si>
  <si>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</si>
  <si>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</si>
  <si>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</si>
  <si>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</si>
  <si>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</si>
  <si>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</si>
  <si>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</si>
  <si>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</si>
  <si>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</si>
  <si>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</si>
  <si>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</si>
  <si>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</si>
  <si>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</si>
  <si>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</si>
  <si>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</si>
  <si>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</si>
  <si>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</si>
  <si>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</si>
  <si>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</si>
  <si>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</si>
  <si>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</si>
  <si>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</si>
  <si>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</si>
  <si>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</si>
  <si>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</si>
  <si>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</si>
  <si>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</si>
  <si>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</si>
  <si>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</si>
  <si>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</si>
  <si>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</si>
  <si>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</si>
  <si>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</si>
  <si>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</si>
  <si>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</si>
  <si>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</si>
  <si>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</si>
  <si>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</si>
  <si>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</si>
  <si>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</si>
  <si>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</si>
  <si>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</si>
  <si>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</si>
  <si>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</si>
  <si>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</si>
  <si>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</si>
  <si>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</si>
  <si>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</si>
  <si>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</si>
  <si>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</si>
  <si>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</si>
  <si>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</si>
  <si>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</si>
  <si>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</si>
  <si>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</si>
  <si>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</si>
  <si>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</si>
  <si>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</si>
  <si>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</si>
  <si>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</si>
  <si>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</si>
  <si>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</si>
  <si>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</si>
  <si>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</si>
  <si>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</si>
  <si>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</si>
  <si>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</si>
  <si>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</si>
  <si>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</si>
  <si>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</si>
  <si>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</si>
  <si>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</si>
  <si>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</si>
  <si>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</si>
  <si>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</si>
  <si>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</si>
  <si>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</si>
  <si>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</si>
  <si>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</si>
  <si>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</si>
  <si>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</si>
  <si>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</si>
  <si>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</si>
  <si>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</si>
  <si>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</si>
  <si>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</si>
  <si>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</si>
  <si>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</si>
  <si>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</si>
  <si>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</si>
  <si>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</si>
  <si>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</si>
  <si>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</si>
  <si>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</si>
  <si>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</si>
  <si>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</si>
  <si>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</si>
  <si>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</si>
  <si>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</si>
  <si>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</si>
  <si>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</si>
  <si>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</si>
  <si>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</si>
  <si>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</si>
  <si>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</si>
  <si>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</si>
  <si>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</si>
  <si>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</si>
  <si>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</si>
  <si>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</si>
  <si>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</si>
  <si>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</si>
  <si>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</si>
  <si>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</si>
  <si>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</si>
  <si>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</si>
  <si>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</si>
  <si>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</si>
  <si>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</si>
  <si>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</si>
  <si>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</si>
  <si>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</si>
  <si>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</si>
  <si>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</si>
  <si>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</si>
  <si>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</si>
  <si>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</si>
  <si>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</si>
  <si>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</si>
  <si>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</si>
  <si>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</si>
  <si>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</si>
  <si>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</si>
  <si>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</si>
  <si>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</si>
  <si>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</si>
  <si>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</si>
  <si>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</si>
  <si>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</si>
  <si>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</si>
  <si>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</si>
  <si>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</si>
  <si>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</si>
  <si>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</si>
  <si>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</si>
  <si>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</si>
  <si>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</si>
  <si>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</si>
  <si>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</si>
  <si>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</si>
  <si>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</si>
  <si>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</si>
  <si>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</si>
  <si>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</si>
  <si>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</si>
  <si>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</si>
  <si>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</si>
  <si>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</si>
  <si>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</si>
  <si>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</si>
  <si>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</si>
  <si>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</si>
  <si>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</si>
  <si>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</si>
  <si>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</si>
  <si>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</si>
  <si>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</si>
  <si>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</si>
  <si>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</si>
  <si>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</si>
  <si>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</si>
  <si>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</si>
  <si>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</si>
  <si>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</si>
  <si>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</si>
  <si>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</si>
  <si>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</si>
  <si>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</si>
  <si>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</si>
  <si>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</si>
  <si>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</si>
  <si>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</si>
  <si>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</si>
  <si>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</si>
  <si>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</si>
  <si>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</si>
  <si>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</si>
  <si>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</si>
  <si>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</si>
  <si>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</si>
  <si>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</si>
  <si>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</si>
  <si>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</si>
  <si>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</si>
  <si>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</si>
  <si>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</si>
  <si>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</si>
  <si>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</si>
  <si>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</si>
  <si>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</si>
  <si>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</si>
  <si>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</si>
  <si>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</si>
  <si>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</si>
  <si>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</si>
  <si>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</si>
  <si>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</si>
  <si>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</si>
  <si>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</si>
  <si>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</si>
  <si>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</si>
  <si>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</si>
  <si>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</si>
  <si>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</si>
  <si>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</si>
  <si>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</si>
  <si>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</si>
  <si>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</si>
  <si>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</si>
  <si>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</si>
  <si>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</si>
  <si>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</si>
  <si>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</si>
  <si>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</si>
  <si>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</si>
  <si>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</si>
  <si>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</si>
  <si>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</si>
  <si>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</si>
  <si>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</si>
  <si>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</si>
  <si>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</si>
  <si>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</si>
  <si>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</si>
  <si>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</si>
  <si>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</si>
  <si>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</si>
  <si>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</si>
  <si>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</si>
  <si>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</si>
  <si>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</si>
  <si>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</si>
  <si>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</si>
  <si>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</si>
  <si>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</si>
  <si>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</si>
  <si>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</si>
  <si>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</si>
  <si>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</si>
  <si>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</si>
  <si>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</si>
  <si>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</si>
  <si>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</si>
  <si>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</si>
  <si>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</si>
  <si>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</si>
  <si>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</si>
  <si>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</si>
  <si>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</si>
  <si>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</si>
  <si>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</si>
  <si>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</si>
  <si>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</si>
  <si>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</si>
  <si>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</si>
  <si>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</si>
  <si>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</si>
  <si>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</si>
  <si>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</si>
  <si>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</si>
  <si>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</si>
  <si>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</si>
  <si>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</si>
  <si>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</si>
  <si>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</si>
  <si>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</si>
  <si>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</si>
  <si>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</si>
  <si>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</si>
  <si>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</si>
  <si>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</si>
  <si>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</si>
  <si>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</si>
  <si>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</si>
  <si>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</si>
  <si>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</si>
  <si>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</si>
  <si>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</si>
  <si>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</si>
  <si>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</si>
  <si>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</si>
  <si>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</si>
  <si>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</si>
  <si>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</si>
  <si>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</si>
  <si>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</si>
  <si>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</si>
  <si>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</si>
  <si>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</si>
  <si>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</si>
  <si>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</si>
  <si>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</si>
  <si>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</si>
  <si>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</si>
  <si>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</si>
  <si>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</si>
  <si>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</si>
  <si>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</si>
  <si>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</si>
  <si>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</si>
  <si>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</si>
  <si>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</si>
  <si>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</si>
  <si>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</si>
  <si>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</si>
  <si>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</si>
  <si>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</si>
  <si>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</si>
  <si>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</si>
  <si>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</si>
  <si>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</si>
  <si>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</si>
  <si>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</si>
  <si>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</si>
  <si>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</si>
  <si>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</si>
  <si>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</si>
  <si>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</si>
  <si>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</si>
  <si>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</si>
  <si>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</si>
  <si>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</si>
  <si>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</si>
  <si>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</si>
  <si>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</si>
  <si>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</si>
  <si>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</si>
  <si>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</si>
  <si>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</si>
  <si>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</si>
  <si>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</si>
  <si>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</si>
  <si>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</si>
  <si>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</si>
  <si>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</si>
  <si>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</si>
  <si>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</si>
  <si>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</si>
  <si>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</si>
  <si>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</si>
  <si>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</si>
  <si>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</si>
  <si>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</si>
  <si>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</si>
  <si>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</si>
  <si>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</si>
  <si>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</si>
  <si>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</si>
  <si>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</si>
  <si>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</si>
  <si>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</si>
  <si>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</si>
  <si>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</si>
  <si>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</si>
  <si>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</si>
  <si>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</si>
  <si>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</si>
  <si>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</si>
  <si>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</si>
  <si>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</si>
  <si>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</si>
  <si>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</si>
  <si>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</si>
  <si>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</si>
  <si>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</si>
  <si>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</si>
  <si>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</si>
  <si>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</si>
  <si>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</si>
  <si>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</si>
  <si>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</si>
  <si>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</si>
  <si>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</si>
  <si>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</si>
  <si>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</si>
  <si>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</si>
  <si>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</si>
  <si>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</si>
  <si>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</si>
  <si>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</si>
  <si>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</si>
  <si>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</si>
  <si>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</si>
  <si>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</si>
  <si>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</si>
  <si>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</si>
  <si>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</si>
  <si>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</si>
  <si>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</si>
  <si>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</si>
  <si>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</si>
  <si>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</si>
  <si>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</si>
  <si>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</si>
  <si>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</si>
  <si>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</si>
  <si>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</si>
  <si>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</si>
  <si>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</si>
  <si>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</si>
  <si>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</si>
  <si>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</si>
  <si>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</si>
  <si>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</si>
  <si>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</si>
  <si>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</si>
  <si>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</si>
  <si>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</si>
  <si>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</si>
  <si>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</si>
  <si>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</si>
  <si>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</si>
  <si>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</si>
  <si>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</si>
  <si>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</si>
  <si>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</si>
  <si>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</si>
  <si>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</si>
  <si>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</si>
  <si>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</si>
  <si>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</si>
  <si>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</si>
  <si>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</si>
  <si>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</si>
  <si>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</si>
  <si>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</si>
  <si>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</si>
  <si>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</si>
  <si>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</si>
  <si>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</si>
  <si>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</si>
  <si>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</si>
  <si>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</si>
  <si>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</si>
  <si>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</si>
  <si>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</si>
  <si>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</si>
  <si>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</si>
  <si>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</si>
  <si>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</si>
  <si>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</si>
  <si>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</si>
  <si>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</si>
  <si>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</si>
  <si>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</si>
  <si>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</si>
  <si>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</si>
  <si>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</si>
  <si>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</si>
  <si>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</si>
  <si>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</si>
  <si>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</si>
  <si>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</si>
  <si>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</si>
  <si>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</si>
  <si>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</si>
  <si>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</si>
  <si>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</si>
  <si>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</si>
  <si>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</si>
  <si>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</si>
  <si>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</si>
  <si>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</si>
  <si>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</si>
  <si>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</si>
  <si>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</si>
  <si>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</si>
  <si>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</si>
  <si>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</si>
  <si>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</si>
  <si>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</si>
  <si>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</si>
  <si>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</si>
  <si>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</si>
  <si>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</si>
  <si>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</si>
  <si>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</si>
  <si>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</si>
  <si>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</si>
  <si>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</si>
  <si>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</si>
  <si>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</si>
  <si>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</si>
  <si>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</si>
  <si>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</si>
  <si>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</si>
  <si>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</si>
  <si>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</si>
  <si>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</si>
  <si>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</si>
  <si>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</si>
  <si>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</si>
  <si>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21/02/2023 a 22/04/2024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</si>
  <si>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</si>
  <si>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</si>
  <si>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</si>
  <si>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</si>
  <si>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</si>
  <si>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TOTAL</t>
  </si>
  <si>
    <t>ACUMULADO</t>
  </si>
  <si>
    <t>BM10</t>
  </si>
  <si>
    <t>Sapatas e viga baldrame</t>
  </si>
  <si>
    <t>Pilar</t>
  </si>
  <si>
    <t>laje</t>
  </si>
  <si>
    <t>BM 10 - Boletim de Medição</t>
  </si>
  <si>
    <t>MEMÓRIA DE CÁLCULO - BM 10</t>
  </si>
  <si>
    <t>10</t>
  </si>
  <si>
    <t>23/04/2023 a 18/06/2024</t>
  </si>
  <si>
    <t>2º Readequação</t>
  </si>
  <si>
    <t>Duas faces das portas</t>
  </si>
  <si>
    <t>Considerando trasnpasse de 20 cm (toco de pilares)</t>
  </si>
  <si>
    <t>H = 3,00 m</t>
  </si>
  <si>
    <t>Com 4 barras por seção com h = 3,00 m</t>
  </si>
  <si>
    <t>Aranque de Pilares</t>
  </si>
  <si>
    <t>Considerando h = 3 m</t>
  </si>
  <si>
    <t>6.1.2.14</t>
  </si>
  <si>
    <t>6.2.2.14</t>
  </si>
  <si>
    <t>Desnível médio de 60 cm</t>
  </si>
  <si>
    <t>TERRAPLANAGEM</t>
  </si>
  <si>
    <t>16.1</t>
  </si>
  <si>
    <t>2º READEQUAÇÃO</t>
  </si>
  <si>
    <t>Valor do 2º Aditivo</t>
  </si>
  <si>
    <t xml:space="preserve">Percentual -              2º Aditivo (%) </t>
  </si>
  <si>
    <t xml:space="preserve">Percentual -              Total (%) </t>
  </si>
  <si>
    <t>Valor do Contrato     / PMS</t>
  </si>
  <si>
    <t>Valor Contrato -                                   2º Readequação</t>
  </si>
  <si>
    <t>Valor Contrato -                        1º Readequação</t>
  </si>
  <si>
    <t>Sousa - PB, 23 de julho de 2024.</t>
  </si>
  <si>
    <t>16.0</t>
  </si>
  <si>
    <t>MAPA DE CUBAÇÃO</t>
  </si>
  <si>
    <t xml:space="preserve">  2º Readequação</t>
  </si>
  <si>
    <t>11</t>
  </si>
  <si>
    <t>BM11 - BOLETIM DE MEDIÇÃO</t>
  </si>
  <si>
    <t>Valor do Contrato</t>
  </si>
  <si>
    <t>Concreto magro, sapatas e arranque de pilares</t>
  </si>
  <si>
    <t>Edificação</t>
  </si>
  <si>
    <t>MEMÓRIA DE CÁLCULO - BM 11</t>
  </si>
  <si>
    <t>Sousa - PB, 09 de agosto de 2024.</t>
  </si>
  <si>
    <t>19/06/2023 a 09/08/2024</t>
  </si>
  <si>
    <t>BM12 - BOLETIM DE MEDIÇÃO</t>
  </si>
  <si>
    <t>Desconto de Janelas (1,90X0,5m)</t>
  </si>
  <si>
    <t>Arranque pilares</t>
  </si>
  <si>
    <t>10/08/2024 a 23/09/2024</t>
  </si>
  <si>
    <t>12</t>
  </si>
  <si>
    <t>Sousa - PB, 23 de setembro de 2024.</t>
  </si>
  <si>
    <t>MEMÓRIA DE CÁLCULO - BM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</si>
</sst>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  <font>
      <sz val="8"/>
      <name val="Arial"/>
      <family val="1"/>
    </font>
    <font>
      <b/>
      <sz val="16"/>
      <name val="Arial"/>
      <family val="2"/>
    </font>
    <font>
      <sz val="12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746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165" fontId="44" fillId="2" borderId="0" xfId="0" applyNumberFormat="1" applyFont="1" applyFill="1" applyAlignment="1">
      <alignment vertical="center"/>
    </xf>
    <xf numFmtId="4" fontId="21" fillId="2" borderId="15" xfId="6" applyNumberFormat="1" applyFont="1" applyFill="1" applyBorder="1" applyAlignment="1">
      <alignment horizontal="left" vertical="center" wrapText="1"/>
    </xf>
    <xf numFmtId="4" fontId="28" fillId="11" borderId="15" xfId="6" applyNumberFormat="1" applyFont="1" applyFill="1" applyBorder="1" applyAlignment="1">
      <alignment horizontal="left" vertical="top" wrapText="1" indent="6"/>
    </xf>
    <xf numFmtId="4" fontId="23" fillId="2" borderId="15" xfId="6" applyNumberFormat="1" applyFont="1" applyFill="1" applyBorder="1" applyAlignment="1">
      <alignment horizontal="right" vertical="center" indent="1" shrinkToFit="1"/>
    </xf>
    <xf numFmtId="4" fontId="26" fillId="2" borderId="15" xfId="6" applyNumberFormat="1" applyFont="1" applyFill="1" applyBorder="1" applyAlignment="1">
      <alignment horizontal="center" vertical="top" wrapText="1"/>
    </xf>
    <xf numFmtId="4" fontId="21" fillId="2" borderId="15" xfId="6" applyNumberFormat="1" applyFont="1" applyFill="1" applyBorder="1" applyAlignment="1">
      <alignment horizontal="left" vertical="center" wrapText="1" indent="4"/>
    </xf>
    <xf numFmtId="4" fontId="25" fillId="2" borderId="15" xfId="6" applyNumberFormat="1" applyFont="1" applyFill="1" applyBorder="1" applyAlignment="1">
      <alignment horizontal="left" vertical="top" indent="2" shrinkToFit="1"/>
    </xf>
    <xf numFmtId="4" fontId="21" fillId="2" borderId="15" xfId="6" applyNumberFormat="1" applyFont="1" applyFill="1" applyBorder="1" applyAlignment="1">
      <alignment horizontal="right" vertical="center" wrapText="1"/>
    </xf>
    <xf numFmtId="4" fontId="23" fillId="2" borderId="15" xfId="6" applyNumberFormat="1" applyFont="1" applyFill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right" vertical="top" shrinkToFit="1"/>
    </xf>
    <xf numFmtId="4" fontId="27" fillId="2" borderId="15" xfId="6" applyNumberFormat="1" applyFont="1" applyFill="1" applyBorder="1" applyAlignment="1">
      <alignment horizontal="center" vertical="top" shrinkToFit="1"/>
    </xf>
    <xf numFmtId="4" fontId="27" fillId="2" borderId="15" xfId="6" applyNumberFormat="1" applyFont="1" applyFill="1" applyBorder="1" applyAlignment="1">
      <alignment horizontal="right" vertical="top" indent="1" shrinkToFit="1"/>
    </xf>
    <xf numFmtId="4" fontId="26" fillId="2" borderId="15" xfId="6" applyNumberFormat="1" applyFont="1" applyFill="1" applyBorder="1" applyAlignment="1">
      <alignment horizontal="right" vertical="top" wrapText="1" indent="4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8" fillId="2" borderId="8" xfId="0" applyNumberFormat="1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right" vertical="center" indent="1"/>
    </xf>
    <xf numFmtId="10" fontId="25" fillId="2" borderId="15" xfId="6" applyNumberFormat="1" applyFont="1" applyFill="1" applyBorder="1" applyAlignment="1">
      <alignment horizontal="center" vertical="top" shrinkToFit="1"/>
    </xf>
    <xf numFmtId="43" fontId="34" fillId="2" borderId="2" xfId="0" applyNumberFormat="1" applyFont="1" applyFill="1" applyBorder="1" applyAlignment="1">
      <alignment horizontal="center" vertical="center" wrapText="1"/>
    </xf>
    <xf numFmtId="43" fontId="34" fillId="0" borderId="23" xfId="7" applyNumberFormat="1" applyFont="1" applyBorder="1" applyAlignment="1">
      <alignment horizontal="center" vertical="center" wrapText="1"/>
    </xf>
    <xf numFmtId="43" fontId="34" fillId="2" borderId="23" xfId="7" applyNumberFormat="1" applyFont="1" applyFill="1" applyBorder="1" applyAlignment="1">
      <alignment horizontal="center" vertical="center" wrapText="1"/>
    </xf>
    <xf numFmtId="43" fontId="32" fillId="2" borderId="4" xfId="0" applyNumberFormat="1" applyFont="1" applyFill="1" applyBorder="1" applyAlignment="1">
      <alignment horizontal="right" vertical="center" wrapText="1" indent="1"/>
    </xf>
    <xf numFmtId="4" fontId="24" fillId="12" borderId="15" xfId="6" applyNumberFormat="1" applyFont="1" applyFill="1" applyBorder="1" applyAlignment="1">
      <alignment horizontal="right" vertical="top" wrapText="1" indent="1"/>
    </xf>
    <xf numFmtId="4" fontId="29" fillId="12" borderId="15" xfId="6" applyNumberFormat="1" applyFont="1" applyFill="1" applyBorder="1" applyAlignment="1">
      <alignment horizontal="center" vertical="top" shrinkToFit="1"/>
    </xf>
    <xf numFmtId="4" fontId="25" fillId="12" borderId="16" xfId="6" applyNumberFormat="1" applyFont="1" applyFill="1" applyBorder="1" applyAlignment="1">
      <alignment horizontal="center" vertical="top" shrinkToFit="1"/>
    </xf>
    <xf numFmtId="10" fontId="25" fillId="12" borderId="15" xfId="6" applyNumberFormat="1" applyFont="1" applyFill="1" applyBorder="1" applyAlignment="1">
      <alignment horizontal="center" vertical="top" shrinkToFit="1"/>
    </xf>
    <xf numFmtId="4" fontId="21" fillId="12" borderId="15" xfId="6" applyNumberFormat="1" applyFont="1" applyFill="1" applyBorder="1" applyAlignment="1">
      <alignment horizontal="right" vertical="top" wrapText="1" indent="1"/>
    </xf>
    <xf numFmtId="4" fontId="26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center" wrapText="1"/>
    </xf>
    <xf numFmtId="44" fontId="7" fillId="2" borderId="0" xfId="0" applyNumberFormat="1" applyFont="1" applyFill="1" applyAlignment="1">
      <alignment vertical="center"/>
    </xf>
    <xf numFmtId="4" fontId="25" fillId="12" borderId="15" xfId="6" applyNumberFormat="1" applyFont="1" applyFill="1" applyBorder="1" applyAlignment="1">
      <alignment horizontal="center" vertical="center" shrinkToFit="1"/>
    </xf>
    <xf numFmtId="10" fontId="10" fillId="2" borderId="0" xfId="0" applyNumberFormat="1" applyFont="1" applyFill="1" applyAlignment="1">
      <alignment vertical="center"/>
    </xf>
    <xf numFmtId="10" fontId="31" fillId="12" borderId="0" xfId="0" applyNumberFormat="1" applyFont="1" applyFill="1" applyAlignment="1">
      <alignment vertical="center"/>
    </xf>
    <xf numFmtId="0" fontId="42" fillId="3" borderId="1" xfId="0" applyFont="1" applyFill="1" applyBorder="1" applyAlignment="1">
      <alignment horizontal="left" vertical="distributed"/>
    </xf>
    <xf numFmtId="4" fontId="42" fillId="3" borderId="1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center" vertical="center" wrapText="1"/>
    </xf>
    <xf numFmtId="4" fontId="42" fillId="3" borderId="1" xfId="0" applyNumberFormat="1" applyFont="1" applyFill="1" applyBorder="1" applyAlignment="1">
      <alignment horizontal="left" vertical="distributed"/>
    </xf>
    <xf numFmtId="10" fontId="42" fillId="3" borderId="5" xfId="0" applyNumberFormat="1" applyFont="1" applyFill="1" applyBorder="1" applyAlignment="1">
      <alignment horizontal="left" vertical="distributed"/>
    </xf>
    <xf numFmtId="10" fontId="42" fillId="3" borderId="1" xfId="0" applyNumberFormat="1" applyFont="1" applyFill="1" applyBorder="1" applyAlignment="1">
      <alignment horizontal="left" vertical="distributed"/>
    </xf>
    <xf numFmtId="0" fontId="47" fillId="2" borderId="0" xfId="0" applyFont="1" applyFill="1" applyAlignment="1">
      <alignment horizontal="left" vertical="distributed"/>
    </xf>
    <xf numFmtId="4" fontId="38" fillId="0" borderId="15" xfId="6" applyNumberFormat="1" applyFont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left" vertical="top" wrapText="1" indent="7"/>
    </xf>
    <xf numFmtId="165" fontId="10" fillId="2" borderId="0" xfId="0" applyNumberFormat="1" applyFont="1" applyFill="1" applyAlignment="1">
      <alignment vertical="center"/>
    </xf>
    <xf numFmtId="4" fontId="27" fillId="10" borderId="15" xfId="6" applyNumberFormat="1" applyFont="1" applyFill="1" applyBorder="1" applyAlignment="1">
      <alignment horizontal="right" vertical="top" shrinkToFit="1"/>
    </xf>
    <xf numFmtId="4" fontId="27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right" vertical="top" indent="1" shrinkToFit="1"/>
    </xf>
    <xf numFmtId="4" fontId="26" fillId="10" borderId="15" xfId="6" applyNumberFormat="1" applyFont="1" applyFill="1" applyBorder="1" applyAlignment="1">
      <alignment horizontal="left" vertical="center" wrapText="1"/>
    </xf>
    <xf numFmtId="4" fontId="25" fillId="10" borderId="16" xfId="6" applyNumberFormat="1" applyFont="1" applyFill="1" applyBorder="1" applyAlignment="1">
      <alignment horizontal="center" vertical="top" shrinkToFit="1"/>
    </xf>
    <xf numFmtId="4" fontId="25" fillId="2" borderId="16" xfId="6" applyNumberFormat="1" applyFont="1" applyFill="1" applyBorder="1" applyAlignment="1">
      <alignment horizontal="center" vertical="top" shrinkToFi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2" borderId="3" xfId="0" applyNumberFormat="1" applyFont="1" applyFill="1" applyBorder="1" applyAlignment="1">
      <alignment horizontal="center" vertical="center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13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3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2" borderId="9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0" fontId="19" fillId="5" borderId="0" xfId="6" applyFont="1" applyFill="1" applyAlignment="1">
      <alignment horizontal="center" vertical="top" wrapText="1"/>
    </xf>
    <xf numFmtId="10" fontId="31" fillId="2" borderId="0" xfId="0" applyNumberFormat="1" applyFont="1" applyFill="1" applyAlignment="1">
      <alignment horizontal="center" vertical="center"/>
    </xf>
    <xf numFmtId="10" fontId="39" fillId="0" borderId="9" xfId="0" applyNumberFormat="1" applyFont="1" applyBorder="1" applyAlignment="1">
      <alignment horizontal="center" vertical="distributed"/>
    </xf>
    <xf numFmtId="10" fontId="39" fillId="0" borderId="6" xfId="0" applyNumberFormat="1" applyFont="1" applyBorder="1" applyAlignment="1">
      <alignment horizontal="center" vertical="distributed"/>
    </xf>
    <xf numFmtId="164" fontId="39" fillId="0" borderId="9" xfId="0" applyNumberFormat="1" applyFont="1" applyBorder="1" applyAlignment="1">
      <alignment horizontal="center" vertical="distributed"/>
    </xf>
    <xf numFmtId="164" fontId="39" fillId="0" borderId="12" xfId="0" applyNumberFormat="1" applyFont="1" applyBorder="1" applyAlignment="1">
      <alignment horizontal="center" vertical="distributed"/>
    </xf>
    <xf numFmtId="164" fontId="39" fillId="0" borderId="6" xfId="0" applyNumberFormat="1" applyFont="1" applyBorder="1" applyAlignment="1">
      <alignment horizontal="center" vertical="distributed"/>
    </xf>
    <xf numFmtId="164" fontId="39" fillId="0" borderId="13" xfId="0" applyNumberFormat="1" applyFont="1" applyBorder="1" applyAlignment="1">
      <alignment horizontal="center" vertical="distributed"/>
    </xf>
    <xf numFmtId="4" fontId="42" fillId="3" borderId="2" xfId="0" applyNumberFormat="1" applyFont="1" applyFill="1" applyBorder="1" applyAlignment="1">
      <alignment horizontal="center" vertical="distributed"/>
    </xf>
    <xf numFmtId="4" fontId="42" fillId="3" borderId="4" xfId="0" applyNumberFormat="1" applyFont="1" applyFill="1" applyBorder="1" applyAlignment="1">
      <alignment horizontal="center" vertical="distributed"/>
    </xf>
    <xf numFmtId="0" fontId="42" fillId="3" borderId="2" xfId="0" applyFont="1" applyFill="1" applyBorder="1" applyAlignment="1">
      <alignment horizontal="left" vertical="distributed"/>
    </xf>
    <xf numFmtId="0" fontId="42" fillId="3" borderId="3" xfId="0" applyFont="1" applyFill="1" applyBorder="1" applyAlignment="1">
      <alignment horizontal="left" vertical="distributed"/>
    </xf>
    <xf numFmtId="0" fontId="42" fillId="3" borderId="4" xfId="0" applyFont="1" applyFill="1" applyBorder="1" applyAlignment="1">
      <alignment horizontal="left" vertical="distributed"/>
    </xf>
    <xf numFmtId="0" fontId="42" fillId="3" borderId="1" xfId="0" applyFont="1" applyFill="1" applyBorder="1" applyAlignment="1">
      <alignment horizontal="left" vertical="distributed"/>
    </xf>
    <xf numFmtId="0" fontId="42" fillId="3" borderId="2" xfId="0" applyFont="1" applyFill="1" applyBorder="1" applyAlignment="1">
      <alignment horizontal="center" vertical="distributed"/>
    </xf>
    <xf numFmtId="0" fontId="42" fillId="3" borderId="4" xfId="0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center" vertical="distributed"/>
    </xf>
    <xf numFmtId="0" fontId="46" fillId="0" borderId="10" xfId="0" applyFont="1" applyBorder="1" applyAlignment="1">
      <alignment horizontal="center" vertical="distributed"/>
    </xf>
    <xf numFmtId="0" fontId="46" fillId="0" borderId="12" xfId="0" applyFont="1" applyBorder="1" applyAlignment="1">
      <alignment horizontal="center" vertical="distributed"/>
    </xf>
    <xf numFmtId="0" fontId="46" fillId="0" borderId="0" xfId="0" applyFont="1" applyAlignment="1">
      <alignment horizontal="center" vertical="distributed"/>
    </xf>
    <xf numFmtId="0" fontId="46" fillId="0" borderId="14" xfId="0" applyFont="1" applyBorder="1" applyAlignment="1">
      <alignment horizontal="center" vertical="distributed"/>
    </xf>
    <xf numFmtId="0" fontId="46" fillId="0" borderId="8" xfId="0" applyFont="1" applyBorder="1" applyAlignment="1">
      <alignment horizontal="center" vertical="distributed"/>
    </xf>
    <xf numFmtId="0" fontId="46" fillId="0" borderId="13" xfId="0" applyFont="1" applyBorder="1" applyAlignment="1">
      <alignment horizontal="center" vertical="distributed"/>
    </xf>
    <xf numFmtId="4" fontId="42" fillId="3" borderId="2" xfId="0" applyNumberFormat="1" applyFont="1" applyFill="1" applyBorder="1" applyAlignment="1">
      <alignment horizontal="left" vertical="distributed"/>
    </xf>
    <xf numFmtId="4" fontId="42" fillId="3" borderId="3" xfId="0" applyNumberFormat="1" applyFont="1" applyFill="1" applyBorder="1" applyAlignment="1">
      <alignment horizontal="left" vertical="distributed"/>
    </xf>
    <xf numFmtId="4" fontId="42" fillId="3" borderId="4" xfId="0" applyNumberFormat="1" applyFont="1" applyFill="1" applyBorder="1" applyAlignment="1">
      <alignment horizontal="left" vertical="distributed"/>
    </xf>
    <xf numFmtId="4" fontId="42" fillId="3" borderId="1" xfId="0" applyNumberFormat="1" applyFont="1" applyFill="1" applyBorder="1" applyAlignment="1">
      <alignment horizontal="left" vertical="distributed"/>
    </xf>
    <xf numFmtId="10" fontId="39" fillId="0" borderId="7" xfId="0" applyNumberFormat="1" applyFont="1" applyBorder="1" applyAlignment="1">
      <alignment horizontal="center" vertical="distributed"/>
    </xf>
    <xf numFmtId="4" fontId="10" fillId="2" borderId="0" xfId="0" applyNumberFormat="1" applyFont="1" applyFill="1" applyAlignment="1">
      <alignment horizontal="center" vertical="center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C031181B-FCC5-49E5-A66A-3B2DEA8A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C4AC0CB1-E788-15B0-F5DD-E155B9DA7028}"/>
            </a:ext>
          </a:extLst>
        </xdr:cNvPr>
        <xdr:cNvCxnSpPr/>
      </xdr:nvCxnSpPr>
      <xdr:spPr>
        <a:xfrm flipH="1">
          <a:off x="10378722" y="212576833"/>
          <a:ext cx="7056" cy="103011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147E7DA-2D25-4A6B-BD2B-C714BA3F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70294EB2-B3FF-45AE-B2E6-6F9759B8364D}"/>
            </a:ext>
          </a:extLst>
        </xdr:cNvPr>
        <xdr:cNvCxnSpPr/>
      </xdr:nvCxnSpPr>
      <xdr:spPr>
        <a:xfrm flipH="1">
          <a:off x="126802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945BE012-9142-4CF8-B643-AB62D522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F285CB07-076B-47C6-95F7-6B898E13C9EF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69C432F-532D-43EC-9931-B7B04C59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4" width="9.5" style="31" customWidth="1"/>
    <col min="5" max="5" width="10.796875" style="31" customWidth="1"/>
    <col min="6" max="6" width="11.69921875" style="2" customWidth="1"/>
    <col min="7" max="7" width="10.796875" style="2" customWidth="1"/>
    <col min="8" max="8" width="11.59765625" style="4" customWidth="1"/>
    <col min="9" max="9" width="10.29687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25">
      <c r="A1" s="19"/>
      <c r="B1" s="20"/>
      <c r="C1" s="596" t="s">
        <v>813</v>
      </c>
      <c r="D1" s="596"/>
      <c r="E1" s="596"/>
      <c r="F1" s="596"/>
      <c r="G1" s="596"/>
      <c r="H1" s="596"/>
      <c r="I1" s="596"/>
      <c r="J1" s="596"/>
      <c r="K1" s="597"/>
      <c r="L1" s="5"/>
      <c r="M1" s="5"/>
      <c r="N1" s="5"/>
      <c r="O1" s="5"/>
      <c r="P1" s="5"/>
    </row>
    <row r="2" spans="1:16" s="6" customFormat="1" ht="12.75" customHeight="1" x14ac:dyDescent="0.25">
      <c r="A2" s="19"/>
      <c r="B2" s="20"/>
      <c r="C2" s="596"/>
      <c r="D2" s="596"/>
      <c r="E2" s="596"/>
      <c r="F2" s="596"/>
      <c r="G2" s="596"/>
      <c r="H2" s="596"/>
      <c r="I2" s="596"/>
      <c r="J2" s="596"/>
      <c r="K2" s="597"/>
      <c r="L2" s="5"/>
      <c r="M2" s="5"/>
      <c r="N2" s="5"/>
      <c r="O2" s="5"/>
      <c r="P2" s="5"/>
    </row>
    <row r="3" spans="1:16" s="6" customFormat="1" ht="12.75" customHeight="1" x14ac:dyDescent="0.25">
      <c r="A3" s="19"/>
      <c r="C3" s="596"/>
      <c r="D3" s="596"/>
      <c r="E3" s="596"/>
      <c r="F3" s="596"/>
      <c r="G3" s="596"/>
      <c r="H3" s="596"/>
      <c r="I3" s="596"/>
      <c r="J3" s="596"/>
      <c r="K3" s="597"/>
      <c r="L3" s="5"/>
      <c r="M3" s="5"/>
      <c r="N3" s="5"/>
      <c r="O3" s="5"/>
      <c r="P3" s="5"/>
    </row>
    <row r="4" spans="1:16" s="6" customFormat="1" ht="12.75" customHeight="1" x14ac:dyDescent="0.25">
      <c r="A4" s="19"/>
      <c r="B4" s="18" t="s">
        <v>24</v>
      </c>
      <c r="C4" s="596"/>
      <c r="D4" s="596"/>
      <c r="E4" s="596"/>
      <c r="F4" s="596"/>
      <c r="G4" s="596"/>
      <c r="H4" s="596"/>
      <c r="I4" s="596"/>
      <c r="J4" s="596"/>
      <c r="K4" s="597"/>
      <c r="L4" s="5"/>
      <c r="M4" s="5"/>
      <c r="N4" s="5"/>
      <c r="O4" s="5"/>
      <c r="P4" s="5"/>
    </row>
    <row r="5" spans="1:16" s="6" customFormat="1" ht="12.75" customHeight="1" x14ac:dyDescent="0.25">
      <c r="A5" s="21"/>
      <c r="B5" s="18" t="s">
        <v>6</v>
      </c>
      <c r="C5" s="598"/>
      <c r="D5" s="598"/>
      <c r="E5" s="598"/>
      <c r="F5" s="598"/>
      <c r="G5" s="598"/>
      <c r="H5" s="598"/>
      <c r="I5" s="598"/>
      <c r="J5" s="598"/>
      <c r="K5" s="599"/>
      <c r="L5" s="5"/>
      <c r="M5" s="5"/>
      <c r="N5" s="5"/>
      <c r="O5" s="5"/>
      <c r="P5" s="5"/>
    </row>
    <row r="6" spans="1:16" s="6" customFormat="1" ht="27.6" x14ac:dyDescent="0.25">
      <c r="A6" s="600" t="s">
        <v>2</v>
      </c>
      <c r="B6" s="601"/>
      <c r="C6" s="601"/>
      <c r="D6" s="601"/>
      <c r="E6" s="602"/>
      <c r="F6" s="603" t="s">
        <v>3</v>
      </c>
      <c r="G6" s="604"/>
      <c r="H6" s="604"/>
      <c r="I6" s="60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25">
      <c r="A7" s="606" t="s">
        <v>56</v>
      </c>
      <c r="B7" s="607"/>
      <c r="C7" s="607"/>
      <c r="D7" s="607"/>
      <c r="E7" s="608"/>
      <c r="F7" s="606" t="s">
        <v>6</v>
      </c>
      <c r="G7" s="607"/>
      <c r="H7" s="607"/>
      <c r="I7" s="608"/>
      <c r="J7" s="595">
        <v>45035</v>
      </c>
      <c r="K7" s="612" t="s">
        <v>814</v>
      </c>
      <c r="L7" s="5"/>
      <c r="M7" s="5"/>
      <c r="N7" s="5"/>
      <c r="O7" s="5"/>
      <c r="P7" s="5"/>
    </row>
    <row r="8" spans="1:16" s="6" customFormat="1" x14ac:dyDescent="0.25">
      <c r="A8" s="609"/>
      <c r="B8" s="610"/>
      <c r="C8" s="610"/>
      <c r="D8" s="610"/>
      <c r="E8" s="611"/>
      <c r="F8" s="609"/>
      <c r="G8" s="610"/>
      <c r="H8" s="610"/>
      <c r="I8" s="611"/>
      <c r="J8" s="595"/>
      <c r="K8" s="613"/>
      <c r="L8" s="5"/>
      <c r="M8" s="5"/>
      <c r="N8" s="5"/>
      <c r="O8" s="5"/>
      <c r="P8" s="5"/>
    </row>
    <row r="9" spans="1:16" s="6" customFormat="1" ht="33" customHeight="1" x14ac:dyDescent="0.25">
      <c r="A9" s="600" t="s">
        <v>7</v>
      </c>
      <c r="B9" s="601"/>
      <c r="C9" s="601"/>
      <c r="D9" s="601"/>
      <c r="E9" s="602"/>
      <c r="F9" s="586" t="s">
        <v>8</v>
      </c>
      <c r="G9" s="586"/>
      <c r="H9" s="586"/>
      <c r="I9" s="586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25">
      <c r="A10" s="614" t="s">
        <v>801</v>
      </c>
      <c r="B10" s="615"/>
      <c r="C10" s="615"/>
      <c r="D10" s="615"/>
      <c r="E10" s="616"/>
      <c r="F10" s="589" t="s">
        <v>804</v>
      </c>
      <c r="G10" s="589"/>
      <c r="H10" s="589"/>
      <c r="I10" s="589"/>
      <c r="J10" s="595">
        <v>44957</v>
      </c>
      <c r="K10" s="595">
        <v>45322</v>
      </c>
      <c r="L10" s="5"/>
      <c r="M10" s="5"/>
      <c r="N10" s="5"/>
      <c r="O10" s="5"/>
      <c r="P10" s="5"/>
    </row>
    <row r="11" spans="1:16" s="6" customFormat="1" x14ac:dyDescent="0.25">
      <c r="A11" s="617"/>
      <c r="B11" s="618"/>
      <c r="C11" s="618"/>
      <c r="D11" s="618"/>
      <c r="E11" s="619"/>
      <c r="F11" s="589"/>
      <c r="G11" s="589"/>
      <c r="H11" s="589"/>
      <c r="I11" s="589"/>
      <c r="J11" s="595"/>
      <c r="K11" s="595"/>
      <c r="L11" s="5"/>
      <c r="M11" s="5"/>
      <c r="N11" s="5"/>
      <c r="O11" s="5"/>
      <c r="P11" s="5"/>
    </row>
    <row r="12" spans="1:16" s="6" customFormat="1" x14ac:dyDescent="0.25">
      <c r="A12" s="586" t="s">
        <v>11</v>
      </c>
      <c r="B12" s="586"/>
      <c r="C12" s="586" t="s">
        <v>12</v>
      </c>
      <c r="D12" s="586"/>
      <c r="E12" s="586"/>
      <c r="F12" s="586" t="s">
        <v>13</v>
      </c>
      <c r="G12" s="586"/>
      <c r="H12" s="587" t="s">
        <v>14</v>
      </c>
      <c r="I12" s="587"/>
      <c r="J12" s="588" t="s">
        <v>15</v>
      </c>
      <c r="K12" s="588"/>
      <c r="L12" s="5"/>
      <c r="M12" s="5"/>
      <c r="N12" s="5"/>
      <c r="O12" s="5"/>
      <c r="P12" s="5"/>
    </row>
    <row r="13" spans="1:16" s="6" customFormat="1" ht="15" customHeight="1" x14ac:dyDescent="0.25">
      <c r="A13" s="589" t="s">
        <v>802</v>
      </c>
      <c r="B13" s="589"/>
      <c r="C13" s="589" t="s">
        <v>803</v>
      </c>
      <c r="D13" s="589"/>
      <c r="E13" s="589"/>
      <c r="F13" s="590">
        <v>2233696.41</v>
      </c>
      <c r="G13" s="591"/>
      <c r="H13" s="594">
        <f>I544</f>
        <v>0</v>
      </c>
      <c r="I13" s="594"/>
      <c r="J13" s="589" t="s">
        <v>815</v>
      </c>
      <c r="K13" s="589"/>
      <c r="L13" s="5"/>
      <c r="M13" s="5"/>
      <c r="N13" s="5"/>
      <c r="O13" s="5"/>
      <c r="P13" s="5"/>
    </row>
    <row r="14" spans="1:16" s="6" customFormat="1" x14ac:dyDescent="0.25">
      <c r="A14" s="589"/>
      <c r="B14" s="589"/>
      <c r="C14" s="589"/>
      <c r="D14" s="589"/>
      <c r="E14" s="589"/>
      <c r="F14" s="592"/>
      <c r="G14" s="593"/>
      <c r="H14" s="594"/>
      <c r="I14" s="594"/>
      <c r="J14" s="589"/>
      <c r="K14" s="589"/>
      <c r="L14" s="5"/>
      <c r="M14" s="5"/>
      <c r="N14" s="5"/>
      <c r="O14" s="5"/>
      <c r="P14" s="5"/>
    </row>
    <row r="15" spans="1:16" s="6" customFormat="1" x14ac:dyDescent="0.25">
      <c r="A15" s="581"/>
      <c r="B15" s="581"/>
      <c r="C15" s="581"/>
      <c r="D15" s="581"/>
      <c r="E15" s="581"/>
      <c r="F15" s="581"/>
      <c r="G15" s="581"/>
      <c r="H15" s="581"/>
      <c r="I15" s="581"/>
      <c r="J15" s="581"/>
      <c r="K15" s="581"/>
      <c r="L15" s="5"/>
      <c r="M15" s="5"/>
      <c r="N15" s="5"/>
      <c r="O15" s="5"/>
      <c r="P15" s="5"/>
    </row>
    <row r="16" spans="1:16" s="10" customFormat="1" ht="12.75" customHeight="1" x14ac:dyDescent="0.3">
      <c r="A16" s="582" t="s">
        <v>16</v>
      </c>
      <c r="B16" s="583" t="s">
        <v>17</v>
      </c>
      <c r="C16" s="583" t="s">
        <v>0</v>
      </c>
      <c r="D16" s="68"/>
      <c r="E16" s="582" t="s">
        <v>1</v>
      </c>
      <c r="F16" s="582"/>
      <c r="G16" s="582"/>
      <c r="H16" s="584" t="s">
        <v>19</v>
      </c>
      <c r="I16" s="584"/>
      <c r="J16" s="584"/>
      <c r="K16" s="585" t="s">
        <v>20</v>
      </c>
      <c r="L16" s="9"/>
      <c r="M16" s="9"/>
      <c r="N16" s="9"/>
      <c r="O16" s="9"/>
      <c r="P16" s="9"/>
    </row>
    <row r="17" spans="1:16" s="10" customFormat="1" ht="41.4" x14ac:dyDescent="0.3">
      <c r="A17" s="582"/>
      <c r="B17" s="583"/>
      <c r="C17" s="58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5"/>
      <c r="L17" s="9"/>
      <c r="M17" s="9"/>
      <c r="N17" s="9"/>
      <c r="O17" s="9"/>
      <c r="P17" s="9"/>
    </row>
    <row r="18" spans="1:16" x14ac:dyDescent="0.25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25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6" x14ac:dyDescent="0.25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7.6" x14ac:dyDescent="0.25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7.6" x14ac:dyDescent="0.25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7.6" x14ac:dyDescent="0.25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6" x14ac:dyDescent="0.25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7.6" x14ac:dyDescent="0.25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7.6" x14ac:dyDescent="0.25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7.6" x14ac:dyDescent="0.25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7.6" x14ac:dyDescent="0.25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7.6" x14ac:dyDescent="0.25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7.6" x14ac:dyDescent="0.25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7.6" x14ac:dyDescent="0.25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7.6" x14ac:dyDescent="0.25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7.6" x14ac:dyDescent="0.25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7.6" x14ac:dyDescent="0.25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6" x14ac:dyDescent="0.25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6" x14ac:dyDescent="0.25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41.4" x14ac:dyDescent="0.25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41.4" x14ac:dyDescent="0.25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41.4" x14ac:dyDescent="0.25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41.4" x14ac:dyDescent="0.25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41.4" x14ac:dyDescent="0.25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41.4" x14ac:dyDescent="0.25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7.6" x14ac:dyDescent="0.25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6" x14ac:dyDescent="0.25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41.4" x14ac:dyDescent="0.25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6" x14ac:dyDescent="0.25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41.4" x14ac:dyDescent="0.25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41.4" x14ac:dyDescent="0.25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6" x14ac:dyDescent="0.25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7.6" x14ac:dyDescent="0.25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7.6" x14ac:dyDescent="0.25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7.6" x14ac:dyDescent="0.25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6" x14ac:dyDescent="0.25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6" x14ac:dyDescent="0.25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7.6" x14ac:dyDescent="0.25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6" x14ac:dyDescent="0.25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7.6" x14ac:dyDescent="0.25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7.6" x14ac:dyDescent="0.25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7.6" x14ac:dyDescent="0.25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7.6" x14ac:dyDescent="0.25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7.6" x14ac:dyDescent="0.25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7.6" x14ac:dyDescent="0.25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7.6" x14ac:dyDescent="0.25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7.6" x14ac:dyDescent="0.25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7.6" x14ac:dyDescent="0.25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7.6" x14ac:dyDescent="0.25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6" x14ac:dyDescent="0.25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6" x14ac:dyDescent="0.25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41.4" x14ac:dyDescent="0.25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41.4" x14ac:dyDescent="0.25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41.4" x14ac:dyDescent="0.25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41.4" x14ac:dyDescent="0.25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7.6" x14ac:dyDescent="0.25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7.6" x14ac:dyDescent="0.25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7.6" x14ac:dyDescent="0.25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6" x14ac:dyDescent="0.25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41.4" x14ac:dyDescent="0.25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6" x14ac:dyDescent="0.25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41.4" x14ac:dyDescent="0.25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7.6" x14ac:dyDescent="0.25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41.4" x14ac:dyDescent="0.25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7.6" x14ac:dyDescent="0.25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25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41.4" x14ac:dyDescent="0.25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6" x14ac:dyDescent="0.25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5.2" x14ac:dyDescent="0.25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41.4" x14ac:dyDescent="0.25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7.6" x14ac:dyDescent="0.25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6" x14ac:dyDescent="0.25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7.6" x14ac:dyDescent="0.25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5.2" x14ac:dyDescent="0.25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41.4" x14ac:dyDescent="0.25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7.6" x14ac:dyDescent="0.25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41.4" x14ac:dyDescent="0.25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6" x14ac:dyDescent="0.25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41.4" x14ac:dyDescent="0.25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41.4" x14ac:dyDescent="0.25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41.4" x14ac:dyDescent="0.25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6" x14ac:dyDescent="0.25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7.6" x14ac:dyDescent="0.25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6" x14ac:dyDescent="0.25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7.6" x14ac:dyDescent="0.25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6" x14ac:dyDescent="0.25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7.6" x14ac:dyDescent="0.25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7.6" x14ac:dyDescent="0.25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6" x14ac:dyDescent="0.25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6" x14ac:dyDescent="0.25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41.4" x14ac:dyDescent="0.25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7.6" x14ac:dyDescent="0.25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7.6" x14ac:dyDescent="0.25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6" x14ac:dyDescent="0.25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41.4" x14ac:dyDescent="0.25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7.6" x14ac:dyDescent="0.25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6" x14ac:dyDescent="0.25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7.6" x14ac:dyDescent="0.25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7.6" x14ac:dyDescent="0.25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7.6" x14ac:dyDescent="0.25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6" x14ac:dyDescent="0.25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6" x14ac:dyDescent="0.25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7.6" x14ac:dyDescent="0.25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6" x14ac:dyDescent="0.25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7.6" x14ac:dyDescent="0.25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6" x14ac:dyDescent="0.25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6" x14ac:dyDescent="0.25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7.6" x14ac:dyDescent="0.25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6" x14ac:dyDescent="0.25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6" x14ac:dyDescent="0.25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7.6" x14ac:dyDescent="0.25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6" x14ac:dyDescent="0.25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7.6" x14ac:dyDescent="0.25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6" x14ac:dyDescent="0.25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6" x14ac:dyDescent="0.25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6" x14ac:dyDescent="0.25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7.6" x14ac:dyDescent="0.25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6" x14ac:dyDescent="0.25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7.6" x14ac:dyDescent="0.25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7.6" x14ac:dyDescent="0.25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7.6" x14ac:dyDescent="0.25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7.6" x14ac:dyDescent="0.25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41.4" x14ac:dyDescent="0.25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7.6" x14ac:dyDescent="0.25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7.6" x14ac:dyDescent="0.25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7.6" x14ac:dyDescent="0.25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7.6" x14ac:dyDescent="0.25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6" x14ac:dyDescent="0.25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6" x14ac:dyDescent="0.25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41.4" x14ac:dyDescent="0.25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41.4" x14ac:dyDescent="0.25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41.4" x14ac:dyDescent="0.25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41.4" x14ac:dyDescent="0.25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7.6" x14ac:dyDescent="0.25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7.6" x14ac:dyDescent="0.25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6" x14ac:dyDescent="0.25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41.4" x14ac:dyDescent="0.25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7.6" x14ac:dyDescent="0.25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7.6" x14ac:dyDescent="0.25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7.6" x14ac:dyDescent="0.25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41.4" x14ac:dyDescent="0.25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6" x14ac:dyDescent="0.25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41.4" x14ac:dyDescent="0.25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7.6" x14ac:dyDescent="0.25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25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6" x14ac:dyDescent="0.25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7.6" x14ac:dyDescent="0.25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41.4" x14ac:dyDescent="0.25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7.6" x14ac:dyDescent="0.25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6" x14ac:dyDescent="0.25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7.6" x14ac:dyDescent="0.25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5.2" x14ac:dyDescent="0.25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41.4" x14ac:dyDescent="0.25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41.4" x14ac:dyDescent="0.25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41.4" x14ac:dyDescent="0.25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6" x14ac:dyDescent="0.25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41.4" x14ac:dyDescent="0.25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41.4" x14ac:dyDescent="0.25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5.2" x14ac:dyDescent="0.25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6" x14ac:dyDescent="0.25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7.6" x14ac:dyDescent="0.25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7.6" x14ac:dyDescent="0.25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7.6" x14ac:dyDescent="0.25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25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25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7.6" x14ac:dyDescent="0.25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6" x14ac:dyDescent="0.25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7.6" x14ac:dyDescent="0.25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7.6" x14ac:dyDescent="0.25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41.4" x14ac:dyDescent="0.25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7.6" x14ac:dyDescent="0.25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7.6" x14ac:dyDescent="0.25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7.6" x14ac:dyDescent="0.25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7.6" x14ac:dyDescent="0.25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41.4" x14ac:dyDescent="0.25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6" x14ac:dyDescent="0.25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6" x14ac:dyDescent="0.25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7.6" x14ac:dyDescent="0.25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6" x14ac:dyDescent="0.25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7.6" x14ac:dyDescent="0.25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7.6" x14ac:dyDescent="0.25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7.6" x14ac:dyDescent="0.25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41.4" x14ac:dyDescent="0.25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41.4" x14ac:dyDescent="0.25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41.4" x14ac:dyDescent="0.25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41.4" x14ac:dyDescent="0.25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41.4" x14ac:dyDescent="0.25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7.6" x14ac:dyDescent="0.25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7.6" x14ac:dyDescent="0.25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6" x14ac:dyDescent="0.25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6" x14ac:dyDescent="0.25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41.4" x14ac:dyDescent="0.25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7.6" x14ac:dyDescent="0.25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7.6" x14ac:dyDescent="0.25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7.6" x14ac:dyDescent="0.25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41.4" x14ac:dyDescent="0.25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6" x14ac:dyDescent="0.25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41.4" x14ac:dyDescent="0.25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7.6" x14ac:dyDescent="0.25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6" x14ac:dyDescent="0.25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6" x14ac:dyDescent="0.25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7.6" x14ac:dyDescent="0.25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41.4" x14ac:dyDescent="0.25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7.6" x14ac:dyDescent="0.25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6" x14ac:dyDescent="0.25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7.6" x14ac:dyDescent="0.25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5.2" x14ac:dyDescent="0.25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41.4" x14ac:dyDescent="0.25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5.2" x14ac:dyDescent="0.25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41.4" x14ac:dyDescent="0.25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6" x14ac:dyDescent="0.25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41.4" x14ac:dyDescent="0.25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41.4" x14ac:dyDescent="0.25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5.2" x14ac:dyDescent="0.25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6" x14ac:dyDescent="0.25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7.6" x14ac:dyDescent="0.25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7.6" x14ac:dyDescent="0.25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7.6" x14ac:dyDescent="0.25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6" x14ac:dyDescent="0.25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6" x14ac:dyDescent="0.25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7.6" x14ac:dyDescent="0.25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6" x14ac:dyDescent="0.25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7.6" x14ac:dyDescent="0.25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7.6" x14ac:dyDescent="0.25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41.4" x14ac:dyDescent="0.25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7.6" x14ac:dyDescent="0.25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7.6" x14ac:dyDescent="0.25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7.6" x14ac:dyDescent="0.25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7.6" x14ac:dyDescent="0.25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41.4" x14ac:dyDescent="0.25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6" x14ac:dyDescent="0.25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6" x14ac:dyDescent="0.25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6" x14ac:dyDescent="0.25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7.6" x14ac:dyDescent="0.25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6" x14ac:dyDescent="0.25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7.6" x14ac:dyDescent="0.25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7.6" x14ac:dyDescent="0.25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7.6" x14ac:dyDescent="0.25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7.6" x14ac:dyDescent="0.25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7.6" x14ac:dyDescent="0.25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7.6" x14ac:dyDescent="0.25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7.6" x14ac:dyDescent="0.25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7.6" x14ac:dyDescent="0.25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6" x14ac:dyDescent="0.25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7.6" x14ac:dyDescent="0.25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6" x14ac:dyDescent="0.25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41.4" x14ac:dyDescent="0.25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6" x14ac:dyDescent="0.25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41.4" x14ac:dyDescent="0.25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41.4" x14ac:dyDescent="0.25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6" x14ac:dyDescent="0.25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6" x14ac:dyDescent="0.25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7.6" x14ac:dyDescent="0.25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6" x14ac:dyDescent="0.25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41.4" x14ac:dyDescent="0.25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7.6" x14ac:dyDescent="0.25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6" x14ac:dyDescent="0.25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6" x14ac:dyDescent="0.25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7.6" x14ac:dyDescent="0.25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7.6" x14ac:dyDescent="0.25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6" x14ac:dyDescent="0.25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6" x14ac:dyDescent="0.25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7.6" x14ac:dyDescent="0.25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6" x14ac:dyDescent="0.25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7.6" x14ac:dyDescent="0.25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7.6" x14ac:dyDescent="0.25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7.6" x14ac:dyDescent="0.25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7.6" x14ac:dyDescent="0.25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7.6" x14ac:dyDescent="0.25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7.6" x14ac:dyDescent="0.25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7.6" x14ac:dyDescent="0.25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7.6" x14ac:dyDescent="0.25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6" x14ac:dyDescent="0.25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7.6" x14ac:dyDescent="0.25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6" x14ac:dyDescent="0.25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41.4" x14ac:dyDescent="0.25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6" x14ac:dyDescent="0.25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41.4" x14ac:dyDescent="0.25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41.4" x14ac:dyDescent="0.25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6" x14ac:dyDescent="0.25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6" x14ac:dyDescent="0.25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7.6" x14ac:dyDescent="0.25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6" x14ac:dyDescent="0.25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41.4" x14ac:dyDescent="0.25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7.6" x14ac:dyDescent="0.25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6" x14ac:dyDescent="0.25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6" x14ac:dyDescent="0.25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7.6" x14ac:dyDescent="0.25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7.6" x14ac:dyDescent="0.25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6" x14ac:dyDescent="0.25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6" x14ac:dyDescent="0.25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7.6" x14ac:dyDescent="0.25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6" x14ac:dyDescent="0.25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7.6" x14ac:dyDescent="0.25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7.6" x14ac:dyDescent="0.25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7.6" x14ac:dyDescent="0.25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7.6" x14ac:dyDescent="0.25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7.6" x14ac:dyDescent="0.25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7.6" x14ac:dyDescent="0.25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7.6" x14ac:dyDescent="0.25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7.6" x14ac:dyDescent="0.25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7.6" x14ac:dyDescent="0.25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7.6" x14ac:dyDescent="0.25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6" x14ac:dyDescent="0.25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6" x14ac:dyDescent="0.25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41.4" x14ac:dyDescent="0.25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41.4" x14ac:dyDescent="0.25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41.4" x14ac:dyDescent="0.25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41.4" x14ac:dyDescent="0.25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7.6" x14ac:dyDescent="0.25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7.6" x14ac:dyDescent="0.25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7.6" x14ac:dyDescent="0.25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6" x14ac:dyDescent="0.25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41.4" x14ac:dyDescent="0.25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6" x14ac:dyDescent="0.25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41.4" x14ac:dyDescent="0.25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7.6" x14ac:dyDescent="0.25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41.4" x14ac:dyDescent="0.25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41.4" x14ac:dyDescent="0.25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6" x14ac:dyDescent="0.25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5.2" x14ac:dyDescent="0.25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41.4" x14ac:dyDescent="0.25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7.6" x14ac:dyDescent="0.25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6" x14ac:dyDescent="0.25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7.6" x14ac:dyDescent="0.25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5.2" x14ac:dyDescent="0.25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41.4" x14ac:dyDescent="0.25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7.6" x14ac:dyDescent="0.25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6" x14ac:dyDescent="0.25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41.4" x14ac:dyDescent="0.25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41.4" x14ac:dyDescent="0.25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41.4" x14ac:dyDescent="0.25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7.6" x14ac:dyDescent="0.25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6" x14ac:dyDescent="0.25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7.6" x14ac:dyDescent="0.25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7.6" x14ac:dyDescent="0.25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7.6" x14ac:dyDescent="0.25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6" x14ac:dyDescent="0.25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6" x14ac:dyDescent="0.25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7.6" x14ac:dyDescent="0.25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6" x14ac:dyDescent="0.25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7.6" x14ac:dyDescent="0.25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7.6" x14ac:dyDescent="0.25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7.6" x14ac:dyDescent="0.25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7.6" x14ac:dyDescent="0.25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7.6" x14ac:dyDescent="0.25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7.6" x14ac:dyDescent="0.25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7.6" x14ac:dyDescent="0.25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7.6" x14ac:dyDescent="0.25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7.6" x14ac:dyDescent="0.25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7.6" x14ac:dyDescent="0.25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6" x14ac:dyDescent="0.25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6" x14ac:dyDescent="0.25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41.4" x14ac:dyDescent="0.25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41.4" x14ac:dyDescent="0.25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41.4" x14ac:dyDescent="0.25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41.4" x14ac:dyDescent="0.25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7.6" x14ac:dyDescent="0.25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7.6" x14ac:dyDescent="0.25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7.6" x14ac:dyDescent="0.25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6" x14ac:dyDescent="0.25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41.4" x14ac:dyDescent="0.25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6" x14ac:dyDescent="0.25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41.4" x14ac:dyDescent="0.25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7.6" x14ac:dyDescent="0.25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41.4" x14ac:dyDescent="0.25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41.4" x14ac:dyDescent="0.25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6" x14ac:dyDescent="0.25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7.6" x14ac:dyDescent="0.25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5.2" x14ac:dyDescent="0.25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6" x14ac:dyDescent="0.25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7.6" x14ac:dyDescent="0.25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5.2" x14ac:dyDescent="0.25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41.4" x14ac:dyDescent="0.25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7.6" x14ac:dyDescent="0.25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41.4" x14ac:dyDescent="0.25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6" x14ac:dyDescent="0.25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41.4" x14ac:dyDescent="0.25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41.4" x14ac:dyDescent="0.25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41.4" x14ac:dyDescent="0.25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7.6" x14ac:dyDescent="0.25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6" x14ac:dyDescent="0.25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7.6" x14ac:dyDescent="0.25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7.6" x14ac:dyDescent="0.25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7.6" x14ac:dyDescent="0.25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6" x14ac:dyDescent="0.25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6" x14ac:dyDescent="0.25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7.6" x14ac:dyDescent="0.25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6" x14ac:dyDescent="0.25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7.6" x14ac:dyDescent="0.25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7.6" x14ac:dyDescent="0.25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7.6" x14ac:dyDescent="0.25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7.6" x14ac:dyDescent="0.25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7.6" x14ac:dyDescent="0.25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7.6" x14ac:dyDescent="0.25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7.6" x14ac:dyDescent="0.25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7.6" x14ac:dyDescent="0.25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7.6" x14ac:dyDescent="0.25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7.6" x14ac:dyDescent="0.25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6" x14ac:dyDescent="0.25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6" x14ac:dyDescent="0.25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41.4" x14ac:dyDescent="0.25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41.4" x14ac:dyDescent="0.25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41.4" x14ac:dyDescent="0.25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41.4" x14ac:dyDescent="0.25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7.6" x14ac:dyDescent="0.25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7.6" x14ac:dyDescent="0.25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7.6" x14ac:dyDescent="0.25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6" x14ac:dyDescent="0.25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41.4" x14ac:dyDescent="0.25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6" x14ac:dyDescent="0.25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41.4" x14ac:dyDescent="0.25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7.6" x14ac:dyDescent="0.25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41.4" x14ac:dyDescent="0.25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6" x14ac:dyDescent="0.25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6" x14ac:dyDescent="0.25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7.6" x14ac:dyDescent="0.25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6" x14ac:dyDescent="0.25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7.6" x14ac:dyDescent="0.25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5.2" x14ac:dyDescent="0.25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41.4" x14ac:dyDescent="0.25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6" x14ac:dyDescent="0.25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41.4" x14ac:dyDescent="0.25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41.4" x14ac:dyDescent="0.25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41.4" x14ac:dyDescent="0.25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7.6" x14ac:dyDescent="0.25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5.2" x14ac:dyDescent="0.25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6" x14ac:dyDescent="0.25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7.6" x14ac:dyDescent="0.25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7.6" x14ac:dyDescent="0.25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7.6" x14ac:dyDescent="0.25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6" x14ac:dyDescent="0.25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7.6" x14ac:dyDescent="0.25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41.4" x14ac:dyDescent="0.25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7.6" x14ac:dyDescent="0.25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6" x14ac:dyDescent="0.25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6" x14ac:dyDescent="0.25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41.4" x14ac:dyDescent="0.25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41.4" x14ac:dyDescent="0.25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5.2" x14ac:dyDescent="0.25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5.2" x14ac:dyDescent="0.25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41.4" x14ac:dyDescent="0.25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6" x14ac:dyDescent="0.25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6" x14ac:dyDescent="0.25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7.6" x14ac:dyDescent="0.25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7.6" x14ac:dyDescent="0.25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7.6" x14ac:dyDescent="0.25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6" x14ac:dyDescent="0.25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6" x14ac:dyDescent="0.25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6" x14ac:dyDescent="0.25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41.4" x14ac:dyDescent="0.25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5.2" x14ac:dyDescent="0.25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5.2" x14ac:dyDescent="0.25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5.2" x14ac:dyDescent="0.25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41.4" x14ac:dyDescent="0.25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41.4" x14ac:dyDescent="0.25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6" x14ac:dyDescent="0.25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6" x14ac:dyDescent="0.25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7.6" x14ac:dyDescent="0.25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7.6" x14ac:dyDescent="0.25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7.6" x14ac:dyDescent="0.25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7.6" x14ac:dyDescent="0.25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7.6" x14ac:dyDescent="0.25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7.6" x14ac:dyDescent="0.25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7.6" x14ac:dyDescent="0.25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7.6" x14ac:dyDescent="0.25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7.6" x14ac:dyDescent="0.25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7.6" x14ac:dyDescent="0.25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7.6" x14ac:dyDescent="0.25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7.6" x14ac:dyDescent="0.25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7.6" x14ac:dyDescent="0.25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7.6" x14ac:dyDescent="0.25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7.6" x14ac:dyDescent="0.25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7.6" x14ac:dyDescent="0.25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7.6" x14ac:dyDescent="0.25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7.6" x14ac:dyDescent="0.25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7.6" x14ac:dyDescent="0.25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7.6" x14ac:dyDescent="0.25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7.6" x14ac:dyDescent="0.25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41.4" x14ac:dyDescent="0.25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7.6" x14ac:dyDescent="0.25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7.6" x14ac:dyDescent="0.25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41.4" x14ac:dyDescent="0.25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7.6" x14ac:dyDescent="0.25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41.4" x14ac:dyDescent="0.25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7.6" x14ac:dyDescent="0.25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7.6" x14ac:dyDescent="0.25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7.6" x14ac:dyDescent="0.25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41.4" x14ac:dyDescent="0.25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7.6" x14ac:dyDescent="0.25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7.6" x14ac:dyDescent="0.25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41.4" x14ac:dyDescent="0.25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7.6" x14ac:dyDescent="0.25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41.4" x14ac:dyDescent="0.25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41.4" x14ac:dyDescent="0.25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7.6" x14ac:dyDescent="0.25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6" x14ac:dyDescent="0.25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6" x14ac:dyDescent="0.25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7.6" x14ac:dyDescent="0.25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7.6" x14ac:dyDescent="0.25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7.6" x14ac:dyDescent="0.25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7.6" x14ac:dyDescent="0.25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7.6" x14ac:dyDescent="0.25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7.6" x14ac:dyDescent="0.25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5.2" x14ac:dyDescent="0.25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5.2" x14ac:dyDescent="0.25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5.2" x14ac:dyDescent="0.25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7.6" x14ac:dyDescent="0.25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6" x14ac:dyDescent="0.25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6" x14ac:dyDescent="0.25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7.6" x14ac:dyDescent="0.25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6" x14ac:dyDescent="0.25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7.6" x14ac:dyDescent="0.25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7.6" x14ac:dyDescent="0.25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7.6" x14ac:dyDescent="0.25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41.4" x14ac:dyDescent="0.25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6" x14ac:dyDescent="0.25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25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6" x14ac:dyDescent="0.25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41.4" x14ac:dyDescent="0.25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6" x14ac:dyDescent="0.25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41.4" x14ac:dyDescent="0.25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41.4" x14ac:dyDescent="0.25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6" x14ac:dyDescent="0.25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25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575"/>
      <c r="B543" s="576"/>
      <c r="C543" s="576"/>
      <c r="D543" s="576"/>
      <c r="E543" s="576"/>
      <c r="F543" s="576"/>
      <c r="G543" s="576"/>
      <c r="H543" s="576"/>
      <c r="I543" s="576"/>
      <c r="J543" s="576"/>
      <c r="K543" s="577"/>
      <c r="L543" s="9"/>
      <c r="M543" s="9"/>
      <c r="N543" s="9"/>
      <c r="O543" s="9"/>
      <c r="P543" s="9"/>
    </row>
    <row r="544" spans="1:16" s="10" customFormat="1" ht="16.5" customHeight="1" x14ac:dyDescent="0.3">
      <c r="A544" s="578" t="s">
        <v>816</v>
      </c>
      <c r="B544" s="579"/>
      <c r="C544" s="579"/>
      <c r="D544" s="579"/>
      <c r="E544" s="579"/>
      <c r="F544" s="579"/>
      <c r="G544" s="579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25">
      <c r="A545" s="580"/>
      <c r="B545" s="580"/>
      <c r="C545" s="580"/>
      <c r="D545" s="580"/>
      <c r="E545" s="580"/>
      <c r="F545" s="580"/>
      <c r="G545" s="580"/>
      <c r="H545" s="580"/>
      <c r="I545" s="580"/>
      <c r="J545" s="580"/>
      <c r="K545" s="580"/>
    </row>
    <row r="547" spans="1:11" ht="27.6" x14ac:dyDescent="0.25">
      <c r="B547" s="38" t="s">
        <v>817</v>
      </c>
      <c r="H547" s="39"/>
    </row>
    <row r="548" spans="1:11" x14ac:dyDescent="0.25">
      <c r="H548" s="39"/>
    </row>
    <row r="550" spans="1:11" x14ac:dyDescent="0.25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.2" x14ac:dyDescent="0.25"/>
  <cols>
    <col min="1" max="1" width="7.5" style="48" customWidth="1"/>
    <col min="2" max="2" width="28.796875" style="48" customWidth="1"/>
    <col min="3" max="3" width="24.5" style="48" customWidth="1"/>
    <col min="4" max="4" width="5.59765625" style="48" customWidth="1"/>
    <col min="5" max="5" width="7.296875" style="48" customWidth="1"/>
    <col min="6" max="6" width="6.59765625" style="48" customWidth="1"/>
    <col min="7" max="7" width="7.796875" style="48" customWidth="1"/>
    <col min="8" max="8" width="5.796875" style="48" customWidth="1"/>
    <col min="9" max="9" width="8.59765625" style="48" customWidth="1"/>
    <col min="10" max="10" width="5.69921875" style="48" customWidth="1"/>
    <col min="11" max="11" width="6.296875" style="48" customWidth="1"/>
    <col min="12" max="12" width="7" style="48" customWidth="1"/>
    <col min="13" max="13" width="6.5" style="48" customWidth="1"/>
    <col min="14" max="14" width="5.09765625" style="48" customWidth="1"/>
    <col min="15" max="15" width="2.296875" style="48" customWidth="1"/>
    <col min="16" max="16384" width="9" style="48"/>
  </cols>
  <sheetData>
    <row r="1" spans="1:14" ht="12" customHeight="1" x14ac:dyDescent="0.25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25">
      <c r="A2" s="695" t="s">
        <v>762</v>
      </c>
      <c r="B2" s="696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25">
      <c r="A3" s="695" t="s">
        <v>764</v>
      </c>
      <c r="B3" s="696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25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25">
      <c r="A5" s="49" t="s">
        <v>767</v>
      </c>
      <c r="B5" s="51"/>
      <c r="C5" s="697" t="s">
        <v>768</v>
      </c>
      <c r="D5" s="697"/>
      <c r="E5" s="697"/>
      <c r="F5" s="697"/>
      <c r="G5" s="697"/>
      <c r="H5" s="697"/>
      <c r="I5" s="51"/>
      <c r="J5" s="51"/>
      <c r="K5" s="51"/>
      <c r="L5" s="51"/>
      <c r="M5" s="51"/>
      <c r="N5" s="52"/>
    </row>
    <row r="6" spans="1:14" ht="12" customHeight="1" x14ac:dyDescent="0.25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3" customHeight="1" x14ac:dyDescent="0.25">
      <c r="A7" s="695" t="s">
        <v>771</v>
      </c>
      <c r="B7" s="696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85" customHeight="1" x14ac:dyDescent="0.25">
      <c r="A8" s="717" t="s">
        <v>1553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</row>
    <row r="9" spans="1:14" ht="12" customHeight="1" x14ac:dyDescent="0.25">
      <c r="A9" s="699" t="s">
        <v>774</v>
      </c>
      <c r="B9" s="701" t="s">
        <v>775</v>
      </c>
      <c r="C9" s="701" t="s">
        <v>776</v>
      </c>
      <c r="D9" s="699" t="s">
        <v>777</v>
      </c>
      <c r="E9" s="703" t="s">
        <v>778</v>
      </c>
      <c r="F9" s="704"/>
      <c r="G9" s="704"/>
      <c r="H9" s="704"/>
      <c r="I9" s="704"/>
      <c r="J9" s="705"/>
      <c r="K9" s="706" t="s">
        <v>779</v>
      </c>
      <c r="L9" s="707"/>
      <c r="M9" s="708"/>
      <c r="N9" s="699" t="s">
        <v>780</v>
      </c>
    </row>
    <row r="10" spans="1:14" ht="13.35" customHeight="1" x14ac:dyDescent="0.25">
      <c r="A10" s="700"/>
      <c r="B10" s="702"/>
      <c r="C10" s="702"/>
      <c r="D10" s="700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0"/>
    </row>
    <row r="11" spans="1:14" ht="12" customHeight="1" x14ac:dyDescent="0.25">
      <c r="A11" s="56" t="s">
        <v>790</v>
      </c>
      <c r="B11" s="709" t="s">
        <v>791</v>
      </c>
      <c r="C11" s="710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1" x14ac:dyDescent="0.25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1.8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0.799999999999997" x14ac:dyDescent="0.25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8" customHeight="1" x14ac:dyDescent="0.25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25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0.399999999999999" x14ac:dyDescent="0.25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.399999999999999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25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25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25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50000000000001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0.799999999999997" hidden="1" x14ac:dyDescent="0.25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8" hidden="1" customHeight="1" x14ac:dyDescent="0.25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8" hidden="1" customHeight="1" x14ac:dyDescent="0.25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25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40.799999999999997" hidden="1" x14ac:dyDescent="0.25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25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0.6" x14ac:dyDescent="0.25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25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25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1.599999999999994" x14ac:dyDescent="0.25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1.599999999999994" x14ac:dyDescent="0.25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1.599999999999994" x14ac:dyDescent="0.25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1.599999999999994" x14ac:dyDescent="0.25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8" customHeight="1" x14ac:dyDescent="0.25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25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25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1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25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25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1.2" x14ac:dyDescent="0.25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25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0.799999999999997" x14ac:dyDescent="0.25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2.95" customHeight="1" x14ac:dyDescent="0.25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'MEMORIA CAL '!D901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0.799999999999997" x14ac:dyDescent="0.25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0.799999999999997" x14ac:dyDescent="0.25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25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.6" x14ac:dyDescent="0.25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0.6" x14ac:dyDescent="0.25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71.400000000000006" x14ac:dyDescent="0.25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1" x14ac:dyDescent="0.25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1.2" x14ac:dyDescent="0.25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25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25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view="pageBreakPreview" topLeftCell="A4" zoomScale="140" zoomScaleNormal="110" zoomScaleSheetLayoutView="140" workbookViewId="0">
      <selection activeCell="C13" sqref="C13"/>
    </sheetView>
  </sheetViews>
  <sheetFormatPr defaultColWidth="9" defaultRowHeight="13.2" x14ac:dyDescent="0.25"/>
  <cols>
    <col min="1" max="1" width="7.5" style="48" customWidth="1"/>
    <col min="2" max="2" width="28.796875" style="48" customWidth="1"/>
    <col min="3" max="3" width="24.5" style="48" customWidth="1"/>
    <col min="4" max="4" width="5.59765625" style="48" customWidth="1"/>
    <col min="5" max="5" width="7.296875" style="48" customWidth="1"/>
    <col min="6" max="6" width="6.59765625" style="48" customWidth="1"/>
    <col min="7" max="7" width="7.796875" style="48" customWidth="1"/>
    <col min="8" max="8" width="5.796875" style="48" customWidth="1"/>
    <col min="9" max="9" width="7.59765625" style="48" customWidth="1"/>
    <col min="10" max="10" width="5.69921875" style="48" customWidth="1"/>
    <col min="11" max="11" width="6.296875" style="48" customWidth="1"/>
    <col min="12" max="12" width="7" style="48" customWidth="1"/>
    <col min="13" max="13" width="6.5" style="48" customWidth="1"/>
    <col min="14" max="14" width="5.09765625" style="48" customWidth="1"/>
    <col min="15" max="15" width="2.296875" style="48" customWidth="1"/>
    <col min="16" max="16384" width="9" style="48"/>
  </cols>
  <sheetData>
    <row r="1" spans="1:14" ht="12" customHeight="1" x14ac:dyDescent="0.25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25">
      <c r="A2" s="695" t="s">
        <v>762</v>
      </c>
      <c r="B2" s="696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25">
      <c r="A3" s="695" t="s">
        <v>764</v>
      </c>
      <c r="B3" s="696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25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25">
      <c r="A5" s="49" t="s">
        <v>767</v>
      </c>
      <c r="B5" s="51"/>
      <c r="C5" s="697" t="s">
        <v>768</v>
      </c>
      <c r="D5" s="697"/>
      <c r="E5" s="697"/>
      <c r="F5" s="697"/>
      <c r="G5" s="697"/>
      <c r="H5" s="697"/>
      <c r="I5" s="51"/>
      <c r="J5" s="51"/>
      <c r="K5" s="51"/>
      <c r="L5" s="51"/>
      <c r="M5" s="51"/>
      <c r="N5" s="52"/>
    </row>
    <row r="6" spans="1:14" ht="12" customHeight="1" x14ac:dyDescent="0.25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3" customHeight="1" x14ac:dyDescent="0.25">
      <c r="A7" s="695" t="s">
        <v>771</v>
      </c>
      <c r="B7" s="696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85" customHeight="1" x14ac:dyDescent="0.25">
      <c r="A8" s="717" t="s">
        <v>1562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</row>
    <row r="9" spans="1:14" ht="12" customHeight="1" x14ac:dyDescent="0.25">
      <c r="A9" s="699" t="s">
        <v>774</v>
      </c>
      <c r="B9" s="701" t="s">
        <v>775</v>
      </c>
      <c r="C9" s="701" t="s">
        <v>776</v>
      </c>
      <c r="D9" s="699" t="s">
        <v>777</v>
      </c>
      <c r="E9" s="703" t="s">
        <v>778</v>
      </c>
      <c r="F9" s="704"/>
      <c r="G9" s="704"/>
      <c r="H9" s="704"/>
      <c r="I9" s="704"/>
      <c r="J9" s="705"/>
      <c r="K9" s="706" t="s">
        <v>779</v>
      </c>
      <c r="L9" s="707"/>
      <c r="M9" s="708"/>
      <c r="N9" s="699" t="s">
        <v>780</v>
      </c>
    </row>
    <row r="10" spans="1:14" ht="13.35" customHeight="1" x14ac:dyDescent="0.25">
      <c r="A10" s="700"/>
      <c r="B10" s="702"/>
      <c r="C10" s="702"/>
      <c r="D10" s="700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0"/>
    </row>
    <row r="11" spans="1:14" ht="12" customHeight="1" x14ac:dyDescent="0.25">
      <c r="A11" s="56" t="s">
        <v>790</v>
      </c>
      <c r="B11" s="709" t="s">
        <v>791</v>
      </c>
      <c r="C11" s="710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.05" customHeight="1" x14ac:dyDescent="0.25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8" customHeight="1" x14ac:dyDescent="0.25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8" customHeight="1" x14ac:dyDescent="0.25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8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25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25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1" x14ac:dyDescent="0.25">
      <c r="A32" s="219" t="s">
        <v>1476</v>
      </c>
      <c r="B32" s="105" t="s">
        <v>834</v>
      </c>
      <c r="C32" s="95" t="s">
        <v>1560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25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25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1.599999999999994" x14ac:dyDescent="0.25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8" customHeight="1" x14ac:dyDescent="0.25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25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25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8" customHeight="1" x14ac:dyDescent="0.25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">
      <c r="A64" s="337"/>
      <c r="B64" s="529" t="s">
        <v>939</v>
      </c>
      <c r="C64" s="136" t="s">
        <v>1561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25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230A-FAE4-4565-8153-33BBF1533633}">
  <dimension ref="A1:V584"/>
  <sheetViews>
    <sheetView view="pageBreakPreview" topLeftCell="C559" zoomScaleNormal="85" zoomScaleSheetLayoutView="100" workbookViewId="0">
      <selection activeCell="P567" sqref="P567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6" width="7.796875" style="31" hidden="1" customWidth="1"/>
    <col min="7" max="7" width="3.296875" style="31" hidden="1" customWidth="1"/>
    <col min="8" max="8" width="15.19921875" style="31" customWidth="1"/>
    <col min="9" max="9" width="11.69921875" style="2" customWidth="1"/>
    <col min="10" max="10" width="10.796875" style="2" customWidth="1"/>
    <col min="11" max="11" width="15.59765625" style="4" customWidth="1"/>
    <col min="12" max="13" width="15.59765625" style="4" hidden="1" customWidth="1"/>
    <col min="14" max="16" width="15.59765625" style="4" customWidth="1"/>
    <col min="17" max="17" width="11.5" style="4" customWidth="1"/>
    <col min="18" max="18" width="18.19921875" style="4" bestFit="1" customWidth="1"/>
    <col min="19" max="19" width="10.5" style="4" bestFit="1" customWidth="1"/>
    <col min="20" max="20" width="10.59765625" style="4" bestFit="1" customWidth="1"/>
    <col min="21" max="16384" width="9" style="4"/>
  </cols>
  <sheetData>
    <row r="1" spans="1:22" s="6" customFormat="1" ht="12.75" customHeight="1" x14ac:dyDescent="0.25">
      <c r="A1" s="82"/>
      <c r="B1" s="83"/>
      <c r="C1" s="653" t="s">
        <v>1569</v>
      </c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4"/>
      <c r="R1" s="5"/>
      <c r="S1" s="5"/>
      <c r="T1" s="5"/>
      <c r="U1" s="5"/>
      <c r="V1" s="5"/>
    </row>
    <row r="2" spans="1:22" s="6" customFormat="1" ht="12.75" customHeight="1" x14ac:dyDescent="0.25">
      <c r="A2" s="19"/>
      <c r="B2" s="20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6"/>
      <c r="R2" s="5"/>
      <c r="S2" s="5"/>
      <c r="T2" s="5"/>
      <c r="U2" s="5"/>
      <c r="V2" s="5"/>
    </row>
    <row r="3" spans="1:22" s="6" customFormat="1" ht="12.75" customHeight="1" x14ac:dyDescent="0.25">
      <c r="A3" s="19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6"/>
      <c r="R3" s="5"/>
      <c r="S3" s="5"/>
      <c r="T3" s="5"/>
      <c r="U3" s="5"/>
      <c r="V3" s="5"/>
    </row>
    <row r="4" spans="1:22" s="6" customFormat="1" ht="12.75" customHeight="1" x14ac:dyDescent="0.25">
      <c r="A4" s="19"/>
      <c r="B4" s="18" t="s">
        <v>24</v>
      </c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6"/>
      <c r="R4" s="5"/>
      <c r="S4" s="5"/>
      <c r="T4" s="5"/>
      <c r="U4" s="5"/>
      <c r="V4" s="5"/>
    </row>
    <row r="5" spans="1:22" s="6" customFormat="1" ht="12.75" customHeight="1" x14ac:dyDescent="0.25">
      <c r="A5" s="21"/>
      <c r="B5" s="18" t="s">
        <v>6</v>
      </c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8"/>
      <c r="R5" s="5"/>
      <c r="S5" s="5"/>
      <c r="T5" s="5"/>
      <c r="U5" s="5"/>
      <c r="V5" s="5"/>
    </row>
    <row r="6" spans="1:22" s="6" customFormat="1" x14ac:dyDescent="0.25">
      <c r="A6" s="634" t="s">
        <v>2</v>
      </c>
      <c r="B6" s="659"/>
      <c r="C6" s="659"/>
      <c r="D6" s="659"/>
      <c r="E6" s="635"/>
      <c r="F6" s="344"/>
      <c r="G6" s="344"/>
      <c r="H6" s="344"/>
      <c r="I6" s="660" t="s">
        <v>3</v>
      </c>
      <c r="J6" s="661"/>
      <c r="K6" s="661"/>
      <c r="L6" s="661"/>
      <c r="M6" s="661"/>
      <c r="N6" s="661"/>
      <c r="O6" s="662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663" t="s">
        <v>6</v>
      </c>
      <c r="J7" s="664"/>
      <c r="K7" s="664"/>
      <c r="L7" s="664"/>
      <c r="M7" s="664"/>
      <c r="N7" s="664"/>
      <c r="O7" s="665"/>
      <c r="P7" s="669">
        <v>45461</v>
      </c>
      <c r="Q7" s="670" t="s">
        <v>1571</v>
      </c>
      <c r="R7" s="5"/>
      <c r="S7" s="5"/>
      <c r="T7" s="5"/>
      <c r="U7" s="5"/>
      <c r="V7" s="5"/>
    </row>
    <row r="8" spans="1:22" s="6" customFormat="1" x14ac:dyDescent="0.25">
      <c r="A8" s="666"/>
      <c r="B8" s="667"/>
      <c r="C8" s="667"/>
      <c r="D8" s="667"/>
      <c r="E8" s="668"/>
      <c r="F8" s="347"/>
      <c r="G8" s="347"/>
      <c r="H8" s="347"/>
      <c r="I8" s="666"/>
      <c r="J8" s="667"/>
      <c r="K8" s="667"/>
      <c r="L8" s="667"/>
      <c r="M8" s="667"/>
      <c r="N8" s="667"/>
      <c r="O8" s="668"/>
      <c r="P8" s="669"/>
      <c r="Q8" s="671"/>
      <c r="R8" s="5"/>
      <c r="S8" s="5"/>
      <c r="T8" s="5"/>
      <c r="U8" s="5"/>
      <c r="V8" s="5"/>
    </row>
    <row r="9" spans="1:22" s="6" customFormat="1" ht="33" customHeight="1" x14ac:dyDescent="0.25">
      <c r="A9" s="634" t="s">
        <v>7</v>
      </c>
      <c r="B9" s="659"/>
      <c r="C9" s="659"/>
      <c r="D9" s="659"/>
      <c r="E9" s="635"/>
      <c r="F9" s="348"/>
      <c r="G9" s="348"/>
      <c r="H9" s="348"/>
      <c r="I9" s="640" t="s">
        <v>8</v>
      </c>
      <c r="J9" s="640"/>
      <c r="K9" s="640"/>
      <c r="L9" s="640"/>
      <c r="M9" s="640"/>
      <c r="N9" s="640"/>
      <c r="O9" s="640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672" t="s">
        <v>804</v>
      </c>
      <c r="J10" s="672"/>
      <c r="K10" s="672"/>
      <c r="L10" s="672"/>
      <c r="M10" s="672"/>
      <c r="N10" s="672"/>
      <c r="O10" s="672"/>
      <c r="P10" s="669">
        <v>44957</v>
      </c>
      <c r="Q10" s="669">
        <v>45322</v>
      </c>
      <c r="R10" s="5"/>
      <c r="S10" s="5"/>
      <c r="T10" s="5"/>
      <c r="U10" s="5"/>
      <c r="V10" s="5"/>
    </row>
    <row r="11" spans="1:22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672"/>
      <c r="J11" s="672"/>
      <c r="K11" s="672"/>
      <c r="L11" s="672"/>
      <c r="M11" s="672"/>
      <c r="N11" s="672"/>
      <c r="O11" s="672"/>
      <c r="P11" s="669"/>
      <c r="Q11" s="669"/>
      <c r="R11" s="5"/>
      <c r="S11" s="5"/>
      <c r="T11" s="5"/>
      <c r="U11" s="5"/>
      <c r="V11" s="5"/>
    </row>
    <row r="12" spans="1:22" s="6" customFormat="1" ht="13.05" customHeight="1" x14ac:dyDescent="0.25">
      <c r="A12" s="640" t="s">
        <v>12</v>
      </c>
      <c r="B12" s="640"/>
      <c r="C12" s="634" t="s">
        <v>13</v>
      </c>
      <c r="D12" s="635"/>
      <c r="E12" s="640" t="s">
        <v>1512</v>
      </c>
      <c r="F12" s="640"/>
      <c r="G12" s="640"/>
      <c r="H12" s="640"/>
      <c r="I12" s="640" t="s">
        <v>1513</v>
      </c>
      <c r="J12" s="640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9" t="s">
        <v>15</v>
      </c>
      <c r="Q12" s="679"/>
      <c r="R12" s="5"/>
      <c r="S12" s="5"/>
      <c r="T12" s="5"/>
      <c r="U12" s="5"/>
      <c r="V12" s="5"/>
    </row>
    <row r="13" spans="1:22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N567</f>
        <v>2383046.7800000007</v>
      </c>
      <c r="F13" s="641"/>
      <c r="G13" s="641"/>
      <c r="H13" s="637"/>
      <c r="I13" s="636">
        <f>E13-C13</f>
        <v>149350.37000000058</v>
      </c>
      <c r="J13" s="637"/>
      <c r="K13" s="643">
        <f>N13/E13</f>
        <v>1.9533103752163852E-2</v>
      </c>
      <c r="L13" s="680">
        <f>L567</f>
        <v>-256673.36</v>
      </c>
      <c r="M13" s="680">
        <f>M567</f>
        <v>406023.72000000009</v>
      </c>
      <c r="N13" s="636">
        <f>O567</f>
        <v>46548.299999999996</v>
      </c>
      <c r="O13" s="637"/>
      <c r="P13" s="672" t="s">
        <v>1572</v>
      </c>
      <c r="Q13" s="672"/>
      <c r="R13" s="5"/>
      <c r="S13" s="5"/>
      <c r="T13" s="5"/>
      <c r="U13" s="5"/>
      <c r="V13" s="5"/>
    </row>
    <row r="14" spans="1:22" s="6" customFormat="1" x14ac:dyDescent="0.25">
      <c r="A14" s="676"/>
      <c r="B14" s="678"/>
      <c r="C14" s="638"/>
      <c r="D14" s="639"/>
      <c r="E14" s="638"/>
      <c r="F14" s="642"/>
      <c r="G14" s="642"/>
      <c r="H14" s="639"/>
      <c r="I14" s="638"/>
      <c r="J14" s="639"/>
      <c r="K14" s="644"/>
      <c r="L14" s="681"/>
      <c r="M14" s="681"/>
      <c r="N14" s="638"/>
      <c r="O14" s="639"/>
      <c r="P14" s="672"/>
      <c r="Q14" s="672"/>
      <c r="R14" s="5"/>
      <c r="S14" s="625">
        <v>1.2522</v>
      </c>
      <c r="T14" s="5"/>
      <c r="U14" s="5"/>
      <c r="V14" s="5"/>
    </row>
    <row r="15" spans="1:22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5"/>
      <c r="S15" s="625"/>
      <c r="T15" s="5"/>
      <c r="U15" s="5"/>
      <c r="V15" s="5"/>
    </row>
    <row r="16" spans="1:22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91" t="s">
        <v>19</v>
      </c>
      <c r="L16" s="691"/>
      <c r="M16" s="691"/>
      <c r="N16" s="691"/>
      <c r="O16" s="691"/>
      <c r="P16" s="691"/>
      <c r="Q16" s="692" t="s">
        <v>20</v>
      </c>
      <c r="R16" s="9"/>
      <c r="S16" s="625"/>
      <c r="T16" s="9"/>
      <c r="U16" s="9"/>
      <c r="V16" s="9"/>
    </row>
    <row r="17" spans="1:22" s="10" customFormat="1" ht="52.8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92"/>
      <c r="R17" s="9"/>
      <c r="S17" s="334">
        <f>C13</f>
        <v>2233696.41</v>
      </c>
      <c r="T17" s="682">
        <f>2302424.52</f>
        <v>2302424.52</v>
      </c>
      <c r="U17" s="682"/>
      <c r="V17" s="278">
        <f>(S17/T17)*S14</f>
        <v>1.2148214285878089</v>
      </c>
    </row>
    <row r="18" spans="1:22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27897.159999999996</v>
      </c>
      <c r="P18" s="362">
        <f t="shared" si="0"/>
        <v>64457.409999999996</v>
      </c>
      <c r="Q18" s="363">
        <f>P18/N18</f>
        <v>0.64752031744437188</v>
      </c>
    </row>
    <row r="19" spans="1:22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1"/>
      <c r="S19" s="4">
        <v>31853.61</v>
      </c>
    </row>
    <row r="20" spans="1:22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I20+'BM09'!J20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I21+'BM09'!J21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I22+'BM09'!J22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26.4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I23+'BM09'!J23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8"/>
      <c r="S24" s="4">
        <v>12647.42</v>
      </c>
      <c r="U24" s="39">
        <f t="shared" si="1"/>
        <v>12647.42</v>
      </c>
      <c r="V24" s="39"/>
    </row>
    <row r="25" spans="1:22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I25+'BM09'!J25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I26+'BM09'!J26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I27+'BM09'!J27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I28+'BM09'!J28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>
        <f>H29</f>
        <v>50.3</v>
      </c>
      <c r="J29" s="369">
        <f>I29+'BM09'!J29</f>
        <v>50.3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1023.61</v>
      </c>
      <c r="P29" s="370">
        <f t="shared" si="11"/>
        <v>1023.61</v>
      </c>
      <c r="Q29" s="371">
        <f t="shared" si="7"/>
        <v>1</v>
      </c>
      <c r="S29" s="4">
        <v>1023.61</v>
      </c>
      <c r="U29" s="39">
        <f t="shared" si="1"/>
        <v>0</v>
      </c>
      <c r="V29" s="39"/>
    </row>
    <row r="30" spans="1:22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I30+'BM09'!J30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I31+'BM09'!J31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>
        <f>H32-'BM09'!J32</f>
        <v>31.95</v>
      </c>
      <c r="J32" s="369">
        <f>I32+'BM09'!J32</f>
        <v>37.75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4937.87</v>
      </c>
      <c r="P32" s="370">
        <f t="shared" si="11"/>
        <v>5834.26</v>
      </c>
      <c r="Q32" s="371">
        <f t="shared" si="7"/>
        <v>1</v>
      </c>
      <c r="S32" s="4">
        <v>5834.26</v>
      </c>
      <c r="U32" s="39">
        <f t="shared" si="1"/>
        <v>0</v>
      </c>
      <c r="V32" s="39"/>
    </row>
    <row r="33" spans="1:22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>
        <f>H33-'BM09'!J33</f>
        <v>1.48</v>
      </c>
      <c r="J33" s="369">
        <f>I33+'BM09'!J33</f>
        <v>2.9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1096.0899999999999</v>
      </c>
      <c r="P33" s="370">
        <f t="shared" si="11"/>
        <v>2147.7399999999998</v>
      </c>
      <c r="Q33" s="371">
        <f t="shared" si="7"/>
        <v>1</v>
      </c>
      <c r="S33" s="4">
        <v>2147.7399999999998</v>
      </c>
      <c r="U33" s="39">
        <f t="shared" si="1"/>
        <v>0</v>
      </c>
      <c r="V33" s="39"/>
    </row>
    <row r="34" spans="1:22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I34+'BM09'!J34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>
        <f>H35</f>
        <v>2.63</v>
      </c>
      <c r="J35" s="369">
        <f>I35+'BM09'!J35</f>
        <v>2.63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122.66</v>
      </c>
      <c r="P35" s="370">
        <f t="shared" si="11"/>
        <v>122.66</v>
      </c>
      <c r="Q35" s="371">
        <f t="shared" si="7"/>
        <v>1</v>
      </c>
      <c r="S35" s="4">
        <v>122.66</v>
      </c>
      <c r="U35" s="39">
        <f t="shared" si="1"/>
        <v>0</v>
      </c>
      <c r="V35" s="39"/>
    </row>
    <row r="36" spans="1:22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32"/>
      <c r="J36" s="632"/>
      <c r="K36" s="632"/>
      <c r="L36" s="632"/>
      <c r="M36" s="632"/>
      <c r="N36" s="632"/>
      <c r="O36" s="632"/>
      <c r="P36" s="632"/>
      <c r="Q36" s="380"/>
      <c r="S36" s="4">
        <v>14014.7</v>
      </c>
      <c r="U36" s="39">
        <f t="shared" si="1"/>
        <v>14014.7</v>
      </c>
      <c r="V36" s="39"/>
    </row>
    <row r="37" spans="1:22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>
        <f>'MEMORIA CAL 10'!M36</f>
        <v>68.67</v>
      </c>
      <c r="J37" s="369">
        <f>I37+'BM09'!J37</f>
        <v>68.67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2726.89</v>
      </c>
      <c r="P37" s="370">
        <f t="shared" ref="P37:P43" si="23">ROUND(J37*D37,2)</f>
        <v>2726.89</v>
      </c>
      <c r="Q37" s="371">
        <f t="shared" si="7"/>
        <v>0.99320354755877682</v>
      </c>
      <c r="S37" s="4">
        <v>2745.55</v>
      </c>
      <c r="U37" s="39">
        <f t="shared" si="1"/>
        <v>0</v>
      </c>
      <c r="V37" s="39"/>
    </row>
    <row r="38" spans="1:22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>
        <f>H38</f>
        <v>27.7</v>
      </c>
      <c r="J38" s="369">
        <f>I38+'BM09'!J38</f>
        <v>27.7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595</v>
      </c>
      <c r="P38" s="370">
        <f t="shared" si="23"/>
        <v>595</v>
      </c>
      <c r="Q38" s="371">
        <f t="shared" si="7"/>
        <v>1</v>
      </c>
      <c r="S38" s="4">
        <v>595</v>
      </c>
      <c r="U38" s="39">
        <f t="shared" si="1"/>
        <v>0</v>
      </c>
      <c r="V38" s="39"/>
    </row>
    <row r="39" spans="1:22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>
        <f>H39</f>
        <v>61.9</v>
      </c>
      <c r="J39" s="369">
        <f>I39+'BM09'!J39</f>
        <v>61.9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1257.81</v>
      </c>
      <c r="P39" s="370">
        <f t="shared" si="23"/>
        <v>1257.81</v>
      </c>
      <c r="Q39" s="371">
        <f t="shared" si="7"/>
        <v>1</v>
      </c>
      <c r="S39" s="4">
        <v>1257.81</v>
      </c>
      <c r="U39" s="39">
        <f t="shared" si="1"/>
        <v>0</v>
      </c>
      <c r="V39" s="39"/>
    </row>
    <row r="40" spans="1:22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>
        <f>H40</f>
        <v>143.5</v>
      </c>
      <c r="J40" s="369">
        <f>I40+'BM09'!J40</f>
        <v>143.5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2620.31</v>
      </c>
      <c r="P40" s="370">
        <f t="shared" si="23"/>
        <v>2620.31</v>
      </c>
      <c r="Q40" s="371">
        <f t="shared" si="7"/>
        <v>1</v>
      </c>
      <c r="S40" s="4">
        <v>2620.31</v>
      </c>
      <c r="U40" s="39">
        <f t="shared" si="1"/>
        <v>0</v>
      </c>
      <c r="V40" s="39"/>
    </row>
    <row r="41" spans="1:22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>
        <f>H41</f>
        <v>75.599999999999994</v>
      </c>
      <c r="J41" s="369">
        <f>I41+'BM09'!J41</f>
        <v>75.599999999999994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1065.2</v>
      </c>
      <c r="P41" s="370">
        <f t="shared" si="23"/>
        <v>1065.2</v>
      </c>
      <c r="Q41" s="371">
        <f t="shared" si="7"/>
        <v>1</v>
      </c>
      <c r="S41" s="4">
        <v>1065.2</v>
      </c>
      <c r="U41" s="39">
        <f t="shared" si="1"/>
        <v>0</v>
      </c>
      <c r="V41" s="39"/>
    </row>
    <row r="42" spans="1:22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>
        <f>H42</f>
        <v>79.8</v>
      </c>
      <c r="J42" s="369">
        <f>I42+'BM09'!J42</f>
        <v>79.8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1791.51</v>
      </c>
      <c r="P42" s="370">
        <f t="shared" si="23"/>
        <v>1791.51</v>
      </c>
      <c r="Q42" s="371">
        <f t="shared" si="7"/>
        <v>1</v>
      </c>
      <c r="S42" s="4">
        <v>1791.51</v>
      </c>
      <c r="U42" s="39">
        <f t="shared" si="1"/>
        <v>0</v>
      </c>
      <c r="V42" s="39"/>
    </row>
    <row r="43" spans="1:22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>
        <f>'MEMORIA CAL 10'!M52</f>
        <v>4.83</v>
      </c>
      <c r="J43" s="369">
        <f>I43+'BM09'!J43</f>
        <v>4.83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3923.07</v>
      </c>
      <c r="P43" s="370">
        <f t="shared" si="23"/>
        <v>3923.07</v>
      </c>
      <c r="Q43" s="371">
        <f t="shared" si="7"/>
        <v>0.99587492257546983</v>
      </c>
      <c r="S43" s="4">
        <v>3939.32</v>
      </c>
      <c r="U43" s="39">
        <f t="shared" si="1"/>
        <v>0</v>
      </c>
      <c r="V43" s="39"/>
    </row>
    <row r="44" spans="1:22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32"/>
      <c r="J44" s="632"/>
      <c r="K44" s="632"/>
      <c r="L44" s="632"/>
      <c r="M44" s="632"/>
      <c r="N44" s="6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>
        <f>H45</f>
        <v>129.86000000000001</v>
      </c>
      <c r="J45" s="369">
        <f>I45+'BM09'!J45</f>
        <v>129.86000000000001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6737.14</v>
      </c>
      <c r="P45" s="370">
        <f>ROUND(J45*D45,2)</f>
        <v>6737.14</v>
      </c>
      <c r="Q45" s="371">
        <f t="shared" si="7"/>
        <v>1</v>
      </c>
      <c r="S45" s="4">
        <v>6737.14</v>
      </c>
      <c r="U45" s="39">
        <f t="shared" si="1"/>
        <v>0</v>
      </c>
      <c r="V45" s="39"/>
    </row>
    <row r="46" spans="1:22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I47+'BM09'!J47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I48+'BM09'!J48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I49+'BM09'!J49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I50+'BM09'!J50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I51+'BM09'!J51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I52+'BM09'!J52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0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32"/>
      <c r="K54" s="632"/>
      <c r="L54" s="632"/>
      <c r="M54" s="632"/>
      <c r="N54" s="6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I55+'BM09'!J55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33"/>
      <c r="K56" s="633"/>
      <c r="L56" s="633"/>
      <c r="M56" s="633"/>
      <c r="N56" s="63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I57+'BM09'!J57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I58+'BM09'!J58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I59+'BM09'!J59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I60+'BM09'!J60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I61+'BM09'!J61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I62+'BM09'!J62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I63+'BM09'!J63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I64+'BM09'!J64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I65+'BM09'!J65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I66+'BM09'!J66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I67+'BM09'!J67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9.6" x14ac:dyDescent="0.25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I68+'BM09'!J68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9.6" x14ac:dyDescent="0.25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I69+'BM09'!J69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I71+'BM09'!J71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I72+'BM09'!J72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I73+'BM09'!J73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39.6" x14ac:dyDescent="0.25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I74+'BM09'!J74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I75+'BM09'!J75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I76+'BM09'!J76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6.4" x14ac:dyDescent="0.25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I77+'BM09'!J77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I79+'BM09'!J79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386"/>
      <c r="S80" s="4">
        <v>14389.16</v>
      </c>
      <c r="U80" s="39">
        <f t="shared" si="52"/>
        <v>14389.16</v>
      </c>
      <c r="V80" s="39"/>
    </row>
    <row r="81" spans="1:22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I81+'BM09'!J81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I82+'BM09'!J82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I83+'BM09'!J83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I84+'BM09'!J84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I85+'BM09'!J85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I86+'BM09'!J86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I88+'BM09'!J88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I89+'BM09'!J89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I90+'BM09'!J90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I92+'BM09'!J92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I93+'BM09'!J93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I94+'BM09'!J94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I95+'BM09'!J95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I96+'BM09'!J96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378"/>
      <c r="Q97" s="386"/>
      <c r="S97" s="4">
        <v>8571.64</v>
      </c>
      <c r="U97" s="39">
        <f t="shared" si="52"/>
        <v>8571.64</v>
      </c>
      <c r="V97" s="39"/>
    </row>
    <row r="98" spans="1:22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I98+'BM09'!J98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I99+'BM09'!J99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I100+'BM09'!J100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I102+'BM09'!J102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I103+'BM09'!J103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I104+'BM09'!J104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I105+'BM09'!J105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I106+'BM09'!J106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I107+'BM09'!J107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2"/>
        <v>8830.9599999999991</v>
      </c>
      <c r="V109" s="39"/>
    </row>
    <row r="110" spans="1:22" ht="39.6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I110+'BM09'!J110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I111+'BM09'!J111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I112+'BM09'!J112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50"/>
      <c r="S113" s="4">
        <v>12180.51</v>
      </c>
      <c r="U113" s="39">
        <f t="shared" si="52"/>
        <v>12180.51</v>
      </c>
      <c r="V113" s="39"/>
    </row>
    <row r="114" spans="1:22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I114+'BM09'!J114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I115+'BM09'!J115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I116+'BM09'!J116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I117+'BM09'!J117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I118+'BM09'!J118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I119+'BM09'!J119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50"/>
      <c r="S121" s="4">
        <v>203.7</v>
      </c>
      <c r="U121" s="39">
        <f t="shared" si="52"/>
        <v>203.7</v>
      </c>
      <c r="V121" s="39"/>
    </row>
    <row r="122" spans="1:22" ht="26.4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I122+'BM09'!J122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50"/>
      <c r="S123" s="4">
        <v>1151.33</v>
      </c>
      <c r="U123" s="39">
        <f t="shared" si="52"/>
        <v>1151.33</v>
      </c>
      <c r="V123" s="39"/>
    </row>
    <row r="124" spans="1:22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I124+'BM09'!J124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9"/>
      <c r="S125" s="4">
        <v>44261.77</v>
      </c>
      <c r="U125" s="39">
        <f t="shared" si="52"/>
        <v>44261.77</v>
      </c>
      <c r="V125" s="39"/>
    </row>
    <row r="126" spans="1:22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I126+'BM09'!J126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I127+'BM09'!J127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I128+'BM09'!J128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9"/>
      <c r="S129" s="4">
        <v>40567.39</v>
      </c>
      <c r="U129" s="39">
        <f t="shared" si="52"/>
        <v>40567.39</v>
      </c>
      <c r="V129" s="39"/>
    </row>
    <row r="130" spans="1:22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I130+'BM09'!J130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50"/>
      <c r="S131" s="4">
        <v>3151.39</v>
      </c>
      <c r="U131" s="39">
        <f t="shared" si="52"/>
        <v>3151.39</v>
      </c>
      <c r="V131" s="39"/>
    </row>
    <row r="132" spans="1:22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I132+'BM09'!J132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0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I136+'BM09'!J136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50"/>
      <c r="S137" s="4">
        <v>15878.96</v>
      </c>
      <c r="U137" s="39">
        <f t="shared" si="137"/>
        <v>15878.96</v>
      </c>
      <c r="V137" s="39"/>
    </row>
    <row r="138" spans="1:22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I138+'BM09'!J138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I139+'BM09'!J139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I140+'BM09'!J140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I141+'BM09'!J141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9.6" x14ac:dyDescent="0.25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I142+'BM09'!J142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6.4" x14ac:dyDescent="0.25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I143+'BM09'!J143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6.4" x14ac:dyDescent="0.25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I144+'BM09'!J144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9.6" x14ac:dyDescent="0.25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I145+'BM09'!J145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9.6" x14ac:dyDescent="0.25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I146+'BM09'!J146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x14ac:dyDescent="0.25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I147+'BM09'!J147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9.6" x14ac:dyDescent="0.25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I148+'BM09'!J148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9.6" x14ac:dyDescent="0.25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I149+'BM09'!J149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50"/>
      <c r="S150" s="4">
        <v>9576.68</v>
      </c>
      <c r="U150" s="39">
        <f t="shared" ref="U150:U211" si="151">+S150-K150</f>
        <v>9576.68</v>
      </c>
      <c r="V150" s="39"/>
    </row>
    <row r="151" spans="1:22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I151+'BM09'!J151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I152+'BM09'!J152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I153+'BM09'!J153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I154+'BM09'!J154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I155+'BM09'!J155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I156+'BM09'!J156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50"/>
      <c r="S157" s="4">
        <v>36069.11</v>
      </c>
      <c r="U157" s="39">
        <f t="shared" si="151"/>
        <v>36069.11</v>
      </c>
      <c r="V157" s="39"/>
    </row>
    <row r="158" spans="1:22" ht="39.6" x14ac:dyDescent="0.25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I158+'BM09'!J158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6.4" x14ac:dyDescent="0.25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I159+'BM09'!J159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6.4" x14ac:dyDescent="0.25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I160+'BM09'!J160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6.4" x14ac:dyDescent="0.25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I161+'BM09'!J161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9.6" x14ac:dyDescent="0.25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I162+'BM09'!J162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50"/>
      <c r="S163" s="4">
        <v>12659.41</v>
      </c>
      <c r="U163" s="39">
        <f t="shared" si="151"/>
        <v>12659.41</v>
      </c>
      <c r="V163" s="39"/>
    </row>
    <row r="164" spans="1:22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I164+'BM09'!J164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I165+'BM09'!J165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I166+'BM09'!J166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50"/>
      <c r="S167" s="4">
        <v>18821.990000000002</v>
      </c>
      <c r="U167" s="39">
        <f t="shared" si="151"/>
        <v>18821.990000000002</v>
      </c>
      <c r="V167" s="39"/>
    </row>
    <row r="168" spans="1:22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I168+'BM09'!J168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I169+'BM09'!J169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I170+'BM09'!J170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50"/>
      <c r="S171" s="4">
        <v>15673.07</v>
      </c>
      <c r="U171" s="39">
        <f t="shared" si="151"/>
        <v>15673.07</v>
      </c>
      <c r="V171" s="39"/>
    </row>
    <row r="172" spans="1:22" ht="26.4" x14ac:dyDescent="0.25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I172+'BM09'!J172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I173+'BM09'!J173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I174+'BM09'!J174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I175+'BM09'!J175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I176+'BM09'!J176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50"/>
      <c r="S177" s="4">
        <v>16539.22</v>
      </c>
      <c r="U177" s="39">
        <f t="shared" si="151"/>
        <v>16539.22</v>
      </c>
      <c r="V177" s="39"/>
    </row>
    <row r="178" spans="1:22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I178+'BM09'!J178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I179+'BM09'!J179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I180+'BM09'!J180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50"/>
      <c r="S181" s="4">
        <v>8059.95</v>
      </c>
      <c r="U181" s="39">
        <f t="shared" si="151"/>
        <v>8059.95</v>
      </c>
      <c r="V181" s="39"/>
    </row>
    <row r="182" spans="1:22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I182+'BM09'!J182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I183+'BM09'!J183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I184+'BM09'!J184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I185+'BM09'!J185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I186+'BM09'!J186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I187+'BM09'!J187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50"/>
      <c r="S188" s="4">
        <v>15736.84</v>
      </c>
      <c r="U188" s="39">
        <f t="shared" si="151"/>
        <v>15736.84</v>
      </c>
      <c r="V188" s="39"/>
    </row>
    <row r="189" spans="1:22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I189+'BM09'!J189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I190+'BM09'!J190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I191+'BM09'!J191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I192+'BM09'!J192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I193+'BM09'!J193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I194+'BM09'!J194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I195+'BM09'!J195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I196+'BM09'!J196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0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433"/>
      <c r="S198" s="4">
        <v>3062.79</v>
      </c>
      <c r="U198" s="39">
        <f t="shared" si="151"/>
        <v>3062.79</v>
      </c>
      <c r="V198" s="39"/>
    </row>
    <row r="199" spans="1:22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I199+'BM09'!J199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50"/>
      <c r="S200" s="4">
        <v>19464.86</v>
      </c>
      <c r="U200" s="39">
        <f t="shared" si="151"/>
        <v>19464.86</v>
      </c>
      <c r="V200" s="39"/>
    </row>
    <row r="201" spans="1:22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I201+'BM09'!J201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I202+'BM09'!J202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I203+'BM09'!J203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I204+'BM09'!J204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I205+'BM09'!J205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I206+'BM09'!J206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I207+'BM09'!J207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I208+'BM09'!J208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9.6" x14ac:dyDescent="0.25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I209+'BM09'!J209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6.4" x14ac:dyDescent="0.25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I210+'BM09'!J210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x14ac:dyDescent="0.25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I211+'BM09'!J211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9.6" x14ac:dyDescent="0.25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I212+'BM09'!J212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9.6" x14ac:dyDescent="0.25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I213+'BM09'!J213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9.6" x14ac:dyDescent="0.25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I214+'BM09'!J214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2"/>
      <c r="S215" s="4">
        <v>37494.26</v>
      </c>
      <c r="U215" s="39">
        <f t="shared" ref="U215:U224" si="216">+S215-K215</f>
        <v>37494.26</v>
      </c>
      <c r="V215" s="39"/>
    </row>
    <row r="216" spans="1:22" ht="39.6" x14ac:dyDescent="0.25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I216+'BM09'!J216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6.4" x14ac:dyDescent="0.25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I217+'BM09'!J217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6.4" x14ac:dyDescent="0.25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I218+'BM09'!J218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6.4" x14ac:dyDescent="0.25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I219+'BM09'!J219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9.6" x14ac:dyDescent="0.25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I220+'BM09'!J220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50"/>
      <c r="S221" s="4">
        <v>11230.05</v>
      </c>
      <c r="U221" s="39">
        <f t="shared" si="216"/>
        <v>11230.05</v>
      </c>
      <c r="V221" s="39"/>
    </row>
    <row r="222" spans="1:22" ht="39.6" x14ac:dyDescent="0.25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I222+'BM09'!J222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6.4" x14ac:dyDescent="0.25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I223+'BM09'!J223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6.4" x14ac:dyDescent="0.25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I224+'BM09'!J224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9.6" x14ac:dyDescent="0.25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I225+'BM09'!J225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50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I227+'BM09'!J227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I228+'BM09'!J228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I229+'BM09'!J229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50"/>
      <c r="S230" s="4">
        <v>19457.419999999998</v>
      </c>
      <c r="U230" s="39">
        <f t="shared" si="227"/>
        <v>19457.419999999998</v>
      </c>
      <c r="V230" s="39"/>
    </row>
    <row r="231" spans="1:22" ht="26.4" x14ac:dyDescent="0.25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I231+'BM09'!J231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6" x14ac:dyDescent="0.25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I232+'BM09'!J232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I233+'BM09'!J233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I234+'BM09'!J234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I235+'BM09'!J235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50"/>
      <c r="S236" s="4">
        <v>18987.400000000001</v>
      </c>
      <c r="U236" s="39">
        <f t="shared" si="227"/>
        <v>18987.400000000001</v>
      </c>
      <c r="V236" s="39"/>
    </row>
    <row r="237" spans="1:22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I237+'BM09'!J237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I238+'BM09'!J238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I239+'BM09'!J239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50"/>
      <c r="S240" s="4">
        <v>7729.64</v>
      </c>
      <c r="U240" s="39">
        <f t="shared" si="227"/>
        <v>7729.64</v>
      </c>
      <c r="V240" s="39"/>
    </row>
    <row r="241" spans="1:22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I241+'BM09'!J241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I242+'BM09'!J242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I243+'BM09'!J243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I244+'BM09'!J244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I245+'BM09'!J245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I246+'BM09'!J246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50"/>
      <c r="S247" s="4">
        <v>15736.84</v>
      </c>
      <c r="U247" s="39">
        <f t="shared" si="227"/>
        <v>15736.84</v>
      </c>
      <c r="V247" s="39"/>
    </row>
    <row r="248" spans="1:22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I248+'BM09'!J248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I249+'BM09'!J249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I250+'BM09'!J250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I251+'BM09'!J251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I252+'BM09'!J252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I253+'BM09'!J253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I254+'BM09'!J254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I255+'BM09'!J255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433"/>
      <c r="S256" s="4">
        <v>701301.49</v>
      </c>
      <c r="U256" s="39">
        <f t="shared" si="227"/>
        <v>701301.49</v>
      </c>
      <c r="V256" s="39"/>
    </row>
    <row r="257" spans="1:22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50"/>
      <c r="S258" s="4">
        <v>198.72</v>
      </c>
      <c r="U258" s="39">
        <f t="shared" si="227"/>
        <v>198.72</v>
      </c>
      <c r="V258" s="39"/>
    </row>
    <row r="259" spans="1:22" ht="26.4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I259+'BM09'!J259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50"/>
      <c r="S260" s="4">
        <v>28037.53</v>
      </c>
      <c r="U260" s="39">
        <f t="shared" si="227"/>
        <v>28037.53</v>
      </c>
      <c r="V260" s="39"/>
    </row>
    <row r="261" spans="1:22" ht="26.4" x14ac:dyDescent="0.25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I261+'BM09'!J261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6.4" x14ac:dyDescent="0.25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I262+'BM09'!J262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6.4" x14ac:dyDescent="0.25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I263+'BM09'!J263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6.4" x14ac:dyDescent="0.25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I264+'BM09'!J264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6.4" x14ac:dyDescent="0.25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I265+'BM09'!J265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6.4" x14ac:dyDescent="0.25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I266+'BM09'!J266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9.6" x14ac:dyDescent="0.25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I267+'BM09'!J267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6.4" x14ac:dyDescent="0.25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I268+'BM09'!J268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x14ac:dyDescent="0.25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I269+'BM09'!J269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6.4" x14ac:dyDescent="0.25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I270+'BM09'!J270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9.6" x14ac:dyDescent="0.25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I271+'BM09'!J271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39.6" x14ac:dyDescent="0.25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I272+'BM09'!J272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9.6" x14ac:dyDescent="0.25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I273+'BM09'!J273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45" customHeight="1" x14ac:dyDescent="0.25">
      <c r="A274" s="364" t="s">
        <v>409</v>
      </c>
      <c r="B274" s="377" t="s">
        <v>276</v>
      </c>
      <c r="C274" s="378"/>
      <c r="D274" s="378"/>
      <c r="E274" s="632"/>
      <c r="F274" s="632"/>
      <c r="G274" s="632"/>
      <c r="H274" s="632"/>
      <c r="I274" s="632"/>
      <c r="J274" s="632"/>
      <c r="K274" s="632"/>
      <c r="L274" s="632"/>
      <c r="M274" s="632"/>
      <c r="N274" s="632"/>
      <c r="O274" s="632"/>
      <c r="P274" s="632"/>
      <c r="Q274" s="650"/>
      <c r="S274" s="4">
        <v>11220.61</v>
      </c>
      <c r="U274" s="39">
        <f t="shared" ref="U274:U284" si="274">+S274-K274</f>
        <v>11220.61</v>
      </c>
      <c r="V274" s="39"/>
    </row>
    <row r="275" spans="1:22" ht="39.6" x14ac:dyDescent="0.25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I275+'BM09'!J275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45" customHeight="1" x14ac:dyDescent="0.25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32"/>
      <c r="I276" s="632"/>
      <c r="J276" s="632"/>
      <c r="K276" s="632"/>
      <c r="L276" s="632"/>
      <c r="M276" s="632"/>
      <c r="N276" s="632"/>
      <c r="O276" s="632"/>
      <c r="P276" s="632"/>
      <c r="Q276" s="650"/>
      <c r="S276" s="4">
        <v>11928.96</v>
      </c>
      <c r="U276" s="39">
        <f t="shared" si="274"/>
        <v>11928.96</v>
      </c>
      <c r="V276" s="39"/>
    </row>
    <row r="277" spans="1:22" ht="39.6" x14ac:dyDescent="0.25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I277+'BM09'!J277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2.8" x14ac:dyDescent="0.25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I278+'BM09'!J278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45" customHeight="1" x14ac:dyDescent="0.25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32"/>
      <c r="I279" s="632"/>
      <c r="J279" s="632"/>
      <c r="K279" s="632"/>
      <c r="L279" s="632"/>
      <c r="M279" s="632"/>
      <c r="N279" s="632"/>
      <c r="O279" s="632"/>
      <c r="P279" s="632"/>
      <c r="Q279" s="650"/>
      <c r="S279" s="4">
        <v>13825.04</v>
      </c>
      <c r="U279" s="39">
        <f t="shared" si="274"/>
        <v>13825.04</v>
      </c>
      <c r="V279" s="39"/>
    </row>
    <row r="280" spans="1:22" ht="26.4" x14ac:dyDescent="0.25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I280+'BM09'!J280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6.4" x14ac:dyDescent="0.25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I281+'BM09'!J281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6" x14ac:dyDescent="0.25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9"/>
      <c r="S282" s="4">
        <v>55689.760000000002</v>
      </c>
      <c r="U282" s="39">
        <f t="shared" si="274"/>
        <v>55689.760000000002</v>
      </c>
      <c r="V282" s="39"/>
    </row>
    <row r="283" spans="1:22" ht="39.6" x14ac:dyDescent="0.25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I283+'BM09'!J283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6.4" x14ac:dyDescent="0.25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I284+'BM09'!J284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9.6" x14ac:dyDescent="0.25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I285+'BM09'!J285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9.6" x14ac:dyDescent="0.25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I286+'BM09'!J286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6" x14ac:dyDescent="0.25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9"/>
      <c r="S287" s="4">
        <v>64982.41</v>
      </c>
      <c r="U287" s="39">
        <f t="shared" ref="U287:U304" si="292">+S287-K287</f>
        <v>64982.41</v>
      </c>
      <c r="V287" s="39"/>
    </row>
    <row r="288" spans="1:22" x14ac:dyDescent="0.25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I288+'BM09'!J288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6.4" x14ac:dyDescent="0.25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I289+'BM09'!J289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6.4" x14ac:dyDescent="0.25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I290+'BM09'!J290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6" x14ac:dyDescent="0.25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0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6" x14ac:dyDescent="0.25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92"/>
        <v>596.16</v>
      </c>
      <c r="V292" s="39"/>
    </row>
    <row r="293" spans="1:22" ht="26.4" x14ac:dyDescent="0.25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I293+'BM09'!J293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6" x14ac:dyDescent="0.25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9"/>
      <c r="S294" s="4">
        <v>90861.26</v>
      </c>
      <c r="U294" s="39">
        <f t="shared" si="292"/>
        <v>90861.26</v>
      </c>
      <c r="V294" s="39"/>
    </row>
    <row r="295" spans="1:22" ht="26.4" x14ac:dyDescent="0.25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I295+'BM09'!J295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6.4" x14ac:dyDescent="0.25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I296+'BM09'!J296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6.4" x14ac:dyDescent="0.25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I297+'BM09'!J297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6.4" x14ac:dyDescent="0.25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I298+'BM09'!J298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6.4" x14ac:dyDescent="0.25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I299+'BM09'!J299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6.4" x14ac:dyDescent="0.25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I300+'BM09'!J300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9.6" x14ac:dyDescent="0.25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I301+'BM09'!J301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6.4" x14ac:dyDescent="0.25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I302+'BM09'!J302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x14ac:dyDescent="0.25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I303+'BM09'!J303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6.4" x14ac:dyDescent="0.25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I304+'BM09'!J304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9.6" x14ac:dyDescent="0.25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I305+'BM09'!J305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39.6" x14ac:dyDescent="0.25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I306+'BM09'!J306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9.6" x14ac:dyDescent="0.25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I307+'BM09'!J307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6" x14ac:dyDescent="0.25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9"/>
      <c r="S308" s="4">
        <v>22393.48</v>
      </c>
      <c r="U308" s="39">
        <f t="shared" ref="U308:U318" si="313">+S308-K308</f>
        <v>22393.48</v>
      </c>
      <c r="V308" s="39"/>
    </row>
    <row r="309" spans="1:22" ht="39.6" x14ac:dyDescent="0.25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I309+'BM09'!J309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6" x14ac:dyDescent="0.25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9"/>
      <c r="S310" s="4">
        <v>24603.48</v>
      </c>
      <c r="U310" s="39">
        <f t="shared" si="313"/>
        <v>24603.48</v>
      </c>
      <c r="V310" s="39"/>
    </row>
    <row r="311" spans="1:22" ht="39.6" x14ac:dyDescent="0.25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I311+'BM09'!J311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2.8" x14ac:dyDescent="0.25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I312+'BM09'!J312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6" x14ac:dyDescent="0.25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9"/>
      <c r="S313" s="4">
        <v>28514.13</v>
      </c>
      <c r="U313" s="39">
        <f t="shared" si="313"/>
        <v>28514.13</v>
      </c>
      <c r="V313" s="39"/>
    </row>
    <row r="314" spans="1:22" ht="26.4" x14ac:dyDescent="0.25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I314+'BM09'!J314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6.4" x14ac:dyDescent="0.25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I315+'BM09'!J315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6" x14ac:dyDescent="0.25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9"/>
      <c r="S316" s="4">
        <v>158276.16</v>
      </c>
      <c r="U316" s="39">
        <f t="shared" si="313"/>
        <v>158276.16</v>
      </c>
      <c r="V316" s="39"/>
    </row>
    <row r="317" spans="1:22" ht="39.6" x14ac:dyDescent="0.25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I317+'BM09'!J317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6.4" x14ac:dyDescent="0.25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I318+'BM09'!J318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9.6" x14ac:dyDescent="0.25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I319+'BM09'!J319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9.6" x14ac:dyDescent="0.25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I320+'BM09'!J320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6" x14ac:dyDescent="0.25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9"/>
      <c r="S321" s="4">
        <v>190173.79</v>
      </c>
      <c r="U321" s="39">
        <f t="shared" ref="U321:U339" si="331">+S321-K321</f>
        <v>190173.79</v>
      </c>
      <c r="V321" s="39"/>
    </row>
    <row r="322" spans="1:22" x14ac:dyDescent="0.25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I322+'BM09'!J322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6.4" x14ac:dyDescent="0.25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I323+'BM09'!J323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6.4" x14ac:dyDescent="0.25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I324+'BM09'!J324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6" x14ac:dyDescent="0.25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18651.14</v>
      </c>
      <c r="P325" s="432">
        <f t="shared" si="337"/>
        <v>128530.04999999999</v>
      </c>
      <c r="Q325" s="363">
        <f>P325/N325</f>
        <v>0.65004753088242972</v>
      </c>
      <c r="S325" s="4">
        <v>203686.03</v>
      </c>
      <c r="U325" s="39">
        <f t="shared" si="331"/>
        <v>0</v>
      </c>
      <c r="V325" s="39"/>
    </row>
    <row r="326" spans="1:22" ht="15.6" x14ac:dyDescent="0.25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9"/>
      <c r="S326" s="4">
        <v>5082.57</v>
      </c>
      <c r="U326" s="39">
        <f t="shared" si="331"/>
        <v>5082.57</v>
      </c>
      <c r="V326" s="39"/>
    </row>
    <row r="327" spans="1:22" ht="39.6" x14ac:dyDescent="0.25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I327+'BM09'!J327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6" x14ac:dyDescent="0.25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9"/>
      <c r="S328" s="4">
        <v>30190.87</v>
      </c>
      <c r="U328" s="39">
        <f t="shared" si="331"/>
        <v>30190.87</v>
      </c>
      <c r="V328" s="39"/>
    </row>
    <row r="329" spans="1:22" ht="26.4" x14ac:dyDescent="0.25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I329+'BM09'!J329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6.4" x14ac:dyDescent="0.25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I330+'BM09'!J330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6.4" x14ac:dyDescent="0.25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I331+'BM09'!J331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6.4" x14ac:dyDescent="0.25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I332+'BM09'!J332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6.4" x14ac:dyDescent="0.25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I333+'BM09'!J333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6.4" x14ac:dyDescent="0.25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I334+'BM09'!J334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6.4" x14ac:dyDescent="0.25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I335+'BM09'!J335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6.4" x14ac:dyDescent="0.25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I336+'BM09'!J336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9.6" x14ac:dyDescent="0.25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I337+'BM09'!J337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9.6" x14ac:dyDescent="0.25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I338+'BM09'!J338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x14ac:dyDescent="0.25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I339+'BM09'!J339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9.6" x14ac:dyDescent="0.25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I340+'BM09'!J340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45" customHeight="1" x14ac:dyDescent="0.25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32"/>
      <c r="I341" s="632"/>
      <c r="J341" s="632"/>
      <c r="K341" s="632"/>
      <c r="L341" s="632"/>
      <c r="M341" s="632"/>
      <c r="N341" s="632"/>
      <c r="O341" s="632"/>
      <c r="P341" s="632"/>
      <c r="Q341" s="650"/>
      <c r="S341" s="4">
        <v>20883.23</v>
      </c>
      <c r="U341" s="39">
        <f t="shared" ref="U341:U388" si="352">+S341-K341</f>
        <v>20883.23</v>
      </c>
      <c r="V341" s="39"/>
    </row>
    <row r="342" spans="1:22" ht="39.6" x14ac:dyDescent="0.25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I342+'BM09'!J342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9.6" x14ac:dyDescent="0.25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I343+'BM09'!J343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9.6" x14ac:dyDescent="0.25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I344+'BM09'!J344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9.6" x14ac:dyDescent="0.25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I345+'BM09'!J345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9.6" x14ac:dyDescent="0.25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I346+'BM09'!J346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6.4" x14ac:dyDescent="0.25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I347+'BM09'!J347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6.4" x14ac:dyDescent="0.25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I348+'BM09'!J348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6" x14ac:dyDescent="0.25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9.6" x14ac:dyDescent="0.25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I350+'BM09'!J350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6" x14ac:dyDescent="0.25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39.6" x14ac:dyDescent="0.25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I352+'BM09'!J352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6.4" x14ac:dyDescent="0.25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I353+'BM09'!J353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9.6" x14ac:dyDescent="0.25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I354+'BM09'!J354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9.6" x14ac:dyDescent="0.25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I355+'BM09'!J355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6" x14ac:dyDescent="0.25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6" x14ac:dyDescent="0.25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I357+'BM09'!J357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2.8" x14ac:dyDescent="0.25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I358+'BM09'!J358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6.4" x14ac:dyDescent="0.25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I359+'BM09'!J359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6" x14ac:dyDescent="0.25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6.4" x14ac:dyDescent="0.25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I361+'BM09'!J361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6" x14ac:dyDescent="0.25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I362+'BM09'!J362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9.6" x14ac:dyDescent="0.25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>
        <f>H363</f>
        <v>147.149</v>
      </c>
      <c r="J363" s="369">
        <f>I363+'BM09'!J363</f>
        <v>147.149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18651.14</v>
      </c>
      <c r="P363" s="370">
        <f t="shared" si="380"/>
        <v>18651.14</v>
      </c>
      <c r="Q363" s="371">
        <f t="shared" si="351"/>
        <v>1</v>
      </c>
      <c r="S363" s="4">
        <v>22607.13</v>
      </c>
      <c r="U363" s="39">
        <f t="shared" si="352"/>
        <v>0</v>
      </c>
      <c r="V363" s="39"/>
    </row>
    <row r="364" spans="1:22" ht="26.4" x14ac:dyDescent="0.25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I364+'BM09'!J364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6" x14ac:dyDescent="0.25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9.6" x14ac:dyDescent="0.25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I366+'BM09'!J366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2.8" x14ac:dyDescent="0.25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I367+'BM09'!J367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2.8" x14ac:dyDescent="0.25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I368+'BM09'!J368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6.4" x14ac:dyDescent="0.25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I369+'BM09'!J369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6" x14ac:dyDescent="0.25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6.4" x14ac:dyDescent="0.25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I371+'BM09'!J371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6.4" x14ac:dyDescent="0.25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I372+'BM09'!J372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6.4" x14ac:dyDescent="0.25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I373+'BM09'!J373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6" x14ac:dyDescent="0.25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0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6" x14ac:dyDescent="0.25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52"/>
        <v>2277.52</v>
      </c>
      <c r="V375" s="39"/>
    </row>
    <row r="376" spans="1:22" ht="39.6" x14ac:dyDescent="0.25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I376+'BM09'!J376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6" x14ac:dyDescent="0.25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52"/>
        <v>14537.02</v>
      </c>
      <c r="V377" s="39"/>
    </row>
    <row r="378" spans="1:22" ht="26.4" x14ac:dyDescent="0.25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I378+'BM09'!J378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6.4" x14ac:dyDescent="0.25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I379+'BM09'!J379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6.4" x14ac:dyDescent="0.25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I380+'BM09'!J380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6.4" x14ac:dyDescent="0.25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I381+'BM09'!J381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6.4" x14ac:dyDescent="0.25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I382+'BM09'!J382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6.4" x14ac:dyDescent="0.25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I383+'BM09'!J383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6.4" x14ac:dyDescent="0.25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I384+'BM09'!J384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6.4" x14ac:dyDescent="0.25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I385+'BM09'!J385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9.6" x14ac:dyDescent="0.25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I386+'BM09'!J386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9.6" x14ac:dyDescent="0.25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I387+'BM09'!J387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x14ac:dyDescent="0.25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I388+'BM09'!J388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9.6" x14ac:dyDescent="0.25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I389+'BM09'!J389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9.6" x14ac:dyDescent="0.25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I390+'BM09'!J390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6" x14ac:dyDescent="0.25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9"/>
      <c r="S391" s="4">
        <v>11614.43</v>
      </c>
      <c r="U391" s="39">
        <f t="shared" ref="U391:U438" si="406">+S391-K391</f>
        <v>11614.43</v>
      </c>
      <c r="V391" s="39"/>
    </row>
    <row r="392" spans="1:22" ht="39.6" x14ac:dyDescent="0.25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I392+'BM09'!J392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9.6" x14ac:dyDescent="0.25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I393+'BM09'!J393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9.6" x14ac:dyDescent="0.25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I394+'BM09'!J394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9.6" x14ac:dyDescent="0.25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I395+'BM09'!J395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9.6" x14ac:dyDescent="0.25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I396+'BM09'!J396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6.4" x14ac:dyDescent="0.25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I397+'BM09'!J397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6.4" x14ac:dyDescent="0.25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I398+'BM09'!J398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45" customHeight="1" x14ac:dyDescent="0.25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32"/>
      <c r="I399" s="632"/>
      <c r="J399" s="632"/>
      <c r="K399" s="632"/>
      <c r="L399" s="632"/>
      <c r="M399" s="632"/>
      <c r="N399" s="632"/>
      <c r="O399" s="632"/>
      <c r="P399" s="632"/>
      <c r="Q399" s="650"/>
      <c r="S399" s="4">
        <v>5906.54</v>
      </c>
      <c r="U399" s="39">
        <f t="shared" si="406"/>
        <v>5906.54</v>
      </c>
      <c r="V399" s="39"/>
    </row>
    <row r="400" spans="1:22" ht="39.6" x14ac:dyDescent="0.25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I400+'BM09'!J400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6" x14ac:dyDescent="0.25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9"/>
      <c r="S401" s="4">
        <v>13935.75</v>
      </c>
      <c r="U401" s="39">
        <f t="shared" si="406"/>
        <v>13935.75</v>
      </c>
      <c r="V401" s="39"/>
    </row>
    <row r="402" spans="1:22" ht="39.6" x14ac:dyDescent="0.25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I402+'BM09'!J402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6.4" x14ac:dyDescent="0.25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I403+'BM09'!J403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9.6" x14ac:dyDescent="0.25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I404+'BM09'!J404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9.6" x14ac:dyDescent="0.25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I405+'BM09'!J405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45" customHeight="1" x14ac:dyDescent="0.25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32"/>
      <c r="I406" s="632"/>
      <c r="J406" s="632"/>
      <c r="K406" s="632"/>
      <c r="L406" s="632"/>
      <c r="M406" s="632"/>
      <c r="N406" s="632"/>
      <c r="O406" s="632"/>
      <c r="P406" s="632"/>
      <c r="Q406" s="650"/>
      <c r="S406" s="4">
        <v>10544.46</v>
      </c>
      <c r="U406" s="39">
        <f t="shared" si="406"/>
        <v>10544.46</v>
      </c>
      <c r="V406" s="39"/>
    </row>
    <row r="407" spans="1:22" ht="39.6" x14ac:dyDescent="0.25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I407+'BM09'!J407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2.8" x14ac:dyDescent="0.25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I408+'BM09'!J408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45" customHeight="1" x14ac:dyDescent="0.25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32"/>
      <c r="I409" s="632"/>
      <c r="J409" s="632"/>
      <c r="K409" s="632"/>
      <c r="L409" s="632"/>
      <c r="M409" s="632"/>
      <c r="N409" s="632"/>
      <c r="O409" s="632"/>
      <c r="P409" s="632"/>
      <c r="Q409" s="650"/>
      <c r="S409" s="4">
        <v>17525.580000000002</v>
      </c>
      <c r="U409" s="39">
        <f t="shared" si="406"/>
        <v>17525.580000000002</v>
      </c>
      <c r="V409" s="39"/>
    </row>
    <row r="410" spans="1:22" ht="26.4" x14ac:dyDescent="0.25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I410+'BM09'!J410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6" x14ac:dyDescent="0.25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I411+'BM09'!J411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9.6" x14ac:dyDescent="0.25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I412+'BM09'!J412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6.4" x14ac:dyDescent="0.25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I413+'BM09'!J413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9.6" x14ac:dyDescent="0.25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I414+'BM09'!J414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6" x14ac:dyDescent="0.25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9.6" x14ac:dyDescent="0.25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I416+'BM09'!J416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2.8" x14ac:dyDescent="0.25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I417+'BM09'!J417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2.8" x14ac:dyDescent="0.25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I418+'BM09'!J418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6.4" x14ac:dyDescent="0.25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I419+'BM09'!J419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6" x14ac:dyDescent="0.25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6.4" x14ac:dyDescent="0.25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I421+'BM09'!J421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6.4" x14ac:dyDescent="0.25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I422+'BM09'!J422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6.4" x14ac:dyDescent="0.25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I423+'BM09'!J423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6" x14ac:dyDescent="0.25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6" x14ac:dyDescent="0.25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9.6" x14ac:dyDescent="0.25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I426+'BM09'!J426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45" customHeight="1" x14ac:dyDescent="0.25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32"/>
      <c r="I427" s="632"/>
      <c r="J427" s="632"/>
      <c r="K427" s="632"/>
      <c r="L427" s="632"/>
      <c r="M427" s="632"/>
      <c r="N427" s="632"/>
      <c r="O427" s="632"/>
      <c r="P427" s="632"/>
      <c r="Q427" s="650"/>
      <c r="S427" s="4">
        <v>14821.6</v>
      </c>
      <c r="U427" s="39">
        <f t="shared" si="406"/>
        <v>14821.6</v>
      </c>
      <c r="V427" s="39"/>
    </row>
    <row r="428" spans="1:22" ht="26.4" x14ac:dyDescent="0.25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I428+'BM09'!J428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6.4" x14ac:dyDescent="0.25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I429+'BM09'!J429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6.4" x14ac:dyDescent="0.25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I430+'BM09'!J430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6.4" x14ac:dyDescent="0.25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I431+'BM09'!J431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6.4" x14ac:dyDescent="0.25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I432+'BM09'!J432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6.4" x14ac:dyDescent="0.25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I433+'BM09'!J433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6.4" x14ac:dyDescent="0.25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I434+'BM09'!J434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6.4" x14ac:dyDescent="0.25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I435+'BM09'!J435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9.6" x14ac:dyDescent="0.25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I436+'BM09'!J436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9.6" x14ac:dyDescent="0.25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I437+'BM09'!J437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x14ac:dyDescent="0.25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I438+'BM09'!J438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9.6" x14ac:dyDescent="0.25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I439+'BM09'!J439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9.6" x14ac:dyDescent="0.25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I440+'BM09'!J440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45" customHeight="1" x14ac:dyDescent="0.25">
      <c r="A441" s="364" t="s">
        <v>35</v>
      </c>
      <c r="B441" s="377" t="s">
        <v>142</v>
      </c>
      <c r="C441" s="378"/>
      <c r="D441" s="632"/>
      <c r="E441" s="632"/>
      <c r="F441" s="632"/>
      <c r="G441" s="632"/>
      <c r="H441" s="632"/>
      <c r="I441" s="632"/>
      <c r="J441" s="632"/>
      <c r="K441" s="632"/>
      <c r="L441" s="632"/>
      <c r="M441" s="632"/>
      <c r="N441" s="632"/>
      <c r="O441" s="632"/>
      <c r="P441" s="632"/>
      <c r="Q441" s="650"/>
      <c r="S441" s="4">
        <v>9642.52</v>
      </c>
      <c r="U441" s="39">
        <f t="shared" ref="U441:U504" si="458">+S441-K441</f>
        <v>9642.52</v>
      </c>
      <c r="V441" s="39"/>
    </row>
    <row r="442" spans="1:22" ht="39.6" x14ac:dyDescent="0.25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I442+'BM09'!J442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9.6" x14ac:dyDescent="0.25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I443+'BM09'!J443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9.6" x14ac:dyDescent="0.25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I444+'BM09'!J444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9.6" x14ac:dyDescent="0.25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I445+'BM09'!J445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9.6" x14ac:dyDescent="0.25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I446+'BM09'!J446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6.4" x14ac:dyDescent="0.25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I447+'BM09'!J447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6.4" x14ac:dyDescent="0.25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I448+'BM09'!J448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45" customHeight="1" x14ac:dyDescent="0.25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32"/>
      <c r="I449" s="632"/>
      <c r="J449" s="632"/>
      <c r="K449" s="632"/>
      <c r="L449" s="632"/>
      <c r="M449" s="632"/>
      <c r="N449" s="632"/>
      <c r="O449" s="632"/>
      <c r="P449" s="632"/>
      <c r="Q449" s="650"/>
      <c r="S449" s="4">
        <v>4544.6899999999996</v>
      </c>
      <c r="U449" s="39">
        <f t="shared" si="458"/>
        <v>4544.6899999999996</v>
      </c>
      <c r="V449" s="39"/>
    </row>
    <row r="450" spans="1:22" ht="39.6" x14ac:dyDescent="0.25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I450+'BM09'!J450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45" customHeight="1" x14ac:dyDescent="0.25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50"/>
      <c r="S451" s="4">
        <v>10721.65</v>
      </c>
      <c r="U451" s="39">
        <f t="shared" si="458"/>
        <v>10721.65</v>
      </c>
      <c r="V451" s="39"/>
    </row>
    <row r="452" spans="1:22" ht="39.6" x14ac:dyDescent="0.25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I452+'BM09'!J452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6.4" x14ac:dyDescent="0.25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I453+'BM09'!J453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9.6" x14ac:dyDescent="0.25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I454+'BM09'!J454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45" customHeight="1" x14ac:dyDescent="0.25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32"/>
      <c r="I455" s="632"/>
      <c r="J455" s="632"/>
      <c r="K455" s="632"/>
      <c r="L455" s="632"/>
      <c r="M455" s="632"/>
      <c r="N455" s="632"/>
      <c r="O455" s="632"/>
      <c r="P455" s="632"/>
      <c r="Q455" s="433"/>
      <c r="S455" s="4">
        <v>8151.07</v>
      </c>
      <c r="U455" s="39">
        <f t="shared" si="458"/>
        <v>8151.07</v>
      </c>
      <c r="V455" s="39"/>
    </row>
    <row r="456" spans="1:22" ht="26.4" x14ac:dyDescent="0.25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I456+'BM09'!J456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6.4" x14ac:dyDescent="0.25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I457+'BM09'!J457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45" customHeight="1" x14ac:dyDescent="0.25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6.4" x14ac:dyDescent="0.25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I459+'BM09'!J459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6" x14ac:dyDescent="0.25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I460+'BM09'!J460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9.6" x14ac:dyDescent="0.25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I461+'BM09'!J461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45" customHeight="1" x14ac:dyDescent="0.25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32"/>
      <c r="I462" s="632"/>
      <c r="J462" s="632"/>
      <c r="K462" s="632"/>
      <c r="L462" s="632"/>
      <c r="M462" s="632"/>
      <c r="N462" s="632"/>
      <c r="O462" s="632"/>
      <c r="P462" s="632"/>
      <c r="Q462" s="650"/>
      <c r="S462" s="4">
        <v>15319.44</v>
      </c>
      <c r="U462" s="39">
        <f t="shared" si="458"/>
        <v>15319.44</v>
      </c>
      <c r="V462" s="39"/>
    </row>
    <row r="463" spans="1:22" ht="39.6" x14ac:dyDescent="0.25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I463+'BM09'!J463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2.8" x14ac:dyDescent="0.25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I464+'BM09'!J464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2.8" x14ac:dyDescent="0.25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I465+'BM09'!J465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6.4" x14ac:dyDescent="0.25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I466+'BM09'!J466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2.8" x14ac:dyDescent="0.25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I467+'BM09'!J467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45" customHeight="1" x14ac:dyDescent="0.25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32"/>
      <c r="I468" s="632"/>
      <c r="J468" s="632"/>
      <c r="K468" s="632"/>
      <c r="L468" s="632"/>
      <c r="M468" s="632"/>
      <c r="N468" s="632"/>
      <c r="O468" s="632"/>
      <c r="P468" s="632"/>
      <c r="Q468" s="650"/>
      <c r="S468" s="4">
        <v>1975.66</v>
      </c>
      <c r="U468" s="39">
        <f t="shared" si="458"/>
        <v>1975.66</v>
      </c>
      <c r="V468" s="39"/>
    </row>
    <row r="469" spans="1:22" ht="26.4" x14ac:dyDescent="0.25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I469+'BM09'!J469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6.4" x14ac:dyDescent="0.25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I470+'BM09'!J470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6.4" x14ac:dyDescent="0.25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I471+'BM09'!J471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6" x14ac:dyDescent="0.25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9"/>
      <c r="S472" s="4">
        <v>3921.86</v>
      </c>
      <c r="U472" s="39">
        <f t="shared" si="458"/>
        <v>3921.86</v>
      </c>
      <c r="V472" s="39"/>
    </row>
    <row r="473" spans="1:22" ht="26.4" x14ac:dyDescent="0.25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I473+'BM09'!J473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9.6" x14ac:dyDescent="0.25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I474+'BM09'!J474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6.4" x14ac:dyDescent="0.25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I475+'BM09'!J475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45" customHeight="1" x14ac:dyDescent="0.25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45" customHeight="1" x14ac:dyDescent="0.25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32"/>
      <c r="I477" s="632"/>
      <c r="J477" s="632"/>
      <c r="K477" s="632"/>
      <c r="L477" s="632"/>
      <c r="M477" s="632"/>
      <c r="N477" s="632"/>
      <c r="O477" s="632"/>
      <c r="P477" s="632"/>
      <c r="Q477" s="433"/>
      <c r="S477" s="4">
        <v>167355.75</v>
      </c>
      <c r="U477" s="39">
        <f t="shared" si="458"/>
        <v>167355.75</v>
      </c>
      <c r="V477" s="39"/>
    </row>
    <row r="478" spans="1:22" ht="39.6" x14ac:dyDescent="0.25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I478+'BM09'!J478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9.6" x14ac:dyDescent="0.25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I479+'BM09'!J479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6" x14ac:dyDescent="0.25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I480+'BM09'!J480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6" x14ac:dyDescent="0.25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I481+'BM09'!J481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2.8" x14ac:dyDescent="0.25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I482+'BM09'!J482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45" customHeight="1" x14ac:dyDescent="0.25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45" customHeight="1" x14ac:dyDescent="0.25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32"/>
      <c r="I484" s="632"/>
      <c r="J484" s="632"/>
      <c r="K484" s="632"/>
      <c r="L484" s="632"/>
      <c r="M484" s="632"/>
      <c r="N484" s="632"/>
      <c r="O484" s="63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6.4" x14ac:dyDescent="0.25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I485+'BM09'!J485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9.6" x14ac:dyDescent="0.25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I486+'BM09'!J486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6.4" x14ac:dyDescent="0.25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I487+'BM09'!J487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x14ac:dyDescent="0.25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I488+'BM09'!J488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6" x14ac:dyDescent="0.25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6" x14ac:dyDescent="0.25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9.6" x14ac:dyDescent="0.25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I491+'BM09'!J491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6" x14ac:dyDescent="0.25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I492+'BM09'!J492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6" x14ac:dyDescent="0.25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I493+'BM09'!J493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6" x14ac:dyDescent="0.25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I494+'BM09'!J494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9.6" x14ac:dyDescent="0.25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I495+'BM09'!J495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9.6" x14ac:dyDescent="0.25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I496+'BM09'!J496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45" customHeight="1" x14ac:dyDescent="0.25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45" customHeight="1" x14ac:dyDescent="0.25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32"/>
      <c r="I498" s="632"/>
      <c r="J498" s="632"/>
      <c r="K498" s="632"/>
      <c r="L498" s="632"/>
      <c r="M498" s="632"/>
      <c r="N498" s="632"/>
      <c r="O498" s="632"/>
      <c r="P498" s="632"/>
      <c r="Q498" s="433"/>
      <c r="S498" s="4">
        <v>121749.64</v>
      </c>
      <c r="U498" s="39">
        <f t="shared" si="458"/>
        <v>121749.64</v>
      </c>
      <c r="V498" s="39"/>
    </row>
    <row r="499" spans="1:22" ht="26.4" x14ac:dyDescent="0.25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I499+'BM09'!J499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6.4" x14ac:dyDescent="0.25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I500+'BM09'!J500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6.4" x14ac:dyDescent="0.25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I501+'BM09'!J501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6.4" x14ac:dyDescent="0.25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I502+'BM09'!J502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6.4" x14ac:dyDescent="0.25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I503+'BM09'!J503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6.4" x14ac:dyDescent="0.25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I504+'BM09'!J504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6.4" x14ac:dyDescent="0.25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I505+'BM09'!J505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6.4" x14ac:dyDescent="0.25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I506+'BM09'!J506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9.6" x14ac:dyDescent="0.25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I507+'BM09'!J507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9.6" x14ac:dyDescent="0.25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I508+'BM09'!J508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9.6" x14ac:dyDescent="0.25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I509+'BM09'!J509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9.6" x14ac:dyDescent="0.25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I510+'BM09'!J510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9.6" x14ac:dyDescent="0.25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I511+'BM09'!J511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6.4" x14ac:dyDescent="0.25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I512+'BM09'!J512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6.4" x14ac:dyDescent="0.25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I513+'BM09'!J513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6.4" x14ac:dyDescent="0.25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I514+'BM09'!J514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6.4" x14ac:dyDescent="0.25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I515+'BM09'!J515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6.4" x14ac:dyDescent="0.25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I516+'BM09'!J516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6.4" x14ac:dyDescent="0.25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I517+'BM09'!J517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9.6" x14ac:dyDescent="0.25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I518+'BM09'!J518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9.6" x14ac:dyDescent="0.25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I519+'BM09'!J519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9.6" x14ac:dyDescent="0.25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I520+'BM09'!J520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9.6" x14ac:dyDescent="0.25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I521+'BM09'!J521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9.6" x14ac:dyDescent="0.25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I522+'BM09'!J522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9.6" x14ac:dyDescent="0.25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I523+'BM09'!J523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9.6" x14ac:dyDescent="0.25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I524+'BM09'!J524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9.6" x14ac:dyDescent="0.25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I525+'BM09'!J525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6.4" x14ac:dyDescent="0.25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I526+'BM09'!J526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6.4" x14ac:dyDescent="0.25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I527+'BM09'!J527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6.4" x14ac:dyDescent="0.25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I528+'BM09'!J528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9.6" x14ac:dyDescent="0.25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I529+'BM09'!J529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6.4" x14ac:dyDescent="0.25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I530+'BM09'!J530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6.4" x14ac:dyDescent="0.25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I531+'BM09'!J531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2.8" x14ac:dyDescent="0.25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I532+'BM09'!J532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6.4" x14ac:dyDescent="0.25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I533+'BM09'!J533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9.6" x14ac:dyDescent="0.25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I534+'BM09'!J534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9.6" x14ac:dyDescent="0.25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I535+'BM09'!J535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6.4" x14ac:dyDescent="0.25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I536+'BM09'!J536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6" x14ac:dyDescent="0.25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6" x14ac:dyDescent="0.25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6.4" x14ac:dyDescent="0.25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I539+'BM09'!J539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6.4" x14ac:dyDescent="0.25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I540+'BM09'!J540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9.6" x14ac:dyDescent="0.25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I541+'BM09'!J541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9.6" x14ac:dyDescent="0.25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I542+'BM09'!J542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6.4" x14ac:dyDescent="0.25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I543+'BM09'!J543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9.6" x14ac:dyDescent="0.25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I544+'BM09'!J544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6" x14ac:dyDescent="0.25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I545+'BM09'!J545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52.8" x14ac:dyDescent="0.25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I546+'BM09'!J546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52.8" x14ac:dyDescent="0.25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I547+'BM09'!J547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6.4" x14ac:dyDescent="0.25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I548+'BM09'!J548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6" x14ac:dyDescent="0.25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6" x14ac:dyDescent="0.25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9.6" x14ac:dyDescent="0.25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I551+'BM09'!J551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3.95" customHeight="1" x14ac:dyDescent="0.25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48"/>
      <c r="J552" s="648"/>
      <c r="K552" s="648"/>
      <c r="L552" s="648"/>
      <c r="M552" s="648"/>
      <c r="N552" s="648"/>
      <c r="O552" s="648"/>
      <c r="P552" s="648"/>
      <c r="Q552" s="433"/>
      <c r="S552" s="4">
        <v>14860.51</v>
      </c>
      <c r="U552" s="39">
        <f t="shared" si="534"/>
        <v>14860.51</v>
      </c>
      <c r="V552" s="39"/>
    </row>
    <row r="553" spans="1:22" ht="26.4" x14ac:dyDescent="0.25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I553+'BM09'!J553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6.4" x14ac:dyDescent="0.25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I554+'BM09'!J554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6.4" x14ac:dyDescent="0.25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I555+'BM09'!J555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9.6" x14ac:dyDescent="0.25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I556+'BM09'!J556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6" x14ac:dyDescent="0.25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25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I558+'BM09'!J558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6" x14ac:dyDescent="0.25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534"/>
        <v>33745.94</v>
      </c>
      <c r="V559" s="39"/>
    </row>
    <row r="560" spans="1:22" ht="52.8" x14ac:dyDescent="0.25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I560+'BM09'!J560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6" x14ac:dyDescent="0.25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9.6" x14ac:dyDescent="0.25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I562+'BM09'!J562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2.8" x14ac:dyDescent="0.25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I563+'BM09'!J563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6" x14ac:dyDescent="0.25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25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I565+'BM09'!J565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83"/>
      <c r="B566" s="684"/>
      <c r="C566" s="684"/>
      <c r="D566" s="684"/>
      <c r="E566" s="684"/>
      <c r="F566" s="684"/>
      <c r="G566" s="684"/>
      <c r="H566" s="684"/>
      <c r="I566" s="684"/>
      <c r="J566" s="684"/>
      <c r="K566" s="684"/>
      <c r="L566" s="684"/>
      <c r="M566" s="684"/>
      <c r="N566" s="684"/>
      <c r="O566" s="684"/>
      <c r="P566" s="684"/>
      <c r="Q566" s="685"/>
      <c r="R566" s="9"/>
      <c r="S566" s="9"/>
      <c r="T566" s="9"/>
      <c r="U566" s="9"/>
      <c r="V566" s="9"/>
    </row>
    <row r="567" spans="1:22" s="10" customFormat="1" ht="16.5" customHeight="1" x14ac:dyDescent="0.3">
      <c r="A567" s="686" t="s">
        <v>1524</v>
      </c>
      <c r="B567" s="687"/>
      <c r="C567" s="687"/>
      <c r="D567" s="687"/>
      <c r="E567" s="687"/>
      <c r="F567" s="687"/>
      <c r="G567" s="687"/>
      <c r="H567" s="687"/>
      <c r="I567" s="687"/>
      <c r="J567" s="68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46548.299999999996</v>
      </c>
      <c r="P567" s="507">
        <f>P18+P53+P108+P120+P134+P197+P257+P291+P325+P374+P424+P476+P483+P489+P497+P537+P549</f>
        <v>829455.85</v>
      </c>
      <c r="Q567" s="479">
        <f>P567/N567</f>
        <v>0.34806528220986066</v>
      </c>
      <c r="R567" s="9"/>
      <c r="S567" s="9"/>
      <c r="T567" s="9"/>
      <c r="U567" s="9"/>
      <c r="V567" s="9"/>
    </row>
    <row r="568" spans="1:22" x14ac:dyDescent="0.25">
      <c r="A568" s="622"/>
      <c r="B568" s="580"/>
      <c r="C568" s="580"/>
      <c r="D568" s="580"/>
      <c r="E568" s="580"/>
      <c r="F568" s="580"/>
      <c r="G568" s="580"/>
      <c r="H568" s="580"/>
      <c r="I568" s="580"/>
      <c r="J568" s="580"/>
      <c r="K568" s="580"/>
      <c r="L568" s="580"/>
      <c r="M568" s="580"/>
      <c r="N568" s="580"/>
      <c r="O568" s="580"/>
      <c r="P568" s="580"/>
      <c r="Q568" s="623"/>
    </row>
    <row r="569" spans="1:22" x14ac:dyDescent="0.25">
      <c r="A569" s="86"/>
      <c r="Q569" s="87"/>
    </row>
    <row r="570" spans="1:22" x14ac:dyDescent="0.25">
      <c r="A570" s="86"/>
      <c r="B570" s="38"/>
      <c r="K570" s="39"/>
      <c r="L570" s="39"/>
      <c r="M570" s="39"/>
      <c r="N570" s="39"/>
      <c r="Q570" s="87"/>
    </row>
    <row r="571" spans="1:22" x14ac:dyDescent="0.25">
      <c r="A571" s="86"/>
      <c r="K571" s="39"/>
      <c r="L571" s="39"/>
      <c r="M571" s="39"/>
      <c r="N571" s="39"/>
      <c r="Q571" s="87"/>
    </row>
    <row r="572" spans="1:22" x14ac:dyDescent="0.25">
      <c r="A572" s="86"/>
      <c r="Q572" s="87"/>
    </row>
    <row r="573" spans="1:22" x14ac:dyDescent="0.25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25">
      <c r="K575" s="39">
        <f>K567-'BM05'!H544</f>
        <v>0</v>
      </c>
      <c r="L575" s="39"/>
      <c r="M575" s="39"/>
      <c r="N575" s="39"/>
    </row>
    <row r="578" spans="14:18" ht="18" x14ac:dyDescent="0.25">
      <c r="P578" s="527">
        <f>'BM08'!P567+'BM10'!O567</f>
        <v>793253.10000000021</v>
      </c>
    </row>
    <row r="581" spans="14:18" x14ac:dyDescent="0.25">
      <c r="N581" s="645">
        <f>N567-K567</f>
        <v>149350.37000000058</v>
      </c>
      <c r="O581" s="646"/>
    </row>
    <row r="582" spans="14:18" ht="20.399999999999999" x14ac:dyDescent="0.25">
      <c r="N582" s="646"/>
      <c r="O582" s="646"/>
      <c r="P582" s="333">
        <f>N581/K567</f>
        <v>6.6862430064970446E-2</v>
      </c>
      <c r="R582" s="525">
        <f>O567+'BM07'!P567</f>
        <v>724315.39000000013</v>
      </c>
    </row>
    <row r="584" spans="14:18" ht="17.399999999999999" x14ac:dyDescent="0.25">
      <c r="R584" s="525">
        <f>O567+'BM09'!P567</f>
        <v>829455.85000000009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6"/>
  <sheetViews>
    <sheetView view="pageBreakPreview" topLeftCell="A28" zoomScale="110" zoomScaleNormal="110" zoomScaleSheetLayoutView="110" workbookViewId="0">
      <selection activeCell="M57" sqref="M57"/>
    </sheetView>
  </sheetViews>
  <sheetFormatPr defaultColWidth="9" defaultRowHeight="13.2" x14ac:dyDescent="0.25"/>
  <cols>
    <col min="1" max="1" width="7.5" style="48" customWidth="1"/>
    <col min="2" max="2" width="28.796875" style="48" customWidth="1"/>
    <col min="3" max="3" width="24.5" style="48" customWidth="1"/>
    <col min="4" max="4" width="5.59765625" style="48" customWidth="1"/>
    <col min="5" max="5" width="7.296875" style="48" customWidth="1"/>
    <col min="6" max="6" width="6.59765625" style="48" customWidth="1"/>
    <col min="7" max="7" width="7.796875" style="48" customWidth="1"/>
    <col min="8" max="8" width="5.796875" style="48" customWidth="1"/>
    <col min="9" max="9" width="7.59765625" style="48" customWidth="1"/>
    <col min="10" max="10" width="5.69921875" style="48" customWidth="1"/>
    <col min="11" max="11" width="6.296875" style="48" customWidth="1"/>
    <col min="12" max="12" width="9.5" style="48" customWidth="1"/>
    <col min="13" max="13" width="7" style="48" customWidth="1"/>
    <col min="14" max="14" width="5.09765625" style="48" customWidth="1"/>
    <col min="15" max="15" width="2.296875" style="48" customWidth="1"/>
    <col min="16" max="16384" width="9" style="48"/>
  </cols>
  <sheetData>
    <row r="1" spans="1:14" ht="12" customHeight="1" x14ac:dyDescent="0.25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25">
      <c r="A2" s="695" t="s">
        <v>762</v>
      </c>
      <c r="B2" s="696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25">
      <c r="A3" s="695" t="s">
        <v>764</v>
      </c>
      <c r="B3" s="696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25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25">
      <c r="A5" s="49" t="s">
        <v>767</v>
      </c>
      <c r="B5" s="51"/>
      <c r="C5" s="697" t="s">
        <v>768</v>
      </c>
      <c r="D5" s="697"/>
      <c r="E5" s="697"/>
      <c r="F5" s="697"/>
      <c r="G5" s="697"/>
      <c r="H5" s="697"/>
      <c r="I5" s="51"/>
      <c r="J5" s="51"/>
      <c r="K5" s="51"/>
      <c r="L5" s="51"/>
      <c r="M5" s="51"/>
      <c r="N5" s="52"/>
    </row>
    <row r="6" spans="1:14" ht="12" customHeight="1" x14ac:dyDescent="0.25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3" customHeight="1" x14ac:dyDescent="0.25">
      <c r="A7" s="695" t="s">
        <v>771</v>
      </c>
      <c r="B7" s="696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85" customHeight="1" x14ac:dyDescent="0.25">
      <c r="A8" s="717" t="s">
        <v>1570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</row>
    <row r="9" spans="1:14" ht="12" customHeight="1" x14ac:dyDescent="0.25">
      <c r="A9" s="699" t="s">
        <v>774</v>
      </c>
      <c r="B9" s="701" t="s">
        <v>775</v>
      </c>
      <c r="C9" s="701" t="s">
        <v>776</v>
      </c>
      <c r="D9" s="699" t="s">
        <v>777</v>
      </c>
      <c r="E9" s="703" t="s">
        <v>778</v>
      </c>
      <c r="F9" s="704"/>
      <c r="G9" s="704"/>
      <c r="H9" s="704"/>
      <c r="I9" s="704"/>
      <c r="J9" s="705"/>
      <c r="K9" s="706" t="s">
        <v>779</v>
      </c>
      <c r="L9" s="707"/>
      <c r="M9" s="708"/>
      <c r="N9" s="699" t="s">
        <v>780</v>
      </c>
    </row>
    <row r="10" spans="1:14" ht="13.35" customHeight="1" x14ac:dyDescent="0.25">
      <c r="A10" s="700"/>
      <c r="B10" s="702"/>
      <c r="C10" s="702"/>
      <c r="D10" s="700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0"/>
    </row>
    <row r="11" spans="1:14" ht="12" customHeight="1" x14ac:dyDescent="0.25">
      <c r="A11" s="56" t="s">
        <v>790</v>
      </c>
      <c r="B11" s="709" t="s">
        <v>791</v>
      </c>
      <c r="C11" s="710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2" customHeight="1" x14ac:dyDescent="0.2">
      <c r="A13" s="166" t="s">
        <v>66</v>
      </c>
      <c r="B13" s="141" t="s">
        <v>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59.85" customHeight="1" x14ac:dyDescent="0.25">
      <c r="A14" s="250" t="s">
        <v>82</v>
      </c>
      <c r="B14" s="287" t="s">
        <v>72</v>
      </c>
      <c r="C14" s="515" t="s">
        <v>849</v>
      </c>
      <c r="D14" s="288"/>
      <c r="E14" s="288"/>
      <c r="F14" s="288"/>
      <c r="G14" s="288"/>
      <c r="H14" s="288"/>
      <c r="I14" s="288"/>
      <c r="J14" s="288"/>
      <c r="K14" s="288"/>
      <c r="L14" s="288"/>
      <c r="M14" s="530">
        <v>58.5</v>
      </c>
      <c r="N14" s="250" t="s">
        <v>71</v>
      </c>
    </row>
    <row r="15" spans="1:14" ht="12" customHeight="1" x14ac:dyDescent="0.2">
      <c r="A15" s="191"/>
      <c r="B15" s="282" t="s">
        <v>1406</v>
      </c>
      <c r="C15" s="159"/>
      <c r="D15" s="330">
        <v>1</v>
      </c>
      <c r="E15" s="331">
        <v>58.5</v>
      </c>
      <c r="F15" s="159"/>
      <c r="G15" s="159"/>
      <c r="H15" s="159"/>
      <c r="I15" s="159"/>
      <c r="J15" s="159"/>
      <c r="K15" s="280">
        <v>58.5</v>
      </c>
      <c r="L15" s="280">
        <v>58.5</v>
      </c>
      <c r="M15" s="159"/>
      <c r="N15" s="159"/>
    </row>
    <row r="16" spans="1:14" ht="56.25" customHeight="1" x14ac:dyDescent="0.25">
      <c r="A16" s="250" t="s">
        <v>83</v>
      </c>
      <c r="B16" s="287" t="s">
        <v>45</v>
      </c>
      <c r="C16" s="515" t="s">
        <v>849</v>
      </c>
      <c r="D16" s="288"/>
      <c r="E16" s="288"/>
      <c r="F16" s="288"/>
      <c r="G16" s="288"/>
      <c r="H16" s="288"/>
      <c r="I16" s="288"/>
      <c r="J16" s="288"/>
      <c r="K16" s="288"/>
      <c r="L16" s="288" t="s">
        <v>1563</v>
      </c>
      <c r="M16" s="530">
        <f>L19</f>
        <v>106</v>
      </c>
      <c r="N16" s="250" t="s">
        <v>71</v>
      </c>
    </row>
    <row r="17" spans="1:15" ht="16.8" customHeight="1" x14ac:dyDescent="0.25">
      <c r="A17" s="250"/>
      <c r="B17" s="287"/>
      <c r="C17" s="515"/>
      <c r="D17" s="288"/>
      <c r="E17" s="288"/>
      <c r="F17" s="288"/>
      <c r="G17" s="288"/>
      <c r="H17" s="288"/>
      <c r="I17" s="288"/>
      <c r="J17" s="288"/>
      <c r="K17" s="288"/>
      <c r="L17" s="288" t="s">
        <v>1564</v>
      </c>
      <c r="M17" s="280">
        <v>34.5</v>
      </c>
      <c r="N17" s="250"/>
    </row>
    <row r="18" spans="1:15" ht="18" customHeight="1" x14ac:dyDescent="0.25">
      <c r="A18" s="250"/>
      <c r="B18" s="287"/>
      <c r="C18" s="515"/>
      <c r="D18" s="288"/>
      <c r="E18" s="288"/>
      <c r="F18" s="288"/>
      <c r="G18" s="288"/>
      <c r="H18" s="288"/>
      <c r="I18" s="288"/>
      <c r="J18" s="288"/>
      <c r="K18" s="288"/>
      <c r="L18" s="288" t="s">
        <v>1565</v>
      </c>
      <c r="M18" s="530">
        <f>M16-M17</f>
        <v>71.5</v>
      </c>
      <c r="N18" s="250"/>
    </row>
    <row r="19" spans="1:15" ht="12" customHeight="1" x14ac:dyDescent="0.2">
      <c r="A19" s="191"/>
      <c r="B19" s="282" t="s">
        <v>1405</v>
      </c>
      <c r="C19" s="159"/>
      <c r="D19" s="330">
        <v>1</v>
      </c>
      <c r="E19" s="331">
        <v>106</v>
      </c>
      <c r="F19" s="159"/>
      <c r="G19" s="159"/>
      <c r="H19" s="159"/>
      <c r="I19" s="159"/>
      <c r="J19" s="159"/>
      <c r="K19" s="280">
        <v>106</v>
      </c>
      <c r="L19" s="280">
        <v>106</v>
      </c>
      <c r="M19" s="159"/>
      <c r="N19" s="159"/>
    </row>
    <row r="20" spans="1:15" ht="50.55" customHeight="1" x14ac:dyDescent="0.25">
      <c r="A20" s="250" t="s">
        <v>84</v>
      </c>
      <c r="B20" s="287" t="s">
        <v>73</v>
      </c>
      <c r="C20" s="515" t="s">
        <v>849</v>
      </c>
      <c r="D20" s="288"/>
      <c r="E20" s="288"/>
      <c r="F20" s="288"/>
      <c r="G20" s="288"/>
      <c r="H20" s="288"/>
      <c r="I20" s="288"/>
      <c r="J20" s="288"/>
      <c r="K20" s="288"/>
      <c r="L20" s="288"/>
      <c r="M20" s="530">
        <v>36.200000000000003</v>
      </c>
      <c r="N20" s="250" t="s">
        <v>71</v>
      </c>
    </row>
    <row r="21" spans="1:15" ht="12" customHeight="1" x14ac:dyDescent="0.2">
      <c r="A21" s="329"/>
      <c r="B21" s="282" t="s">
        <v>1566</v>
      </c>
      <c r="C21" s="159"/>
      <c r="D21" s="330">
        <v>1</v>
      </c>
      <c r="E21" s="330">
        <v>36.200000000000003</v>
      </c>
      <c r="F21" s="159"/>
      <c r="G21" s="159"/>
      <c r="H21" s="159"/>
      <c r="I21" s="159"/>
      <c r="J21" s="159"/>
      <c r="K21" s="280">
        <v>36.200000000000003</v>
      </c>
      <c r="L21" s="280">
        <v>36.200000000000003</v>
      </c>
      <c r="M21" s="159"/>
      <c r="N21" s="159"/>
    </row>
    <row r="22" spans="1:15" ht="51" x14ac:dyDescent="0.25">
      <c r="A22" s="250" t="s">
        <v>85</v>
      </c>
      <c r="B22" s="287" t="s">
        <v>74</v>
      </c>
      <c r="C22" s="515" t="s">
        <v>849</v>
      </c>
      <c r="D22" s="288"/>
      <c r="E22" s="288"/>
      <c r="F22" s="288"/>
      <c r="G22" s="288"/>
      <c r="H22" s="288"/>
      <c r="I22" s="288"/>
      <c r="J22" s="288"/>
      <c r="K22" s="288"/>
      <c r="L22" s="288" t="s">
        <v>1563</v>
      </c>
      <c r="M22" s="530">
        <f>SUM(M25:M26)</f>
        <v>43.230000000000004</v>
      </c>
      <c r="N22" s="250" t="s">
        <v>63</v>
      </c>
    </row>
    <row r="23" spans="1:15" x14ac:dyDescent="0.25">
      <c r="A23" s="250"/>
      <c r="B23" s="287"/>
      <c r="C23" s="515"/>
      <c r="D23" s="288"/>
      <c r="E23" s="288"/>
      <c r="F23" s="288"/>
      <c r="G23" s="288"/>
      <c r="H23" s="288"/>
      <c r="I23" s="288"/>
      <c r="J23" s="288"/>
      <c r="K23" s="288"/>
      <c r="L23" s="288" t="s">
        <v>1564</v>
      </c>
      <c r="M23" s="530">
        <v>5.8</v>
      </c>
      <c r="N23" s="250"/>
    </row>
    <row r="24" spans="1:15" x14ac:dyDescent="0.25">
      <c r="A24" s="250"/>
      <c r="B24" s="287"/>
      <c r="C24" s="515"/>
      <c r="D24" s="288"/>
      <c r="E24" s="288"/>
      <c r="F24" s="288"/>
      <c r="G24" s="288"/>
      <c r="H24" s="288"/>
      <c r="I24" s="288"/>
      <c r="J24" s="288"/>
      <c r="K24" s="288"/>
      <c r="L24" s="288" t="s">
        <v>1565</v>
      </c>
      <c r="M24" s="530">
        <f>M22-M23</f>
        <v>37.430000000000007</v>
      </c>
      <c r="N24" s="250"/>
    </row>
    <row r="25" spans="1:15" x14ac:dyDescent="0.25">
      <c r="A25" s="250"/>
      <c r="B25" s="531" t="s">
        <v>1405</v>
      </c>
      <c r="C25" s="191"/>
      <c r="D25" s="283">
        <v>1</v>
      </c>
      <c r="E25" s="283">
        <v>15.93</v>
      </c>
      <c r="F25" s="283"/>
      <c r="G25" s="283"/>
      <c r="H25" s="283"/>
      <c r="I25" s="283"/>
      <c r="J25" s="283"/>
      <c r="K25" s="283"/>
      <c r="L25" s="283">
        <f>E25</f>
        <v>15.93</v>
      </c>
      <c r="M25" s="315">
        <f>L25</f>
        <v>15.93</v>
      </c>
      <c r="N25" s="250"/>
    </row>
    <row r="26" spans="1:15" ht="12" customHeight="1" x14ac:dyDescent="0.2">
      <c r="A26" s="329"/>
      <c r="B26" s="145" t="s">
        <v>1406</v>
      </c>
      <c r="C26" s="159"/>
      <c r="D26" s="330">
        <v>1</v>
      </c>
      <c r="E26" s="330">
        <v>27.3</v>
      </c>
      <c r="F26" s="159"/>
      <c r="G26" s="159"/>
      <c r="H26" s="159"/>
      <c r="I26" s="159"/>
      <c r="J26" s="159"/>
      <c r="K26" s="280"/>
      <c r="L26" s="283">
        <f>E26</f>
        <v>27.3</v>
      </c>
      <c r="M26" s="315">
        <f>L26</f>
        <v>27.3</v>
      </c>
      <c r="N26" s="159"/>
      <c r="O26" s="256"/>
    </row>
    <row r="27" spans="1:15" ht="80.55" customHeight="1" x14ac:dyDescent="0.25">
      <c r="A27" s="250" t="s">
        <v>86</v>
      </c>
      <c r="B27" s="287" t="s">
        <v>855</v>
      </c>
      <c r="C27" s="515" t="s">
        <v>849</v>
      </c>
      <c r="D27" s="288"/>
      <c r="E27" s="288"/>
      <c r="F27" s="288"/>
      <c r="G27" s="288"/>
      <c r="H27" s="288"/>
      <c r="I27" s="288"/>
      <c r="J27" s="288"/>
      <c r="K27" s="288"/>
      <c r="L27" s="288" t="s">
        <v>1563</v>
      </c>
      <c r="M27" s="315">
        <f>SUM(L30:L31)</f>
        <v>5.8599999999999994</v>
      </c>
      <c r="N27" s="250" t="s">
        <v>46</v>
      </c>
    </row>
    <row r="28" spans="1:15" ht="21.6" customHeight="1" x14ac:dyDescent="0.25">
      <c r="A28" s="250"/>
      <c r="B28" s="287"/>
      <c r="C28" s="515"/>
      <c r="D28" s="288"/>
      <c r="E28" s="288"/>
      <c r="F28" s="288"/>
      <c r="G28" s="288"/>
      <c r="H28" s="288"/>
      <c r="I28" s="288"/>
      <c r="J28" s="288"/>
      <c r="K28" s="288"/>
      <c r="L28" s="288" t="s">
        <v>1564</v>
      </c>
      <c r="M28" s="315">
        <v>1.42</v>
      </c>
      <c r="N28" s="250"/>
    </row>
    <row r="29" spans="1:15" ht="20.399999999999999" customHeight="1" x14ac:dyDescent="0.25">
      <c r="A29" s="250"/>
      <c r="B29" s="287"/>
      <c r="C29" s="515"/>
      <c r="D29" s="288"/>
      <c r="E29" s="288"/>
      <c r="F29" s="288"/>
      <c r="G29" s="288"/>
      <c r="H29" s="288"/>
      <c r="I29" s="288"/>
      <c r="J29" s="288"/>
      <c r="K29" s="288"/>
      <c r="L29" s="288" t="s">
        <v>1565</v>
      </c>
      <c r="M29" s="315">
        <f>M27-M28</f>
        <v>4.4399999999999995</v>
      </c>
      <c r="N29" s="250"/>
    </row>
    <row r="30" spans="1:15" ht="12" customHeight="1" x14ac:dyDescent="0.2">
      <c r="A30" s="329"/>
      <c r="B30" s="531" t="s">
        <v>1405</v>
      </c>
      <c r="C30" s="159"/>
      <c r="D30" s="330">
        <v>1</v>
      </c>
      <c r="E30" s="330">
        <v>4.22</v>
      </c>
      <c r="F30" s="159"/>
      <c r="G30" s="159"/>
      <c r="H30" s="159"/>
      <c r="I30" s="159"/>
      <c r="J30" s="159"/>
      <c r="K30" s="330">
        <f>E30</f>
        <v>4.22</v>
      </c>
      <c r="L30" s="280">
        <f>K30*D30</f>
        <v>4.22</v>
      </c>
      <c r="M30" s="159"/>
      <c r="N30" s="159"/>
    </row>
    <row r="31" spans="1:15" ht="12" customHeight="1" x14ac:dyDescent="0.2">
      <c r="A31" s="329"/>
      <c r="B31" s="145" t="s">
        <v>1406</v>
      </c>
      <c r="C31" s="159"/>
      <c r="D31" s="330">
        <v>1</v>
      </c>
      <c r="E31" s="330">
        <v>1.64</v>
      </c>
      <c r="F31" s="159"/>
      <c r="G31" s="159"/>
      <c r="H31" s="159"/>
      <c r="I31" s="159"/>
      <c r="J31" s="159"/>
      <c r="K31" s="330">
        <f>E31</f>
        <v>1.64</v>
      </c>
      <c r="L31" s="280">
        <f>K31*D31</f>
        <v>1.64</v>
      </c>
      <c r="M31" s="159"/>
      <c r="N31" s="159"/>
    </row>
    <row r="32" spans="1:15" ht="60.6" customHeight="1" x14ac:dyDescent="0.25">
      <c r="A32" s="250" t="s">
        <v>88</v>
      </c>
      <c r="B32" s="532" t="s">
        <v>77</v>
      </c>
      <c r="C32" s="515" t="s">
        <v>849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530">
        <v>2.63</v>
      </c>
      <c r="N32" s="250" t="s">
        <v>46</v>
      </c>
    </row>
    <row r="33" spans="1:14" ht="12" customHeight="1" x14ac:dyDescent="0.2">
      <c r="A33" s="329"/>
      <c r="B33" s="282" t="s">
        <v>856</v>
      </c>
      <c r="C33" s="159"/>
      <c r="D33" s="330">
        <v>1</v>
      </c>
      <c r="E33" s="330">
        <v>5.53</v>
      </c>
      <c r="F33" s="159"/>
      <c r="G33" s="159"/>
      <c r="H33" s="159"/>
      <c r="I33" s="159"/>
      <c r="J33" s="159"/>
      <c r="K33" s="280">
        <v>5.53</v>
      </c>
      <c r="L33" s="280">
        <v>5.53</v>
      </c>
      <c r="M33" s="159"/>
      <c r="N33" s="159"/>
    </row>
    <row r="34" spans="1:14" ht="12" customHeight="1" x14ac:dyDescent="0.2">
      <c r="A34" s="329"/>
      <c r="B34" s="282" t="s">
        <v>857</v>
      </c>
      <c r="C34" s="159"/>
      <c r="D34" s="330">
        <v>-1</v>
      </c>
      <c r="E34" s="533">
        <v>2.9</v>
      </c>
      <c r="F34" s="159"/>
      <c r="G34" s="159"/>
      <c r="H34" s="159"/>
      <c r="I34" s="159"/>
      <c r="J34" s="159"/>
      <c r="K34" s="280">
        <v>2.9</v>
      </c>
      <c r="L34" s="280">
        <v>-2.9</v>
      </c>
      <c r="M34" s="159"/>
      <c r="N34" s="159"/>
    </row>
    <row r="35" spans="1:14" ht="12" customHeight="1" x14ac:dyDescent="0.2">
      <c r="A35" s="166" t="s">
        <v>89</v>
      </c>
      <c r="B35" s="141" t="s">
        <v>266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 ht="74.099999999999994" customHeight="1" x14ac:dyDescent="0.25">
      <c r="A36" s="534" t="s">
        <v>96</v>
      </c>
      <c r="B36" s="287" t="s">
        <v>90</v>
      </c>
      <c r="C36" s="515" t="s">
        <v>849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530">
        <f>SUM(L37:L39)</f>
        <v>68.67</v>
      </c>
      <c r="N36" s="250" t="s">
        <v>63</v>
      </c>
    </row>
    <row r="37" spans="1:14" ht="16.2" customHeight="1" x14ac:dyDescent="0.25">
      <c r="A37" s="534"/>
      <c r="B37" s="131" t="s">
        <v>1567</v>
      </c>
      <c r="C37" s="515"/>
      <c r="D37" s="288">
        <v>1</v>
      </c>
      <c r="E37" s="288">
        <v>25.2</v>
      </c>
      <c r="F37" s="288"/>
      <c r="G37" s="288"/>
      <c r="H37" s="288"/>
      <c r="I37" s="288"/>
      <c r="J37" s="288"/>
      <c r="K37" s="288">
        <f>E37</f>
        <v>25.2</v>
      </c>
      <c r="L37" s="288">
        <f>K37*D37</f>
        <v>25.2</v>
      </c>
      <c r="M37" s="530"/>
      <c r="N37" s="250"/>
    </row>
    <row r="38" spans="1:14" ht="12" customHeight="1" x14ac:dyDescent="0.2">
      <c r="A38" s="329"/>
      <c r="B38" s="130" t="s">
        <v>1489</v>
      </c>
      <c r="C38" s="159"/>
      <c r="D38" s="330">
        <v>1</v>
      </c>
      <c r="E38" s="330">
        <v>24.3</v>
      </c>
      <c r="F38" s="159"/>
      <c r="G38" s="159"/>
      <c r="H38" s="159"/>
      <c r="I38" s="159"/>
      <c r="J38" s="159"/>
      <c r="K38" s="288">
        <f>E38</f>
        <v>24.3</v>
      </c>
      <c r="L38" s="288">
        <f>K38*D38</f>
        <v>24.3</v>
      </c>
      <c r="M38" s="159"/>
      <c r="N38" s="159"/>
    </row>
    <row r="39" spans="1:14" ht="12" customHeight="1" x14ac:dyDescent="0.2">
      <c r="A39" s="329"/>
      <c r="B39" s="130" t="s">
        <v>1568</v>
      </c>
      <c r="C39" s="159"/>
      <c r="D39" s="330">
        <v>1</v>
      </c>
      <c r="E39" s="330">
        <v>19.170000000000002</v>
      </c>
      <c r="F39" s="159"/>
      <c r="G39" s="159"/>
      <c r="H39" s="159"/>
      <c r="I39" s="159"/>
      <c r="J39" s="159"/>
      <c r="K39" s="288">
        <f>E39</f>
        <v>19.170000000000002</v>
      </c>
      <c r="L39" s="288">
        <f>K39*D39</f>
        <v>19.170000000000002</v>
      </c>
      <c r="M39" s="159"/>
      <c r="N39" s="159"/>
    </row>
    <row r="40" spans="1:14" ht="72.599999999999994" customHeight="1" x14ac:dyDescent="0.25">
      <c r="A40" s="250" t="s">
        <v>97</v>
      </c>
      <c r="B40" s="287" t="s">
        <v>91</v>
      </c>
      <c r="C40" s="515" t="s">
        <v>849</v>
      </c>
      <c r="D40" s="288"/>
      <c r="E40" s="288"/>
      <c r="F40" s="288"/>
      <c r="G40" s="288"/>
      <c r="H40" s="288"/>
      <c r="I40" s="288"/>
      <c r="J40" s="288"/>
      <c r="K40" s="288"/>
      <c r="L40" s="288"/>
      <c r="M40" s="530">
        <v>27.7</v>
      </c>
      <c r="N40" s="250" t="s">
        <v>71</v>
      </c>
    </row>
    <row r="41" spans="1:14" ht="12" customHeight="1" x14ac:dyDescent="0.2">
      <c r="A41" s="191"/>
      <c r="B41" s="159"/>
      <c r="C41" s="159"/>
      <c r="D41" s="330">
        <v>1</v>
      </c>
      <c r="E41" s="280">
        <v>27.7</v>
      </c>
      <c r="F41" s="159"/>
      <c r="G41" s="159"/>
      <c r="H41" s="159"/>
      <c r="I41" s="159"/>
      <c r="J41" s="159"/>
      <c r="K41" s="280">
        <v>27.7</v>
      </c>
      <c r="L41" s="280">
        <v>27.7</v>
      </c>
      <c r="M41" s="159"/>
      <c r="N41" s="159"/>
    </row>
    <row r="42" spans="1:14" ht="85.5" customHeight="1" x14ac:dyDescent="0.25">
      <c r="A42" s="250" t="s">
        <v>98</v>
      </c>
      <c r="B42" s="287" t="s">
        <v>92</v>
      </c>
      <c r="C42" s="515" t="s">
        <v>849</v>
      </c>
      <c r="D42" s="288"/>
      <c r="E42" s="288"/>
      <c r="F42" s="288"/>
      <c r="G42" s="288"/>
      <c r="H42" s="288"/>
      <c r="I42" s="288"/>
      <c r="J42" s="288"/>
      <c r="K42" s="288"/>
      <c r="L42" s="288"/>
      <c r="M42" s="530">
        <f>L43</f>
        <v>44.7</v>
      </c>
      <c r="N42" s="250" t="s">
        <v>71</v>
      </c>
    </row>
    <row r="43" spans="1:14" ht="12" customHeight="1" x14ac:dyDescent="0.2">
      <c r="A43" s="191"/>
      <c r="B43" s="159"/>
      <c r="C43" s="159"/>
      <c r="D43" s="330">
        <v>1</v>
      </c>
      <c r="E43" s="280">
        <v>44.7</v>
      </c>
      <c r="F43" s="159"/>
      <c r="G43" s="159"/>
      <c r="H43" s="159"/>
      <c r="I43" s="159"/>
      <c r="J43" s="159"/>
      <c r="K43" s="280">
        <v>44.7</v>
      </c>
      <c r="L43" s="280">
        <v>44.7</v>
      </c>
      <c r="M43" s="159"/>
      <c r="N43" s="159"/>
    </row>
    <row r="44" spans="1:14" ht="85.8" customHeight="1" x14ac:dyDescent="0.25">
      <c r="A44" s="250" t="s">
        <v>99</v>
      </c>
      <c r="B44" s="287" t="s">
        <v>47</v>
      </c>
      <c r="C44" s="515" t="s">
        <v>849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530">
        <v>143.5</v>
      </c>
      <c r="N44" s="250" t="s">
        <v>71</v>
      </c>
    </row>
    <row r="45" spans="1:14" ht="12" customHeight="1" x14ac:dyDescent="0.2">
      <c r="A45" s="191"/>
      <c r="B45" s="159"/>
      <c r="C45" s="159"/>
      <c r="D45" s="330">
        <v>1</v>
      </c>
      <c r="E45" s="280">
        <v>143.5</v>
      </c>
      <c r="F45" s="159"/>
      <c r="G45" s="159"/>
      <c r="H45" s="159"/>
      <c r="I45" s="159"/>
      <c r="J45" s="159"/>
      <c r="K45" s="280">
        <v>143.5</v>
      </c>
      <c r="L45" s="280">
        <v>143.5</v>
      </c>
      <c r="M45" s="159"/>
      <c r="N45" s="159"/>
    </row>
    <row r="46" spans="1:14" ht="82.5" customHeight="1" x14ac:dyDescent="0.25">
      <c r="A46" s="250" t="s">
        <v>100</v>
      </c>
      <c r="B46" s="287" t="s">
        <v>93</v>
      </c>
      <c r="C46" s="515" t="s">
        <v>849</v>
      </c>
      <c r="D46" s="288"/>
      <c r="E46" s="288"/>
      <c r="F46" s="288"/>
      <c r="G46" s="288"/>
      <c r="H46" s="288"/>
      <c r="I46" s="288"/>
      <c r="J46" s="288"/>
      <c r="K46" s="288"/>
      <c r="L46" s="288"/>
      <c r="M46" s="530">
        <v>75.599999999999994</v>
      </c>
      <c r="N46" s="250" t="s">
        <v>71</v>
      </c>
    </row>
    <row r="47" spans="1:14" ht="12" customHeight="1" x14ac:dyDescent="0.2">
      <c r="A47" s="191"/>
      <c r="B47" s="159"/>
      <c r="C47" s="159"/>
      <c r="D47" s="330">
        <v>1</v>
      </c>
      <c r="E47" s="280">
        <v>75.599999999999994</v>
      </c>
      <c r="F47" s="159"/>
      <c r="G47" s="159"/>
      <c r="H47" s="159"/>
      <c r="I47" s="159"/>
      <c r="J47" s="159"/>
      <c r="K47" s="280">
        <v>75.599999999999994</v>
      </c>
      <c r="L47" s="280">
        <v>75.599999999999994</v>
      </c>
      <c r="M47" s="159"/>
      <c r="N47" s="159"/>
    </row>
    <row r="48" spans="1:14" ht="90.75" customHeight="1" x14ac:dyDescent="0.25">
      <c r="A48" s="250" t="s">
        <v>101</v>
      </c>
      <c r="B48" s="287" t="s">
        <v>94</v>
      </c>
      <c r="C48" s="515" t="s">
        <v>849</v>
      </c>
      <c r="D48" s="288"/>
      <c r="E48" s="288"/>
      <c r="F48" s="288"/>
      <c r="G48" s="288"/>
      <c r="H48" s="288"/>
      <c r="I48" s="288"/>
      <c r="J48" s="288"/>
      <c r="K48" s="288"/>
      <c r="L48" s="288"/>
      <c r="M48" s="535">
        <f>SUM(L49:L51)</f>
        <v>100.5</v>
      </c>
      <c r="N48" s="250" t="s">
        <v>71</v>
      </c>
    </row>
    <row r="49" spans="1:14" ht="12" customHeight="1" x14ac:dyDescent="0.2">
      <c r="A49" s="191"/>
      <c r="B49" s="131" t="s">
        <v>1567</v>
      </c>
      <c r="C49" s="159"/>
      <c r="D49" s="330">
        <v>1</v>
      </c>
      <c r="E49" s="330">
        <v>31.1</v>
      </c>
      <c r="F49" s="159"/>
      <c r="G49" s="159"/>
      <c r="H49" s="159"/>
      <c r="I49" s="159"/>
      <c r="J49" s="159"/>
      <c r="K49" s="280">
        <f>E49</f>
        <v>31.1</v>
      </c>
      <c r="L49" s="280">
        <f>K49*D49</f>
        <v>31.1</v>
      </c>
      <c r="M49" s="159"/>
      <c r="N49" s="159"/>
    </row>
    <row r="50" spans="1:14" ht="12" customHeight="1" x14ac:dyDescent="0.2">
      <c r="A50" s="191"/>
      <c r="B50" s="130" t="s">
        <v>1489</v>
      </c>
      <c r="C50" s="159"/>
      <c r="D50" s="330">
        <v>1</v>
      </c>
      <c r="E50" s="330">
        <v>26.6</v>
      </c>
      <c r="F50" s="159"/>
      <c r="G50" s="159"/>
      <c r="H50" s="159"/>
      <c r="I50" s="159"/>
      <c r="J50" s="159"/>
      <c r="K50" s="280">
        <f t="shared" ref="K50:K51" si="0">E50</f>
        <v>26.6</v>
      </c>
      <c r="L50" s="280">
        <f t="shared" ref="L50:L51" si="1">K50*D50</f>
        <v>26.6</v>
      </c>
      <c r="M50" s="159"/>
      <c r="N50" s="159"/>
    </row>
    <row r="51" spans="1:14" ht="12" customHeight="1" x14ac:dyDescent="0.2">
      <c r="A51" s="191"/>
      <c r="B51" s="130" t="s">
        <v>1568</v>
      </c>
      <c r="C51" s="159"/>
      <c r="D51" s="330">
        <v>1</v>
      </c>
      <c r="E51" s="330">
        <v>42.8</v>
      </c>
      <c r="F51" s="159"/>
      <c r="G51" s="159"/>
      <c r="H51" s="159"/>
      <c r="I51" s="159"/>
      <c r="J51" s="159"/>
      <c r="K51" s="280">
        <f t="shared" si="0"/>
        <v>42.8</v>
      </c>
      <c r="L51" s="280">
        <f t="shared" si="1"/>
        <v>42.8</v>
      </c>
      <c r="M51" s="159"/>
      <c r="N51" s="159"/>
    </row>
    <row r="52" spans="1:14" ht="69.599999999999994" customHeight="1" x14ac:dyDescent="0.25">
      <c r="A52" s="250" t="s">
        <v>102</v>
      </c>
      <c r="B52" s="287" t="s">
        <v>858</v>
      </c>
      <c r="C52" s="515" t="s">
        <v>849</v>
      </c>
      <c r="D52" s="288"/>
      <c r="E52" s="288"/>
      <c r="F52" s="288"/>
      <c r="G52" s="288"/>
      <c r="H52" s="288"/>
      <c r="I52" s="288"/>
      <c r="J52" s="288"/>
      <c r="K52" s="288"/>
      <c r="L52" s="288"/>
      <c r="M52" s="535">
        <f>SUM(L53:L55)</f>
        <v>4.83</v>
      </c>
      <c r="N52" s="250" t="s">
        <v>46</v>
      </c>
    </row>
    <row r="53" spans="1:14" ht="12" customHeight="1" x14ac:dyDescent="0.2">
      <c r="A53" s="191"/>
      <c r="B53" s="131" t="s">
        <v>1567</v>
      </c>
      <c r="C53" s="159"/>
      <c r="D53" s="330">
        <v>1</v>
      </c>
      <c r="E53" s="330">
        <v>1.26</v>
      </c>
      <c r="F53" s="159"/>
      <c r="G53" s="159"/>
      <c r="H53" s="159"/>
      <c r="I53" s="159"/>
      <c r="J53" s="159"/>
      <c r="K53" s="280">
        <f>E53</f>
        <v>1.26</v>
      </c>
      <c r="L53" s="280">
        <f>K53*D53</f>
        <v>1.26</v>
      </c>
      <c r="M53" s="159"/>
      <c r="N53" s="159"/>
    </row>
    <row r="54" spans="1:14" ht="12" customHeight="1" x14ac:dyDescent="0.2">
      <c r="A54" s="191"/>
      <c r="B54" s="130" t="s">
        <v>1489</v>
      </c>
      <c r="C54" s="159"/>
      <c r="D54" s="330">
        <v>1</v>
      </c>
      <c r="E54" s="330">
        <v>1.46</v>
      </c>
      <c r="F54" s="159"/>
      <c r="G54" s="159"/>
      <c r="H54" s="159"/>
      <c r="I54" s="159"/>
      <c r="J54" s="159"/>
      <c r="K54" s="280">
        <f t="shared" ref="K54:K55" si="2">E54</f>
        <v>1.46</v>
      </c>
      <c r="L54" s="280">
        <f t="shared" ref="L54:L55" si="3">K54*D54</f>
        <v>1.46</v>
      </c>
      <c r="M54" s="159"/>
      <c r="N54" s="159"/>
    </row>
    <row r="55" spans="1:14" ht="12" customHeight="1" x14ac:dyDescent="0.2">
      <c r="A55" s="191"/>
      <c r="B55" s="130" t="s">
        <v>1568</v>
      </c>
      <c r="C55" s="159"/>
      <c r="D55" s="330">
        <v>1</v>
      </c>
      <c r="E55" s="330">
        <v>2.11</v>
      </c>
      <c r="F55" s="159"/>
      <c r="G55" s="159"/>
      <c r="H55" s="159"/>
      <c r="I55" s="159"/>
      <c r="J55" s="159"/>
      <c r="K55" s="280">
        <f t="shared" si="2"/>
        <v>2.11</v>
      </c>
      <c r="L55" s="280">
        <f t="shared" si="3"/>
        <v>2.11</v>
      </c>
      <c r="M55" s="159"/>
      <c r="N55" s="159"/>
    </row>
    <row r="56" spans="1:14" ht="12" customHeight="1" x14ac:dyDescent="0.2">
      <c r="A56" s="166" t="s">
        <v>859</v>
      </c>
      <c r="B56" s="182" t="s">
        <v>860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 ht="62.1" customHeight="1" x14ac:dyDescent="0.25">
      <c r="A57" s="105" t="s">
        <v>106</v>
      </c>
      <c r="B57" s="118" t="s">
        <v>105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72">
        <v>129.86000000000001</v>
      </c>
      <c r="N57" s="105" t="s">
        <v>63</v>
      </c>
    </row>
    <row r="58" spans="1:14" ht="12" customHeight="1" x14ac:dyDescent="0.2">
      <c r="A58" s="131"/>
      <c r="B58" s="526" t="s">
        <v>861</v>
      </c>
      <c r="C58" s="159"/>
      <c r="D58" s="536">
        <v>2</v>
      </c>
      <c r="E58" s="537">
        <v>5.6</v>
      </c>
      <c r="F58" s="159"/>
      <c r="G58" s="537">
        <v>3.3</v>
      </c>
      <c r="H58" s="159"/>
      <c r="I58" s="159"/>
      <c r="J58" s="159"/>
      <c r="K58" s="537">
        <v>18.48</v>
      </c>
      <c r="L58" s="537">
        <v>36.96</v>
      </c>
      <c r="M58" s="159"/>
      <c r="N58" s="159"/>
    </row>
    <row r="59" spans="1:14" ht="12" customHeight="1" x14ac:dyDescent="0.2">
      <c r="A59" s="131"/>
      <c r="B59" s="526" t="s">
        <v>862</v>
      </c>
      <c r="C59" s="159"/>
      <c r="D59" s="536">
        <v>1</v>
      </c>
      <c r="E59" s="538">
        <v>22.8</v>
      </c>
      <c r="F59" s="159"/>
      <c r="G59" s="537">
        <v>3.3</v>
      </c>
      <c r="H59" s="159"/>
      <c r="I59" s="159"/>
      <c r="J59" s="159"/>
      <c r="K59" s="537">
        <v>75.239999999999995</v>
      </c>
      <c r="L59" s="537">
        <v>75.239999999999995</v>
      </c>
      <c r="M59" s="159"/>
      <c r="N59" s="159"/>
    </row>
    <row r="60" spans="1:14" ht="12" customHeight="1" x14ac:dyDescent="0.2">
      <c r="A60" s="131"/>
      <c r="B60" s="526" t="s">
        <v>863</v>
      </c>
      <c r="C60" s="159"/>
      <c r="D60" s="536">
        <v>2</v>
      </c>
      <c r="E60" s="280">
        <v>8</v>
      </c>
      <c r="F60" s="159"/>
      <c r="G60" s="280">
        <v>1.3</v>
      </c>
      <c r="H60" s="159"/>
      <c r="I60" s="159"/>
      <c r="J60" s="159"/>
      <c r="K60" s="537">
        <v>10.4</v>
      </c>
      <c r="L60" s="537">
        <v>20.8</v>
      </c>
      <c r="M60" s="159"/>
      <c r="N60" s="159"/>
    </row>
    <row r="61" spans="1:14" ht="12" customHeight="1" x14ac:dyDescent="0.2">
      <c r="A61" s="131"/>
      <c r="B61" s="526" t="s">
        <v>863</v>
      </c>
      <c r="C61" s="159"/>
      <c r="D61" s="536">
        <v>1</v>
      </c>
      <c r="E61" s="330">
        <v>22.8</v>
      </c>
      <c r="F61" s="159"/>
      <c r="G61" s="280">
        <v>0.8</v>
      </c>
      <c r="H61" s="159"/>
      <c r="I61" s="159"/>
      <c r="J61" s="159"/>
      <c r="K61" s="537">
        <v>18.239999999999998</v>
      </c>
      <c r="L61" s="537">
        <v>18.239999999999998</v>
      </c>
      <c r="M61" s="159"/>
      <c r="N61" s="159"/>
    </row>
    <row r="62" spans="1:14" ht="12" customHeight="1" x14ac:dyDescent="0.2">
      <c r="A62" s="131"/>
      <c r="B62" s="526" t="s">
        <v>864</v>
      </c>
      <c r="C62" s="159"/>
      <c r="D62" s="536">
        <v>-1</v>
      </c>
      <c r="E62" s="280">
        <v>2</v>
      </c>
      <c r="F62" s="159"/>
      <c r="G62" s="280">
        <v>2.5</v>
      </c>
      <c r="H62" s="159"/>
      <c r="I62" s="159"/>
      <c r="J62" s="159"/>
      <c r="K62" s="537">
        <v>5</v>
      </c>
      <c r="L62" s="537">
        <v>-5</v>
      </c>
      <c r="M62" s="159"/>
      <c r="N62" s="159"/>
    </row>
    <row r="63" spans="1:14" ht="12" customHeight="1" x14ac:dyDescent="0.2">
      <c r="A63" s="131"/>
      <c r="B63" s="526" t="s">
        <v>864</v>
      </c>
      <c r="C63" s="159"/>
      <c r="D63" s="536">
        <v>-2</v>
      </c>
      <c r="E63" s="280">
        <v>1.2</v>
      </c>
      <c r="F63" s="159"/>
      <c r="G63" s="280">
        <v>2.1</v>
      </c>
      <c r="H63" s="159"/>
      <c r="I63" s="159"/>
      <c r="J63" s="159"/>
      <c r="K63" s="537">
        <v>2.52</v>
      </c>
      <c r="L63" s="537">
        <v>-5.04</v>
      </c>
      <c r="M63" s="159"/>
      <c r="N63" s="159"/>
    </row>
    <row r="64" spans="1:14" ht="12" customHeight="1" x14ac:dyDescent="0.2">
      <c r="A64" s="131"/>
      <c r="B64" s="539" t="s">
        <v>865</v>
      </c>
      <c r="C64" s="159"/>
      <c r="D64" s="536">
        <v>-2</v>
      </c>
      <c r="E64" s="280">
        <v>1.2</v>
      </c>
      <c r="F64" s="159"/>
      <c r="G64" s="280">
        <v>2.1</v>
      </c>
      <c r="H64" s="159"/>
      <c r="I64" s="159"/>
      <c r="J64" s="159"/>
      <c r="K64" s="537">
        <v>2.52</v>
      </c>
      <c r="L64" s="537">
        <v>-5.04</v>
      </c>
      <c r="M64" s="159"/>
      <c r="N64" s="159"/>
    </row>
    <row r="65" spans="1:14" ht="12" customHeight="1" x14ac:dyDescent="0.2">
      <c r="A65" s="131"/>
      <c r="B65" s="539" t="s">
        <v>866</v>
      </c>
      <c r="C65" s="159"/>
      <c r="D65" s="536">
        <v>-1</v>
      </c>
      <c r="E65" s="280">
        <v>3</v>
      </c>
      <c r="F65" s="159"/>
      <c r="G65" s="280">
        <v>2.1</v>
      </c>
      <c r="H65" s="159"/>
      <c r="I65" s="159"/>
      <c r="J65" s="159"/>
      <c r="K65" s="537">
        <v>6.3</v>
      </c>
      <c r="L65" s="537">
        <v>-6.3</v>
      </c>
      <c r="M65" s="159"/>
      <c r="N65" s="159"/>
    </row>
    <row r="66" spans="1:14" x14ac:dyDescent="0.2">
      <c r="A66" s="200" t="s">
        <v>1020</v>
      </c>
      <c r="B66" s="164" t="s">
        <v>1021</v>
      </c>
      <c r="C66" s="165"/>
      <c r="D66" s="241"/>
      <c r="E66" s="241"/>
      <c r="F66" s="241"/>
      <c r="G66" s="241"/>
      <c r="H66" s="241"/>
      <c r="I66" s="241"/>
      <c r="J66" s="241"/>
      <c r="K66" s="241"/>
      <c r="L66" s="241"/>
      <c r="M66" s="201"/>
      <c r="N66" s="165"/>
    </row>
    <row r="67" spans="1:14" x14ac:dyDescent="0.2">
      <c r="A67" s="140" t="s">
        <v>493</v>
      </c>
      <c r="B67" s="141" t="s">
        <v>924</v>
      </c>
      <c r="C67" s="127"/>
      <c r="D67" s="237"/>
      <c r="E67" s="237"/>
      <c r="F67" s="237"/>
      <c r="G67" s="237"/>
      <c r="H67" s="237"/>
      <c r="I67" s="237"/>
      <c r="J67" s="237"/>
      <c r="K67" s="237"/>
      <c r="L67" s="237"/>
      <c r="M67" s="128"/>
      <c r="N67" s="127"/>
    </row>
    <row r="68" spans="1:14" ht="61.2" x14ac:dyDescent="0.25">
      <c r="A68" s="105" t="s">
        <v>496</v>
      </c>
      <c r="B68" s="118" t="s">
        <v>184</v>
      </c>
      <c r="C68" s="112"/>
      <c r="D68" s="193"/>
      <c r="E68" s="193"/>
      <c r="F68" s="193"/>
      <c r="G68" s="193"/>
      <c r="H68" s="193"/>
      <c r="I68" s="193"/>
      <c r="J68" s="193"/>
      <c r="K68" s="193"/>
      <c r="L68" s="193"/>
      <c r="M68" s="98">
        <f>SUM(L69:L72)</f>
        <v>147.149</v>
      </c>
      <c r="N68" s="105" t="s">
        <v>63</v>
      </c>
    </row>
    <row r="69" spans="1:14" x14ac:dyDescent="0.2">
      <c r="A69" s="145"/>
      <c r="B69" s="282" t="s">
        <v>981</v>
      </c>
      <c r="C69" s="159"/>
      <c r="D69" s="280">
        <v>1</v>
      </c>
      <c r="E69" s="280">
        <v>9.11</v>
      </c>
      <c r="F69" s="243"/>
      <c r="G69" s="280">
        <v>4</v>
      </c>
      <c r="H69" s="243"/>
      <c r="I69" s="280"/>
      <c r="J69" s="243"/>
      <c r="K69" s="280">
        <f>E69*G69</f>
        <v>36.44</v>
      </c>
      <c r="L69" s="280">
        <f>K69*D69</f>
        <v>36.44</v>
      </c>
      <c r="M69" s="131"/>
      <c r="N69" s="159"/>
    </row>
    <row r="70" spans="1:14" x14ac:dyDescent="0.2">
      <c r="A70" s="145"/>
      <c r="B70" s="282" t="s">
        <v>982</v>
      </c>
      <c r="C70" s="159"/>
      <c r="D70" s="280">
        <v>1</v>
      </c>
      <c r="E70" s="280">
        <v>13.22</v>
      </c>
      <c r="F70" s="243"/>
      <c r="G70" s="280">
        <v>4</v>
      </c>
      <c r="H70" s="243"/>
      <c r="I70" s="280"/>
      <c r="J70" s="243"/>
      <c r="K70" s="280">
        <f t="shared" ref="K70:K72" si="4">E70*G70</f>
        <v>52.88</v>
      </c>
      <c r="L70" s="280">
        <f t="shared" ref="L70:L72" si="5">K70*D70</f>
        <v>52.88</v>
      </c>
      <c r="M70" s="131"/>
      <c r="N70" s="159"/>
    </row>
    <row r="71" spans="1:14" x14ac:dyDescent="0.2">
      <c r="A71" s="145"/>
      <c r="B71" s="282" t="s">
        <v>984</v>
      </c>
      <c r="C71" s="159"/>
      <c r="D71" s="280">
        <v>1</v>
      </c>
      <c r="E71" s="280">
        <v>4.8499999999999996</v>
      </c>
      <c r="F71" s="243"/>
      <c r="G71" s="280">
        <v>4</v>
      </c>
      <c r="H71" s="243"/>
      <c r="I71" s="280"/>
      <c r="J71" s="243"/>
      <c r="K71" s="280">
        <f t="shared" si="4"/>
        <v>19.399999999999999</v>
      </c>
      <c r="L71" s="280">
        <f t="shared" si="5"/>
        <v>19.399999999999999</v>
      </c>
      <c r="M71" s="131"/>
      <c r="N71" s="159"/>
    </row>
    <row r="72" spans="1:14" x14ac:dyDescent="0.2">
      <c r="A72" s="145"/>
      <c r="B72" s="282" t="s">
        <v>982</v>
      </c>
      <c r="C72" s="159"/>
      <c r="D72" s="280">
        <v>1</v>
      </c>
      <c r="E72" s="280">
        <v>9.26</v>
      </c>
      <c r="F72" s="243"/>
      <c r="G72" s="280">
        <v>4.1500000000000004</v>
      </c>
      <c r="H72" s="243"/>
      <c r="I72" s="280"/>
      <c r="J72" s="243"/>
      <c r="K72" s="280">
        <f t="shared" si="4"/>
        <v>38.429000000000002</v>
      </c>
      <c r="L72" s="280">
        <f t="shared" si="5"/>
        <v>38.429000000000002</v>
      </c>
      <c r="M72" s="131"/>
      <c r="N72" s="159"/>
    </row>
    <row r="76" spans="1:14" x14ac:dyDescent="0.25">
      <c r="I76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>
    <oddFooter>&amp;LFabio Cavalcanti de A. Filho
Resp. Téc. - Eng. Civil
CREA 1617144509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55F7-B7DF-42EF-A634-1D00D643996B}">
  <dimension ref="A1:AB589"/>
  <sheetViews>
    <sheetView tabSelected="1" view="pageBreakPreview" topLeftCell="D535" zoomScale="80" zoomScaleNormal="85" zoomScaleSheetLayoutView="80" workbookViewId="0">
      <selection activeCell="W450" sqref="W450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6" width="10.5" style="31" hidden="1" customWidth="1"/>
    <col min="7" max="7" width="24.19921875" style="31" hidden="1" customWidth="1"/>
    <col min="8" max="11" width="15.19921875" style="31" customWidth="1"/>
    <col min="12" max="12" width="11.69921875" style="2" customWidth="1"/>
    <col min="13" max="13" width="10.796875" style="2" customWidth="1"/>
    <col min="14" max="14" width="17.69921875" style="4" customWidth="1"/>
    <col min="15" max="15" width="14.69921875" style="4" hidden="1" customWidth="1"/>
    <col min="16" max="16" width="14.296875" style="4" hidden="1" customWidth="1"/>
    <col min="17" max="22" width="17.69921875" style="4" customWidth="1"/>
    <col min="23" max="23" width="11.5" style="4" customWidth="1"/>
    <col min="24" max="24" width="18.19921875" style="4" bestFit="1" customWidth="1"/>
    <col min="25" max="25" width="10.5" style="4" bestFit="1" customWidth="1"/>
    <col min="26" max="26" width="10.59765625" style="4" bestFit="1" customWidth="1"/>
    <col min="27" max="16384" width="9" style="4"/>
  </cols>
  <sheetData>
    <row r="1" spans="1:28" s="6" customFormat="1" ht="12.75" customHeight="1" x14ac:dyDescent="0.25">
      <c r="A1" s="82"/>
      <c r="B1" s="83"/>
      <c r="C1" s="734" t="s">
        <v>1585</v>
      </c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5"/>
      <c r="X1" s="5"/>
      <c r="Y1" s="5"/>
      <c r="Z1" s="5"/>
      <c r="AA1" s="5"/>
      <c r="AB1" s="5"/>
    </row>
    <row r="2" spans="1:28" s="6" customFormat="1" ht="12.75" customHeight="1" x14ac:dyDescent="0.25">
      <c r="A2" s="19"/>
      <c r="B2" s="20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  <c r="V2" s="736"/>
      <c r="W2" s="737"/>
      <c r="X2" s="5"/>
      <c r="Y2" s="5"/>
      <c r="Z2" s="5"/>
      <c r="AA2" s="5"/>
      <c r="AB2" s="5"/>
    </row>
    <row r="3" spans="1:28" s="6" customFormat="1" ht="12.75" customHeight="1" x14ac:dyDescent="0.25">
      <c r="A3" s="19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  <c r="S3" s="736"/>
      <c r="T3" s="736"/>
      <c r="U3" s="736"/>
      <c r="V3" s="736"/>
      <c r="W3" s="737"/>
      <c r="X3" s="5"/>
      <c r="Y3" s="5"/>
      <c r="Z3" s="5"/>
      <c r="AA3" s="5"/>
      <c r="AB3" s="5"/>
    </row>
    <row r="4" spans="1:28" s="6" customFormat="1" ht="12.75" customHeight="1" x14ac:dyDescent="0.25">
      <c r="A4" s="19"/>
      <c r="B4" s="18" t="s">
        <v>24</v>
      </c>
      <c r="C4" s="736"/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  <c r="O4" s="736"/>
      <c r="P4" s="736"/>
      <c r="Q4" s="736"/>
      <c r="R4" s="736"/>
      <c r="S4" s="736"/>
      <c r="T4" s="736"/>
      <c r="U4" s="736"/>
      <c r="V4" s="736"/>
      <c r="W4" s="737"/>
      <c r="X4" s="5"/>
      <c r="Y4" s="5"/>
      <c r="Z4" s="5"/>
      <c r="AA4" s="5"/>
      <c r="AB4" s="5"/>
    </row>
    <row r="5" spans="1:28" s="6" customFormat="1" ht="12.75" customHeight="1" x14ac:dyDescent="0.25">
      <c r="A5" s="21"/>
      <c r="B5" s="18" t="s">
        <v>6</v>
      </c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  <c r="T5" s="738"/>
      <c r="U5" s="738"/>
      <c r="V5" s="738"/>
      <c r="W5" s="739"/>
      <c r="X5" s="5"/>
      <c r="Y5" s="5"/>
      <c r="Z5" s="5"/>
      <c r="AA5" s="5"/>
      <c r="AB5" s="5"/>
    </row>
    <row r="6" spans="1:28" s="6" customFormat="1" ht="15.6" x14ac:dyDescent="0.25">
      <c r="A6" s="727" t="s">
        <v>2</v>
      </c>
      <c r="B6" s="728"/>
      <c r="C6" s="728"/>
      <c r="D6" s="728"/>
      <c r="E6" s="729"/>
      <c r="F6" s="344"/>
      <c r="G6" s="344"/>
      <c r="H6" s="344"/>
      <c r="I6" s="344"/>
      <c r="J6" s="344"/>
      <c r="K6" s="344"/>
      <c r="L6" s="740" t="s">
        <v>3</v>
      </c>
      <c r="M6" s="741"/>
      <c r="N6" s="741"/>
      <c r="O6" s="741"/>
      <c r="P6" s="741"/>
      <c r="Q6" s="741"/>
      <c r="R6" s="741"/>
      <c r="S6" s="741"/>
      <c r="T6" s="741"/>
      <c r="U6" s="742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346"/>
      <c r="J7" s="346"/>
      <c r="K7" s="346"/>
      <c r="L7" s="663" t="s">
        <v>6</v>
      </c>
      <c r="M7" s="664"/>
      <c r="N7" s="664"/>
      <c r="O7" s="664"/>
      <c r="P7" s="664"/>
      <c r="Q7" s="664"/>
      <c r="R7" s="664"/>
      <c r="S7" s="664"/>
      <c r="T7" s="664"/>
      <c r="U7" s="665"/>
      <c r="V7" s="669">
        <v>45496</v>
      </c>
      <c r="W7" s="670"/>
      <c r="X7" s="5"/>
      <c r="Y7" s="5"/>
      <c r="Z7" s="5"/>
      <c r="AA7" s="5"/>
      <c r="AB7" s="5"/>
    </row>
    <row r="8" spans="1:28" s="6" customFormat="1" x14ac:dyDescent="0.25">
      <c r="A8" s="666"/>
      <c r="B8" s="667"/>
      <c r="C8" s="667"/>
      <c r="D8" s="667"/>
      <c r="E8" s="668"/>
      <c r="F8" s="347"/>
      <c r="G8" s="347"/>
      <c r="H8" s="347"/>
      <c r="I8" s="347"/>
      <c r="J8" s="347"/>
      <c r="K8" s="347"/>
      <c r="L8" s="666"/>
      <c r="M8" s="667"/>
      <c r="N8" s="667"/>
      <c r="O8" s="667"/>
      <c r="P8" s="667"/>
      <c r="Q8" s="667"/>
      <c r="R8" s="667"/>
      <c r="S8" s="667"/>
      <c r="T8" s="667"/>
      <c r="U8" s="668"/>
      <c r="V8" s="669"/>
      <c r="W8" s="671"/>
      <c r="X8" s="5"/>
      <c r="Y8" s="5"/>
      <c r="Z8" s="5"/>
      <c r="AA8" s="5"/>
      <c r="AB8" s="5"/>
    </row>
    <row r="9" spans="1:28" s="6" customFormat="1" ht="33" customHeight="1" x14ac:dyDescent="0.25">
      <c r="A9" s="727" t="s">
        <v>7</v>
      </c>
      <c r="B9" s="728"/>
      <c r="C9" s="728"/>
      <c r="D9" s="728"/>
      <c r="E9" s="729"/>
      <c r="F9" s="348"/>
      <c r="G9" s="348"/>
      <c r="H9" s="348"/>
      <c r="I9" s="348"/>
      <c r="J9" s="348"/>
      <c r="K9" s="348"/>
      <c r="L9" s="730" t="s">
        <v>8</v>
      </c>
      <c r="M9" s="730"/>
      <c r="N9" s="730"/>
      <c r="O9" s="730"/>
      <c r="P9" s="730"/>
      <c r="Q9" s="730"/>
      <c r="R9" s="730"/>
      <c r="S9" s="730"/>
      <c r="T9" s="730"/>
      <c r="U9" s="7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351"/>
      <c r="J10" s="351"/>
      <c r="K10" s="351"/>
      <c r="L10" s="672" t="s">
        <v>804</v>
      </c>
      <c r="M10" s="672"/>
      <c r="N10" s="672"/>
      <c r="O10" s="672"/>
      <c r="P10" s="672"/>
      <c r="Q10" s="672"/>
      <c r="R10" s="672"/>
      <c r="S10" s="672"/>
      <c r="T10" s="672"/>
      <c r="U10" s="672"/>
      <c r="V10" s="669">
        <v>44957</v>
      </c>
      <c r="W10" s="669">
        <v>45322</v>
      </c>
      <c r="X10" s="5"/>
      <c r="Y10" s="5"/>
      <c r="Z10" s="5"/>
      <c r="AA10" s="5"/>
      <c r="AB10" s="5"/>
    </row>
    <row r="11" spans="1:28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352"/>
      <c r="J11" s="352"/>
      <c r="K11" s="35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69"/>
      <c r="W11" s="669"/>
      <c r="X11" s="5"/>
      <c r="Y11" s="5"/>
      <c r="Z11" s="5"/>
      <c r="AA11" s="5"/>
      <c r="AB11" s="5"/>
    </row>
    <row r="12" spans="1:28" s="6" customFormat="1" ht="31.2" x14ac:dyDescent="0.25">
      <c r="A12" s="730" t="s">
        <v>12</v>
      </c>
      <c r="B12" s="730"/>
      <c r="C12" s="731" t="s">
        <v>1589</v>
      </c>
      <c r="D12" s="732"/>
      <c r="E12" s="733" t="s">
        <v>1591</v>
      </c>
      <c r="F12" s="733"/>
      <c r="G12" s="733"/>
      <c r="H12" s="733"/>
      <c r="I12" s="731" t="s">
        <v>1590</v>
      </c>
      <c r="J12" s="732"/>
      <c r="K12" s="559"/>
      <c r="L12" s="730" t="s">
        <v>1586</v>
      </c>
      <c r="M12" s="730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25" t="s">
        <v>14</v>
      </c>
      <c r="U12" s="726"/>
      <c r="V12" s="743" t="s">
        <v>15</v>
      </c>
      <c r="W12" s="743"/>
      <c r="X12" s="5"/>
      <c r="Y12" s="5"/>
      <c r="Z12" s="5"/>
      <c r="AA12" s="5"/>
      <c r="AB12" s="5"/>
    </row>
    <row r="13" spans="1:28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Q571</f>
        <v>2383046.7800000007</v>
      </c>
      <c r="F13" s="641"/>
      <c r="G13" s="641"/>
      <c r="H13" s="637"/>
      <c r="I13" s="721">
        <f>T571</f>
        <v>2790749.2100000009</v>
      </c>
      <c r="J13" s="722"/>
      <c r="K13" s="722"/>
      <c r="L13" s="636">
        <f>I13-E13</f>
        <v>407702.43000000017</v>
      </c>
      <c r="M13" s="637"/>
      <c r="N13" s="744">
        <f>L13/C13</f>
        <v>0.1825236536956247</v>
      </c>
      <c r="O13" s="680">
        <f>O571</f>
        <v>-256673.36</v>
      </c>
      <c r="P13" s="680">
        <f>P571</f>
        <v>406023.72000000009</v>
      </c>
      <c r="Q13" s="719">
        <f>(I13-C13)/C13</f>
        <v>0.24938608376059515</v>
      </c>
      <c r="R13" s="680">
        <f>R571</f>
        <v>-265773.12</v>
      </c>
      <c r="S13" s="680">
        <f>S571</f>
        <v>673475.57000000007</v>
      </c>
      <c r="T13" s="721"/>
      <c r="U13" s="722"/>
      <c r="V13" s="672"/>
      <c r="W13" s="672"/>
      <c r="X13" s="5"/>
      <c r="Y13" s="5"/>
      <c r="Z13" s="5"/>
      <c r="AA13" s="5"/>
      <c r="AB13" s="5"/>
    </row>
    <row r="14" spans="1:28" s="6" customFormat="1" ht="13.95" customHeight="1" x14ac:dyDescent="0.25">
      <c r="A14" s="676"/>
      <c r="B14" s="678"/>
      <c r="C14" s="638"/>
      <c r="D14" s="639"/>
      <c r="E14" s="638"/>
      <c r="F14" s="642"/>
      <c r="G14" s="642"/>
      <c r="H14" s="639"/>
      <c r="I14" s="723"/>
      <c r="J14" s="724"/>
      <c r="K14" s="724"/>
      <c r="L14" s="638"/>
      <c r="M14" s="639"/>
      <c r="N14" s="681"/>
      <c r="O14" s="681"/>
      <c r="P14" s="681"/>
      <c r="Q14" s="720"/>
      <c r="R14" s="681"/>
      <c r="S14" s="681"/>
      <c r="T14" s="723"/>
      <c r="U14" s="724"/>
      <c r="V14" s="672"/>
      <c r="W14" s="672"/>
      <c r="X14" s="5"/>
      <c r="Y14" s="625">
        <v>1.2522</v>
      </c>
      <c r="Z14" s="5"/>
      <c r="AA14" s="5"/>
      <c r="AB14" s="5"/>
    </row>
    <row r="15" spans="1:28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5"/>
      <c r="Y15" s="625"/>
      <c r="Z15" s="5"/>
      <c r="AA15" s="5"/>
      <c r="AB15" s="5"/>
    </row>
    <row r="16" spans="1:28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89"/>
      <c r="L16" s="689"/>
      <c r="M16" s="689"/>
      <c r="N16" s="691" t="s">
        <v>19</v>
      </c>
      <c r="O16" s="691"/>
      <c r="P16" s="691"/>
      <c r="Q16" s="691"/>
      <c r="R16" s="691"/>
      <c r="S16" s="691"/>
      <c r="T16" s="691"/>
      <c r="U16" s="691"/>
      <c r="V16" s="691"/>
      <c r="W16" s="692" t="s">
        <v>20</v>
      </c>
      <c r="X16" s="9"/>
      <c r="Y16" s="625"/>
      <c r="Z16" s="9"/>
      <c r="AA16" s="9"/>
      <c r="AB16" s="9"/>
    </row>
    <row r="17" spans="1:28" s="10" customFormat="1" ht="39.6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92"/>
      <c r="X17" s="9"/>
      <c r="Y17" s="334">
        <f>C13</f>
        <v>2233696.41</v>
      </c>
      <c r="Z17" s="682">
        <f>2302424.52</f>
        <v>2302424.52</v>
      </c>
      <c r="AA17" s="682"/>
      <c r="AB17" s="278">
        <f>(Y17/Z17)*Y14</f>
        <v>1.2148214285878089</v>
      </c>
    </row>
    <row r="18" spans="1:28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V18/Q18</f>
        <v>0.64752031744437188</v>
      </c>
    </row>
    <row r="19" spans="1:28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1"/>
      <c r="Y19" s="4">
        <v>31853.61</v>
      </c>
    </row>
    <row r="20" spans="1:28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V20/Q20</f>
        <v>1</v>
      </c>
      <c r="Y20" s="4">
        <v>2881.68</v>
      </c>
      <c r="AA20" s="39">
        <f t="shared" ref="AA20:AA55" si="1">+Y20-N20</f>
        <v>0</v>
      </c>
    </row>
    <row r="21" spans="1:28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V21/Q21</f>
        <v>1</v>
      </c>
      <c r="Y21" s="4">
        <v>10632.8</v>
      </c>
      <c r="AA21" s="39">
        <f t="shared" si="1"/>
        <v>0</v>
      </c>
      <c r="AB21" s="39"/>
    </row>
    <row r="22" spans="1:28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9.6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8"/>
      <c r="Y24" s="4">
        <v>12647.42</v>
      </c>
      <c r="AA24" s="39">
        <f t="shared" si="1"/>
        <v>12647.42</v>
      </c>
      <c r="AB24" s="39"/>
    </row>
    <row r="25" spans="1:28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32"/>
      <c r="M36" s="632"/>
      <c r="N36" s="632"/>
      <c r="O36" s="632"/>
      <c r="P36" s="632"/>
      <c r="Q36" s="632"/>
      <c r="R36" s="632"/>
      <c r="S36" s="632"/>
      <c r="T36" s="632"/>
      <c r="U36" s="632"/>
      <c r="V36" s="632"/>
      <c r="W36" s="380"/>
      <c r="Y36" s="4">
        <v>14014.7</v>
      </c>
      <c r="AA36" s="39">
        <f t="shared" si="1"/>
        <v>14014.7</v>
      </c>
      <c r="AB36" s="39"/>
    </row>
    <row r="37" spans="1:28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32"/>
      <c r="M44" s="632"/>
      <c r="N44" s="632"/>
      <c r="O44" s="632"/>
      <c r="P44" s="632"/>
      <c r="Q44" s="6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86"/>
      <c r="Y46" s="4">
        <v>34292.129999999997</v>
      </c>
      <c r="AA46" s="39">
        <f t="shared" si="1"/>
        <v>34292.129999999997</v>
      </c>
      <c r="AB46" s="39"/>
    </row>
    <row r="47" spans="1:28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54881.86</v>
      </c>
      <c r="W53" s="363">
        <f>V53/Q53</f>
        <v>0.61986561299107568</v>
      </c>
      <c r="Y53" s="4">
        <v>83827.56</v>
      </c>
      <c r="AA53" s="39">
        <f t="shared" si="1"/>
        <v>0</v>
      </c>
      <c r="AB53" s="39"/>
    </row>
    <row r="54" spans="1:28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32"/>
      <c r="N54" s="632"/>
      <c r="O54" s="632"/>
      <c r="P54" s="632"/>
      <c r="Q54" s="6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 t="shared" ref="W55" si="51">V55/Q55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33"/>
      <c r="N56" s="633"/>
      <c r="O56" s="633"/>
      <c r="P56" s="633"/>
      <c r="Q56" s="633"/>
      <c r="R56" s="541"/>
      <c r="S56" s="541"/>
      <c r="T56" s="541"/>
      <c r="U56" s="405"/>
      <c r="V56" s="405"/>
      <c r="W56" s="386"/>
      <c r="Y56" s="4">
        <v>12264.19</v>
      </c>
      <c r="AA56" s="39">
        <f>+Y56-M56</f>
        <v>12264.19</v>
      </c>
      <c r="AB56" s="39"/>
    </row>
    <row r="57" spans="1:28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2">IF(H57&lt;E57,H57-E57,0)</f>
        <v>0</v>
      </c>
      <c r="G57" s="366">
        <f t="shared" ref="G57:G69" si="53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4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5">ROUND(E57*D57,2)</f>
        <v>456.9</v>
      </c>
      <c r="O57" s="370">
        <f t="shared" ref="O57:O69" si="56">ROUND(D57*F57,2)</f>
        <v>0</v>
      </c>
      <c r="P57" s="370">
        <f t="shared" ref="P57:P69" si="57">ROUND(D57*G57,2)</f>
        <v>62.31</v>
      </c>
      <c r="Q57" s="370">
        <f t="shared" ref="Q57:Q69" si="58">ROUND(H57*D57,2)</f>
        <v>519.21</v>
      </c>
      <c r="R57" s="370">
        <f t="shared" ref="R57:R107" si="59">ROUND(D57*I57,2)</f>
        <v>0</v>
      </c>
      <c r="S57" s="370">
        <f t="shared" ref="S57:S107" si="60">ROUND(D57*J57,2)</f>
        <v>0</v>
      </c>
      <c r="T57" s="370">
        <f t="shared" ref="T57:T107" si="61">ROUND(K57*D57,2)</f>
        <v>519.21</v>
      </c>
      <c r="U57" s="370">
        <f t="shared" ref="U57:U69" si="62">ROUND(L57*D57,2)</f>
        <v>0</v>
      </c>
      <c r="V57" s="370">
        <f t="shared" ref="V57:V69" si="63">ROUND(M57*D57,2)</f>
        <v>456.9</v>
      </c>
      <c r="W57" s="371">
        <f t="shared" ref="W57:W107" si="64">V57/Q57</f>
        <v>0.87999075518576286</v>
      </c>
      <c r="X57" s="67">
        <v>10.45</v>
      </c>
      <c r="Y57" s="4">
        <v>456.9</v>
      </c>
      <c r="AA57" s="39">
        <f t="shared" ref="AA57:AA67" si="65">+Y57-N57</f>
        <v>0</v>
      </c>
      <c r="AB57" s="39"/>
    </row>
    <row r="58" spans="1:28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2"/>
        <v>0</v>
      </c>
      <c r="G58" s="366">
        <f t="shared" si="53"/>
        <v>0</v>
      </c>
      <c r="H58" s="545">
        <v>3.85</v>
      </c>
      <c r="I58" s="366">
        <f t="shared" si="44"/>
        <v>0</v>
      </c>
      <c r="J58" s="366">
        <f t="shared" si="54"/>
        <v>0</v>
      </c>
      <c r="K58" s="430">
        <v>3.85</v>
      </c>
      <c r="L58" s="547"/>
      <c r="M58" s="369">
        <f>L58+'BM10'!J58</f>
        <v>3.85</v>
      </c>
      <c r="N58" s="370">
        <f t="shared" si="55"/>
        <v>21.75</v>
      </c>
      <c r="O58" s="370">
        <f t="shared" si="56"/>
        <v>0</v>
      </c>
      <c r="P58" s="370">
        <f t="shared" si="57"/>
        <v>0</v>
      </c>
      <c r="Q58" s="370">
        <f t="shared" si="58"/>
        <v>21.75</v>
      </c>
      <c r="R58" s="370">
        <f t="shared" si="59"/>
        <v>0</v>
      </c>
      <c r="S58" s="370">
        <f t="shared" si="60"/>
        <v>0</v>
      </c>
      <c r="T58" s="370">
        <f t="shared" si="61"/>
        <v>21.75</v>
      </c>
      <c r="U58" s="370">
        <f t="shared" si="62"/>
        <v>0</v>
      </c>
      <c r="V58" s="370">
        <f t="shared" si="63"/>
        <v>21.75</v>
      </c>
      <c r="W58" s="371">
        <f t="shared" si="64"/>
        <v>1</v>
      </c>
      <c r="X58" s="66"/>
      <c r="Y58" s="4">
        <v>21.75</v>
      </c>
      <c r="AA58" s="39">
        <f t="shared" si="65"/>
        <v>0</v>
      </c>
      <c r="AB58" s="39"/>
    </row>
    <row r="59" spans="1:28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2"/>
        <v>0</v>
      </c>
      <c r="G59" s="366">
        <f t="shared" si="53"/>
        <v>0</v>
      </c>
      <c r="H59" s="545">
        <v>0.19</v>
      </c>
      <c r="I59" s="366">
        <f t="shared" si="44"/>
        <v>0</v>
      </c>
      <c r="J59" s="366">
        <f t="shared" si="54"/>
        <v>0</v>
      </c>
      <c r="K59" s="430">
        <v>0.19</v>
      </c>
      <c r="L59" s="547"/>
      <c r="M59" s="369">
        <f>L59+'BM10'!J59</f>
        <v>0.19</v>
      </c>
      <c r="N59" s="370">
        <f t="shared" si="55"/>
        <v>116.06</v>
      </c>
      <c r="O59" s="370">
        <f t="shared" si="56"/>
        <v>0</v>
      </c>
      <c r="P59" s="370">
        <f t="shared" si="57"/>
        <v>0</v>
      </c>
      <c r="Q59" s="370">
        <f t="shared" si="58"/>
        <v>116.06</v>
      </c>
      <c r="R59" s="370">
        <f t="shared" si="59"/>
        <v>0</v>
      </c>
      <c r="S59" s="370">
        <f t="shared" si="60"/>
        <v>0</v>
      </c>
      <c r="T59" s="370">
        <f t="shared" si="61"/>
        <v>116.06</v>
      </c>
      <c r="U59" s="370">
        <f t="shared" si="62"/>
        <v>0</v>
      </c>
      <c r="V59" s="370">
        <f t="shared" si="63"/>
        <v>116.06</v>
      </c>
      <c r="W59" s="371">
        <f t="shared" si="64"/>
        <v>1</v>
      </c>
      <c r="X59" s="66"/>
      <c r="Y59" s="4">
        <v>116.06</v>
      </c>
      <c r="AA59" s="39">
        <f t="shared" si="65"/>
        <v>0</v>
      </c>
      <c r="AB59" s="39"/>
    </row>
    <row r="60" spans="1:28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2"/>
        <v>0</v>
      </c>
      <c r="G60" s="366">
        <f t="shared" si="53"/>
        <v>0</v>
      </c>
      <c r="H60" s="545">
        <v>37.5</v>
      </c>
      <c r="I60" s="366">
        <f t="shared" si="44"/>
        <v>0</v>
      </c>
      <c r="J60" s="366">
        <f t="shared" si="54"/>
        <v>0</v>
      </c>
      <c r="K60" s="430">
        <v>37.5</v>
      </c>
      <c r="L60" s="547"/>
      <c r="M60" s="369">
        <f>L60+'BM10'!J60</f>
        <v>37.5</v>
      </c>
      <c r="N60" s="370">
        <f t="shared" si="55"/>
        <v>804</v>
      </c>
      <c r="O60" s="370">
        <f t="shared" si="56"/>
        <v>0</v>
      </c>
      <c r="P60" s="370">
        <f t="shared" si="57"/>
        <v>0</v>
      </c>
      <c r="Q60" s="370">
        <f t="shared" si="58"/>
        <v>804</v>
      </c>
      <c r="R60" s="370">
        <f t="shared" si="59"/>
        <v>0</v>
      </c>
      <c r="S60" s="370">
        <f t="shared" si="60"/>
        <v>0</v>
      </c>
      <c r="T60" s="370">
        <f t="shared" si="61"/>
        <v>804</v>
      </c>
      <c r="U60" s="370">
        <f t="shared" si="62"/>
        <v>0</v>
      </c>
      <c r="V60" s="370">
        <f t="shared" si="63"/>
        <v>804</v>
      </c>
      <c r="W60" s="371">
        <f t="shared" si="64"/>
        <v>1</v>
      </c>
      <c r="X60" s="67">
        <v>38.630000000000003</v>
      </c>
      <c r="Y60" s="4">
        <v>804</v>
      </c>
      <c r="Z60" s="4">
        <v>38.630000000000003</v>
      </c>
      <c r="AA60" s="39">
        <f t="shared" si="65"/>
        <v>0</v>
      </c>
      <c r="AB60" s="39"/>
    </row>
    <row r="61" spans="1:28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2"/>
        <v>0</v>
      </c>
      <c r="G61" s="366">
        <f t="shared" si="53"/>
        <v>0</v>
      </c>
      <c r="H61" s="545">
        <v>65.7</v>
      </c>
      <c r="I61" s="366">
        <f t="shared" si="44"/>
        <v>0</v>
      </c>
      <c r="J61" s="366">
        <f t="shared" si="54"/>
        <v>0</v>
      </c>
      <c r="K61" s="430">
        <v>65.7</v>
      </c>
      <c r="L61" s="547"/>
      <c r="M61" s="369">
        <f>L61+'BM10'!J61</f>
        <v>65.7</v>
      </c>
      <c r="N61" s="370">
        <f t="shared" si="55"/>
        <v>1337</v>
      </c>
      <c r="O61" s="370">
        <f t="shared" si="56"/>
        <v>0</v>
      </c>
      <c r="P61" s="370">
        <f t="shared" si="57"/>
        <v>0</v>
      </c>
      <c r="Q61" s="370">
        <f t="shared" si="58"/>
        <v>1337</v>
      </c>
      <c r="R61" s="370">
        <f t="shared" si="59"/>
        <v>0</v>
      </c>
      <c r="S61" s="370">
        <f t="shared" si="60"/>
        <v>0</v>
      </c>
      <c r="T61" s="370">
        <f t="shared" si="61"/>
        <v>1337</v>
      </c>
      <c r="U61" s="370">
        <f t="shared" si="62"/>
        <v>0</v>
      </c>
      <c r="V61" s="370">
        <f t="shared" si="63"/>
        <v>1337</v>
      </c>
      <c r="W61" s="371">
        <f t="shared" si="64"/>
        <v>1</v>
      </c>
      <c r="Y61" s="4">
        <v>1337</v>
      </c>
      <c r="AA61" s="39">
        <f t="shared" si="65"/>
        <v>0</v>
      </c>
      <c r="AB61" s="39"/>
    </row>
    <row r="62" spans="1:28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2"/>
        <v>0</v>
      </c>
      <c r="G62" s="366">
        <f t="shared" si="53"/>
        <v>0</v>
      </c>
      <c r="H62" s="545">
        <v>63.6</v>
      </c>
      <c r="I62" s="366">
        <f t="shared" si="44"/>
        <v>0</v>
      </c>
      <c r="J62" s="366">
        <f t="shared" si="54"/>
        <v>0</v>
      </c>
      <c r="K62" s="430">
        <v>63.6</v>
      </c>
      <c r="L62" s="547"/>
      <c r="M62" s="369">
        <f>L62+'BM10'!J62</f>
        <v>63.6</v>
      </c>
      <c r="N62" s="370">
        <f t="shared" si="55"/>
        <v>1165.79</v>
      </c>
      <c r="O62" s="370">
        <f t="shared" si="56"/>
        <v>0</v>
      </c>
      <c r="P62" s="370">
        <f t="shared" si="57"/>
        <v>0</v>
      </c>
      <c r="Q62" s="370">
        <f t="shared" si="58"/>
        <v>1165.79</v>
      </c>
      <c r="R62" s="370">
        <f t="shared" si="59"/>
        <v>0</v>
      </c>
      <c r="S62" s="370">
        <f t="shared" si="60"/>
        <v>0</v>
      </c>
      <c r="T62" s="370">
        <f t="shared" si="61"/>
        <v>1165.79</v>
      </c>
      <c r="U62" s="370">
        <f t="shared" si="62"/>
        <v>0</v>
      </c>
      <c r="V62" s="370">
        <f t="shared" si="63"/>
        <v>1165.79</v>
      </c>
      <c r="W62" s="371">
        <f t="shared" si="64"/>
        <v>1</v>
      </c>
      <c r="X62" s="66"/>
      <c r="Y62" s="4">
        <v>1165.79</v>
      </c>
      <c r="AA62" s="39">
        <f t="shared" si="65"/>
        <v>0</v>
      </c>
      <c r="AB62" s="39"/>
    </row>
    <row r="63" spans="1:28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2"/>
        <v>0</v>
      </c>
      <c r="G63" s="366">
        <f t="shared" si="53"/>
        <v>0</v>
      </c>
      <c r="H63" s="545">
        <v>57.2</v>
      </c>
      <c r="I63" s="366">
        <f t="shared" si="44"/>
        <v>0</v>
      </c>
      <c r="J63" s="366">
        <f t="shared" si="54"/>
        <v>0</v>
      </c>
      <c r="K63" s="430">
        <v>57.2</v>
      </c>
      <c r="L63" s="547"/>
      <c r="M63" s="369">
        <f>L63+'BM10'!J63</f>
        <v>57.2</v>
      </c>
      <c r="N63" s="370">
        <f t="shared" si="55"/>
        <v>1284.1400000000001</v>
      </c>
      <c r="O63" s="370">
        <f t="shared" si="56"/>
        <v>0</v>
      </c>
      <c r="P63" s="370">
        <f t="shared" si="57"/>
        <v>0</v>
      </c>
      <c r="Q63" s="370">
        <f t="shared" si="58"/>
        <v>1284.1400000000001</v>
      </c>
      <c r="R63" s="370">
        <f t="shared" si="59"/>
        <v>0</v>
      </c>
      <c r="S63" s="370">
        <f t="shared" si="60"/>
        <v>0</v>
      </c>
      <c r="T63" s="370">
        <f t="shared" si="61"/>
        <v>1284.1400000000001</v>
      </c>
      <c r="U63" s="370">
        <f t="shared" si="62"/>
        <v>0</v>
      </c>
      <c r="V63" s="370">
        <f t="shared" si="63"/>
        <v>1284.1400000000001</v>
      </c>
      <c r="W63" s="371">
        <f t="shared" si="64"/>
        <v>1</v>
      </c>
      <c r="X63" s="67">
        <v>63.32</v>
      </c>
      <c r="Y63" s="4">
        <v>1284.1400000000001</v>
      </c>
      <c r="Z63" s="4">
        <v>63.32</v>
      </c>
      <c r="AA63" s="39">
        <f t="shared" si="65"/>
        <v>0</v>
      </c>
      <c r="AB63" s="39"/>
    </row>
    <row r="64" spans="1:28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2"/>
        <v>0</v>
      </c>
      <c r="G64" s="366">
        <f t="shared" si="53"/>
        <v>0</v>
      </c>
      <c r="H64" s="545">
        <v>2.8</v>
      </c>
      <c r="I64" s="366">
        <f t="shared" si="44"/>
        <v>0</v>
      </c>
      <c r="J64" s="366">
        <f t="shared" si="54"/>
        <v>0</v>
      </c>
      <c r="K64" s="430">
        <v>2.8</v>
      </c>
      <c r="L64" s="547"/>
      <c r="M64" s="369">
        <f>L64+'BM10'!J64</f>
        <v>2.7</v>
      </c>
      <c r="N64" s="370">
        <f t="shared" si="55"/>
        <v>2073.6799999999998</v>
      </c>
      <c r="O64" s="370">
        <f t="shared" si="56"/>
        <v>0</v>
      </c>
      <c r="P64" s="370">
        <f t="shared" si="57"/>
        <v>0</v>
      </c>
      <c r="Q64" s="370">
        <f t="shared" si="58"/>
        <v>2073.6799999999998</v>
      </c>
      <c r="R64" s="370">
        <f t="shared" si="59"/>
        <v>0</v>
      </c>
      <c r="S64" s="370">
        <f t="shared" si="60"/>
        <v>0</v>
      </c>
      <c r="T64" s="370">
        <f t="shared" si="61"/>
        <v>2073.6799999999998</v>
      </c>
      <c r="U64" s="370">
        <f t="shared" si="62"/>
        <v>0</v>
      </c>
      <c r="V64" s="370">
        <f t="shared" si="63"/>
        <v>1999.62</v>
      </c>
      <c r="W64" s="371">
        <f t="shared" si="64"/>
        <v>0.9642857142857143</v>
      </c>
      <c r="X64" s="66"/>
      <c r="Y64" s="4">
        <v>2073.6799999999998</v>
      </c>
      <c r="AA64" s="39">
        <f t="shared" si="65"/>
        <v>0</v>
      </c>
      <c r="AB64" s="39"/>
    </row>
    <row r="65" spans="1:28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2"/>
        <v>0</v>
      </c>
      <c r="G65" s="366">
        <f t="shared" si="53"/>
        <v>0</v>
      </c>
      <c r="H65" s="545">
        <v>40.78</v>
      </c>
      <c r="I65" s="366">
        <f t="shared" si="44"/>
        <v>0</v>
      </c>
      <c r="J65" s="366">
        <f t="shared" si="54"/>
        <v>0</v>
      </c>
      <c r="K65" s="430">
        <v>40.78</v>
      </c>
      <c r="L65" s="547"/>
      <c r="M65" s="369">
        <f>L65+'BM10'!J65</f>
        <v>40.78</v>
      </c>
      <c r="N65" s="370">
        <f t="shared" si="55"/>
        <v>3792.54</v>
      </c>
      <c r="O65" s="370">
        <f t="shared" si="56"/>
        <v>0</v>
      </c>
      <c r="P65" s="370">
        <f t="shared" si="57"/>
        <v>0</v>
      </c>
      <c r="Q65" s="370">
        <f t="shared" si="58"/>
        <v>3792.54</v>
      </c>
      <c r="R65" s="370">
        <f t="shared" si="59"/>
        <v>0</v>
      </c>
      <c r="S65" s="370">
        <f t="shared" si="60"/>
        <v>0</v>
      </c>
      <c r="T65" s="370">
        <f t="shared" si="61"/>
        <v>3792.54</v>
      </c>
      <c r="U65" s="370">
        <f t="shared" si="62"/>
        <v>0</v>
      </c>
      <c r="V65" s="370">
        <f t="shared" si="63"/>
        <v>3792.54</v>
      </c>
      <c r="W65" s="371">
        <f t="shared" si="64"/>
        <v>1</v>
      </c>
      <c r="X65" s="66"/>
      <c r="Y65" s="4">
        <v>3792.54</v>
      </c>
      <c r="AA65" s="39">
        <f t="shared" si="65"/>
        <v>0</v>
      </c>
      <c r="AB65" s="39"/>
    </row>
    <row r="66" spans="1:28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2"/>
        <v>-0.82399999999999807</v>
      </c>
      <c r="G66" s="366">
        <f t="shared" si="53"/>
        <v>0</v>
      </c>
      <c r="H66" s="545">
        <v>24.706000000000003</v>
      </c>
      <c r="I66" s="366">
        <f t="shared" si="44"/>
        <v>0</v>
      </c>
      <c r="J66" s="366">
        <f t="shared" si="54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5"/>
        <v>1065.8800000000001</v>
      </c>
      <c r="O66" s="370">
        <f t="shared" si="56"/>
        <v>-34.4</v>
      </c>
      <c r="P66" s="370">
        <f t="shared" si="57"/>
        <v>0</v>
      </c>
      <c r="Q66" s="370">
        <f t="shared" si="58"/>
        <v>1031.48</v>
      </c>
      <c r="R66" s="370">
        <f t="shared" si="59"/>
        <v>0</v>
      </c>
      <c r="S66" s="370">
        <f t="shared" si="60"/>
        <v>0</v>
      </c>
      <c r="T66" s="370">
        <f t="shared" si="61"/>
        <v>1031.48</v>
      </c>
      <c r="U66" s="370">
        <f t="shared" si="62"/>
        <v>0</v>
      </c>
      <c r="V66" s="370">
        <f t="shared" si="63"/>
        <v>1031.48</v>
      </c>
      <c r="W66" s="371">
        <f t="shared" si="64"/>
        <v>1</v>
      </c>
      <c r="Y66" s="4">
        <v>1065.8800000000001</v>
      </c>
      <c r="AA66" s="39">
        <f t="shared" si="65"/>
        <v>0</v>
      </c>
      <c r="AB66" s="39"/>
    </row>
    <row r="67" spans="1:28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2"/>
        <v>0</v>
      </c>
      <c r="G67" s="366">
        <f t="shared" si="53"/>
        <v>0.80999999999999917</v>
      </c>
      <c r="H67" s="545">
        <v>3.9499999999999993</v>
      </c>
      <c r="I67" s="366">
        <f t="shared" si="44"/>
        <v>0</v>
      </c>
      <c r="J67" s="366">
        <f t="shared" si="54"/>
        <v>0</v>
      </c>
      <c r="K67" s="430">
        <v>3.9499999999999993</v>
      </c>
      <c r="L67" s="547"/>
      <c r="M67" s="369">
        <f>L67+'BM10'!J67</f>
        <v>3.14</v>
      </c>
      <c r="N67" s="370">
        <f t="shared" si="55"/>
        <v>146.44999999999999</v>
      </c>
      <c r="O67" s="370">
        <f t="shared" si="56"/>
        <v>0</v>
      </c>
      <c r="P67" s="370">
        <f t="shared" si="57"/>
        <v>37.78</v>
      </c>
      <c r="Q67" s="370">
        <f t="shared" si="58"/>
        <v>184.23</v>
      </c>
      <c r="R67" s="370">
        <f t="shared" si="59"/>
        <v>0</v>
      </c>
      <c r="S67" s="370">
        <f t="shared" si="60"/>
        <v>0</v>
      </c>
      <c r="T67" s="370">
        <f t="shared" si="61"/>
        <v>184.23</v>
      </c>
      <c r="U67" s="370">
        <f t="shared" si="62"/>
        <v>0</v>
      </c>
      <c r="V67" s="370">
        <f t="shared" si="63"/>
        <v>146.44999999999999</v>
      </c>
      <c r="W67" s="371">
        <f t="shared" si="64"/>
        <v>0.79493025023068986</v>
      </c>
      <c r="X67" s="66"/>
      <c r="Y67" s="4">
        <v>146.44999999999999</v>
      </c>
      <c r="AA67" s="39">
        <f t="shared" si="65"/>
        <v>0</v>
      </c>
      <c r="AB67" s="39"/>
    </row>
    <row r="68" spans="1:28" ht="39.6" x14ac:dyDescent="0.25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2"/>
        <v>0</v>
      </c>
      <c r="G68" s="366">
        <f t="shared" si="53"/>
        <v>44.92</v>
      </c>
      <c r="H68" s="546">
        <v>44.92</v>
      </c>
      <c r="I68" s="366">
        <f t="shared" si="44"/>
        <v>0</v>
      </c>
      <c r="J68" s="366">
        <f t="shared" si="54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6"/>
        <v>0</v>
      </c>
      <c r="P68" s="370">
        <f t="shared" si="57"/>
        <v>3912.65</v>
      </c>
      <c r="Q68" s="370">
        <f t="shared" si="58"/>
        <v>3912.65</v>
      </c>
      <c r="R68" s="370">
        <f t="shared" si="59"/>
        <v>0</v>
      </c>
      <c r="S68" s="370">
        <f t="shared" si="60"/>
        <v>0</v>
      </c>
      <c r="T68" s="370">
        <f t="shared" si="61"/>
        <v>3912.65</v>
      </c>
      <c r="U68" s="370">
        <f t="shared" si="62"/>
        <v>0</v>
      </c>
      <c r="V68" s="370">
        <f t="shared" si="63"/>
        <v>3912.65</v>
      </c>
      <c r="W68" s="371">
        <f t="shared" si="64"/>
        <v>1</v>
      </c>
      <c r="X68" s="66"/>
      <c r="AA68" s="39"/>
      <c r="AB68" s="39"/>
    </row>
    <row r="69" spans="1:28" ht="39.6" x14ac:dyDescent="0.25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2"/>
        <v>0</v>
      </c>
      <c r="G69" s="366">
        <f t="shared" si="53"/>
        <v>56.174399999999999</v>
      </c>
      <c r="H69" s="546">
        <v>56.174399999999999</v>
      </c>
      <c r="I69" s="366">
        <f t="shared" si="44"/>
        <v>0</v>
      </c>
      <c r="J69" s="366">
        <f t="shared" si="54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6"/>
        <v>0</v>
      </c>
      <c r="P69" s="370">
        <f t="shared" si="57"/>
        <v>5027.38</v>
      </c>
      <c r="Q69" s="370">
        <f t="shared" si="58"/>
        <v>5027.38</v>
      </c>
      <c r="R69" s="370">
        <f t="shared" si="59"/>
        <v>0</v>
      </c>
      <c r="S69" s="370">
        <f t="shared" si="60"/>
        <v>0</v>
      </c>
      <c r="T69" s="370">
        <f t="shared" si="61"/>
        <v>5027.38</v>
      </c>
      <c r="U69" s="370">
        <f t="shared" si="62"/>
        <v>0</v>
      </c>
      <c r="V69" s="370">
        <f t="shared" si="63"/>
        <v>5027.38</v>
      </c>
      <c r="W69" s="371">
        <f t="shared" si="64"/>
        <v>1</v>
      </c>
      <c r="X69" s="66"/>
      <c r="AA69" s="39"/>
      <c r="AB69" s="39"/>
    </row>
    <row r="70" spans="1:28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>
        <f t="shared" si="61"/>
        <v>0</v>
      </c>
      <c r="U70" s="393"/>
      <c r="V70" s="393"/>
      <c r="W70" s="386"/>
      <c r="Y70" s="4">
        <v>10529.95</v>
      </c>
      <c r="AA70" s="39">
        <f t="shared" ref="AA70:AA133" si="66">+Y70-N70</f>
        <v>10529.95</v>
      </c>
      <c r="AB70" s="39"/>
    </row>
    <row r="71" spans="1:28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7">IF(H71&lt;E71,H71-E71,0)</f>
        <v>0</v>
      </c>
      <c r="G71" s="366">
        <f t="shared" ref="G71:G77" si="68">IF(H71&gt;E71,H71-E71,0)</f>
        <v>0</v>
      </c>
      <c r="H71" s="545">
        <v>47.03</v>
      </c>
      <c r="I71" s="366">
        <f t="shared" si="44"/>
        <v>0</v>
      </c>
      <c r="J71" s="366">
        <f t="shared" si="54"/>
        <v>0</v>
      </c>
      <c r="K71" s="430">
        <v>47.03</v>
      </c>
      <c r="L71" s="383"/>
      <c r="M71" s="369">
        <f>L71+'BM10'!J71</f>
        <v>47.03</v>
      </c>
      <c r="N71" s="370">
        <f t="shared" ref="N71:N77" si="69">ROUND(E71*D71,2)</f>
        <v>1867.56</v>
      </c>
      <c r="O71" s="370">
        <f t="shared" ref="O71:O77" si="70">ROUND(D71*F71,2)</f>
        <v>0</v>
      </c>
      <c r="P71" s="370">
        <f t="shared" ref="P71:P77" si="71">ROUND(D71*G71,2)</f>
        <v>0</v>
      </c>
      <c r="Q71" s="370">
        <f t="shared" ref="Q71:Q77" si="72">ROUND(H71*D71,2)</f>
        <v>1867.56</v>
      </c>
      <c r="R71" s="370">
        <f t="shared" si="59"/>
        <v>0</v>
      </c>
      <c r="S71" s="370">
        <f t="shared" si="60"/>
        <v>0</v>
      </c>
      <c r="T71" s="370">
        <f t="shared" si="61"/>
        <v>1867.56</v>
      </c>
      <c r="U71" s="370">
        <f t="shared" ref="U71:U77" si="73">ROUND(L71*D71,2)</f>
        <v>0</v>
      </c>
      <c r="V71" s="370">
        <f t="shared" ref="V71:V77" si="74">ROUND(M71*D71,2)</f>
        <v>1867.56</v>
      </c>
      <c r="W71" s="371">
        <f t="shared" si="64"/>
        <v>1</v>
      </c>
      <c r="Y71" s="4">
        <v>1867.56</v>
      </c>
      <c r="AA71" s="39">
        <f t="shared" si="66"/>
        <v>0</v>
      </c>
      <c r="AB71" s="39"/>
    </row>
    <row r="72" spans="1:28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7"/>
        <v>0</v>
      </c>
      <c r="G72" s="366">
        <f t="shared" si="68"/>
        <v>0</v>
      </c>
      <c r="H72" s="545">
        <v>71.2</v>
      </c>
      <c r="I72" s="366">
        <f t="shared" si="44"/>
        <v>0</v>
      </c>
      <c r="J72" s="366">
        <f t="shared" si="54"/>
        <v>0</v>
      </c>
      <c r="K72" s="430">
        <v>71.2</v>
      </c>
      <c r="L72" s="383"/>
      <c r="M72" s="369">
        <f>L72+'BM10'!J72</f>
        <v>71.2</v>
      </c>
      <c r="N72" s="370">
        <f t="shared" si="69"/>
        <v>1598.44</v>
      </c>
      <c r="O72" s="370">
        <f t="shared" si="70"/>
        <v>0</v>
      </c>
      <c r="P72" s="370">
        <f t="shared" si="71"/>
        <v>0</v>
      </c>
      <c r="Q72" s="370">
        <f t="shared" si="72"/>
        <v>1598.44</v>
      </c>
      <c r="R72" s="370">
        <f t="shared" si="59"/>
        <v>0</v>
      </c>
      <c r="S72" s="370">
        <f t="shared" si="60"/>
        <v>0</v>
      </c>
      <c r="T72" s="370">
        <f t="shared" si="61"/>
        <v>1598.44</v>
      </c>
      <c r="U72" s="370">
        <f t="shared" si="73"/>
        <v>0</v>
      </c>
      <c r="V72" s="370">
        <f t="shared" si="74"/>
        <v>1598.44</v>
      </c>
      <c r="W72" s="371">
        <f t="shared" si="64"/>
        <v>1</v>
      </c>
      <c r="Y72" s="4">
        <v>1598.44</v>
      </c>
      <c r="AA72" s="39">
        <f t="shared" si="66"/>
        <v>0</v>
      </c>
      <c r="AB72" s="39"/>
    </row>
    <row r="73" spans="1:28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7"/>
        <v>0</v>
      </c>
      <c r="G73" s="366">
        <f t="shared" si="68"/>
        <v>0</v>
      </c>
      <c r="H73" s="545">
        <v>52.6</v>
      </c>
      <c r="I73" s="366">
        <f t="shared" si="44"/>
        <v>0</v>
      </c>
      <c r="J73" s="366">
        <f t="shared" si="54"/>
        <v>0</v>
      </c>
      <c r="K73" s="430">
        <v>52.6</v>
      </c>
      <c r="L73" s="383"/>
      <c r="M73" s="369">
        <f>L73+'BM10'!J73</f>
        <v>52.6</v>
      </c>
      <c r="N73" s="370">
        <f t="shared" si="69"/>
        <v>986.25</v>
      </c>
      <c r="O73" s="370">
        <f t="shared" si="70"/>
        <v>0</v>
      </c>
      <c r="P73" s="370">
        <f t="shared" si="71"/>
        <v>0</v>
      </c>
      <c r="Q73" s="370">
        <f t="shared" si="72"/>
        <v>986.25</v>
      </c>
      <c r="R73" s="370">
        <f t="shared" si="59"/>
        <v>0</v>
      </c>
      <c r="S73" s="370">
        <f t="shared" si="60"/>
        <v>0</v>
      </c>
      <c r="T73" s="370">
        <f t="shared" si="61"/>
        <v>986.25</v>
      </c>
      <c r="U73" s="370">
        <f t="shared" si="73"/>
        <v>0</v>
      </c>
      <c r="V73" s="370">
        <f t="shared" si="74"/>
        <v>986.25</v>
      </c>
      <c r="W73" s="371">
        <f t="shared" si="64"/>
        <v>1</v>
      </c>
      <c r="Y73" s="4">
        <v>986.25</v>
      </c>
      <c r="AA73" s="39">
        <f t="shared" si="66"/>
        <v>0</v>
      </c>
      <c r="AB73" s="39"/>
    </row>
    <row r="74" spans="1:28" ht="39.6" x14ac:dyDescent="0.25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7"/>
        <v>-80.599999999999994</v>
      </c>
      <c r="G74" s="366">
        <f t="shared" si="68"/>
        <v>0</v>
      </c>
      <c r="H74" s="546">
        <v>0</v>
      </c>
      <c r="I74" s="366">
        <f t="shared" si="44"/>
        <v>0</v>
      </c>
      <c r="J74" s="366">
        <f t="shared" si="54"/>
        <v>0</v>
      </c>
      <c r="K74" s="470">
        <v>0</v>
      </c>
      <c r="L74" s="383"/>
      <c r="M74" s="369">
        <f>L74+'BM10'!J74</f>
        <v>0</v>
      </c>
      <c r="N74" s="370">
        <f t="shared" si="69"/>
        <v>3200.63</v>
      </c>
      <c r="O74" s="370">
        <f t="shared" si="70"/>
        <v>-3200.63</v>
      </c>
      <c r="P74" s="370">
        <f t="shared" si="71"/>
        <v>0</v>
      </c>
      <c r="Q74" s="370">
        <f t="shared" si="72"/>
        <v>0</v>
      </c>
      <c r="R74" s="370">
        <f t="shared" si="59"/>
        <v>0</v>
      </c>
      <c r="S74" s="370">
        <f t="shared" si="60"/>
        <v>0</v>
      </c>
      <c r="T74" s="370">
        <f t="shared" si="61"/>
        <v>0</v>
      </c>
      <c r="U74" s="370">
        <f t="shared" si="73"/>
        <v>0</v>
      </c>
      <c r="V74" s="370">
        <f t="shared" si="74"/>
        <v>0</v>
      </c>
      <c r="W74" s="371">
        <v>0</v>
      </c>
      <c r="Y74" s="4">
        <v>3200.63</v>
      </c>
      <c r="AA74" s="39">
        <f t="shared" si="66"/>
        <v>0</v>
      </c>
      <c r="AB74" s="39"/>
    </row>
    <row r="75" spans="1:28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7"/>
        <v>0</v>
      </c>
      <c r="G75" s="366">
        <f t="shared" si="68"/>
        <v>0</v>
      </c>
      <c r="H75" s="545">
        <v>2.44</v>
      </c>
      <c r="I75" s="366">
        <f t="shared" si="44"/>
        <v>0</v>
      </c>
      <c r="J75" s="366">
        <f t="shared" si="54"/>
        <v>0</v>
      </c>
      <c r="K75" s="430">
        <v>2.44</v>
      </c>
      <c r="L75" s="383"/>
      <c r="M75" s="369">
        <f>L75+'BM10'!J75</f>
        <v>2.44</v>
      </c>
      <c r="N75" s="370">
        <f t="shared" si="69"/>
        <v>1190.01</v>
      </c>
      <c r="O75" s="370">
        <f t="shared" si="70"/>
        <v>0</v>
      </c>
      <c r="P75" s="370">
        <f t="shared" si="71"/>
        <v>0</v>
      </c>
      <c r="Q75" s="370">
        <f t="shared" si="72"/>
        <v>1190.01</v>
      </c>
      <c r="R75" s="370">
        <f t="shared" si="59"/>
        <v>0</v>
      </c>
      <c r="S75" s="370">
        <f t="shared" si="60"/>
        <v>0</v>
      </c>
      <c r="T75" s="370">
        <f t="shared" si="61"/>
        <v>1190.01</v>
      </c>
      <c r="U75" s="370">
        <f t="shared" si="73"/>
        <v>0</v>
      </c>
      <c r="V75" s="370">
        <f t="shared" si="74"/>
        <v>1190.01</v>
      </c>
      <c r="W75" s="371">
        <f t="shared" si="64"/>
        <v>1</v>
      </c>
      <c r="Y75" s="4">
        <v>1190.01</v>
      </c>
      <c r="AA75" s="39">
        <f t="shared" si="66"/>
        <v>0</v>
      </c>
      <c r="AB75" s="39"/>
    </row>
    <row r="76" spans="1:28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7"/>
        <v>0</v>
      </c>
      <c r="G76" s="366">
        <f t="shared" si="68"/>
        <v>0</v>
      </c>
      <c r="H76" s="545">
        <v>11.2</v>
      </c>
      <c r="I76" s="366">
        <f t="shared" si="44"/>
        <v>0</v>
      </c>
      <c r="J76" s="366">
        <f t="shared" si="54"/>
        <v>0</v>
      </c>
      <c r="K76" s="430">
        <v>11.2</v>
      </c>
      <c r="L76" s="383"/>
      <c r="M76" s="369">
        <f>L76+'BM10'!J76</f>
        <v>11.2</v>
      </c>
      <c r="N76" s="370">
        <f t="shared" si="69"/>
        <v>1285.6500000000001</v>
      </c>
      <c r="O76" s="370">
        <f t="shared" si="70"/>
        <v>0</v>
      </c>
      <c r="P76" s="370">
        <f t="shared" si="71"/>
        <v>0</v>
      </c>
      <c r="Q76" s="370">
        <f t="shared" si="72"/>
        <v>1285.6500000000001</v>
      </c>
      <c r="R76" s="370">
        <f t="shared" si="59"/>
        <v>0</v>
      </c>
      <c r="S76" s="370">
        <f t="shared" si="60"/>
        <v>0</v>
      </c>
      <c r="T76" s="370">
        <f t="shared" si="61"/>
        <v>1285.6500000000001</v>
      </c>
      <c r="U76" s="370">
        <f t="shared" si="73"/>
        <v>0</v>
      </c>
      <c r="V76" s="370">
        <f t="shared" si="74"/>
        <v>1285.6500000000001</v>
      </c>
      <c r="W76" s="371">
        <f t="shared" si="64"/>
        <v>1</v>
      </c>
      <c r="Y76" s="4">
        <v>1285.6500000000001</v>
      </c>
      <c r="AA76" s="39">
        <f t="shared" si="66"/>
        <v>0</v>
      </c>
      <c r="AB76" s="39"/>
    </row>
    <row r="77" spans="1:28" ht="26.4" x14ac:dyDescent="0.25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7"/>
        <v>-6.4</v>
      </c>
      <c r="G77" s="366">
        <f t="shared" si="68"/>
        <v>0</v>
      </c>
      <c r="H77" s="546">
        <v>0</v>
      </c>
      <c r="I77" s="366">
        <f t="shared" si="44"/>
        <v>0</v>
      </c>
      <c r="J77" s="366">
        <f t="shared" si="54"/>
        <v>0</v>
      </c>
      <c r="K77" s="430">
        <v>0</v>
      </c>
      <c r="L77" s="383"/>
      <c r="M77" s="369">
        <f>L77+'BM10'!J77</f>
        <v>0</v>
      </c>
      <c r="N77" s="370">
        <f t="shared" si="69"/>
        <v>401.41</v>
      </c>
      <c r="O77" s="370">
        <f t="shared" si="70"/>
        <v>-401.41</v>
      </c>
      <c r="P77" s="370">
        <f t="shared" si="71"/>
        <v>0</v>
      </c>
      <c r="Q77" s="370">
        <f t="shared" si="72"/>
        <v>0</v>
      </c>
      <c r="R77" s="370">
        <f t="shared" si="59"/>
        <v>0</v>
      </c>
      <c r="S77" s="370">
        <f t="shared" si="60"/>
        <v>0</v>
      </c>
      <c r="T77" s="370">
        <f t="shared" si="61"/>
        <v>0</v>
      </c>
      <c r="U77" s="370">
        <f t="shared" si="73"/>
        <v>0</v>
      </c>
      <c r="V77" s="370">
        <f t="shared" si="74"/>
        <v>0</v>
      </c>
      <c r="W77" s="371">
        <v>0</v>
      </c>
      <c r="Y77" s="4">
        <v>401.41</v>
      </c>
      <c r="AA77" s="39">
        <f t="shared" si="66"/>
        <v>0</v>
      </c>
      <c r="AB77" s="39"/>
    </row>
    <row r="78" spans="1:28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86"/>
      <c r="Y78" s="4">
        <v>4798.8999999999996</v>
      </c>
      <c r="AA78" s="39">
        <f t="shared" si="66"/>
        <v>4798.8999999999996</v>
      </c>
      <c r="AB78" s="39"/>
    </row>
    <row r="79" spans="1:28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5">IF(H79&lt;E79,H79-E79,0)</f>
        <v>0</v>
      </c>
      <c r="G79" s="366">
        <f t="shared" ref="G79" si="76">IF(H79&gt;E79,H79-E79,0)</f>
        <v>0</v>
      </c>
      <c r="H79" s="391">
        <v>92.5</v>
      </c>
      <c r="I79" s="366">
        <f t="shared" si="44"/>
        <v>0</v>
      </c>
      <c r="J79" s="366">
        <f t="shared" si="54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7">ROUND(D79*F79,2)</f>
        <v>0</v>
      </c>
      <c r="P79" s="370">
        <f t="shared" ref="P79" si="78">ROUND(D79*G79,2)</f>
        <v>0</v>
      </c>
      <c r="Q79" s="370">
        <f>ROUND(H79*D79,2)</f>
        <v>4798.8999999999996</v>
      </c>
      <c r="R79" s="370">
        <f t="shared" si="59"/>
        <v>0</v>
      </c>
      <c r="S79" s="370">
        <f t="shared" si="60"/>
        <v>0</v>
      </c>
      <c r="T79" s="370">
        <f t="shared" si="61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4"/>
        <v>1</v>
      </c>
      <c r="Y79" s="4">
        <v>4798.8999999999996</v>
      </c>
      <c r="AA79" s="39">
        <f t="shared" si="66"/>
        <v>0</v>
      </c>
      <c r="AB79" s="39"/>
    </row>
    <row r="80" spans="1:28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632"/>
      <c r="R80" s="632"/>
      <c r="S80" s="632"/>
      <c r="T80" s="632"/>
      <c r="U80" s="632"/>
      <c r="V80" s="632"/>
      <c r="W80" s="386"/>
      <c r="Y80" s="4">
        <v>14389.16</v>
      </c>
      <c r="AA80" s="39">
        <f t="shared" si="66"/>
        <v>14389.16</v>
      </c>
      <c r="AB80" s="39"/>
    </row>
    <row r="81" spans="1:28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9">IF(H81&lt;E81,H81-E81,0)</f>
        <v>0</v>
      </c>
      <c r="G81" s="366">
        <f t="shared" ref="G81:G86" si="80">IF(H81&gt;E81,H81-E81,0)</f>
        <v>0</v>
      </c>
      <c r="H81" s="545">
        <v>67.260000000000005</v>
      </c>
      <c r="I81" s="366">
        <f t="shared" si="44"/>
        <v>0</v>
      </c>
      <c r="J81" s="366">
        <f t="shared" si="54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1">ROUND(E81*D81,2)</f>
        <v>5187.09</v>
      </c>
      <c r="O81" s="370">
        <f t="shared" ref="O81:O86" si="82">ROUND(D81*F81,2)</f>
        <v>0</v>
      </c>
      <c r="P81" s="370">
        <f t="shared" ref="P81:P86" si="83">ROUND(D81*G81,2)</f>
        <v>0</v>
      </c>
      <c r="Q81" s="370">
        <f t="shared" ref="Q81:Q86" si="84">ROUND(H81*D81,2)</f>
        <v>5187.09</v>
      </c>
      <c r="R81" s="370">
        <f t="shared" si="59"/>
        <v>0</v>
      </c>
      <c r="S81" s="370">
        <f t="shared" si="60"/>
        <v>0</v>
      </c>
      <c r="T81" s="370">
        <f t="shared" si="61"/>
        <v>5187.09</v>
      </c>
      <c r="U81" s="370">
        <f t="shared" ref="U81:U86" si="85">ROUND(L81*D81,2)</f>
        <v>0</v>
      </c>
      <c r="V81" s="370">
        <f t="shared" ref="V81:V86" si="86">ROUND(M81*D81,2)</f>
        <v>4947.09</v>
      </c>
      <c r="W81" s="371">
        <f t="shared" si="64"/>
        <v>0.95373128285801867</v>
      </c>
      <c r="Y81" s="4">
        <v>5187.09</v>
      </c>
      <c r="AA81" s="39">
        <f t="shared" si="66"/>
        <v>0</v>
      </c>
      <c r="AB81" s="39"/>
    </row>
    <row r="82" spans="1:28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9"/>
        <v>0</v>
      </c>
      <c r="G82" s="366">
        <f t="shared" si="80"/>
        <v>0</v>
      </c>
      <c r="H82" s="545">
        <v>67.260000000000005</v>
      </c>
      <c r="I82" s="366">
        <f t="shared" si="44"/>
        <v>0</v>
      </c>
      <c r="J82" s="366">
        <f t="shared" si="54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1"/>
        <v>1853.69</v>
      </c>
      <c r="O82" s="370">
        <f t="shared" si="82"/>
        <v>0</v>
      </c>
      <c r="P82" s="370">
        <f t="shared" si="83"/>
        <v>0</v>
      </c>
      <c r="Q82" s="370">
        <f t="shared" si="84"/>
        <v>1853.69</v>
      </c>
      <c r="R82" s="370">
        <f t="shared" si="59"/>
        <v>0</v>
      </c>
      <c r="S82" s="370">
        <f t="shared" si="60"/>
        <v>0</v>
      </c>
      <c r="T82" s="370">
        <f t="shared" si="61"/>
        <v>1853.69</v>
      </c>
      <c r="U82" s="370">
        <f t="shared" si="85"/>
        <v>0</v>
      </c>
      <c r="V82" s="370">
        <f t="shared" si="86"/>
        <v>1767.92</v>
      </c>
      <c r="W82" s="371">
        <f t="shared" si="64"/>
        <v>0.95373012747546781</v>
      </c>
      <c r="Y82" s="4">
        <v>1853.69</v>
      </c>
      <c r="AA82" s="39">
        <f t="shared" si="66"/>
        <v>0</v>
      </c>
      <c r="AB82" s="39"/>
    </row>
    <row r="83" spans="1:28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9"/>
        <v>0</v>
      </c>
      <c r="G83" s="366">
        <f t="shared" si="80"/>
        <v>0</v>
      </c>
      <c r="H83" s="545">
        <v>13.5</v>
      </c>
      <c r="I83" s="366">
        <f t="shared" si="44"/>
        <v>0</v>
      </c>
      <c r="J83" s="366">
        <f t="shared" si="54"/>
        <v>0</v>
      </c>
      <c r="K83" s="430">
        <v>13.5</v>
      </c>
      <c r="L83" s="383"/>
      <c r="M83" s="369">
        <f>L83+'BM10'!J83</f>
        <v>13.5</v>
      </c>
      <c r="N83" s="370">
        <f t="shared" si="81"/>
        <v>372.6</v>
      </c>
      <c r="O83" s="370">
        <f t="shared" si="82"/>
        <v>0</v>
      </c>
      <c r="P83" s="370">
        <f t="shared" si="83"/>
        <v>0</v>
      </c>
      <c r="Q83" s="370">
        <f t="shared" si="84"/>
        <v>372.6</v>
      </c>
      <c r="R83" s="370">
        <f t="shared" si="59"/>
        <v>0</v>
      </c>
      <c r="S83" s="370">
        <f t="shared" si="60"/>
        <v>0</v>
      </c>
      <c r="T83" s="370">
        <f t="shared" si="61"/>
        <v>372.6</v>
      </c>
      <c r="U83" s="370">
        <f t="shared" si="85"/>
        <v>0</v>
      </c>
      <c r="V83" s="370">
        <f t="shared" si="86"/>
        <v>372.6</v>
      </c>
      <c r="W83" s="371">
        <f t="shared" si="64"/>
        <v>1</v>
      </c>
      <c r="Y83" s="4">
        <v>372.6</v>
      </c>
      <c r="AA83" s="39">
        <f t="shared" si="66"/>
        <v>0</v>
      </c>
      <c r="AB83" s="39"/>
    </row>
    <row r="84" spans="1:28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9"/>
        <v>-1</v>
      </c>
      <c r="G84" s="366">
        <f t="shared" si="80"/>
        <v>0</v>
      </c>
      <c r="H84" s="545">
        <v>5</v>
      </c>
      <c r="I84" s="366">
        <f t="shared" si="44"/>
        <v>0</v>
      </c>
      <c r="J84" s="366">
        <f t="shared" si="54"/>
        <v>0</v>
      </c>
      <c r="K84" s="430">
        <v>5</v>
      </c>
      <c r="L84" s="383"/>
      <c r="M84" s="369">
        <f>L84+'BM10'!J84</f>
        <v>0</v>
      </c>
      <c r="N84" s="370">
        <f t="shared" si="81"/>
        <v>429.78</v>
      </c>
      <c r="O84" s="370">
        <f t="shared" si="82"/>
        <v>-71.63</v>
      </c>
      <c r="P84" s="370">
        <f t="shared" si="83"/>
        <v>0</v>
      </c>
      <c r="Q84" s="370">
        <f t="shared" si="84"/>
        <v>358.15</v>
      </c>
      <c r="R84" s="370">
        <f t="shared" si="59"/>
        <v>0</v>
      </c>
      <c r="S84" s="370">
        <f t="shared" si="60"/>
        <v>0</v>
      </c>
      <c r="T84" s="370">
        <f t="shared" si="61"/>
        <v>358.15</v>
      </c>
      <c r="U84" s="370">
        <f t="shared" si="85"/>
        <v>0</v>
      </c>
      <c r="V84" s="370">
        <f t="shared" si="86"/>
        <v>0</v>
      </c>
      <c r="W84" s="371">
        <f t="shared" si="64"/>
        <v>0</v>
      </c>
      <c r="Y84" s="4">
        <v>429.78</v>
      </c>
      <c r="AA84" s="39">
        <f t="shared" si="66"/>
        <v>0</v>
      </c>
      <c r="AB84" s="39"/>
    </row>
    <row r="85" spans="1:28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9"/>
        <v>-5.2800000000000011</v>
      </c>
      <c r="G85" s="366">
        <f t="shared" si="80"/>
        <v>0</v>
      </c>
      <c r="H85" s="545">
        <v>48.22</v>
      </c>
      <c r="I85" s="366">
        <f t="shared" si="44"/>
        <v>0</v>
      </c>
      <c r="J85" s="366">
        <f t="shared" si="54"/>
        <v>0</v>
      </c>
      <c r="K85" s="430">
        <v>48.22</v>
      </c>
      <c r="L85" s="383"/>
      <c r="M85" s="369">
        <f>L85+'BM10'!J85</f>
        <v>0</v>
      </c>
      <c r="N85" s="370">
        <f t="shared" si="81"/>
        <v>2064.5700000000002</v>
      </c>
      <c r="O85" s="370">
        <f t="shared" si="82"/>
        <v>-203.76</v>
      </c>
      <c r="P85" s="370">
        <f t="shared" si="83"/>
        <v>0</v>
      </c>
      <c r="Q85" s="370">
        <f t="shared" si="84"/>
        <v>1860.81</v>
      </c>
      <c r="R85" s="370">
        <f t="shared" si="59"/>
        <v>0</v>
      </c>
      <c r="S85" s="370">
        <f t="shared" si="60"/>
        <v>0</v>
      </c>
      <c r="T85" s="370">
        <f t="shared" si="61"/>
        <v>1860.81</v>
      </c>
      <c r="U85" s="370">
        <f t="shared" si="85"/>
        <v>0</v>
      </c>
      <c r="V85" s="370">
        <f t="shared" si="86"/>
        <v>0</v>
      </c>
      <c r="W85" s="371">
        <f t="shared" si="64"/>
        <v>0</v>
      </c>
      <c r="Y85" s="4">
        <v>2064.5700000000002</v>
      </c>
      <c r="AA85" s="39">
        <f t="shared" si="66"/>
        <v>0</v>
      </c>
      <c r="AB85" s="39"/>
    </row>
    <row r="86" spans="1:28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9"/>
        <v>0</v>
      </c>
      <c r="G86" s="366">
        <f t="shared" si="80"/>
        <v>0</v>
      </c>
      <c r="H86" s="545">
        <v>3</v>
      </c>
      <c r="I86" s="366">
        <f t="shared" si="44"/>
        <v>0</v>
      </c>
      <c r="J86" s="366">
        <f t="shared" si="54"/>
        <v>0</v>
      </c>
      <c r="K86" s="430">
        <v>3</v>
      </c>
      <c r="L86" s="383"/>
      <c r="M86" s="369">
        <f>L86+'BM10'!J86</f>
        <v>1</v>
      </c>
      <c r="N86" s="370">
        <f t="shared" si="81"/>
        <v>4481.43</v>
      </c>
      <c r="O86" s="370">
        <f t="shared" si="82"/>
        <v>0</v>
      </c>
      <c r="P86" s="370">
        <f t="shared" si="83"/>
        <v>0</v>
      </c>
      <c r="Q86" s="370">
        <f t="shared" si="84"/>
        <v>4481.43</v>
      </c>
      <c r="R86" s="370">
        <f t="shared" si="59"/>
        <v>0</v>
      </c>
      <c r="S86" s="370">
        <f t="shared" si="60"/>
        <v>0</v>
      </c>
      <c r="T86" s="370">
        <f t="shared" si="61"/>
        <v>4481.43</v>
      </c>
      <c r="U86" s="370">
        <f t="shared" si="85"/>
        <v>0</v>
      </c>
      <c r="V86" s="370">
        <f t="shared" si="86"/>
        <v>1493.81</v>
      </c>
      <c r="W86" s="371">
        <f t="shared" si="64"/>
        <v>0.33333333333333331</v>
      </c>
      <c r="Y86" s="4">
        <v>4481.43</v>
      </c>
      <c r="AA86" s="39">
        <f t="shared" si="66"/>
        <v>0</v>
      </c>
      <c r="AB86" s="39"/>
    </row>
    <row r="87" spans="1:28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86"/>
      <c r="Y87" s="4">
        <v>11209.01</v>
      </c>
      <c r="AA87" s="39">
        <f t="shared" si="66"/>
        <v>11209.01</v>
      </c>
      <c r="AB87" s="39"/>
    </row>
    <row r="88" spans="1:28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7">IF(H88&lt;E88,H88-E88,0)</f>
        <v>0</v>
      </c>
      <c r="G88" s="366">
        <f t="shared" ref="G88:G90" si="88">IF(H88&gt;E88,H88-E88,0)</f>
        <v>0</v>
      </c>
      <c r="H88" s="430">
        <v>1</v>
      </c>
      <c r="I88" s="366">
        <f t="shared" si="44"/>
        <v>0</v>
      </c>
      <c r="J88" s="366">
        <f t="shared" si="54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9">ROUND(D88*F88,2)</f>
        <v>0</v>
      </c>
      <c r="P88" s="370">
        <f t="shared" ref="P88:P90" si="90">ROUND(D88*G88,2)</f>
        <v>0</v>
      </c>
      <c r="Q88" s="370">
        <f>ROUND(H88*D88,2)</f>
        <v>1082.95</v>
      </c>
      <c r="R88" s="370">
        <f t="shared" si="59"/>
        <v>0</v>
      </c>
      <c r="S88" s="370">
        <f t="shared" si="60"/>
        <v>0</v>
      </c>
      <c r="T88" s="370">
        <f t="shared" si="61"/>
        <v>1082.95</v>
      </c>
      <c r="U88" s="370">
        <f>ROUND(L88*D88,2)</f>
        <v>0</v>
      </c>
      <c r="V88" s="370">
        <f>ROUND(M88*D88,2)</f>
        <v>0</v>
      </c>
      <c r="W88" s="371">
        <f t="shared" si="64"/>
        <v>0</v>
      </c>
      <c r="Y88" s="4">
        <v>1082.95</v>
      </c>
      <c r="AA88" s="39">
        <f t="shared" si="66"/>
        <v>0</v>
      </c>
      <c r="AB88" s="39"/>
    </row>
    <row r="89" spans="1:28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7"/>
        <v>0</v>
      </c>
      <c r="G89" s="366">
        <f t="shared" si="88"/>
        <v>0</v>
      </c>
      <c r="H89" s="430">
        <v>6.4</v>
      </c>
      <c r="I89" s="366">
        <f t="shared" si="44"/>
        <v>0</v>
      </c>
      <c r="J89" s="366">
        <f t="shared" si="54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9"/>
        <v>0</v>
      </c>
      <c r="P89" s="370">
        <f t="shared" si="90"/>
        <v>0</v>
      </c>
      <c r="Q89" s="370">
        <f>ROUND(H89*D89,2)</f>
        <v>5614.85</v>
      </c>
      <c r="R89" s="370">
        <f t="shared" si="59"/>
        <v>0</v>
      </c>
      <c r="S89" s="370">
        <f t="shared" si="60"/>
        <v>0</v>
      </c>
      <c r="T89" s="370">
        <f t="shared" si="61"/>
        <v>5614.85</v>
      </c>
      <c r="U89" s="370">
        <f>ROUND(L89*D89,2)</f>
        <v>0</v>
      </c>
      <c r="V89" s="370">
        <f t="shared" ref="V89:V90" si="91">ROUND(M89*D89,2)</f>
        <v>0</v>
      </c>
      <c r="W89" s="371">
        <f t="shared" si="64"/>
        <v>0</v>
      </c>
      <c r="Y89" s="4">
        <v>5614.85</v>
      </c>
      <c r="AA89" s="39">
        <f t="shared" si="66"/>
        <v>0</v>
      </c>
      <c r="AB89" s="39"/>
    </row>
    <row r="90" spans="1:28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7"/>
        <v>0</v>
      </c>
      <c r="G90" s="366">
        <f t="shared" si="88"/>
        <v>0</v>
      </c>
      <c r="H90" s="430">
        <v>1</v>
      </c>
      <c r="I90" s="366">
        <f t="shared" si="44"/>
        <v>0</v>
      </c>
      <c r="J90" s="366">
        <f t="shared" si="54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9"/>
        <v>0</v>
      </c>
      <c r="P90" s="370">
        <f t="shared" si="90"/>
        <v>0</v>
      </c>
      <c r="Q90" s="370">
        <f>ROUND(H90*D90,2)</f>
        <v>4511.21</v>
      </c>
      <c r="R90" s="370">
        <f t="shared" si="59"/>
        <v>0</v>
      </c>
      <c r="S90" s="370">
        <f t="shared" si="60"/>
        <v>0</v>
      </c>
      <c r="T90" s="370">
        <f t="shared" si="61"/>
        <v>4511.21</v>
      </c>
      <c r="U90" s="370">
        <f>ROUND(L90*D90,2)</f>
        <v>0</v>
      </c>
      <c r="V90" s="370">
        <f t="shared" si="91"/>
        <v>0</v>
      </c>
      <c r="W90" s="371">
        <f t="shared" si="64"/>
        <v>0</v>
      </c>
      <c r="Y90" s="4">
        <v>4511.21</v>
      </c>
      <c r="AA90" s="39">
        <f t="shared" si="66"/>
        <v>0</v>
      </c>
      <c r="AB90" s="39"/>
    </row>
    <row r="91" spans="1:28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632"/>
      <c r="Q91" s="632"/>
      <c r="R91" s="632"/>
      <c r="S91" s="632"/>
      <c r="T91" s="632"/>
      <c r="U91" s="632"/>
      <c r="V91" s="378"/>
      <c r="W91" s="386"/>
      <c r="Y91" s="4">
        <v>11851.96</v>
      </c>
      <c r="AA91" s="39">
        <f t="shared" si="66"/>
        <v>11851.96</v>
      </c>
      <c r="AB91" s="39"/>
    </row>
    <row r="92" spans="1:28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2">IF(H92&lt;E92,H92-E92,0)</f>
        <v>-0.96124999999999972</v>
      </c>
      <c r="G92" s="366">
        <f t="shared" ref="G92:G96" si="93">IF(H92&gt;E92,H92-E92,0)</f>
        <v>0</v>
      </c>
      <c r="H92" s="430">
        <v>2.4087500000000004</v>
      </c>
      <c r="I92" s="366">
        <f t="shared" si="44"/>
        <v>0</v>
      </c>
      <c r="J92" s="366">
        <f t="shared" si="54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4">ROUND(D92*F92,2)</f>
        <v>-417.53</v>
      </c>
      <c r="P92" s="370">
        <f t="shared" ref="P92:P96" si="95">ROUND(D92*G92,2)</f>
        <v>0</v>
      </c>
      <c r="Q92" s="370">
        <f>ROUND(H92*D92,2)</f>
        <v>1046.26</v>
      </c>
      <c r="R92" s="370">
        <f t="shared" si="59"/>
        <v>0</v>
      </c>
      <c r="S92" s="370">
        <f t="shared" si="60"/>
        <v>0</v>
      </c>
      <c r="T92" s="370">
        <f t="shared" si="61"/>
        <v>1046.26</v>
      </c>
      <c r="U92" s="370">
        <f>ROUND(L92*D92,2)</f>
        <v>0</v>
      </c>
      <c r="V92" s="370">
        <f>ROUND(M92*D92,2)</f>
        <v>1046.26</v>
      </c>
      <c r="W92" s="371">
        <f t="shared" si="64"/>
        <v>1</v>
      </c>
      <c r="Y92" s="4">
        <v>1463.79</v>
      </c>
      <c r="AA92" s="39">
        <f t="shared" si="66"/>
        <v>0</v>
      </c>
      <c r="AB92" s="39"/>
    </row>
    <row r="93" spans="1:28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2"/>
        <v>0</v>
      </c>
      <c r="G93" s="366">
        <f t="shared" si="93"/>
        <v>0</v>
      </c>
      <c r="H93" s="430">
        <v>48.22</v>
      </c>
      <c r="I93" s="366">
        <f t="shared" si="44"/>
        <v>0</v>
      </c>
      <c r="J93" s="366">
        <f t="shared" si="54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4"/>
        <v>0</v>
      </c>
      <c r="P93" s="370">
        <f t="shared" si="95"/>
        <v>0</v>
      </c>
      <c r="Q93" s="370">
        <f>ROUND(H93*D93,2)</f>
        <v>1967.86</v>
      </c>
      <c r="R93" s="370">
        <f t="shared" si="59"/>
        <v>0</v>
      </c>
      <c r="S93" s="370">
        <f t="shared" si="60"/>
        <v>0</v>
      </c>
      <c r="T93" s="370">
        <f t="shared" si="61"/>
        <v>1967.86</v>
      </c>
      <c r="U93" s="370">
        <f>ROUND(L93*D93,2)</f>
        <v>0</v>
      </c>
      <c r="V93" s="370">
        <f t="shared" ref="V93:V96" si="96">ROUND(M93*D93,2)</f>
        <v>1967.86</v>
      </c>
      <c r="W93" s="371">
        <f t="shared" si="64"/>
        <v>1</v>
      </c>
      <c r="Y93" s="4">
        <v>1967.86</v>
      </c>
      <c r="AA93" s="39">
        <f t="shared" si="66"/>
        <v>0</v>
      </c>
      <c r="AB93" s="39"/>
    </row>
    <row r="94" spans="1:28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2"/>
        <v>0</v>
      </c>
      <c r="G94" s="366">
        <f t="shared" si="93"/>
        <v>0</v>
      </c>
      <c r="H94" s="430">
        <v>48.22</v>
      </c>
      <c r="I94" s="366">
        <f t="shared" si="44"/>
        <v>0</v>
      </c>
      <c r="J94" s="366">
        <f t="shared" si="54"/>
        <v>0</v>
      </c>
      <c r="K94" s="430">
        <v>48.22</v>
      </c>
      <c r="L94" s="383"/>
      <c r="M94" s="369">
        <f>L94+'BM10'!J94</f>
        <v>0</v>
      </c>
      <c r="N94" s="370">
        <f>ROUND(E94*D94,2)</f>
        <v>6111.89</v>
      </c>
      <c r="O94" s="370">
        <f t="shared" si="94"/>
        <v>0</v>
      </c>
      <c r="P94" s="370">
        <f t="shared" si="95"/>
        <v>0</v>
      </c>
      <c r="Q94" s="370">
        <f>ROUND(H94*D94,2)</f>
        <v>6111.89</v>
      </c>
      <c r="R94" s="370">
        <f t="shared" si="59"/>
        <v>0</v>
      </c>
      <c r="S94" s="370">
        <f t="shared" si="60"/>
        <v>0</v>
      </c>
      <c r="T94" s="370">
        <f t="shared" si="61"/>
        <v>6111.89</v>
      </c>
      <c r="U94" s="370">
        <f>ROUND(L94*D94,2)</f>
        <v>0</v>
      </c>
      <c r="V94" s="370">
        <f t="shared" si="96"/>
        <v>0</v>
      </c>
      <c r="W94" s="371">
        <f t="shared" si="64"/>
        <v>0</v>
      </c>
      <c r="Y94" s="4">
        <v>6111.89</v>
      </c>
      <c r="AA94" s="39">
        <f t="shared" si="66"/>
        <v>0</v>
      </c>
      <c r="AB94" s="39"/>
    </row>
    <row r="95" spans="1:28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2"/>
        <v>0</v>
      </c>
      <c r="G95" s="366">
        <f t="shared" si="93"/>
        <v>0</v>
      </c>
      <c r="H95" s="430">
        <v>36.71</v>
      </c>
      <c r="I95" s="366">
        <f t="shared" si="44"/>
        <v>0</v>
      </c>
      <c r="J95" s="366">
        <f t="shared" si="54"/>
        <v>0</v>
      </c>
      <c r="K95" s="430">
        <v>36.71</v>
      </c>
      <c r="L95" s="383"/>
      <c r="M95" s="369">
        <f>L95+'BM10'!J95</f>
        <v>0</v>
      </c>
      <c r="N95" s="370">
        <f>ROUND(E95*D95,2)</f>
        <v>770.91</v>
      </c>
      <c r="O95" s="370">
        <f t="shared" si="94"/>
        <v>0</v>
      </c>
      <c r="P95" s="370">
        <f t="shared" si="95"/>
        <v>0</v>
      </c>
      <c r="Q95" s="370">
        <f>ROUND(H95*D95,2)</f>
        <v>770.91</v>
      </c>
      <c r="R95" s="370">
        <f t="shared" si="59"/>
        <v>0</v>
      </c>
      <c r="S95" s="370">
        <f t="shared" si="60"/>
        <v>0</v>
      </c>
      <c r="T95" s="370">
        <f t="shared" si="61"/>
        <v>770.91</v>
      </c>
      <c r="U95" s="370">
        <f>ROUND(L95*D95,2)</f>
        <v>0</v>
      </c>
      <c r="V95" s="370">
        <f t="shared" si="96"/>
        <v>0</v>
      </c>
      <c r="W95" s="371">
        <f t="shared" si="64"/>
        <v>0</v>
      </c>
      <c r="Y95" s="4">
        <v>770.91</v>
      </c>
      <c r="AA95" s="39">
        <f t="shared" si="66"/>
        <v>0</v>
      </c>
      <c r="AB95" s="39"/>
    </row>
    <row r="96" spans="1:28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2"/>
        <v>0</v>
      </c>
      <c r="G96" s="366">
        <f t="shared" si="93"/>
        <v>0</v>
      </c>
      <c r="H96" s="430">
        <v>1.99</v>
      </c>
      <c r="I96" s="366">
        <f t="shared" si="44"/>
        <v>0</v>
      </c>
      <c r="J96" s="366">
        <f t="shared" si="54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4"/>
        <v>0</v>
      </c>
      <c r="P96" s="370">
        <f t="shared" si="95"/>
        <v>0</v>
      </c>
      <c r="Q96" s="370">
        <f>ROUND(H96*D96,2)</f>
        <v>1537.51</v>
      </c>
      <c r="R96" s="370">
        <f t="shared" si="59"/>
        <v>0</v>
      </c>
      <c r="S96" s="370">
        <f t="shared" si="60"/>
        <v>0</v>
      </c>
      <c r="T96" s="370">
        <f t="shared" si="61"/>
        <v>1537.51</v>
      </c>
      <c r="U96" s="370">
        <f>ROUND(L96*D96,2)</f>
        <v>0</v>
      </c>
      <c r="V96" s="370">
        <f t="shared" si="96"/>
        <v>0</v>
      </c>
      <c r="W96" s="371">
        <f t="shared" si="64"/>
        <v>0</v>
      </c>
      <c r="Y96" s="4">
        <v>1537.51</v>
      </c>
      <c r="AA96" s="39">
        <f t="shared" si="66"/>
        <v>0</v>
      </c>
      <c r="AB96" s="39"/>
    </row>
    <row r="97" spans="1:28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632"/>
      <c r="Q97" s="632"/>
      <c r="R97" s="632"/>
      <c r="S97" s="632"/>
      <c r="T97" s="632"/>
      <c r="U97" s="632"/>
      <c r="V97" s="378"/>
      <c r="W97" s="386"/>
      <c r="Y97" s="4">
        <v>8571.64</v>
      </c>
      <c r="AA97" s="39">
        <f t="shared" si="66"/>
        <v>8571.64</v>
      </c>
      <c r="AB97" s="39"/>
    </row>
    <row r="98" spans="1:28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7">IF(H98&lt;E98,H98-E98,0)</f>
        <v>0</v>
      </c>
      <c r="G98" s="366">
        <f t="shared" ref="G98:G100" si="98">IF(H98&gt;E98,H98-E98,0)</f>
        <v>0</v>
      </c>
      <c r="H98" s="430">
        <v>247.26</v>
      </c>
      <c r="I98" s="366">
        <f t="shared" si="44"/>
        <v>0</v>
      </c>
      <c r="J98" s="366">
        <f t="shared" si="54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9">ROUND(D98*F98,2)</f>
        <v>0</v>
      </c>
      <c r="P98" s="370">
        <f t="shared" ref="P98:P100" si="100">ROUND(D98*G98,2)</f>
        <v>0</v>
      </c>
      <c r="Q98" s="370">
        <f>ROUND(H98*D98,2)</f>
        <v>1080.53</v>
      </c>
      <c r="R98" s="370">
        <f t="shared" si="59"/>
        <v>0</v>
      </c>
      <c r="S98" s="370">
        <f t="shared" si="60"/>
        <v>0</v>
      </c>
      <c r="T98" s="370">
        <f t="shared" si="61"/>
        <v>1080.53</v>
      </c>
      <c r="U98" s="370">
        <f>ROUND(L98*D98,2)</f>
        <v>0</v>
      </c>
      <c r="V98" s="370">
        <f>ROUND(M98*D98,2)</f>
        <v>1080.53</v>
      </c>
      <c r="W98" s="371">
        <f t="shared" si="64"/>
        <v>1</v>
      </c>
      <c r="Y98" s="4">
        <v>1080.53</v>
      </c>
      <c r="AA98" s="39">
        <f t="shared" si="66"/>
        <v>0</v>
      </c>
      <c r="AB98" s="39"/>
    </row>
    <row r="99" spans="1:28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7"/>
        <v>0</v>
      </c>
      <c r="G99" s="366">
        <f t="shared" si="98"/>
        <v>0</v>
      </c>
      <c r="H99" s="430">
        <v>111.97</v>
      </c>
      <c r="I99" s="366">
        <f t="shared" si="44"/>
        <v>0</v>
      </c>
      <c r="J99" s="366">
        <f t="shared" si="54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9"/>
        <v>0</v>
      </c>
      <c r="P99" s="370">
        <f t="shared" si="100"/>
        <v>0</v>
      </c>
      <c r="Q99" s="370">
        <f>ROUND(H99*D99,2)</f>
        <v>2701.84</v>
      </c>
      <c r="R99" s="370">
        <f t="shared" si="59"/>
        <v>0</v>
      </c>
      <c r="S99" s="370">
        <f t="shared" si="60"/>
        <v>0</v>
      </c>
      <c r="T99" s="370">
        <f t="shared" si="61"/>
        <v>2701.84</v>
      </c>
      <c r="U99" s="370">
        <f>ROUND(L99*D99,2)</f>
        <v>0</v>
      </c>
      <c r="V99" s="370">
        <f t="shared" ref="V99:V100" si="101">ROUND(M99*D99,2)</f>
        <v>2701.84</v>
      </c>
      <c r="W99" s="371">
        <f t="shared" si="64"/>
        <v>1</v>
      </c>
      <c r="Y99" s="4">
        <v>2701.84</v>
      </c>
      <c r="AA99" s="39">
        <f t="shared" si="66"/>
        <v>0</v>
      </c>
      <c r="AB99" s="39"/>
    </row>
    <row r="100" spans="1:28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7"/>
        <v>0</v>
      </c>
      <c r="G100" s="366">
        <f t="shared" si="98"/>
        <v>0</v>
      </c>
      <c r="H100" s="430">
        <v>135.29</v>
      </c>
      <c r="I100" s="366">
        <f t="shared" si="44"/>
        <v>0</v>
      </c>
      <c r="J100" s="366">
        <f t="shared" si="54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9"/>
        <v>0</v>
      </c>
      <c r="P100" s="370">
        <f t="shared" si="100"/>
        <v>0</v>
      </c>
      <c r="Q100" s="370">
        <f>ROUND(H100*D100,2)</f>
        <v>4789.2700000000004</v>
      </c>
      <c r="R100" s="370">
        <f t="shared" si="59"/>
        <v>0</v>
      </c>
      <c r="S100" s="370">
        <f t="shared" si="60"/>
        <v>0</v>
      </c>
      <c r="T100" s="370">
        <f t="shared" si="61"/>
        <v>4789.2700000000004</v>
      </c>
      <c r="U100" s="370">
        <f>ROUND(L100*D100,2)</f>
        <v>0</v>
      </c>
      <c r="V100" s="370">
        <f t="shared" si="101"/>
        <v>4789.2700000000004</v>
      </c>
      <c r="W100" s="371">
        <f t="shared" si="64"/>
        <v>1</v>
      </c>
      <c r="Y100" s="4">
        <v>4789.2700000000004</v>
      </c>
      <c r="AA100" s="39">
        <f t="shared" si="66"/>
        <v>0</v>
      </c>
      <c r="AB100" s="39"/>
    </row>
    <row r="101" spans="1:28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632"/>
      <c r="P101" s="632"/>
      <c r="Q101" s="632"/>
      <c r="R101" s="379"/>
      <c r="S101" s="379"/>
      <c r="T101" s="379"/>
      <c r="U101" s="378"/>
      <c r="V101" s="378"/>
      <c r="W101" s="386"/>
      <c r="Y101" s="4">
        <v>8320.64</v>
      </c>
      <c r="AA101" s="39">
        <f t="shared" si="66"/>
        <v>8320.64</v>
      </c>
      <c r="AB101" s="39"/>
    </row>
    <row r="102" spans="1:28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2">IF(H102&lt;E102,H102-E102,0)</f>
        <v>0</v>
      </c>
      <c r="G102" s="366">
        <f t="shared" ref="G102:G107" si="103">IF(H102&gt;E102,H102-E102,0)</f>
        <v>0</v>
      </c>
      <c r="H102" s="430">
        <v>247.26</v>
      </c>
      <c r="I102" s="366">
        <f t="shared" si="44"/>
        <v>0</v>
      </c>
      <c r="J102" s="366">
        <f t="shared" si="54"/>
        <v>0</v>
      </c>
      <c r="K102" s="430">
        <v>247.26</v>
      </c>
      <c r="L102" s="383"/>
      <c r="M102" s="369">
        <f>L102+'BM10'!J102</f>
        <v>0</v>
      </c>
      <c r="N102" s="370">
        <f t="shared" ref="N102:N107" si="104">ROUND(E102*D102,2)</f>
        <v>786.29</v>
      </c>
      <c r="O102" s="370">
        <f t="shared" ref="O102:O107" si="105">ROUND(D102*F102,2)</f>
        <v>0</v>
      </c>
      <c r="P102" s="370">
        <f t="shared" ref="P102:P107" si="106">ROUND(D102*G102,2)</f>
        <v>0</v>
      </c>
      <c r="Q102" s="370">
        <f t="shared" ref="Q102:Q107" si="107">ROUND(H102*D102,2)</f>
        <v>786.29</v>
      </c>
      <c r="R102" s="370">
        <f t="shared" si="59"/>
        <v>0</v>
      </c>
      <c r="S102" s="370">
        <f t="shared" si="60"/>
        <v>0</v>
      </c>
      <c r="T102" s="370">
        <f t="shared" si="61"/>
        <v>786.29</v>
      </c>
      <c r="U102" s="370">
        <f t="shared" ref="U102:U107" si="108">ROUND(L102*D102,2)</f>
        <v>0</v>
      </c>
      <c r="V102" s="370">
        <f t="shared" ref="V102:V107" si="109">ROUND(M102*D102,2)</f>
        <v>0</v>
      </c>
      <c r="W102" s="371">
        <f t="shared" si="64"/>
        <v>0</v>
      </c>
      <c r="Y102" s="4">
        <v>786.29</v>
      </c>
      <c r="AA102" s="39">
        <f t="shared" si="66"/>
        <v>0</v>
      </c>
      <c r="AB102" s="39"/>
    </row>
    <row r="103" spans="1:28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2"/>
        <v>0</v>
      </c>
      <c r="G103" s="366">
        <f t="shared" si="103"/>
        <v>0</v>
      </c>
      <c r="H103" s="430">
        <v>247.26</v>
      </c>
      <c r="I103" s="366">
        <f t="shared" si="44"/>
        <v>0</v>
      </c>
      <c r="J103" s="366">
        <f t="shared" si="54"/>
        <v>0</v>
      </c>
      <c r="K103" s="430">
        <v>247.26</v>
      </c>
      <c r="L103" s="383"/>
      <c r="M103" s="369">
        <f>L103+'BM10'!J103</f>
        <v>0</v>
      </c>
      <c r="N103" s="370">
        <f t="shared" si="104"/>
        <v>2774.26</v>
      </c>
      <c r="O103" s="370">
        <f t="shared" si="105"/>
        <v>0</v>
      </c>
      <c r="P103" s="370">
        <f t="shared" si="106"/>
        <v>0</v>
      </c>
      <c r="Q103" s="370">
        <f t="shared" si="107"/>
        <v>2774.26</v>
      </c>
      <c r="R103" s="370">
        <f t="shared" si="59"/>
        <v>0</v>
      </c>
      <c r="S103" s="370">
        <f t="shared" si="60"/>
        <v>0</v>
      </c>
      <c r="T103" s="370">
        <f t="shared" si="61"/>
        <v>2774.26</v>
      </c>
      <c r="U103" s="370">
        <f t="shared" si="108"/>
        <v>0</v>
      </c>
      <c r="V103" s="370">
        <f t="shared" si="109"/>
        <v>0</v>
      </c>
      <c r="W103" s="371">
        <f t="shared" si="64"/>
        <v>0</v>
      </c>
      <c r="Y103" s="4">
        <v>2774.26</v>
      </c>
      <c r="AA103" s="39">
        <f t="shared" si="66"/>
        <v>0</v>
      </c>
      <c r="AB103" s="39"/>
    </row>
    <row r="104" spans="1:28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2"/>
        <v>0</v>
      </c>
      <c r="G104" s="366">
        <f t="shared" si="103"/>
        <v>0</v>
      </c>
      <c r="H104" s="430">
        <v>247.26</v>
      </c>
      <c r="I104" s="366">
        <f t="shared" si="44"/>
        <v>0</v>
      </c>
      <c r="J104" s="366">
        <f t="shared" si="54"/>
        <v>0</v>
      </c>
      <c r="K104" s="430">
        <v>247.26</v>
      </c>
      <c r="L104" s="383"/>
      <c r="M104" s="369">
        <f>L104+'BM10'!J104</f>
        <v>0</v>
      </c>
      <c r="N104" s="370">
        <f t="shared" si="104"/>
        <v>3758.35</v>
      </c>
      <c r="O104" s="370">
        <f t="shared" si="105"/>
        <v>0</v>
      </c>
      <c r="P104" s="370">
        <f t="shared" si="106"/>
        <v>0</v>
      </c>
      <c r="Q104" s="370">
        <f t="shared" si="107"/>
        <v>3758.35</v>
      </c>
      <c r="R104" s="370">
        <f t="shared" si="59"/>
        <v>0</v>
      </c>
      <c r="S104" s="370">
        <f t="shared" si="60"/>
        <v>0</v>
      </c>
      <c r="T104" s="370">
        <f t="shared" si="61"/>
        <v>3758.35</v>
      </c>
      <c r="U104" s="370">
        <f t="shared" si="108"/>
        <v>0</v>
      </c>
      <c r="V104" s="370">
        <f t="shared" si="109"/>
        <v>0</v>
      </c>
      <c r="W104" s="371">
        <f t="shared" si="64"/>
        <v>0</v>
      </c>
      <c r="Y104" s="4">
        <v>3758.35</v>
      </c>
      <c r="AA104" s="39">
        <f t="shared" si="66"/>
        <v>0</v>
      </c>
      <c r="AB104" s="39"/>
    </row>
    <row r="105" spans="1:28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2"/>
        <v>0</v>
      </c>
      <c r="G105" s="366">
        <f t="shared" si="103"/>
        <v>0</v>
      </c>
      <c r="H105" s="430">
        <v>48.22</v>
      </c>
      <c r="I105" s="366">
        <f t="shared" si="44"/>
        <v>0</v>
      </c>
      <c r="J105" s="366">
        <f t="shared" si="54"/>
        <v>0</v>
      </c>
      <c r="K105" s="430">
        <v>48.22</v>
      </c>
      <c r="L105" s="383"/>
      <c r="M105" s="369">
        <f>L105+'BM10'!J105</f>
        <v>0</v>
      </c>
      <c r="N105" s="370">
        <f t="shared" si="104"/>
        <v>154.79</v>
      </c>
      <c r="O105" s="370">
        <f t="shared" si="105"/>
        <v>0</v>
      </c>
      <c r="P105" s="370">
        <f t="shared" si="106"/>
        <v>0</v>
      </c>
      <c r="Q105" s="370">
        <f t="shared" si="107"/>
        <v>154.79</v>
      </c>
      <c r="R105" s="370">
        <f t="shared" si="59"/>
        <v>0</v>
      </c>
      <c r="S105" s="370">
        <f t="shared" si="60"/>
        <v>0</v>
      </c>
      <c r="T105" s="370">
        <f t="shared" si="61"/>
        <v>154.79</v>
      </c>
      <c r="U105" s="370">
        <f t="shared" si="108"/>
        <v>0</v>
      </c>
      <c r="V105" s="370">
        <f t="shared" si="109"/>
        <v>0</v>
      </c>
      <c r="W105" s="371">
        <f t="shared" si="64"/>
        <v>0</v>
      </c>
      <c r="Y105" s="4">
        <v>154.79</v>
      </c>
      <c r="AA105" s="39">
        <f t="shared" si="66"/>
        <v>0</v>
      </c>
      <c r="AB105" s="39"/>
    </row>
    <row r="106" spans="1:28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2"/>
        <v>0</v>
      </c>
      <c r="G106" s="366">
        <f t="shared" si="103"/>
        <v>0</v>
      </c>
      <c r="H106" s="430">
        <v>48.22</v>
      </c>
      <c r="I106" s="366">
        <f t="shared" si="44"/>
        <v>0</v>
      </c>
      <c r="J106" s="366">
        <f t="shared" si="54"/>
        <v>0</v>
      </c>
      <c r="K106" s="430">
        <v>48.22</v>
      </c>
      <c r="L106" s="383"/>
      <c r="M106" s="369">
        <f>L106+'BM10'!J106</f>
        <v>0</v>
      </c>
      <c r="N106" s="370">
        <f t="shared" si="104"/>
        <v>822.15</v>
      </c>
      <c r="O106" s="370">
        <f t="shared" si="105"/>
        <v>0</v>
      </c>
      <c r="P106" s="370">
        <f t="shared" si="106"/>
        <v>0</v>
      </c>
      <c r="Q106" s="370">
        <f t="shared" si="107"/>
        <v>822.15</v>
      </c>
      <c r="R106" s="370">
        <f t="shared" si="59"/>
        <v>0</v>
      </c>
      <c r="S106" s="370">
        <f t="shared" si="60"/>
        <v>0</v>
      </c>
      <c r="T106" s="370">
        <f t="shared" si="61"/>
        <v>822.15</v>
      </c>
      <c r="U106" s="370">
        <f t="shared" si="108"/>
        <v>0</v>
      </c>
      <c r="V106" s="370">
        <f t="shared" si="109"/>
        <v>0</v>
      </c>
      <c r="W106" s="371">
        <f t="shared" si="64"/>
        <v>0</v>
      </c>
      <c r="Y106" s="4">
        <v>822.15</v>
      </c>
      <c r="AA106" s="39">
        <f t="shared" si="66"/>
        <v>0</v>
      </c>
      <c r="AB106" s="39"/>
    </row>
    <row r="107" spans="1:28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2"/>
        <v>0</v>
      </c>
      <c r="G107" s="366">
        <f t="shared" si="103"/>
        <v>0</v>
      </c>
      <c r="H107" s="430">
        <v>3.61</v>
      </c>
      <c r="I107" s="366">
        <f t="shared" si="44"/>
        <v>0</v>
      </c>
      <c r="J107" s="366">
        <f t="shared" si="54"/>
        <v>0</v>
      </c>
      <c r="K107" s="430">
        <v>3.61</v>
      </c>
      <c r="L107" s="383"/>
      <c r="M107" s="369">
        <f>L107+'BM10'!J107</f>
        <v>0</v>
      </c>
      <c r="N107" s="370">
        <f t="shared" si="104"/>
        <v>24.8</v>
      </c>
      <c r="O107" s="370">
        <f t="shared" si="105"/>
        <v>0</v>
      </c>
      <c r="P107" s="370">
        <f t="shared" si="106"/>
        <v>0</v>
      </c>
      <c r="Q107" s="370">
        <f t="shared" si="107"/>
        <v>24.8</v>
      </c>
      <c r="R107" s="370">
        <f t="shared" si="59"/>
        <v>0</v>
      </c>
      <c r="S107" s="370">
        <f t="shared" si="60"/>
        <v>0</v>
      </c>
      <c r="T107" s="370">
        <f t="shared" si="61"/>
        <v>24.8</v>
      </c>
      <c r="U107" s="370">
        <f t="shared" si="108"/>
        <v>0</v>
      </c>
      <c r="V107" s="370">
        <f t="shared" si="109"/>
        <v>0</v>
      </c>
      <c r="W107" s="371">
        <f t="shared" si="64"/>
        <v>0</v>
      </c>
      <c r="Y107" s="4">
        <v>24.8</v>
      </c>
      <c r="AA107" s="39">
        <f t="shared" si="66"/>
        <v>0</v>
      </c>
      <c r="AB107" s="39"/>
    </row>
    <row r="108" spans="1:28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10">SUM(N110:N119)</f>
        <v>21011.47</v>
      </c>
      <c r="O108" s="432">
        <f t="shared" si="110"/>
        <v>0</v>
      </c>
      <c r="P108" s="432">
        <f t="shared" si="110"/>
        <v>0</v>
      </c>
      <c r="Q108" s="432">
        <f t="shared" si="110"/>
        <v>21011.47</v>
      </c>
      <c r="R108" s="432">
        <f t="shared" si="110"/>
        <v>0</v>
      </c>
      <c r="S108" s="432">
        <f t="shared" si="110"/>
        <v>0</v>
      </c>
      <c r="T108" s="432">
        <f t="shared" si="110"/>
        <v>21011.47</v>
      </c>
      <c r="U108" s="432">
        <f t="shared" si="110"/>
        <v>0</v>
      </c>
      <c r="V108" s="432">
        <f t="shared" si="110"/>
        <v>0</v>
      </c>
      <c r="W108" s="363">
        <f>V108/Q108</f>
        <v>0</v>
      </c>
      <c r="Y108" s="4">
        <v>21011.47</v>
      </c>
      <c r="AA108" s="39">
        <f t="shared" si="66"/>
        <v>0</v>
      </c>
      <c r="AB108" s="39"/>
    </row>
    <row r="109" spans="1:28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7"/>
      <c r="M109" s="647"/>
      <c r="N109" s="647"/>
      <c r="O109" s="647"/>
      <c r="P109" s="647"/>
      <c r="Q109" s="647"/>
      <c r="R109" s="647"/>
      <c r="S109" s="647"/>
      <c r="T109" s="647"/>
      <c r="U109" s="647"/>
      <c r="V109" s="647"/>
      <c r="W109" s="433"/>
      <c r="Y109" s="4">
        <v>8830.9599999999991</v>
      </c>
      <c r="AA109" s="39">
        <f t="shared" si="66"/>
        <v>8830.9599999999991</v>
      </c>
      <c r="AB109" s="39"/>
    </row>
    <row r="110" spans="1:28" ht="52.8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1">IF(H110&lt;E110,H110-E110,0)</f>
        <v>0</v>
      </c>
      <c r="G110" s="366">
        <f t="shared" ref="G110:G112" si="112">IF(H110&gt;E110,H110-E110,0)</f>
        <v>0</v>
      </c>
      <c r="H110" s="430">
        <v>76.45</v>
      </c>
      <c r="I110" s="366">
        <f t="shared" ref="I110:I119" si="113">IF(K110&lt;H110,K110-H110,0)</f>
        <v>0</v>
      </c>
      <c r="J110" s="366">
        <f t="shared" ref="J110:J119" si="114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5">ROUND(D110*F110,2)</f>
        <v>0</v>
      </c>
      <c r="P110" s="370">
        <f t="shared" ref="P110:P112" si="116">ROUND(D110*G110,2)</f>
        <v>0</v>
      </c>
      <c r="Q110" s="370">
        <f>ROUND(H110*D110,2)</f>
        <v>5164.96</v>
      </c>
      <c r="R110" s="370">
        <f t="shared" ref="R110:R119" si="117">ROUND(D110*I110,2)</f>
        <v>0</v>
      </c>
      <c r="S110" s="370">
        <f t="shared" ref="S110:S119" si="118">ROUND(D110*J110,2)</f>
        <v>0</v>
      </c>
      <c r="T110" s="370">
        <f t="shared" ref="T110:T119" si="119">ROUND(K110*D110,2)</f>
        <v>5164.96</v>
      </c>
      <c r="U110" s="370">
        <f>ROUND(L110*D110,2)</f>
        <v>0</v>
      </c>
      <c r="V110" s="370">
        <f>ROUND(M110*D110,2)</f>
        <v>0</v>
      </c>
      <c r="W110" s="371">
        <f t="shared" ref="W110:W119" si="120">V110/Q110</f>
        <v>0</v>
      </c>
      <c r="Y110" s="4">
        <v>5164.96</v>
      </c>
      <c r="AA110" s="39">
        <f t="shared" si="66"/>
        <v>0</v>
      </c>
      <c r="AB110" s="39"/>
    </row>
    <row r="111" spans="1:28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1"/>
        <v>0</v>
      </c>
      <c r="G111" s="366">
        <f t="shared" si="112"/>
        <v>0</v>
      </c>
      <c r="H111" s="430">
        <v>2</v>
      </c>
      <c r="I111" s="366">
        <f t="shared" si="113"/>
        <v>0</v>
      </c>
      <c r="J111" s="366">
        <f t="shared" si="114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5"/>
        <v>0</v>
      </c>
      <c r="P111" s="370">
        <f t="shared" si="116"/>
        <v>0</v>
      </c>
      <c r="Q111" s="370">
        <f>ROUND(H111*D111,2)</f>
        <v>3606.64</v>
      </c>
      <c r="R111" s="370">
        <f t="shared" si="117"/>
        <v>0</v>
      </c>
      <c r="S111" s="370">
        <f t="shared" si="118"/>
        <v>0</v>
      </c>
      <c r="T111" s="370">
        <f t="shared" si="119"/>
        <v>3606.64</v>
      </c>
      <c r="U111" s="370">
        <f>ROUND(L111*D111,2)</f>
        <v>0</v>
      </c>
      <c r="V111" s="370">
        <f t="shared" ref="V111:V112" si="121">ROUND(M111*D111,2)</f>
        <v>0</v>
      </c>
      <c r="W111" s="371">
        <f t="shared" si="120"/>
        <v>0</v>
      </c>
      <c r="Y111" s="4">
        <v>3606.64</v>
      </c>
      <c r="AA111" s="39">
        <f t="shared" si="66"/>
        <v>0</v>
      </c>
      <c r="AB111" s="39"/>
    </row>
    <row r="112" spans="1:28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1"/>
        <v>0</v>
      </c>
      <c r="G112" s="366">
        <f t="shared" si="112"/>
        <v>0</v>
      </c>
      <c r="H112" s="430">
        <v>8.64</v>
      </c>
      <c r="I112" s="366">
        <f t="shared" si="113"/>
        <v>0</v>
      </c>
      <c r="J112" s="366">
        <f t="shared" si="114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5"/>
        <v>0</v>
      </c>
      <c r="P112" s="370">
        <f t="shared" si="116"/>
        <v>0</v>
      </c>
      <c r="Q112" s="370">
        <f>ROUND(H112*D112,2)</f>
        <v>59.36</v>
      </c>
      <c r="R112" s="370">
        <f t="shared" si="117"/>
        <v>0</v>
      </c>
      <c r="S112" s="370">
        <f t="shared" si="118"/>
        <v>0</v>
      </c>
      <c r="T112" s="370">
        <f t="shared" si="119"/>
        <v>59.36</v>
      </c>
      <c r="U112" s="370">
        <f>ROUND(L112*D112,2)</f>
        <v>0</v>
      </c>
      <c r="V112" s="370">
        <f t="shared" si="121"/>
        <v>0</v>
      </c>
      <c r="W112" s="371">
        <f t="shared" si="120"/>
        <v>0</v>
      </c>
      <c r="Y112" s="4">
        <v>59.36</v>
      </c>
      <c r="AA112" s="39">
        <f t="shared" si="66"/>
        <v>0</v>
      </c>
      <c r="AB112" s="39"/>
    </row>
    <row r="113" spans="1:28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32"/>
      <c r="R113" s="632"/>
      <c r="S113" s="632"/>
      <c r="T113" s="632"/>
      <c r="U113" s="632"/>
      <c r="V113" s="632"/>
      <c r="W113" s="650"/>
      <c r="Y113" s="4">
        <v>12180.51</v>
      </c>
      <c r="AA113" s="39">
        <f t="shared" si="66"/>
        <v>12180.51</v>
      </c>
      <c r="AB113" s="39"/>
    </row>
    <row r="114" spans="1:28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2">IF(H114&lt;E114,H114-E114,0)</f>
        <v>0</v>
      </c>
      <c r="G114" s="366">
        <f t="shared" ref="G114:G119" si="123">IF(H114&gt;E114,H114-E114,0)</f>
        <v>0</v>
      </c>
      <c r="H114" s="430">
        <v>15.45</v>
      </c>
      <c r="I114" s="366">
        <f t="shared" si="113"/>
        <v>0</v>
      </c>
      <c r="J114" s="366">
        <f t="shared" si="114"/>
        <v>0</v>
      </c>
      <c r="K114" s="430">
        <v>15.45</v>
      </c>
      <c r="L114" s="383"/>
      <c r="M114" s="369">
        <f>L114+'BM10'!J114</f>
        <v>0</v>
      </c>
      <c r="N114" s="370">
        <f t="shared" ref="N114:N119" si="124">ROUND(E114*D114,2)</f>
        <v>2010.51</v>
      </c>
      <c r="O114" s="370">
        <f t="shared" ref="O114:O119" si="125">ROUND(D114*F114,2)</f>
        <v>0</v>
      </c>
      <c r="P114" s="370">
        <f t="shared" ref="P114:P119" si="126">ROUND(D114*G114,2)</f>
        <v>0</v>
      </c>
      <c r="Q114" s="370">
        <f t="shared" ref="Q114:Q119" si="127">ROUND(H114*D114,2)</f>
        <v>2010.51</v>
      </c>
      <c r="R114" s="370">
        <f t="shared" si="117"/>
        <v>0</v>
      </c>
      <c r="S114" s="370">
        <f t="shared" si="118"/>
        <v>0</v>
      </c>
      <c r="T114" s="370">
        <f t="shared" si="119"/>
        <v>2010.51</v>
      </c>
      <c r="U114" s="370">
        <f t="shared" ref="U114:U119" si="128">ROUND(L114*D114,2)</f>
        <v>0</v>
      </c>
      <c r="V114" s="370">
        <f t="shared" ref="V114:V119" si="129">ROUND(M114*D114,2)</f>
        <v>0</v>
      </c>
      <c r="W114" s="371">
        <f t="shared" si="120"/>
        <v>0</v>
      </c>
      <c r="Y114" s="4">
        <v>2010.51</v>
      </c>
      <c r="AA114" s="39">
        <f t="shared" si="66"/>
        <v>0</v>
      </c>
      <c r="AB114" s="39"/>
    </row>
    <row r="115" spans="1:28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2"/>
        <v>0</v>
      </c>
      <c r="G115" s="366">
        <f t="shared" si="123"/>
        <v>0</v>
      </c>
      <c r="H115" s="430">
        <v>8.2799999999999994</v>
      </c>
      <c r="I115" s="366">
        <f t="shared" si="113"/>
        <v>0</v>
      </c>
      <c r="J115" s="366">
        <f t="shared" si="114"/>
        <v>0</v>
      </c>
      <c r="K115" s="430">
        <v>8.2799999999999994</v>
      </c>
      <c r="L115" s="383"/>
      <c r="M115" s="369">
        <f>L115+'BM10'!J115</f>
        <v>0</v>
      </c>
      <c r="N115" s="370">
        <f t="shared" si="124"/>
        <v>3969.02</v>
      </c>
      <c r="O115" s="370">
        <f t="shared" si="125"/>
        <v>0</v>
      </c>
      <c r="P115" s="370">
        <f t="shared" si="126"/>
        <v>0</v>
      </c>
      <c r="Q115" s="370">
        <f t="shared" si="127"/>
        <v>3969.02</v>
      </c>
      <c r="R115" s="370">
        <f t="shared" si="117"/>
        <v>0</v>
      </c>
      <c r="S115" s="370">
        <f t="shared" si="118"/>
        <v>0</v>
      </c>
      <c r="T115" s="370">
        <f t="shared" si="119"/>
        <v>3969.02</v>
      </c>
      <c r="U115" s="370">
        <f t="shared" si="128"/>
        <v>0</v>
      </c>
      <c r="V115" s="370">
        <f t="shared" si="129"/>
        <v>0</v>
      </c>
      <c r="W115" s="371">
        <f t="shared" si="120"/>
        <v>0</v>
      </c>
      <c r="Y115" s="4">
        <v>3969.02</v>
      </c>
      <c r="AA115" s="39">
        <f t="shared" si="66"/>
        <v>0</v>
      </c>
      <c r="AB115" s="39"/>
    </row>
    <row r="116" spans="1:28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2"/>
        <v>0</v>
      </c>
      <c r="G116" s="366">
        <f t="shared" si="123"/>
        <v>0</v>
      </c>
      <c r="H116" s="430">
        <v>8.31</v>
      </c>
      <c r="I116" s="366">
        <f t="shared" si="113"/>
        <v>0</v>
      </c>
      <c r="J116" s="366">
        <f t="shared" si="114"/>
        <v>0</v>
      </c>
      <c r="K116" s="430">
        <v>8.31</v>
      </c>
      <c r="L116" s="383"/>
      <c r="M116" s="369">
        <f>L116+'BM10'!J116</f>
        <v>0</v>
      </c>
      <c r="N116" s="370">
        <f t="shared" si="124"/>
        <v>387.58</v>
      </c>
      <c r="O116" s="370">
        <f t="shared" si="125"/>
        <v>0</v>
      </c>
      <c r="P116" s="370">
        <f t="shared" si="126"/>
        <v>0</v>
      </c>
      <c r="Q116" s="370">
        <f t="shared" si="127"/>
        <v>387.58</v>
      </c>
      <c r="R116" s="370">
        <f t="shared" si="117"/>
        <v>0</v>
      </c>
      <c r="S116" s="370">
        <f t="shared" si="118"/>
        <v>0</v>
      </c>
      <c r="T116" s="370">
        <f t="shared" si="119"/>
        <v>387.58</v>
      </c>
      <c r="U116" s="370">
        <f t="shared" si="128"/>
        <v>0</v>
      </c>
      <c r="V116" s="370">
        <f t="shared" si="129"/>
        <v>0</v>
      </c>
      <c r="W116" s="371">
        <f t="shared" si="120"/>
        <v>0</v>
      </c>
      <c r="Y116" s="4">
        <v>387.58</v>
      </c>
      <c r="AA116" s="39">
        <f t="shared" si="66"/>
        <v>0</v>
      </c>
      <c r="AB116" s="39"/>
    </row>
    <row r="117" spans="1:28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2"/>
        <v>0</v>
      </c>
      <c r="G117" s="366">
        <f t="shared" si="123"/>
        <v>0</v>
      </c>
      <c r="H117" s="430">
        <v>17.96</v>
      </c>
      <c r="I117" s="366">
        <f t="shared" si="113"/>
        <v>0</v>
      </c>
      <c r="J117" s="366">
        <f t="shared" si="114"/>
        <v>0</v>
      </c>
      <c r="K117" s="430">
        <v>17.96</v>
      </c>
      <c r="L117" s="383"/>
      <c r="M117" s="369">
        <f>L117+'BM10'!J117</f>
        <v>0</v>
      </c>
      <c r="N117" s="370">
        <f t="shared" si="124"/>
        <v>2160.59</v>
      </c>
      <c r="O117" s="370">
        <f t="shared" si="125"/>
        <v>0</v>
      </c>
      <c r="P117" s="370">
        <f t="shared" si="126"/>
        <v>0</v>
      </c>
      <c r="Q117" s="370">
        <f t="shared" si="127"/>
        <v>2160.59</v>
      </c>
      <c r="R117" s="370">
        <f t="shared" si="117"/>
        <v>0</v>
      </c>
      <c r="S117" s="370">
        <f t="shared" si="118"/>
        <v>0</v>
      </c>
      <c r="T117" s="370">
        <f t="shared" si="119"/>
        <v>2160.59</v>
      </c>
      <c r="U117" s="370">
        <f t="shared" si="128"/>
        <v>0</v>
      </c>
      <c r="V117" s="370">
        <f t="shared" si="129"/>
        <v>0</v>
      </c>
      <c r="W117" s="371">
        <f t="shared" si="120"/>
        <v>0</v>
      </c>
      <c r="Y117" s="4">
        <v>2160.59</v>
      </c>
      <c r="AA117" s="39">
        <f t="shared" si="66"/>
        <v>0</v>
      </c>
      <c r="AB117" s="39"/>
    </row>
    <row r="118" spans="1:28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2"/>
        <v>0</v>
      </c>
      <c r="G118" s="366">
        <f t="shared" si="123"/>
        <v>0</v>
      </c>
      <c r="H118" s="430">
        <v>2</v>
      </c>
      <c r="I118" s="366">
        <f t="shared" si="113"/>
        <v>0</v>
      </c>
      <c r="J118" s="366">
        <f t="shared" si="114"/>
        <v>0</v>
      </c>
      <c r="K118" s="430">
        <v>2</v>
      </c>
      <c r="L118" s="383"/>
      <c r="M118" s="369">
        <f>L118+'BM10'!J118</f>
        <v>0</v>
      </c>
      <c r="N118" s="370">
        <f t="shared" si="124"/>
        <v>3606.64</v>
      </c>
      <c r="O118" s="370">
        <f t="shared" si="125"/>
        <v>0</v>
      </c>
      <c r="P118" s="370">
        <f t="shared" si="126"/>
        <v>0</v>
      </c>
      <c r="Q118" s="370">
        <f t="shared" si="127"/>
        <v>3606.64</v>
      </c>
      <c r="R118" s="370">
        <f t="shared" si="117"/>
        <v>0</v>
      </c>
      <c r="S118" s="370">
        <f t="shared" si="118"/>
        <v>0</v>
      </c>
      <c r="T118" s="370">
        <f t="shared" si="119"/>
        <v>3606.64</v>
      </c>
      <c r="U118" s="370">
        <f t="shared" si="128"/>
        <v>0</v>
      </c>
      <c r="V118" s="370">
        <f t="shared" si="129"/>
        <v>0</v>
      </c>
      <c r="W118" s="371">
        <f t="shared" si="120"/>
        <v>0</v>
      </c>
      <c r="Y118" s="4">
        <v>3606.64</v>
      </c>
      <c r="AA118" s="39">
        <f t="shared" si="66"/>
        <v>0</v>
      </c>
      <c r="AB118" s="39"/>
    </row>
    <row r="119" spans="1:28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2"/>
        <v>0</v>
      </c>
      <c r="G119" s="366">
        <f t="shared" si="123"/>
        <v>0</v>
      </c>
      <c r="H119" s="430">
        <v>6.72</v>
      </c>
      <c r="I119" s="366">
        <f t="shared" si="113"/>
        <v>0</v>
      </c>
      <c r="J119" s="366">
        <f t="shared" si="114"/>
        <v>0</v>
      </c>
      <c r="K119" s="430">
        <v>6.72</v>
      </c>
      <c r="L119" s="383"/>
      <c r="M119" s="369">
        <f>L119+'BM10'!J119</f>
        <v>0</v>
      </c>
      <c r="N119" s="370">
        <f t="shared" si="124"/>
        <v>46.17</v>
      </c>
      <c r="O119" s="370">
        <f t="shared" si="125"/>
        <v>0</v>
      </c>
      <c r="P119" s="370">
        <f t="shared" si="126"/>
        <v>0</v>
      </c>
      <c r="Q119" s="370">
        <f t="shared" si="127"/>
        <v>46.17</v>
      </c>
      <c r="R119" s="370">
        <f t="shared" si="117"/>
        <v>0</v>
      </c>
      <c r="S119" s="370">
        <f t="shared" si="118"/>
        <v>0</v>
      </c>
      <c r="T119" s="370">
        <f t="shared" si="119"/>
        <v>46.17</v>
      </c>
      <c r="U119" s="370">
        <f t="shared" si="128"/>
        <v>0</v>
      </c>
      <c r="V119" s="370">
        <f t="shared" si="129"/>
        <v>0</v>
      </c>
      <c r="W119" s="371">
        <f t="shared" si="120"/>
        <v>0</v>
      </c>
      <c r="Y119" s="4">
        <v>46.17</v>
      </c>
      <c r="AA119" s="39">
        <f t="shared" si="66"/>
        <v>0</v>
      </c>
      <c r="AB119" s="39"/>
    </row>
    <row r="120" spans="1:28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V120/Q120</f>
        <v>0</v>
      </c>
      <c r="Y120" s="4">
        <v>89335.58</v>
      </c>
      <c r="AA120" s="39">
        <f t="shared" si="66"/>
        <v>0</v>
      </c>
      <c r="AB120" s="39"/>
    </row>
    <row r="121" spans="1:28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32"/>
      <c r="R121" s="632"/>
      <c r="S121" s="632"/>
      <c r="T121" s="632"/>
      <c r="U121" s="632"/>
      <c r="V121" s="632"/>
      <c r="W121" s="650"/>
      <c r="Y121" s="4">
        <v>203.7</v>
      </c>
      <c r="AA121" s="39">
        <f t="shared" si="66"/>
        <v>203.7</v>
      </c>
      <c r="AB121" s="39"/>
    </row>
    <row r="122" spans="1:28" ht="39.6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 t="shared" ref="W122" si="140">V122/Q122</f>
        <v>0</v>
      </c>
      <c r="Y122" s="4">
        <v>203.7</v>
      </c>
      <c r="AA122" s="39">
        <f t="shared" si="66"/>
        <v>0</v>
      </c>
      <c r="AB122" s="39"/>
    </row>
    <row r="123" spans="1:28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32"/>
      <c r="R123" s="632"/>
      <c r="S123" s="632"/>
      <c r="T123" s="632"/>
      <c r="U123" s="632"/>
      <c r="V123" s="632"/>
      <c r="W123" s="650"/>
      <c r="Y123" s="4">
        <v>1151.33</v>
      </c>
      <c r="AA123" s="39">
        <f t="shared" si="66"/>
        <v>1151.33</v>
      </c>
      <c r="AB123" s="39"/>
    </row>
    <row r="124" spans="1:28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1">IF(H124&lt;E124,H124-E124,0)</f>
        <v>0</v>
      </c>
      <c r="G124" s="366">
        <f t="shared" ref="G124" si="142">IF(H124&gt;E124,H124-E124,0)</f>
        <v>0</v>
      </c>
      <c r="H124" s="430">
        <v>442.82</v>
      </c>
      <c r="I124" s="366">
        <f t="shared" ref="I124" si="143">IF(K124&lt;H124,K124-H124,0)</f>
        <v>0</v>
      </c>
      <c r="J124" s="366">
        <f t="shared" ref="J124" si="144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5">ROUND(D124*F124,2)</f>
        <v>0</v>
      </c>
      <c r="P124" s="370">
        <f t="shared" ref="P124" si="146">ROUND(D124*G124,2)</f>
        <v>0</v>
      </c>
      <c r="Q124" s="370">
        <f>ROUND(H124*D124,2)</f>
        <v>1151.33</v>
      </c>
      <c r="R124" s="370">
        <f t="shared" ref="R124" si="147">ROUND(D124*I124,2)</f>
        <v>0</v>
      </c>
      <c r="S124" s="370">
        <f t="shared" ref="S124" si="148">ROUND(D124*J124,2)</f>
        <v>0</v>
      </c>
      <c r="T124" s="370">
        <f t="shared" ref="T124" si="149">ROUND(K124*D124,2)</f>
        <v>1151.33</v>
      </c>
      <c r="U124" s="370">
        <f>ROUND(L124*D124,2)</f>
        <v>0</v>
      </c>
      <c r="V124" s="370">
        <f>ROUND(M124*D124,2)</f>
        <v>0</v>
      </c>
      <c r="W124" s="371">
        <f t="shared" ref="W124" si="150">V124/Q124</f>
        <v>0</v>
      </c>
      <c r="Y124" s="4">
        <v>1151.33</v>
      </c>
      <c r="AA124" s="39">
        <f t="shared" si="66"/>
        <v>0</v>
      </c>
      <c r="AB124" s="39"/>
    </row>
    <row r="125" spans="1:28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9"/>
      <c r="Y125" s="4">
        <v>44261.77</v>
      </c>
      <c r="AA125" s="39">
        <f t="shared" si="66"/>
        <v>44261.77</v>
      </c>
      <c r="AB125" s="39"/>
    </row>
    <row r="126" spans="1:28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51">IF(H126&lt;E126,H126-E126,0)</f>
        <v>0</v>
      </c>
      <c r="G126" s="366">
        <f t="shared" ref="G126:G128" si="152">IF(H126&gt;E126,H126-E126,0)</f>
        <v>0</v>
      </c>
      <c r="H126" s="430">
        <v>84.63</v>
      </c>
      <c r="I126" s="366">
        <f t="shared" ref="I126:I132" si="153">IF(K126&lt;H126,K126-H126,0)</f>
        <v>0</v>
      </c>
      <c r="J126" s="366">
        <f t="shared" ref="J126:J132" si="154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5">ROUND(D126*F126,2)</f>
        <v>0</v>
      </c>
      <c r="P126" s="370">
        <f t="shared" ref="P126:P128" si="156">ROUND(D126*G126,2)</f>
        <v>0</v>
      </c>
      <c r="Q126" s="370">
        <f>ROUND(H126*D126,2)</f>
        <v>3066.14</v>
      </c>
      <c r="R126" s="370">
        <f t="shared" ref="R126:R132" si="157">ROUND(D126*I126,2)</f>
        <v>0</v>
      </c>
      <c r="S126" s="370">
        <f t="shared" ref="S126:S132" si="158">ROUND(D126*J126,2)</f>
        <v>0</v>
      </c>
      <c r="T126" s="370">
        <f t="shared" ref="T126:T132" si="159">ROUND(K126*D126,2)</f>
        <v>3066.14</v>
      </c>
      <c r="U126" s="370">
        <f>ROUND(L126*D126,2)</f>
        <v>0</v>
      </c>
      <c r="V126" s="370">
        <f>ROUND(M126*D126,2)</f>
        <v>0</v>
      </c>
      <c r="W126" s="371">
        <f t="shared" ref="W126:W132" si="160">V126/Q126</f>
        <v>0</v>
      </c>
      <c r="Y126" s="4">
        <v>3066.14</v>
      </c>
      <c r="AA126" s="39">
        <f t="shared" si="66"/>
        <v>0</v>
      </c>
      <c r="AB126" s="39"/>
    </row>
    <row r="127" spans="1:28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51"/>
        <v>0</v>
      </c>
      <c r="G127" s="366">
        <f t="shared" si="152"/>
        <v>0</v>
      </c>
      <c r="H127" s="430">
        <v>564.49</v>
      </c>
      <c r="I127" s="366">
        <f t="shared" si="153"/>
        <v>0</v>
      </c>
      <c r="J127" s="366">
        <f t="shared" si="154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5"/>
        <v>0</v>
      </c>
      <c r="P127" s="370">
        <f t="shared" si="156"/>
        <v>0</v>
      </c>
      <c r="Q127" s="370">
        <f>ROUND(H127*D127,2)</f>
        <v>37854.699999999997</v>
      </c>
      <c r="R127" s="370">
        <f t="shared" si="157"/>
        <v>0</v>
      </c>
      <c r="S127" s="370">
        <f t="shared" si="158"/>
        <v>0</v>
      </c>
      <c r="T127" s="370">
        <f t="shared" si="159"/>
        <v>37854.699999999997</v>
      </c>
      <c r="U127" s="370">
        <f>ROUND(L127*D127,2)</f>
        <v>0</v>
      </c>
      <c r="V127" s="370">
        <f t="shared" ref="V127:V128" si="161">ROUND(M127*D127,2)</f>
        <v>0</v>
      </c>
      <c r="W127" s="371">
        <f t="shared" si="160"/>
        <v>0</v>
      </c>
      <c r="Y127" s="4">
        <v>37854.699999999997</v>
      </c>
      <c r="AA127" s="39">
        <f t="shared" si="66"/>
        <v>0</v>
      </c>
      <c r="AB127" s="39"/>
    </row>
    <row r="128" spans="1:28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51"/>
        <v>0</v>
      </c>
      <c r="G128" s="366">
        <f t="shared" si="152"/>
        <v>0</v>
      </c>
      <c r="H128" s="430">
        <v>66.42</v>
      </c>
      <c r="I128" s="366">
        <f t="shared" si="153"/>
        <v>0</v>
      </c>
      <c r="J128" s="366">
        <f t="shared" si="154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5"/>
        <v>0</v>
      </c>
      <c r="P128" s="370">
        <f t="shared" si="156"/>
        <v>0</v>
      </c>
      <c r="Q128" s="370">
        <f>ROUND(H128*D128,2)</f>
        <v>3340.93</v>
      </c>
      <c r="R128" s="370">
        <f t="shared" si="157"/>
        <v>0</v>
      </c>
      <c r="S128" s="370">
        <f t="shared" si="158"/>
        <v>0</v>
      </c>
      <c r="T128" s="370">
        <f t="shared" si="159"/>
        <v>3340.93</v>
      </c>
      <c r="U128" s="370">
        <f>ROUND(L128*D128,2)</f>
        <v>0</v>
      </c>
      <c r="V128" s="370">
        <f t="shared" si="161"/>
        <v>0</v>
      </c>
      <c r="W128" s="371">
        <f t="shared" si="160"/>
        <v>0</v>
      </c>
      <c r="Y128" s="4">
        <v>3340.93</v>
      </c>
      <c r="AA128" s="39">
        <f t="shared" si="66"/>
        <v>0</v>
      </c>
      <c r="AB128" s="39"/>
    </row>
    <row r="129" spans="1:28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7"/>
      <c r="M129" s="647"/>
      <c r="N129" s="647"/>
      <c r="O129" s="647"/>
      <c r="P129" s="647"/>
      <c r="Q129" s="647"/>
      <c r="R129" s="647"/>
      <c r="S129" s="647"/>
      <c r="T129" s="647"/>
      <c r="U129" s="647"/>
      <c r="V129" s="647"/>
      <c r="W129" s="649"/>
      <c r="Y129" s="4">
        <v>40567.39</v>
      </c>
      <c r="AA129" s="39">
        <f t="shared" si="66"/>
        <v>40567.39</v>
      </c>
      <c r="AB129" s="39"/>
    </row>
    <row r="130" spans="1:28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2">IF(H130&lt;E130,H130-E130,0)</f>
        <v>0</v>
      </c>
      <c r="G130" s="366">
        <f t="shared" ref="G130" si="163">IF(H130&gt;E130,H130-E130,0)</f>
        <v>0</v>
      </c>
      <c r="H130" s="430">
        <v>84.63</v>
      </c>
      <c r="I130" s="366">
        <f t="shared" si="153"/>
        <v>0</v>
      </c>
      <c r="J130" s="366">
        <f t="shared" si="154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4">ROUND(D130*F130,2)</f>
        <v>0</v>
      </c>
      <c r="P130" s="370">
        <f t="shared" ref="P130" si="165">ROUND(D130*G130,2)</f>
        <v>0</v>
      </c>
      <c r="Q130" s="370">
        <f>ROUND(H130*D130,2)</f>
        <v>40567.39</v>
      </c>
      <c r="R130" s="370">
        <f t="shared" si="157"/>
        <v>0</v>
      </c>
      <c r="S130" s="370">
        <f t="shared" si="158"/>
        <v>0</v>
      </c>
      <c r="T130" s="370">
        <f t="shared" si="159"/>
        <v>40567.39</v>
      </c>
      <c r="U130" s="370">
        <f>ROUND(L130*D130,2)</f>
        <v>0</v>
      </c>
      <c r="V130" s="370">
        <f>ROUND(M130*D130,2)</f>
        <v>0</v>
      </c>
      <c r="W130" s="371">
        <f t="shared" si="160"/>
        <v>0</v>
      </c>
      <c r="Y130" s="4">
        <v>40567.39</v>
      </c>
      <c r="AA130" s="39">
        <f t="shared" si="66"/>
        <v>0</v>
      </c>
      <c r="AB130" s="39"/>
    </row>
    <row r="131" spans="1:28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32"/>
      <c r="R131" s="632"/>
      <c r="S131" s="632"/>
      <c r="T131" s="632"/>
      <c r="U131" s="632"/>
      <c r="V131" s="632"/>
      <c r="W131" s="650"/>
      <c r="Y131" s="4">
        <v>3151.39</v>
      </c>
      <c r="AA131" s="39">
        <f t="shared" si="66"/>
        <v>3151.39</v>
      </c>
      <c r="AB131" s="39"/>
    </row>
    <row r="132" spans="1:28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6">IF(H132&lt;E132,H132-E132,0)</f>
        <v>0</v>
      </c>
      <c r="G132" s="366">
        <f t="shared" ref="G132" si="167">IF(H132&gt;E132,H132-E132,0)</f>
        <v>0</v>
      </c>
      <c r="H132" s="430">
        <v>231.89</v>
      </c>
      <c r="I132" s="366">
        <f t="shared" si="153"/>
        <v>0</v>
      </c>
      <c r="J132" s="366">
        <f t="shared" si="154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8">ROUND(D132*F132,2)</f>
        <v>0</v>
      </c>
      <c r="P132" s="370">
        <f t="shared" ref="P132" si="169">ROUND(D132*G132,2)</f>
        <v>0</v>
      </c>
      <c r="Q132" s="370">
        <f>ROUND(H132*D132,2)</f>
        <v>3151.39</v>
      </c>
      <c r="R132" s="370">
        <f t="shared" si="157"/>
        <v>0</v>
      </c>
      <c r="S132" s="370">
        <f t="shared" si="158"/>
        <v>0</v>
      </c>
      <c r="T132" s="370">
        <f t="shared" si="159"/>
        <v>3151.39</v>
      </c>
      <c r="U132" s="370">
        <f>ROUND(L132*D132,2)</f>
        <v>0</v>
      </c>
      <c r="V132" s="370">
        <f>ROUND(M132*D132,2)</f>
        <v>0</v>
      </c>
      <c r="W132" s="371">
        <f t="shared" si="160"/>
        <v>0</v>
      </c>
      <c r="Y132" s="4">
        <v>3151.39</v>
      </c>
      <c r="AA132" s="39">
        <f t="shared" si="66"/>
        <v>0</v>
      </c>
      <c r="AB132" s="39"/>
    </row>
    <row r="133" spans="1:28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7"/>
      <c r="M133" s="647"/>
      <c r="N133" s="647"/>
      <c r="O133" s="647"/>
      <c r="P133" s="647"/>
      <c r="Q133" s="647"/>
      <c r="R133" s="647"/>
      <c r="S133" s="647"/>
      <c r="T133" s="647"/>
      <c r="U133" s="647"/>
      <c r="V133" s="378"/>
      <c r="W133" s="433"/>
      <c r="Y133" s="4">
        <v>303517.68</v>
      </c>
      <c r="AA133" s="39">
        <f t="shared" si="66"/>
        <v>303517.68</v>
      </c>
      <c r="AB133" s="39"/>
    </row>
    <row r="134" spans="1:28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70">SUM(N136:N196)</f>
        <v>151532.43</v>
      </c>
      <c r="O134" s="432">
        <f t="shared" si="170"/>
        <v>-8450.75</v>
      </c>
      <c r="P134" s="432">
        <f t="shared" si="170"/>
        <v>11119.779999999999</v>
      </c>
      <c r="Q134" s="432">
        <f t="shared" si="170"/>
        <v>154201.46999999997</v>
      </c>
      <c r="R134" s="432">
        <f t="shared" si="170"/>
        <v>0</v>
      </c>
      <c r="S134" s="432">
        <f t="shared" si="170"/>
        <v>0</v>
      </c>
      <c r="T134" s="432">
        <f>SUM(T136:T196)</f>
        <v>154201.46999999997</v>
      </c>
      <c r="U134" s="432">
        <f t="shared" si="170"/>
        <v>0</v>
      </c>
      <c r="V134" s="432">
        <f t="shared" si="170"/>
        <v>60812.57</v>
      </c>
      <c r="W134" s="363">
        <f>V134/Q134</f>
        <v>0.3943708837535726</v>
      </c>
      <c r="Y134" s="4">
        <v>151532.43</v>
      </c>
      <c r="AA134" s="39">
        <f t="shared" ref="AA134:AA147" si="171">+Y134-N134</f>
        <v>0</v>
      </c>
      <c r="AB134" s="39"/>
    </row>
    <row r="135" spans="1:28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71"/>
        <v>2517.1999999999998</v>
      </c>
      <c r="AB135" s="39"/>
    </row>
    <row r="136" spans="1:28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2">IF(H136&lt;E136,H136-E136,0)</f>
        <v>0</v>
      </c>
      <c r="G136" s="366">
        <f t="shared" ref="G136" si="173">IF(H136&gt;E136,H136-E136,0)</f>
        <v>0</v>
      </c>
      <c r="H136" s="430">
        <v>41.8</v>
      </c>
      <c r="I136" s="366">
        <f t="shared" ref="I136" si="174">IF(K136&lt;H136,K136-H136,0)</f>
        <v>0</v>
      </c>
      <c r="J136" s="366">
        <f t="shared" ref="J136" si="175">IF(K136&gt;H136,K136-H136,0)</f>
        <v>0</v>
      </c>
      <c r="K136" s="430">
        <f>H136</f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6">ROUND(D136*F136,2)</f>
        <v>0</v>
      </c>
      <c r="P136" s="370">
        <f t="shared" ref="P136" si="177">ROUND(D136*G136,2)</f>
        <v>0</v>
      </c>
      <c r="Q136" s="370">
        <f>ROUND(H136*D136,2)</f>
        <v>2517.1999999999998</v>
      </c>
      <c r="R136" s="370">
        <f t="shared" ref="R136:R156" si="178">ROUND(D136*I136,2)</f>
        <v>0</v>
      </c>
      <c r="S136" s="370">
        <f t="shared" ref="S136" si="179">ROUND(D136*J136,2)</f>
        <v>0</v>
      </c>
      <c r="T136" s="370">
        <f t="shared" ref="T136" si="180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 t="shared" ref="W136" si="181">V136/Q136</f>
        <v>1</v>
      </c>
      <c r="Y136" s="4">
        <v>2517.1999999999998</v>
      </c>
      <c r="AA136" s="39">
        <f t="shared" si="171"/>
        <v>0</v>
      </c>
      <c r="AB136" s="39"/>
    </row>
    <row r="137" spans="1:28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32"/>
      <c r="R137" s="632"/>
      <c r="S137" s="632"/>
      <c r="T137" s="632"/>
      <c r="U137" s="632"/>
      <c r="V137" s="632"/>
      <c r="W137" s="650"/>
      <c r="Y137" s="4">
        <v>15878.96</v>
      </c>
      <c r="AA137" s="39">
        <f t="shared" si="171"/>
        <v>15878.96</v>
      </c>
      <c r="AB137" s="39"/>
    </row>
    <row r="138" spans="1:28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v>-21.976799999999994</v>
      </c>
      <c r="G138" s="366">
        <v>0</v>
      </c>
      <c r="H138" s="430">
        <v>16.403200000000009</v>
      </c>
      <c r="I138" s="366">
        <v>0</v>
      </c>
      <c r="J138" s="366">
        <v>0</v>
      </c>
      <c r="K138" s="430">
        <v>16.403200000000009</v>
      </c>
      <c r="L138" s="383"/>
      <c r="M138" s="369">
        <v>16.399999999999999</v>
      </c>
      <c r="N138" s="370">
        <v>2952.19</v>
      </c>
      <c r="O138" s="370">
        <v>-1690.46</v>
      </c>
      <c r="P138" s="370">
        <v>0</v>
      </c>
      <c r="Q138" s="370">
        <v>1261.73</v>
      </c>
      <c r="R138" s="370">
        <f t="shared" si="178"/>
        <v>0</v>
      </c>
      <c r="S138" s="370">
        <f t="shared" ref="S138" si="182">ROUND(D138*J138,2)</f>
        <v>0</v>
      </c>
      <c r="T138" s="370">
        <f t="shared" ref="T138" si="183">ROUND(K138*D138,2)</f>
        <v>1261.73</v>
      </c>
      <c r="U138" s="370">
        <f>ROUND(L138*D138,2)</f>
        <v>0</v>
      </c>
      <c r="V138" s="370">
        <f>ROUND(M138*D138,2)</f>
        <v>1261.49</v>
      </c>
      <c r="W138" s="371">
        <v>0.99980978497776862</v>
      </c>
      <c r="X138" s="66"/>
      <c r="Y138" s="4">
        <v>2952.19</v>
      </c>
      <c r="AA138" s="39">
        <f t="shared" si="171"/>
        <v>0</v>
      </c>
      <c r="AB138" s="39"/>
    </row>
    <row r="139" spans="1:28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v>0</v>
      </c>
      <c r="G139" s="366">
        <v>0</v>
      </c>
      <c r="H139" s="430">
        <v>5.28</v>
      </c>
      <c r="I139" s="366">
        <v>0</v>
      </c>
      <c r="J139" s="366">
        <v>0</v>
      </c>
      <c r="K139" s="430">
        <v>5.28</v>
      </c>
      <c r="L139" s="383"/>
      <c r="M139" s="369">
        <v>5.28</v>
      </c>
      <c r="N139" s="370">
        <v>29.83</v>
      </c>
      <c r="O139" s="370">
        <v>0</v>
      </c>
      <c r="P139" s="370">
        <v>0</v>
      </c>
      <c r="Q139" s="370">
        <v>29.83</v>
      </c>
      <c r="R139" s="370">
        <f t="shared" si="178"/>
        <v>0</v>
      </c>
      <c r="S139" s="370">
        <f t="shared" ref="S139:S149" si="184">ROUND(D139*J139,2)</f>
        <v>0</v>
      </c>
      <c r="T139" s="370">
        <f t="shared" ref="T139:T149" si="185">ROUND(K139*D139,2)</f>
        <v>29.83</v>
      </c>
      <c r="U139" s="370">
        <f t="shared" ref="U139:U149" si="186">ROUND(L139*D139,2)</f>
        <v>0</v>
      </c>
      <c r="V139" s="370">
        <f t="shared" ref="V139:V149" si="187">ROUND(M139*D139,2)</f>
        <v>29.83</v>
      </c>
      <c r="W139" s="371">
        <v>1</v>
      </c>
      <c r="X139" s="66"/>
      <c r="Y139" s="4">
        <v>29.83</v>
      </c>
      <c r="AA139" s="39">
        <f t="shared" si="171"/>
        <v>0</v>
      </c>
      <c r="AB139" s="39"/>
    </row>
    <row r="140" spans="1:28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v>0</v>
      </c>
      <c r="G140" s="366">
        <v>0</v>
      </c>
      <c r="H140" s="430">
        <v>5.28</v>
      </c>
      <c r="I140" s="366">
        <v>0</v>
      </c>
      <c r="J140" s="366">
        <v>0</v>
      </c>
      <c r="K140" s="430">
        <v>5.28</v>
      </c>
      <c r="L140" s="383"/>
      <c r="M140" s="369">
        <v>5.28</v>
      </c>
      <c r="N140" s="370">
        <v>161.15</v>
      </c>
      <c r="O140" s="370">
        <v>0</v>
      </c>
      <c r="P140" s="370">
        <v>0</v>
      </c>
      <c r="Q140" s="370">
        <v>161.15</v>
      </c>
      <c r="R140" s="370">
        <f t="shared" si="178"/>
        <v>0</v>
      </c>
      <c r="S140" s="370">
        <f t="shared" si="184"/>
        <v>0</v>
      </c>
      <c r="T140" s="370">
        <f t="shared" si="185"/>
        <v>161.15</v>
      </c>
      <c r="U140" s="370">
        <f t="shared" si="186"/>
        <v>0</v>
      </c>
      <c r="V140" s="370">
        <f t="shared" si="187"/>
        <v>161.15</v>
      </c>
      <c r="W140" s="371">
        <v>1</v>
      </c>
      <c r="X140" s="66"/>
      <c r="Y140" s="4">
        <v>161.15</v>
      </c>
      <c r="AA140" s="39">
        <f t="shared" si="171"/>
        <v>0</v>
      </c>
      <c r="AB140" s="39"/>
    </row>
    <row r="141" spans="1:28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v>0</v>
      </c>
      <c r="G141" s="366">
        <v>0</v>
      </c>
      <c r="H141" s="430">
        <v>35.630000000000003</v>
      </c>
      <c r="I141" s="366">
        <v>0</v>
      </c>
      <c r="J141" s="366">
        <v>0</v>
      </c>
      <c r="K141" s="430">
        <v>35.630000000000003</v>
      </c>
      <c r="L141" s="383"/>
      <c r="M141" s="369">
        <v>35.630000000000003</v>
      </c>
      <c r="N141" s="370">
        <v>1553.47</v>
      </c>
      <c r="O141" s="370">
        <v>0</v>
      </c>
      <c r="P141" s="370">
        <v>0</v>
      </c>
      <c r="Q141" s="370">
        <v>1553.47</v>
      </c>
      <c r="R141" s="370">
        <f t="shared" si="178"/>
        <v>0</v>
      </c>
      <c r="S141" s="370">
        <f t="shared" si="184"/>
        <v>0</v>
      </c>
      <c r="T141" s="370">
        <f t="shared" si="185"/>
        <v>1553.47</v>
      </c>
      <c r="U141" s="370">
        <f t="shared" si="186"/>
        <v>0</v>
      </c>
      <c r="V141" s="370">
        <f t="shared" si="187"/>
        <v>1553.47</v>
      </c>
      <c r="W141" s="371">
        <v>1</v>
      </c>
      <c r="Y141" s="4">
        <v>1553.47</v>
      </c>
      <c r="AA141" s="39">
        <f t="shared" si="171"/>
        <v>0</v>
      </c>
      <c r="AB141" s="39"/>
    </row>
    <row r="142" spans="1:28" ht="39.6" x14ac:dyDescent="0.25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v>-2.85</v>
      </c>
      <c r="G142" s="366">
        <v>0</v>
      </c>
      <c r="H142" s="470">
        <v>0</v>
      </c>
      <c r="I142" s="366">
        <v>0</v>
      </c>
      <c r="J142" s="366">
        <v>0</v>
      </c>
      <c r="K142" s="470">
        <v>0</v>
      </c>
      <c r="L142" s="383"/>
      <c r="M142" s="369">
        <v>0</v>
      </c>
      <c r="N142" s="370">
        <v>1757.97</v>
      </c>
      <c r="O142" s="370">
        <v>-1757.97</v>
      </c>
      <c r="P142" s="370">
        <v>0</v>
      </c>
      <c r="Q142" s="370">
        <v>0</v>
      </c>
      <c r="R142" s="370">
        <f t="shared" si="178"/>
        <v>0</v>
      </c>
      <c r="S142" s="370">
        <f t="shared" si="184"/>
        <v>0</v>
      </c>
      <c r="T142" s="370">
        <f t="shared" si="185"/>
        <v>0</v>
      </c>
      <c r="U142" s="370">
        <f t="shared" si="186"/>
        <v>0</v>
      </c>
      <c r="V142" s="370">
        <f t="shared" si="187"/>
        <v>0</v>
      </c>
      <c r="W142" s="371">
        <v>0</v>
      </c>
      <c r="X142" s="67">
        <v>10.97</v>
      </c>
      <c r="Y142" s="4">
        <v>1757.97</v>
      </c>
      <c r="AA142" s="39">
        <f t="shared" si="171"/>
        <v>0</v>
      </c>
      <c r="AB142" s="39"/>
    </row>
    <row r="143" spans="1:28" ht="26.4" x14ac:dyDescent="0.25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v>-1.2347999999999999</v>
      </c>
      <c r="G143" s="366">
        <v>0</v>
      </c>
      <c r="H143" s="430">
        <v>7.3152000000000008</v>
      </c>
      <c r="I143" s="366">
        <v>0</v>
      </c>
      <c r="J143" s="366">
        <v>0</v>
      </c>
      <c r="K143" s="430">
        <v>7.3152000000000008</v>
      </c>
      <c r="L143" s="383"/>
      <c r="M143" s="369">
        <v>7.32</v>
      </c>
      <c r="N143" s="370">
        <v>4419.5</v>
      </c>
      <c r="O143" s="370">
        <v>-638.27</v>
      </c>
      <c r="P143" s="370">
        <v>0</v>
      </c>
      <c r="Q143" s="370">
        <v>3781.23</v>
      </c>
      <c r="R143" s="370">
        <f t="shared" si="178"/>
        <v>0</v>
      </c>
      <c r="S143" s="370">
        <f t="shared" si="184"/>
        <v>0</v>
      </c>
      <c r="T143" s="370">
        <f t="shared" si="185"/>
        <v>3781.23</v>
      </c>
      <c r="U143" s="370">
        <f t="shared" si="186"/>
        <v>0</v>
      </c>
      <c r="V143" s="370">
        <f t="shared" si="187"/>
        <v>3783.71</v>
      </c>
      <c r="W143" s="371">
        <v>1.0006558712376661</v>
      </c>
      <c r="X143" s="67">
        <v>9.14</v>
      </c>
      <c r="Y143" s="4">
        <v>4419.5</v>
      </c>
      <c r="AA143" s="39">
        <f t="shared" si="171"/>
        <v>0</v>
      </c>
      <c r="AB143" s="39"/>
    </row>
    <row r="144" spans="1:28" ht="26.4" x14ac:dyDescent="0.25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v>0</v>
      </c>
      <c r="G144" s="366">
        <v>0</v>
      </c>
      <c r="H144" s="430">
        <v>69.739999999999995</v>
      </c>
      <c r="I144" s="366">
        <v>0</v>
      </c>
      <c r="J144" s="366">
        <v>0</v>
      </c>
      <c r="K144" s="430">
        <v>69.739999999999995</v>
      </c>
      <c r="L144" s="383"/>
      <c r="M144" s="369">
        <v>69.739999999999995</v>
      </c>
      <c r="N144" s="370">
        <v>1278.33</v>
      </c>
      <c r="O144" s="370">
        <v>0</v>
      </c>
      <c r="P144" s="370">
        <v>0</v>
      </c>
      <c r="Q144" s="370">
        <v>1278.33</v>
      </c>
      <c r="R144" s="370">
        <f t="shared" si="178"/>
        <v>0</v>
      </c>
      <c r="S144" s="370">
        <f t="shared" si="184"/>
        <v>0</v>
      </c>
      <c r="T144" s="370">
        <f t="shared" si="185"/>
        <v>1278.33</v>
      </c>
      <c r="U144" s="370">
        <f t="shared" si="186"/>
        <v>0</v>
      </c>
      <c r="V144" s="370">
        <f t="shared" si="187"/>
        <v>1278.33</v>
      </c>
      <c r="W144" s="371">
        <v>1</v>
      </c>
      <c r="X144" s="66"/>
      <c r="Y144" s="4">
        <v>1278.33</v>
      </c>
      <c r="AA144" s="39">
        <f t="shared" si="171"/>
        <v>0</v>
      </c>
      <c r="AB144" s="39"/>
    </row>
    <row r="145" spans="1:28" ht="39.6" x14ac:dyDescent="0.25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v>0</v>
      </c>
      <c r="G145" s="366">
        <v>0</v>
      </c>
      <c r="H145" s="430">
        <v>2.31</v>
      </c>
      <c r="I145" s="366">
        <v>0</v>
      </c>
      <c r="J145" s="366">
        <v>0</v>
      </c>
      <c r="K145" s="430">
        <v>2.31</v>
      </c>
      <c r="L145" s="383"/>
      <c r="M145" s="369">
        <v>2.31</v>
      </c>
      <c r="N145" s="370">
        <v>1529.24</v>
      </c>
      <c r="O145" s="370">
        <v>0</v>
      </c>
      <c r="P145" s="370">
        <v>0</v>
      </c>
      <c r="Q145" s="370">
        <v>1529.24</v>
      </c>
      <c r="R145" s="370">
        <f t="shared" si="178"/>
        <v>0</v>
      </c>
      <c r="S145" s="370">
        <f t="shared" si="184"/>
        <v>0</v>
      </c>
      <c r="T145" s="370">
        <f t="shared" si="185"/>
        <v>1529.24</v>
      </c>
      <c r="U145" s="370">
        <f t="shared" si="186"/>
        <v>0</v>
      </c>
      <c r="V145" s="370">
        <f t="shared" si="187"/>
        <v>1529.24</v>
      </c>
      <c r="W145" s="371">
        <v>1</v>
      </c>
      <c r="X145" s="67">
        <v>3.02</v>
      </c>
      <c r="Y145" s="4">
        <v>1529.24</v>
      </c>
      <c r="AA145" s="39">
        <f t="shared" si="171"/>
        <v>0</v>
      </c>
      <c r="AB145" s="39"/>
    </row>
    <row r="146" spans="1:28" ht="39.6" x14ac:dyDescent="0.25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v>0</v>
      </c>
      <c r="G146" s="366">
        <v>0</v>
      </c>
      <c r="H146" s="430">
        <v>25.07</v>
      </c>
      <c r="I146" s="366">
        <v>0</v>
      </c>
      <c r="J146" s="366">
        <v>0</v>
      </c>
      <c r="K146" s="430">
        <v>25.07</v>
      </c>
      <c r="L146" s="383"/>
      <c r="M146" s="369">
        <v>25.07</v>
      </c>
      <c r="N146" s="370">
        <v>1046.67</v>
      </c>
      <c r="O146" s="370">
        <v>0</v>
      </c>
      <c r="P146" s="370">
        <v>0</v>
      </c>
      <c r="Q146" s="370">
        <v>1046.67</v>
      </c>
      <c r="R146" s="370">
        <f t="shared" si="178"/>
        <v>0</v>
      </c>
      <c r="S146" s="370">
        <f t="shared" si="184"/>
        <v>0</v>
      </c>
      <c r="T146" s="370">
        <f t="shared" si="185"/>
        <v>1046.67</v>
      </c>
      <c r="U146" s="370">
        <f t="shared" si="186"/>
        <v>0</v>
      </c>
      <c r="V146" s="370">
        <f t="shared" si="187"/>
        <v>1046.67</v>
      </c>
      <c r="W146" s="371">
        <v>1</v>
      </c>
      <c r="Y146" s="4">
        <v>1046.67</v>
      </c>
      <c r="AA146" s="39">
        <f t="shared" si="171"/>
        <v>0</v>
      </c>
      <c r="AB146" s="39"/>
    </row>
    <row r="147" spans="1:28" x14ac:dyDescent="0.25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v>-17.891999999999996</v>
      </c>
      <c r="G147" s="366">
        <v>0</v>
      </c>
      <c r="H147" s="430">
        <v>6.7780000000000076</v>
      </c>
      <c r="I147" s="366">
        <v>0</v>
      </c>
      <c r="J147" s="366">
        <v>0</v>
      </c>
      <c r="K147" s="430">
        <v>6.7780000000000076</v>
      </c>
      <c r="L147" s="383"/>
      <c r="M147" s="369">
        <v>6.7800000000000011</v>
      </c>
      <c r="N147" s="370">
        <v>1150.6099999999999</v>
      </c>
      <c r="O147" s="370">
        <v>-834.48</v>
      </c>
      <c r="P147" s="370">
        <v>0</v>
      </c>
      <c r="Q147" s="370">
        <v>316.13</v>
      </c>
      <c r="R147" s="370">
        <f t="shared" si="178"/>
        <v>0</v>
      </c>
      <c r="S147" s="370">
        <f t="shared" si="184"/>
        <v>0</v>
      </c>
      <c r="T147" s="370">
        <f t="shared" si="185"/>
        <v>316.13</v>
      </c>
      <c r="U147" s="370">
        <f t="shared" si="186"/>
        <v>0</v>
      </c>
      <c r="V147" s="370">
        <f t="shared" si="187"/>
        <v>316.22000000000003</v>
      </c>
      <c r="W147" s="371">
        <v>1.0002846930060418</v>
      </c>
      <c r="X147" s="66"/>
      <c r="Y147" s="4">
        <v>1150.6099999999999</v>
      </c>
      <c r="AA147" s="39">
        <f t="shared" si="171"/>
        <v>0</v>
      </c>
      <c r="AB147" s="39"/>
    </row>
    <row r="148" spans="1:28" ht="39.6" x14ac:dyDescent="0.25">
      <c r="A148" s="490" t="s">
        <v>1448</v>
      </c>
      <c r="B148" s="469" t="s">
        <v>834</v>
      </c>
      <c r="C148" s="483" t="s">
        <v>63</v>
      </c>
      <c r="D148" s="484">
        <v>87.10269642974599</v>
      </c>
      <c r="E148" s="485"/>
      <c r="F148" s="366">
        <v>0</v>
      </c>
      <c r="G148" s="366">
        <v>47.52</v>
      </c>
      <c r="H148" s="470">
        <v>47.52</v>
      </c>
      <c r="I148" s="366">
        <v>0</v>
      </c>
      <c r="J148" s="366">
        <v>0</v>
      </c>
      <c r="K148" s="430">
        <v>47.52</v>
      </c>
      <c r="L148" s="486"/>
      <c r="M148" s="369">
        <v>47.52</v>
      </c>
      <c r="N148" s="370"/>
      <c r="O148" s="370">
        <v>0</v>
      </c>
      <c r="P148" s="370">
        <v>4139.12</v>
      </c>
      <c r="Q148" s="370">
        <v>4139.12</v>
      </c>
      <c r="R148" s="370">
        <f t="shared" si="178"/>
        <v>0</v>
      </c>
      <c r="S148" s="370">
        <f t="shared" si="184"/>
        <v>0</v>
      </c>
      <c r="T148" s="370">
        <f t="shared" si="185"/>
        <v>4139.12</v>
      </c>
      <c r="U148" s="370">
        <f t="shared" si="186"/>
        <v>0</v>
      </c>
      <c r="V148" s="370">
        <f t="shared" si="187"/>
        <v>4139.12</v>
      </c>
      <c r="W148" s="371">
        <v>1</v>
      </c>
      <c r="X148" s="66"/>
      <c r="AA148" s="39"/>
      <c r="AB148" s="39"/>
    </row>
    <row r="149" spans="1:28" ht="39.6" x14ac:dyDescent="0.25">
      <c r="A149" s="490" t="s">
        <v>1449</v>
      </c>
      <c r="B149" s="488" t="s">
        <v>890</v>
      </c>
      <c r="C149" s="485" t="s">
        <v>46</v>
      </c>
      <c r="D149" s="484">
        <v>89.495894644063966</v>
      </c>
      <c r="E149" s="485"/>
      <c r="F149" s="366">
        <v>0</v>
      </c>
      <c r="G149" s="366">
        <v>77.999760000000009</v>
      </c>
      <c r="H149" s="470">
        <v>77.999760000000009</v>
      </c>
      <c r="I149" s="366">
        <v>0</v>
      </c>
      <c r="J149" s="366">
        <v>0</v>
      </c>
      <c r="K149" s="430">
        <v>77.999760000000009</v>
      </c>
      <c r="L149" s="486"/>
      <c r="M149" s="369">
        <v>77.999760000000009</v>
      </c>
      <c r="N149" s="370"/>
      <c r="O149" s="370">
        <v>0</v>
      </c>
      <c r="P149" s="370">
        <v>6980.66</v>
      </c>
      <c r="Q149" s="370">
        <v>6980.66</v>
      </c>
      <c r="R149" s="370">
        <f t="shared" si="178"/>
        <v>0</v>
      </c>
      <c r="S149" s="370">
        <f t="shared" si="184"/>
        <v>0</v>
      </c>
      <c r="T149" s="370">
        <f t="shared" si="185"/>
        <v>6980.66</v>
      </c>
      <c r="U149" s="370">
        <f t="shared" si="186"/>
        <v>0</v>
      </c>
      <c r="V149" s="370">
        <f t="shared" si="187"/>
        <v>6980.66</v>
      </c>
      <c r="W149" s="371">
        <v>1</v>
      </c>
      <c r="X149" s="66"/>
      <c r="AA149" s="39"/>
      <c r="AB149" s="39"/>
    </row>
    <row r="150" spans="1:28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32"/>
      <c r="R150" s="632"/>
      <c r="S150" s="632"/>
      <c r="T150" s="632"/>
      <c r="U150" s="632"/>
      <c r="V150" s="632"/>
      <c r="W150" s="650"/>
      <c r="Y150" s="4">
        <v>9576.68</v>
      </c>
      <c r="AA150" s="39">
        <f t="shared" ref="AA150:AA211" si="188">+Y150-N150</f>
        <v>9576.68</v>
      </c>
      <c r="AB150" s="39"/>
    </row>
    <row r="151" spans="1:28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v>0</v>
      </c>
      <c r="G151" s="366">
        <v>0</v>
      </c>
      <c r="H151" s="430">
        <v>26.4</v>
      </c>
      <c r="I151" s="366">
        <v>0</v>
      </c>
      <c r="J151" s="366">
        <v>0</v>
      </c>
      <c r="K151" s="430">
        <v>26.4</v>
      </c>
      <c r="L151" s="383"/>
      <c r="M151" s="369">
        <v>26.4</v>
      </c>
      <c r="N151" s="370">
        <v>1048.3399999999999</v>
      </c>
      <c r="O151" s="370">
        <v>0</v>
      </c>
      <c r="P151" s="370">
        <v>0</v>
      </c>
      <c r="Q151" s="370">
        <v>1048.3399999999999</v>
      </c>
      <c r="R151" s="370">
        <f t="shared" si="178"/>
        <v>0</v>
      </c>
      <c r="S151" s="370">
        <f t="shared" ref="S151" si="189">ROUND(D151*J151,2)</f>
        <v>0</v>
      </c>
      <c r="T151" s="370">
        <f t="shared" ref="T151" si="190">ROUND(K151*D151,2)</f>
        <v>1048.3399999999999</v>
      </c>
      <c r="U151" s="370">
        <f t="shared" ref="U151" si="191">ROUND(L151*D151,2)</f>
        <v>0</v>
      </c>
      <c r="V151" s="370">
        <f t="shared" ref="V151" si="192">ROUND(M151*D151,2)</f>
        <v>1048.3399999999999</v>
      </c>
      <c r="W151" s="371">
        <v>1</v>
      </c>
      <c r="Y151" s="4">
        <v>1048.3399999999999</v>
      </c>
      <c r="AA151" s="39">
        <f t="shared" si="188"/>
        <v>0</v>
      </c>
      <c r="AB151" s="39"/>
    </row>
    <row r="152" spans="1:28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v>0</v>
      </c>
      <c r="G152" s="366">
        <v>0</v>
      </c>
      <c r="H152" s="430">
        <v>28.59</v>
      </c>
      <c r="I152" s="366">
        <v>0</v>
      </c>
      <c r="J152" s="366">
        <v>0</v>
      </c>
      <c r="K152" s="430">
        <v>28.59</v>
      </c>
      <c r="L152" s="383"/>
      <c r="M152" s="369">
        <v>28.59</v>
      </c>
      <c r="N152" s="370">
        <v>1705.97</v>
      </c>
      <c r="O152" s="370">
        <v>0</v>
      </c>
      <c r="P152" s="370">
        <v>0</v>
      </c>
      <c r="Q152" s="370">
        <v>1705.97</v>
      </c>
      <c r="R152" s="370">
        <f t="shared" si="178"/>
        <v>0</v>
      </c>
      <c r="S152" s="370">
        <f t="shared" ref="S152:S156" si="193">ROUND(D152*J152,2)</f>
        <v>0</v>
      </c>
      <c r="T152" s="370">
        <f t="shared" ref="T152:T156" si="194">ROUND(K152*D152,2)</f>
        <v>1705.97</v>
      </c>
      <c r="U152" s="370">
        <f t="shared" ref="U152:U156" si="195">ROUND(L152*D152,2)</f>
        <v>0</v>
      </c>
      <c r="V152" s="370">
        <f t="shared" ref="V152:V156" si="196">ROUND(M152*D152,2)</f>
        <v>1705.97</v>
      </c>
      <c r="W152" s="371">
        <v>1</v>
      </c>
      <c r="Y152" s="4">
        <v>1705.97</v>
      </c>
      <c r="AA152" s="39">
        <f t="shared" si="188"/>
        <v>0</v>
      </c>
      <c r="AB152" s="39"/>
    </row>
    <row r="153" spans="1:28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v>0</v>
      </c>
      <c r="G153" s="366">
        <v>0</v>
      </c>
      <c r="H153" s="430">
        <v>37.22</v>
      </c>
      <c r="I153" s="366">
        <v>0</v>
      </c>
      <c r="J153" s="366">
        <v>0</v>
      </c>
      <c r="K153" s="430">
        <v>37.22</v>
      </c>
      <c r="L153" s="383"/>
      <c r="M153" s="369">
        <v>37.22</v>
      </c>
      <c r="N153" s="370">
        <v>835.59</v>
      </c>
      <c r="O153" s="370">
        <v>0</v>
      </c>
      <c r="P153" s="370">
        <v>0</v>
      </c>
      <c r="Q153" s="370">
        <v>835.59</v>
      </c>
      <c r="R153" s="370">
        <f t="shared" si="178"/>
        <v>0</v>
      </c>
      <c r="S153" s="370">
        <f t="shared" si="193"/>
        <v>0</v>
      </c>
      <c r="T153" s="370">
        <f t="shared" si="194"/>
        <v>835.59</v>
      </c>
      <c r="U153" s="370">
        <f t="shared" si="195"/>
        <v>0</v>
      </c>
      <c r="V153" s="370">
        <f t="shared" si="196"/>
        <v>835.59</v>
      </c>
      <c r="W153" s="371">
        <v>1</v>
      </c>
      <c r="Y153" s="4">
        <v>835.59</v>
      </c>
      <c r="AA153" s="39">
        <f t="shared" si="188"/>
        <v>0</v>
      </c>
      <c r="AB153" s="39"/>
    </row>
    <row r="154" spans="1:28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v>0</v>
      </c>
      <c r="G154" s="366">
        <v>0</v>
      </c>
      <c r="H154" s="430">
        <v>204.88</v>
      </c>
      <c r="I154" s="366">
        <v>0</v>
      </c>
      <c r="J154" s="366">
        <v>0</v>
      </c>
      <c r="K154" s="430">
        <v>204.88</v>
      </c>
      <c r="L154" s="383"/>
      <c r="M154" s="369">
        <v>204.88</v>
      </c>
      <c r="N154" s="370">
        <v>3741.11</v>
      </c>
      <c r="O154" s="370">
        <v>0</v>
      </c>
      <c r="P154" s="370">
        <v>0</v>
      </c>
      <c r="Q154" s="370">
        <v>3741.11</v>
      </c>
      <c r="R154" s="370">
        <f t="shared" si="178"/>
        <v>0</v>
      </c>
      <c r="S154" s="370">
        <f t="shared" si="193"/>
        <v>0</v>
      </c>
      <c r="T154" s="370">
        <f t="shared" si="194"/>
        <v>3741.11</v>
      </c>
      <c r="U154" s="370">
        <f t="shared" si="195"/>
        <v>0</v>
      </c>
      <c r="V154" s="370">
        <f t="shared" si="196"/>
        <v>3741.11</v>
      </c>
      <c r="W154" s="371">
        <v>1</v>
      </c>
      <c r="Y154" s="4">
        <v>3741.11</v>
      </c>
      <c r="AA154" s="39">
        <f t="shared" si="188"/>
        <v>0</v>
      </c>
      <c r="AB154" s="39"/>
    </row>
    <row r="155" spans="1:28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v>0</v>
      </c>
      <c r="G155" s="366">
        <v>0</v>
      </c>
      <c r="H155" s="430">
        <v>2.98</v>
      </c>
      <c r="I155" s="366">
        <v>0</v>
      </c>
      <c r="J155" s="366">
        <v>0</v>
      </c>
      <c r="K155" s="430">
        <v>2.98</v>
      </c>
      <c r="L155" s="383"/>
      <c r="M155" s="369">
        <v>2.98</v>
      </c>
      <c r="N155" s="370">
        <v>1453.38</v>
      </c>
      <c r="O155" s="370">
        <v>0</v>
      </c>
      <c r="P155" s="370">
        <v>0</v>
      </c>
      <c r="Q155" s="370">
        <v>1453.38</v>
      </c>
      <c r="R155" s="370">
        <f t="shared" si="178"/>
        <v>0</v>
      </c>
      <c r="S155" s="370">
        <f t="shared" si="193"/>
        <v>0</v>
      </c>
      <c r="T155" s="370">
        <f t="shared" si="194"/>
        <v>1453.38</v>
      </c>
      <c r="U155" s="370">
        <f t="shared" si="195"/>
        <v>0</v>
      </c>
      <c r="V155" s="370">
        <f t="shared" si="196"/>
        <v>1453.38</v>
      </c>
      <c r="W155" s="371">
        <v>1</v>
      </c>
      <c r="Y155" s="4">
        <v>1453.38</v>
      </c>
      <c r="AA155" s="39">
        <f t="shared" si="188"/>
        <v>0</v>
      </c>
      <c r="AB155" s="39"/>
    </row>
    <row r="156" spans="1:28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v>0</v>
      </c>
      <c r="G156" s="366">
        <v>0</v>
      </c>
      <c r="H156" s="430">
        <v>2.98</v>
      </c>
      <c r="I156" s="366">
        <v>0</v>
      </c>
      <c r="J156" s="366">
        <v>0</v>
      </c>
      <c r="K156" s="430">
        <v>2.98</v>
      </c>
      <c r="L156" s="383"/>
      <c r="M156" s="369">
        <v>2.98</v>
      </c>
      <c r="N156" s="370">
        <v>792.29</v>
      </c>
      <c r="O156" s="370">
        <v>0</v>
      </c>
      <c r="P156" s="370">
        <v>0</v>
      </c>
      <c r="Q156" s="370">
        <v>792.29</v>
      </c>
      <c r="R156" s="370">
        <f t="shared" si="178"/>
        <v>0</v>
      </c>
      <c r="S156" s="370">
        <f t="shared" si="193"/>
        <v>0</v>
      </c>
      <c r="T156" s="370">
        <f t="shared" si="194"/>
        <v>792.29</v>
      </c>
      <c r="U156" s="370">
        <f t="shared" si="195"/>
        <v>0</v>
      </c>
      <c r="V156" s="370">
        <f t="shared" si="196"/>
        <v>792.29</v>
      </c>
      <c r="W156" s="371">
        <v>1</v>
      </c>
      <c r="Y156" s="4">
        <v>792.29</v>
      </c>
      <c r="AA156" s="39">
        <f t="shared" si="188"/>
        <v>0</v>
      </c>
      <c r="AB156" s="39"/>
    </row>
    <row r="157" spans="1:28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32"/>
      <c r="R157" s="632"/>
      <c r="S157" s="632"/>
      <c r="T157" s="632"/>
      <c r="U157" s="632"/>
      <c r="V157" s="632"/>
      <c r="W157" s="650"/>
      <c r="Y157" s="4">
        <v>36069.11</v>
      </c>
      <c r="AA157" s="39">
        <f t="shared" si="188"/>
        <v>36069.11</v>
      </c>
      <c r="AB157" s="39"/>
    </row>
    <row r="158" spans="1:28" ht="39.6" x14ac:dyDescent="0.25">
      <c r="A158" s="490" t="s">
        <v>283</v>
      </c>
      <c r="B158" s="469" t="s">
        <v>105</v>
      </c>
      <c r="C158" s="470" t="s">
        <v>63</v>
      </c>
      <c r="D158" s="471">
        <v>51.88</v>
      </c>
      <c r="E158" s="470">
        <v>111.13</v>
      </c>
      <c r="F158" s="366">
        <v>0</v>
      </c>
      <c r="G158" s="366">
        <v>0</v>
      </c>
      <c r="H158" s="470">
        <v>111.13</v>
      </c>
      <c r="I158" s="366">
        <v>0</v>
      </c>
      <c r="J158" s="366">
        <v>0</v>
      </c>
      <c r="K158" s="470">
        <v>111.13</v>
      </c>
      <c r="L158" s="383"/>
      <c r="M158" s="369">
        <v>111.13</v>
      </c>
      <c r="N158" s="370">
        <v>5765.42</v>
      </c>
      <c r="O158" s="370">
        <v>0</v>
      </c>
      <c r="P158" s="370">
        <v>0</v>
      </c>
      <c r="Q158" s="370">
        <v>5765.42</v>
      </c>
      <c r="R158" s="370">
        <v>0</v>
      </c>
      <c r="S158" s="370">
        <f t="shared" ref="S158" si="197">ROUND(D158*J158,2)</f>
        <v>0</v>
      </c>
      <c r="T158" s="370">
        <f t="shared" ref="T158" si="198">ROUND(K158*D158,2)</f>
        <v>5765.42</v>
      </c>
      <c r="U158" s="370">
        <f t="shared" ref="U158" si="199">ROUND(L158*D158,2)</f>
        <v>0</v>
      </c>
      <c r="V158" s="370">
        <f t="shared" ref="V158" si="200">ROUND(M158*D158,2)</f>
        <v>5765.42</v>
      </c>
      <c r="W158" s="371">
        <v>1</v>
      </c>
      <c r="Y158" s="4">
        <v>5765.42</v>
      </c>
      <c r="AA158" s="39">
        <f t="shared" si="188"/>
        <v>0</v>
      </c>
      <c r="AB158" s="39"/>
    </row>
    <row r="159" spans="1:28" ht="26.4" x14ac:dyDescent="0.25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v>-12.34</v>
      </c>
      <c r="G159" s="366">
        <v>0</v>
      </c>
      <c r="H159" s="470">
        <v>0</v>
      </c>
      <c r="I159" s="366">
        <v>0</v>
      </c>
      <c r="J159" s="366">
        <v>0</v>
      </c>
      <c r="K159" s="470">
        <v>0</v>
      </c>
      <c r="L159" s="383"/>
      <c r="M159" s="369">
        <v>0</v>
      </c>
      <c r="N159" s="370">
        <v>683.76</v>
      </c>
      <c r="O159" s="370">
        <v>-683.76</v>
      </c>
      <c r="P159" s="370">
        <v>0</v>
      </c>
      <c r="Q159" s="370">
        <v>0</v>
      </c>
      <c r="R159" s="370">
        <v>0</v>
      </c>
      <c r="S159" s="370">
        <f t="shared" ref="S159:S162" si="201">ROUND(D159*J159,2)</f>
        <v>0</v>
      </c>
      <c r="T159" s="370">
        <f t="shared" ref="T159:T162" si="202">ROUND(K159*D159,2)</f>
        <v>0</v>
      </c>
      <c r="U159" s="370">
        <f t="shared" ref="U159:U162" si="203">ROUND(L159*D159,2)</f>
        <v>0</v>
      </c>
      <c r="V159" s="370">
        <f t="shared" ref="V159:V162" si="204">ROUND(M159*D159,2)</f>
        <v>0</v>
      </c>
      <c r="W159" s="371">
        <v>0</v>
      </c>
      <c r="Y159" s="4">
        <v>683.76</v>
      </c>
      <c r="AA159" s="39">
        <f t="shared" si="188"/>
        <v>0</v>
      </c>
      <c r="AB159" s="39"/>
    </row>
    <row r="160" spans="1:28" ht="26.4" x14ac:dyDescent="0.25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v>0</v>
      </c>
      <c r="G160" s="366">
        <v>0</v>
      </c>
      <c r="H160" s="470">
        <v>2.92</v>
      </c>
      <c r="I160" s="366">
        <v>0</v>
      </c>
      <c r="J160" s="366">
        <v>0</v>
      </c>
      <c r="K160" s="470">
        <v>2.92</v>
      </c>
      <c r="L160" s="383"/>
      <c r="M160" s="369">
        <v>2.92</v>
      </c>
      <c r="N160" s="370">
        <v>187.41</v>
      </c>
      <c r="O160" s="370">
        <v>0</v>
      </c>
      <c r="P160" s="370">
        <v>0</v>
      </c>
      <c r="Q160" s="370">
        <v>187.41</v>
      </c>
      <c r="R160" s="370">
        <v>0</v>
      </c>
      <c r="S160" s="370">
        <f t="shared" si="201"/>
        <v>0</v>
      </c>
      <c r="T160" s="370">
        <f t="shared" si="202"/>
        <v>187.41</v>
      </c>
      <c r="U160" s="370">
        <f t="shared" si="203"/>
        <v>0</v>
      </c>
      <c r="V160" s="370">
        <f t="shared" si="204"/>
        <v>187.41</v>
      </c>
      <c r="W160" s="371">
        <v>1</v>
      </c>
      <c r="Y160" s="4">
        <v>187.41</v>
      </c>
      <c r="AA160" s="39">
        <f t="shared" si="188"/>
        <v>0</v>
      </c>
      <c r="AB160" s="39"/>
    </row>
    <row r="161" spans="1:28" ht="26.4" x14ac:dyDescent="0.25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v>-12.34</v>
      </c>
      <c r="G161" s="366">
        <v>0</v>
      </c>
      <c r="H161" s="470">
        <v>0</v>
      </c>
      <c r="I161" s="366">
        <v>0</v>
      </c>
      <c r="J161" s="366">
        <v>0</v>
      </c>
      <c r="K161" s="470">
        <v>0</v>
      </c>
      <c r="L161" s="383"/>
      <c r="M161" s="369">
        <v>0</v>
      </c>
      <c r="N161" s="370">
        <v>1287.68</v>
      </c>
      <c r="O161" s="370">
        <v>-1287.68</v>
      </c>
      <c r="P161" s="370">
        <v>0</v>
      </c>
      <c r="Q161" s="370">
        <v>0</v>
      </c>
      <c r="R161" s="370">
        <v>0</v>
      </c>
      <c r="S161" s="370">
        <f t="shared" si="201"/>
        <v>0</v>
      </c>
      <c r="T161" s="370">
        <f t="shared" si="202"/>
        <v>0</v>
      </c>
      <c r="U161" s="370">
        <f t="shared" si="203"/>
        <v>0</v>
      </c>
      <c r="V161" s="370">
        <f t="shared" si="204"/>
        <v>0</v>
      </c>
      <c r="W161" s="371">
        <v>0</v>
      </c>
      <c r="Y161" s="4">
        <v>1287.68</v>
      </c>
      <c r="AA161" s="39">
        <f t="shared" si="188"/>
        <v>0</v>
      </c>
      <c r="AB161" s="39"/>
    </row>
    <row r="162" spans="1:28" ht="39.6" x14ac:dyDescent="0.25">
      <c r="A162" s="490" t="s">
        <v>287</v>
      </c>
      <c r="B162" s="469" t="s">
        <v>280</v>
      </c>
      <c r="C162" s="470" t="s">
        <v>63</v>
      </c>
      <c r="D162" s="471">
        <v>633.75</v>
      </c>
      <c r="E162" s="470">
        <v>44.41</v>
      </c>
      <c r="F162" s="366">
        <v>0</v>
      </c>
      <c r="G162" s="366">
        <v>0</v>
      </c>
      <c r="H162" s="470">
        <v>44.41</v>
      </c>
      <c r="I162" s="366">
        <v>0</v>
      </c>
      <c r="J162" s="366">
        <v>0</v>
      </c>
      <c r="K162" s="470">
        <v>44.41</v>
      </c>
      <c r="L162" s="383"/>
      <c r="M162" s="369">
        <v>0</v>
      </c>
      <c r="N162" s="370">
        <v>28144.84</v>
      </c>
      <c r="O162" s="370">
        <v>0</v>
      </c>
      <c r="P162" s="370">
        <v>0</v>
      </c>
      <c r="Q162" s="370">
        <v>28144.84</v>
      </c>
      <c r="R162" s="370">
        <v>0</v>
      </c>
      <c r="S162" s="370">
        <f t="shared" si="201"/>
        <v>0</v>
      </c>
      <c r="T162" s="370">
        <f t="shared" si="202"/>
        <v>28144.84</v>
      </c>
      <c r="U162" s="370">
        <f t="shared" si="203"/>
        <v>0</v>
      </c>
      <c r="V162" s="370">
        <f t="shared" si="204"/>
        <v>0</v>
      </c>
      <c r="W162" s="371">
        <v>0</v>
      </c>
      <c r="Y162" s="4">
        <v>28144.84</v>
      </c>
      <c r="AA162" s="39">
        <f t="shared" si="188"/>
        <v>0</v>
      </c>
      <c r="AB162" s="39"/>
    </row>
    <row r="163" spans="1:28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32"/>
      <c r="R163" s="632"/>
      <c r="S163" s="632"/>
      <c r="T163" s="632"/>
      <c r="U163" s="632"/>
      <c r="V163" s="632"/>
      <c r="W163" s="650"/>
      <c r="Y163" s="4">
        <v>12659.41</v>
      </c>
      <c r="AA163" s="39">
        <f t="shared" si="188"/>
        <v>12659.41</v>
      </c>
      <c r="AB163" s="39"/>
    </row>
    <row r="164" spans="1:28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v>-0.8422999999999945</v>
      </c>
      <c r="G164" s="366">
        <v>0</v>
      </c>
      <c r="H164" s="430">
        <v>90.02770000000001</v>
      </c>
      <c r="I164" s="366">
        <v>0</v>
      </c>
      <c r="J164" s="366">
        <v>0</v>
      </c>
      <c r="K164" s="430">
        <v>90.02770000000001</v>
      </c>
      <c r="L164" s="383"/>
      <c r="M164" s="369">
        <v>86.271699999999996</v>
      </c>
      <c r="N164" s="370">
        <v>7007.89</v>
      </c>
      <c r="O164" s="370">
        <v>-64.959999999999994</v>
      </c>
      <c r="P164" s="370">
        <v>0</v>
      </c>
      <c r="Q164" s="370">
        <v>6942.94</v>
      </c>
      <c r="R164" s="370">
        <v>0</v>
      </c>
      <c r="S164" s="370">
        <f t="shared" ref="S164" si="205">ROUND(D164*J164,2)</f>
        <v>0</v>
      </c>
      <c r="T164" s="370">
        <f t="shared" ref="T164" si="206">ROUND(K164*D164,2)</f>
        <v>6942.94</v>
      </c>
      <c r="U164" s="370">
        <f t="shared" ref="U164" si="207">ROUND(L164*D164,2)</f>
        <v>0</v>
      </c>
      <c r="V164" s="370">
        <f t="shared" ref="V164" si="208">ROUND(M164*D164,2)</f>
        <v>6653.27</v>
      </c>
      <c r="W164" s="371">
        <v>0.95827848145022154</v>
      </c>
      <c r="Y164" s="4">
        <v>7007.89</v>
      </c>
      <c r="AA164" s="39">
        <f t="shared" si="188"/>
        <v>0</v>
      </c>
      <c r="AB164" s="39"/>
    </row>
    <row r="165" spans="1:28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v>-0.8422999999999945</v>
      </c>
      <c r="G165" s="366">
        <v>0</v>
      </c>
      <c r="H165" s="430">
        <v>90.02770000000001</v>
      </c>
      <c r="I165" s="366">
        <v>0</v>
      </c>
      <c r="J165" s="366">
        <v>0</v>
      </c>
      <c r="K165" s="430">
        <v>90.02770000000001</v>
      </c>
      <c r="L165" s="383"/>
      <c r="M165" s="369">
        <v>86.271699999999996</v>
      </c>
      <c r="N165" s="370">
        <v>2504.38</v>
      </c>
      <c r="O165" s="370">
        <v>-23.21</v>
      </c>
      <c r="P165" s="370">
        <v>0</v>
      </c>
      <c r="Q165" s="370">
        <v>2481.16</v>
      </c>
      <c r="R165" s="370">
        <v>0</v>
      </c>
      <c r="S165" s="370">
        <f t="shared" ref="S165:S166" si="209">ROUND(D165*J165,2)</f>
        <v>0</v>
      </c>
      <c r="T165" s="370">
        <f t="shared" ref="T165:T166" si="210">ROUND(K165*D165,2)</f>
        <v>2481.16</v>
      </c>
      <c r="U165" s="370">
        <f t="shared" ref="U165:U166" si="211">ROUND(L165*D165,2)</f>
        <v>0</v>
      </c>
      <c r="V165" s="370">
        <f t="shared" ref="V165:V166" si="212">ROUND(M165*D165,2)</f>
        <v>2377.65</v>
      </c>
      <c r="W165" s="371">
        <v>0.95828161021457714</v>
      </c>
      <c r="Y165" s="4">
        <v>2504.38</v>
      </c>
      <c r="AA165" s="39">
        <f t="shared" si="188"/>
        <v>0</v>
      </c>
      <c r="AB165" s="39"/>
    </row>
    <row r="166" spans="1:28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v>-6.8900000000000006</v>
      </c>
      <c r="G166" s="366">
        <v>0</v>
      </c>
      <c r="H166" s="430">
        <v>65.16</v>
      </c>
      <c r="I166" s="366">
        <v>0</v>
      </c>
      <c r="J166" s="366">
        <v>0</v>
      </c>
      <c r="K166" s="430">
        <v>65.16</v>
      </c>
      <c r="L166" s="383"/>
      <c r="M166" s="369">
        <v>0</v>
      </c>
      <c r="N166" s="370">
        <v>3147.14</v>
      </c>
      <c r="O166" s="370">
        <v>-300.95999999999998</v>
      </c>
      <c r="P166" s="370">
        <v>0</v>
      </c>
      <c r="Q166" s="370">
        <v>2846.19</v>
      </c>
      <c r="R166" s="370">
        <v>0</v>
      </c>
      <c r="S166" s="370">
        <f t="shared" si="209"/>
        <v>0</v>
      </c>
      <c r="T166" s="370">
        <f t="shared" si="210"/>
        <v>2846.19</v>
      </c>
      <c r="U166" s="370">
        <f t="shared" si="211"/>
        <v>0</v>
      </c>
      <c r="V166" s="370">
        <f t="shared" si="212"/>
        <v>0</v>
      </c>
      <c r="W166" s="371">
        <v>0</v>
      </c>
      <c r="Y166" s="4">
        <v>3147.14</v>
      </c>
      <c r="AA166" s="39">
        <f t="shared" si="188"/>
        <v>0</v>
      </c>
      <c r="AB166" s="39"/>
    </row>
    <row r="167" spans="1:28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32"/>
      <c r="R167" s="632"/>
      <c r="S167" s="632"/>
      <c r="T167" s="632"/>
      <c r="U167" s="632"/>
      <c r="V167" s="632"/>
      <c r="W167" s="650"/>
      <c r="Y167" s="4">
        <v>18821.990000000002</v>
      </c>
      <c r="AA167" s="39">
        <f t="shared" si="188"/>
        <v>18821.990000000002</v>
      </c>
      <c r="AB167" s="39"/>
    </row>
    <row r="168" spans="1:28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v>0</v>
      </c>
      <c r="G168" s="366">
        <v>0</v>
      </c>
      <c r="H168" s="430">
        <v>3.61</v>
      </c>
      <c r="I168" s="366">
        <v>0</v>
      </c>
      <c r="J168" s="366">
        <v>0</v>
      </c>
      <c r="K168" s="430">
        <v>3.61</v>
      </c>
      <c r="L168" s="383"/>
      <c r="M168" s="369">
        <v>0</v>
      </c>
      <c r="N168" s="370">
        <v>3710.5</v>
      </c>
      <c r="O168" s="370">
        <v>0</v>
      </c>
      <c r="P168" s="370">
        <v>0</v>
      </c>
      <c r="Q168" s="370">
        <v>3710.5</v>
      </c>
      <c r="R168" s="370">
        <v>0</v>
      </c>
      <c r="S168" s="370">
        <f t="shared" ref="S168" si="213">ROUND(D168*J168,2)</f>
        <v>0</v>
      </c>
      <c r="T168" s="370">
        <f t="shared" ref="T168" si="214">ROUND(K168*D168,2)</f>
        <v>3710.5</v>
      </c>
      <c r="U168" s="370">
        <f t="shared" ref="U168" si="215">ROUND(L168*D168,2)</f>
        <v>0</v>
      </c>
      <c r="V168" s="370">
        <f t="shared" ref="V168" si="216">ROUND(M168*D168,2)</f>
        <v>0</v>
      </c>
      <c r="W168" s="371">
        <v>0</v>
      </c>
      <c r="Y168" s="4">
        <v>3710.5</v>
      </c>
      <c r="AA168" s="39">
        <f t="shared" si="188"/>
        <v>0</v>
      </c>
      <c r="AB168" s="39"/>
    </row>
    <row r="169" spans="1:28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v>0</v>
      </c>
      <c r="G169" s="366">
        <v>0</v>
      </c>
      <c r="H169" s="430">
        <v>4.97</v>
      </c>
      <c r="I169" s="366">
        <v>0</v>
      </c>
      <c r="J169" s="366">
        <v>0</v>
      </c>
      <c r="K169" s="430">
        <v>4.97</v>
      </c>
      <c r="L169" s="383"/>
      <c r="M169" s="369">
        <v>0</v>
      </c>
      <c r="N169" s="370">
        <v>4360.28</v>
      </c>
      <c r="O169" s="370">
        <v>0</v>
      </c>
      <c r="P169" s="370">
        <v>0</v>
      </c>
      <c r="Q169" s="370">
        <v>4360.28</v>
      </c>
      <c r="R169" s="370">
        <v>0</v>
      </c>
      <c r="S169" s="370">
        <f t="shared" ref="S169:S170" si="217">ROUND(D169*J169,2)</f>
        <v>0</v>
      </c>
      <c r="T169" s="370">
        <f t="shared" ref="T169:T170" si="218">ROUND(K169*D169,2)</f>
        <v>4360.28</v>
      </c>
      <c r="U169" s="370">
        <f t="shared" ref="U169:U170" si="219">ROUND(L169*D169,2)</f>
        <v>0</v>
      </c>
      <c r="V169" s="370">
        <f t="shared" ref="V169:V170" si="220">ROUND(M169*D169,2)</f>
        <v>0</v>
      </c>
      <c r="W169" s="371">
        <v>0</v>
      </c>
      <c r="Y169" s="4">
        <v>4360.28</v>
      </c>
      <c r="AA169" s="39">
        <f t="shared" si="188"/>
        <v>0</v>
      </c>
      <c r="AB169" s="39"/>
    </row>
    <row r="170" spans="1:28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v>0</v>
      </c>
      <c r="G170" s="366">
        <v>0</v>
      </c>
      <c r="H170" s="430">
        <v>10.46</v>
      </c>
      <c r="I170" s="366">
        <v>0</v>
      </c>
      <c r="J170" s="366">
        <v>0</v>
      </c>
      <c r="K170" s="430">
        <v>10.46</v>
      </c>
      <c r="L170" s="383"/>
      <c r="M170" s="369">
        <v>0</v>
      </c>
      <c r="N170" s="370">
        <v>10751.21</v>
      </c>
      <c r="O170" s="370">
        <v>0</v>
      </c>
      <c r="P170" s="370">
        <v>0</v>
      </c>
      <c r="Q170" s="370">
        <v>10751.21</v>
      </c>
      <c r="R170" s="370">
        <v>0</v>
      </c>
      <c r="S170" s="370">
        <f t="shared" si="217"/>
        <v>0</v>
      </c>
      <c r="T170" s="370">
        <f t="shared" si="218"/>
        <v>10751.21</v>
      </c>
      <c r="U170" s="370">
        <f t="shared" si="219"/>
        <v>0</v>
      </c>
      <c r="V170" s="370">
        <f t="shared" si="220"/>
        <v>0</v>
      </c>
      <c r="W170" s="371">
        <v>0</v>
      </c>
      <c r="Y170" s="4">
        <v>10751.21</v>
      </c>
      <c r="AA170" s="39">
        <f t="shared" si="188"/>
        <v>0</v>
      </c>
      <c r="AB170" s="39"/>
    </row>
    <row r="171" spans="1:28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32"/>
      <c r="R171" s="632"/>
      <c r="S171" s="632"/>
      <c r="T171" s="632"/>
      <c r="U171" s="632"/>
      <c r="V171" s="632"/>
      <c r="W171" s="650"/>
      <c r="Y171" s="4">
        <v>15673.07</v>
      </c>
      <c r="AA171" s="39">
        <f t="shared" si="188"/>
        <v>15673.07</v>
      </c>
      <c r="AB171" s="39"/>
    </row>
    <row r="172" spans="1:28" ht="26.4" x14ac:dyDescent="0.25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v>-1.4219999999999997</v>
      </c>
      <c r="G172" s="366">
        <v>0</v>
      </c>
      <c r="H172" s="430">
        <v>3.258</v>
      </c>
      <c r="I172" s="366">
        <v>0</v>
      </c>
      <c r="J172" s="366">
        <v>0</v>
      </c>
      <c r="K172" s="430">
        <v>3.258</v>
      </c>
      <c r="L172" s="383"/>
      <c r="M172" s="369">
        <v>3.26</v>
      </c>
      <c r="N172" s="370">
        <v>2032.8</v>
      </c>
      <c r="O172" s="370">
        <v>-617.66</v>
      </c>
      <c r="P172" s="370">
        <v>0</v>
      </c>
      <c r="Q172" s="370">
        <v>1415.14</v>
      </c>
      <c r="R172" s="370">
        <v>0</v>
      </c>
      <c r="S172" s="370">
        <f t="shared" ref="S172" si="221">ROUND(D172*J172,2)</f>
        <v>0</v>
      </c>
      <c r="T172" s="370">
        <f t="shared" ref="T172" si="222">ROUND(K172*D172,2)</f>
        <v>1415.14</v>
      </c>
      <c r="U172" s="370">
        <f t="shared" ref="U172" si="223">ROUND(L172*D172,2)</f>
        <v>0</v>
      </c>
      <c r="V172" s="370">
        <f t="shared" ref="V172" si="224">ROUND(M172*D172,2)</f>
        <v>1416.01</v>
      </c>
      <c r="W172" s="371">
        <v>1.0006147801630934</v>
      </c>
      <c r="Y172" s="4">
        <v>2032.8</v>
      </c>
      <c r="AA172" s="39">
        <f t="shared" si="188"/>
        <v>0</v>
      </c>
      <c r="AB172" s="39"/>
    </row>
    <row r="173" spans="1:28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v>-1.6300000000000097</v>
      </c>
      <c r="G173" s="366">
        <v>0</v>
      </c>
      <c r="H173" s="430">
        <v>65.16</v>
      </c>
      <c r="I173" s="366">
        <v>0</v>
      </c>
      <c r="J173" s="366">
        <v>0</v>
      </c>
      <c r="K173" s="430">
        <v>65.16</v>
      </c>
      <c r="L173" s="383"/>
      <c r="M173" s="369">
        <v>65.16</v>
      </c>
      <c r="N173" s="370">
        <v>2725.7</v>
      </c>
      <c r="O173" s="370">
        <v>-66.52</v>
      </c>
      <c r="P173" s="370">
        <v>0</v>
      </c>
      <c r="Q173" s="370">
        <v>2659.18</v>
      </c>
      <c r="R173" s="370">
        <v>0</v>
      </c>
      <c r="S173" s="370">
        <f t="shared" ref="S173:S176" si="225">ROUND(D173*J173,2)</f>
        <v>0</v>
      </c>
      <c r="T173" s="370">
        <f t="shared" ref="T173:T176" si="226">ROUND(K173*D173,2)</f>
        <v>2659.18</v>
      </c>
      <c r="U173" s="370">
        <f t="shared" ref="U173:U176" si="227">ROUND(L173*D173,2)</f>
        <v>0</v>
      </c>
      <c r="V173" s="370">
        <f t="shared" ref="V173:V176" si="228">ROUND(M173*D173,2)</f>
        <v>2659.18</v>
      </c>
      <c r="W173" s="371">
        <v>1</v>
      </c>
      <c r="Y173" s="4">
        <v>2725.7</v>
      </c>
      <c r="AA173" s="39">
        <f t="shared" si="188"/>
        <v>0</v>
      </c>
      <c r="AB173" s="39"/>
    </row>
    <row r="174" spans="1:28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v>-1.6300000000000097</v>
      </c>
      <c r="G174" s="366">
        <v>0</v>
      </c>
      <c r="H174" s="430">
        <v>65.16</v>
      </c>
      <c r="I174" s="366">
        <v>0</v>
      </c>
      <c r="J174" s="366">
        <v>0</v>
      </c>
      <c r="K174" s="430">
        <v>65.16</v>
      </c>
      <c r="L174" s="383"/>
      <c r="M174" s="369">
        <v>0</v>
      </c>
      <c r="N174" s="370">
        <v>8465.6299999999992</v>
      </c>
      <c r="O174" s="370">
        <v>-206.6</v>
      </c>
      <c r="P174" s="370">
        <v>0</v>
      </c>
      <c r="Q174" s="370">
        <v>8259.0300000000007</v>
      </c>
      <c r="R174" s="370">
        <v>0</v>
      </c>
      <c r="S174" s="370">
        <f t="shared" si="225"/>
        <v>0</v>
      </c>
      <c r="T174" s="370">
        <f t="shared" si="226"/>
        <v>8259.0300000000007</v>
      </c>
      <c r="U174" s="370">
        <f t="shared" si="227"/>
        <v>0</v>
      </c>
      <c r="V174" s="370">
        <f t="shared" si="228"/>
        <v>0</v>
      </c>
      <c r="W174" s="371">
        <v>0</v>
      </c>
      <c r="Y174" s="4">
        <v>8465.6299999999992</v>
      </c>
      <c r="AA174" s="39">
        <f t="shared" si="188"/>
        <v>0</v>
      </c>
      <c r="AB174" s="39"/>
    </row>
    <row r="175" spans="1:28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v>0</v>
      </c>
      <c r="G175" s="366">
        <v>0</v>
      </c>
      <c r="H175" s="430">
        <v>7.59</v>
      </c>
      <c r="I175" s="366">
        <v>0</v>
      </c>
      <c r="J175" s="366">
        <v>0</v>
      </c>
      <c r="K175" s="430">
        <v>7.59</v>
      </c>
      <c r="L175" s="383"/>
      <c r="M175" s="369">
        <v>0</v>
      </c>
      <c r="N175" s="370">
        <v>393.77</v>
      </c>
      <c r="O175" s="370">
        <v>0</v>
      </c>
      <c r="P175" s="370">
        <v>0</v>
      </c>
      <c r="Q175" s="370">
        <v>393.77</v>
      </c>
      <c r="R175" s="370">
        <v>0</v>
      </c>
      <c r="S175" s="370">
        <f t="shared" si="225"/>
        <v>0</v>
      </c>
      <c r="T175" s="370">
        <f t="shared" si="226"/>
        <v>393.77</v>
      </c>
      <c r="U175" s="370">
        <f t="shared" si="227"/>
        <v>0</v>
      </c>
      <c r="V175" s="370">
        <f t="shared" si="228"/>
        <v>0</v>
      </c>
      <c r="W175" s="371">
        <v>0</v>
      </c>
      <c r="Y175" s="4">
        <v>393.77</v>
      </c>
      <c r="AA175" s="39">
        <f t="shared" si="188"/>
        <v>0</v>
      </c>
      <c r="AB175" s="39"/>
    </row>
    <row r="176" spans="1:28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v>0</v>
      </c>
      <c r="G176" s="366">
        <v>0</v>
      </c>
      <c r="H176" s="430">
        <v>2.66</v>
      </c>
      <c r="I176" s="366">
        <v>0</v>
      </c>
      <c r="J176" s="366">
        <v>0</v>
      </c>
      <c r="K176" s="430">
        <v>2.66</v>
      </c>
      <c r="L176" s="383"/>
      <c r="M176" s="369">
        <v>0</v>
      </c>
      <c r="N176" s="370">
        <v>2055.17</v>
      </c>
      <c r="O176" s="370">
        <v>0</v>
      </c>
      <c r="P176" s="370">
        <v>0</v>
      </c>
      <c r="Q176" s="370">
        <v>2055.17</v>
      </c>
      <c r="R176" s="370">
        <v>0</v>
      </c>
      <c r="S176" s="370">
        <f t="shared" si="225"/>
        <v>0</v>
      </c>
      <c r="T176" s="370">
        <f t="shared" si="226"/>
        <v>2055.17</v>
      </c>
      <c r="U176" s="370">
        <f t="shared" si="227"/>
        <v>0</v>
      </c>
      <c r="V176" s="370">
        <f t="shared" si="228"/>
        <v>0</v>
      </c>
      <c r="W176" s="371">
        <v>0</v>
      </c>
      <c r="Y176" s="4">
        <v>2055.17</v>
      </c>
      <c r="AA176" s="39">
        <f t="shared" si="188"/>
        <v>0</v>
      </c>
      <c r="AB176" s="39"/>
    </row>
    <row r="177" spans="1:28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32"/>
      <c r="R177" s="632"/>
      <c r="S177" s="632"/>
      <c r="T177" s="632"/>
      <c r="U177" s="632"/>
      <c r="V177" s="632"/>
      <c r="W177" s="650"/>
      <c r="Y177" s="4">
        <v>16539.22</v>
      </c>
      <c r="AA177" s="39">
        <f t="shared" si="188"/>
        <v>16539.22</v>
      </c>
      <c r="AB177" s="39"/>
    </row>
    <row r="178" spans="1:28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v>0</v>
      </c>
      <c r="G178" s="366">
        <v>0</v>
      </c>
      <c r="H178" s="430">
        <v>265.95999999999998</v>
      </c>
      <c r="I178" s="366">
        <v>0</v>
      </c>
      <c r="J178" s="366">
        <v>0</v>
      </c>
      <c r="K178" s="430">
        <v>265.95999999999998</v>
      </c>
      <c r="L178" s="383"/>
      <c r="M178" s="369">
        <v>265.95999999999998</v>
      </c>
      <c r="N178" s="370">
        <v>1162.25</v>
      </c>
      <c r="O178" s="370">
        <v>0</v>
      </c>
      <c r="P178" s="370">
        <v>0</v>
      </c>
      <c r="Q178" s="370">
        <v>1162.25</v>
      </c>
      <c r="R178" s="370">
        <v>0</v>
      </c>
      <c r="S178" s="370">
        <f t="shared" ref="S178" si="229">ROUND(D178*J178,2)</f>
        <v>0</v>
      </c>
      <c r="T178" s="370">
        <f t="shared" ref="T178" si="230">ROUND(K178*D178,2)</f>
        <v>1162.25</v>
      </c>
      <c r="U178" s="370">
        <f t="shared" ref="U178" si="231">ROUND(L178*D178,2)</f>
        <v>0</v>
      </c>
      <c r="V178" s="370">
        <f t="shared" ref="V178" si="232">ROUND(M178*D178,2)</f>
        <v>1162.25</v>
      </c>
      <c r="W178" s="371">
        <v>1</v>
      </c>
      <c r="Y178" s="4">
        <v>1162.25</v>
      </c>
      <c r="AA178" s="39">
        <f t="shared" si="188"/>
        <v>0</v>
      </c>
      <c r="AB178" s="39"/>
    </row>
    <row r="179" spans="1:28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v>0</v>
      </c>
      <c r="G179" s="366">
        <v>0</v>
      </c>
      <c r="H179" s="430">
        <v>265.95999999999998</v>
      </c>
      <c r="I179" s="366">
        <v>0</v>
      </c>
      <c r="J179" s="366">
        <v>0</v>
      </c>
      <c r="K179" s="430">
        <v>265.95999999999998</v>
      </c>
      <c r="L179" s="383"/>
      <c r="M179" s="369">
        <v>265.95999999999998</v>
      </c>
      <c r="N179" s="370">
        <v>6417.61</v>
      </c>
      <c r="O179" s="370">
        <v>0</v>
      </c>
      <c r="P179" s="370">
        <v>0</v>
      </c>
      <c r="Q179" s="370">
        <v>6417.61</v>
      </c>
      <c r="R179" s="370">
        <v>0</v>
      </c>
      <c r="S179" s="370">
        <f t="shared" ref="S179:S180" si="233">ROUND(D179*J179,2)</f>
        <v>0</v>
      </c>
      <c r="T179" s="370">
        <f t="shared" ref="T179:T180" si="234">ROUND(K179*D179,2)</f>
        <v>6417.61</v>
      </c>
      <c r="U179" s="370">
        <f t="shared" ref="U179:U180" si="235">ROUND(L179*D179,2)</f>
        <v>0</v>
      </c>
      <c r="V179" s="370">
        <f t="shared" ref="V179:V180" si="236">ROUND(M179*D179,2)</f>
        <v>6417.61</v>
      </c>
      <c r="W179" s="371">
        <v>1</v>
      </c>
      <c r="Y179" s="4">
        <v>6417.61</v>
      </c>
      <c r="AA179" s="39">
        <f t="shared" si="188"/>
        <v>0</v>
      </c>
      <c r="AB179" s="39"/>
    </row>
    <row r="180" spans="1:28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v>0</v>
      </c>
      <c r="G180" s="366">
        <v>0</v>
      </c>
      <c r="H180" s="430">
        <v>150.35</v>
      </c>
      <c r="I180" s="366">
        <v>0</v>
      </c>
      <c r="J180" s="366">
        <v>0</v>
      </c>
      <c r="K180" s="430">
        <v>150.35</v>
      </c>
      <c r="L180" s="383"/>
      <c r="M180" s="369">
        <v>0</v>
      </c>
      <c r="N180" s="370">
        <v>8959.36</v>
      </c>
      <c r="O180" s="370">
        <v>0</v>
      </c>
      <c r="P180" s="370">
        <v>0</v>
      </c>
      <c r="Q180" s="370">
        <v>8959.36</v>
      </c>
      <c r="R180" s="370">
        <v>0</v>
      </c>
      <c r="S180" s="370">
        <f t="shared" si="233"/>
        <v>0</v>
      </c>
      <c r="T180" s="370">
        <f t="shared" si="234"/>
        <v>8959.36</v>
      </c>
      <c r="U180" s="370">
        <f t="shared" si="235"/>
        <v>0</v>
      </c>
      <c r="V180" s="370">
        <f t="shared" si="236"/>
        <v>0</v>
      </c>
      <c r="W180" s="371">
        <v>0</v>
      </c>
      <c r="Y180" s="4">
        <v>8959.36</v>
      </c>
      <c r="AA180" s="39">
        <f t="shared" si="188"/>
        <v>0</v>
      </c>
      <c r="AB180" s="39"/>
    </row>
    <row r="181" spans="1:28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32"/>
      <c r="R181" s="632"/>
      <c r="S181" s="632"/>
      <c r="T181" s="632"/>
      <c r="U181" s="632"/>
      <c r="V181" s="632"/>
      <c r="W181" s="650"/>
      <c r="Y181" s="4">
        <v>8059.95</v>
      </c>
      <c r="AA181" s="39">
        <f t="shared" si="188"/>
        <v>8059.95</v>
      </c>
      <c r="AB181" s="39"/>
    </row>
    <row r="182" spans="1:28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v>0</v>
      </c>
      <c r="G182" s="366">
        <v>0</v>
      </c>
      <c r="H182" s="430">
        <v>109.61</v>
      </c>
      <c r="I182" s="366">
        <v>0</v>
      </c>
      <c r="J182" s="366">
        <v>0</v>
      </c>
      <c r="K182" s="430">
        <v>109.61</v>
      </c>
      <c r="L182" s="383"/>
      <c r="M182" s="369">
        <v>0</v>
      </c>
      <c r="N182" s="370">
        <v>1356.97</v>
      </c>
      <c r="O182" s="370">
        <v>0</v>
      </c>
      <c r="P182" s="370">
        <v>0</v>
      </c>
      <c r="Q182" s="370">
        <v>1356.97</v>
      </c>
      <c r="R182" s="370">
        <v>0</v>
      </c>
      <c r="S182" s="370">
        <f t="shared" ref="S182" si="237">ROUND(D182*J182,2)</f>
        <v>0</v>
      </c>
      <c r="T182" s="370">
        <f t="shared" ref="T182" si="238">ROUND(K182*D182,2)</f>
        <v>1356.97</v>
      </c>
      <c r="U182" s="370">
        <f t="shared" ref="U182" si="239">ROUND(L182*D182,2)</f>
        <v>0</v>
      </c>
      <c r="V182" s="370">
        <f t="shared" ref="V182" si="240">ROUND(M182*D182,2)</f>
        <v>0</v>
      </c>
      <c r="W182" s="371">
        <v>0</v>
      </c>
      <c r="Y182" s="4">
        <v>1356.97</v>
      </c>
      <c r="AA182" s="39">
        <f t="shared" si="188"/>
        <v>0</v>
      </c>
      <c r="AB182" s="39"/>
    </row>
    <row r="183" spans="1:28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v>0</v>
      </c>
      <c r="G183" s="366">
        <v>0</v>
      </c>
      <c r="H183" s="430">
        <v>109.61</v>
      </c>
      <c r="I183" s="366">
        <v>0</v>
      </c>
      <c r="J183" s="366">
        <v>0</v>
      </c>
      <c r="K183" s="430">
        <v>109.61</v>
      </c>
      <c r="L183" s="383"/>
      <c r="M183" s="369">
        <v>0</v>
      </c>
      <c r="N183" s="370">
        <v>2127.5300000000002</v>
      </c>
      <c r="O183" s="370">
        <v>0</v>
      </c>
      <c r="P183" s="370">
        <v>0</v>
      </c>
      <c r="Q183" s="370">
        <v>2127.5300000000002</v>
      </c>
      <c r="R183" s="370">
        <v>0</v>
      </c>
      <c r="S183" s="370">
        <f t="shared" ref="S183:S187" si="241">ROUND(D183*J183,2)</f>
        <v>0</v>
      </c>
      <c r="T183" s="370">
        <f t="shared" ref="T183:T187" si="242">ROUND(K183*D183,2)</f>
        <v>2127.5300000000002</v>
      </c>
      <c r="U183" s="370">
        <f t="shared" ref="U183:U187" si="243">ROUND(L183*D183,2)</f>
        <v>0</v>
      </c>
      <c r="V183" s="370">
        <f t="shared" ref="V183:V187" si="244">ROUND(M183*D183,2)</f>
        <v>0</v>
      </c>
      <c r="W183" s="371">
        <v>0</v>
      </c>
      <c r="Y183" s="4">
        <v>2127.5300000000002</v>
      </c>
      <c r="AA183" s="39">
        <f t="shared" si="188"/>
        <v>0</v>
      </c>
      <c r="AB183" s="39"/>
    </row>
    <row r="184" spans="1:28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v>0</v>
      </c>
      <c r="G184" s="366">
        <v>0</v>
      </c>
      <c r="H184" s="430">
        <v>109.61</v>
      </c>
      <c r="I184" s="366">
        <v>0</v>
      </c>
      <c r="J184" s="366">
        <v>0</v>
      </c>
      <c r="K184" s="430">
        <v>109.61</v>
      </c>
      <c r="L184" s="383"/>
      <c r="M184" s="369">
        <v>0</v>
      </c>
      <c r="N184" s="370">
        <v>1666.07</v>
      </c>
      <c r="O184" s="370">
        <v>0</v>
      </c>
      <c r="P184" s="370">
        <v>0</v>
      </c>
      <c r="Q184" s="370">
        <v>1666.07</v>
      </c>
      <c r="R184" s="370">
        <v>0</v>
      </c>
      <c r="S184" s="370">
        <f t="shared" si="241"/>
        <v>0</v>
      </c>
      <c r="T184" s="370">
        <f t="shared" si="242"/>
        <v>1666.07</v>
      </c>
      <c r="U184" s="370">
        <f t="shared" si="243"/>
        <v>0</v>
      </c>
      <c r="V184" s="370">
        <f t="shared" si="244"/>
        <v>0</v>
      </c>
      <c r="W184" s="371">
        <v>0</v>
      </c>
      <c r="Y184" s="4">
        <v>1666.07</v>
      </c>
      <c r="AA184" s="39">
        <f t="shared" si="188"/>
        <v>0</v>
      </c>
      <c r="AB184" s="39"/>
    </row>
    <row r="185" spans="1:28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v>-6.8900000000000006</v>
      </c>
      <c r="G185" s="366">
        <v>0</v>
      </c>
      <c r="H185" s="430">
        <v>65.16</v>
      </c>
      <c r="I185" s="366">
        <v>0</v>
      </c>
      <c r="J185" s="366">
        <v>0</v>
      </c>
      <c r="K185" s="430">
        <v>65.16</v>
      </c>
      <c r="L185" s="383"/>
      <c r="M185" s="369">
        <v>0</v>
      </c>
      <c r="N185" s="370">
        <v>231.28</v>
      </c>
      <c r="O185" s="370">
        <v>-22.12</v>
      </c>
      <c r="P185" s="370">
        <v>0</v>
      </c>
      <c r="Q185" s="370">
        <v>209.16</v>
      </c>
      <c r="R185" s="370">
        <v>0</v>
      </c>
      <c r="S185" s="370">
        <f t="shared" si="241"/>
        <v>0</v>
      </c>
      <c r="T185" s="370">
        <f t="shared" si="242"/>
        <v>209.16</v>
      </c>
      <c r="U185" s="370">
        <f t="shared" si="243"/>
        <v>0</v>
      </c>
      <c r="V185" s="370">
        <f t="shared" si="244"/>
        <v>0</v>
      </c>
      <c r="W185" s="371">
        <v>0</v>
      </c>
      <c r="Y185" s="4">
        <v>231.28</v>
      </c>
      <c r="AA185" s="39">
        <f t="shared" si="188"/>
        <v>0</v>
      </c>
      <c r="AB185" s="39"/>
    </row>
    <row r="186" spans="1:28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v>-6.8900000000000006</v>
      </c>
      <c r="G186" s="366">
        <v>0</v>
      </c>
      <c r="H186" s="430">
        <v>65.16</v>
      </c>
      <c r="I186" s="366">
        <v>0</v>
      </c>
      <c r="J186" s="366">
        <v>0</v>
      </c>
      <c r="K186" s="430">
        <v>65.16</v>
      </c>
      <c r="L186" s="383"/>
      <c r="M186" s="369">
        <v>0</v>
      </c>
      <c r="N186" s="370">
        <v>1449.65</v>
      </c>
      <c r="O186" s="370">
        <v>-138.63</v>
      </c>
      <c r="P186" s="370">
        <v>0</v>
      </c>
      <c r="Q186" s="370">
        <v>1311.02</v>
      </c>
      <c r="R186" s="370">
        <v>0</v>
      </c>
      <c r="S186" s="370">
        <f t="shared" si="241"/>
        <v>0</v>
      </c>
      <c r="T186" s="370">
        <f t="shared" si="242"/>
        <v>1311.02</v>
      </c>
      <c r="U186" s="370">
        <f t="shared" si="243"/>
        <v>0</v>
      </c>
      <c r="V186" s="370">
        <f t="shared" si="244"/>
        <v>0</v>
      </c>
      <c r="W186" s="371">
        <v>0</v>
      </c>
      <c r="Y186" s="4">
        <v>1449.65</v>
      </c>
      <c r="AA186" s="39">
        <f t="shared" si="188"/>
        <v>0</v>
      </c>
      <c r="AB186" s="39"/>
    </row>
    <row r="187" spans="1:28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v>-6.8900000000000006</v>
      </c>
      <c r="G187" s="366">
        <v>0</v>
      </c>
      <c r="H187" s="430">
        <v>65.16</v>
      </c>
      <c r="I187" s="366">
        <v>0</v>
      </c>
      <c r="J187" s="366">
        <v>0</v>
      </c>
      <c r="K187" s="430">
        <v>65.16</v>
      </c>
      <c r="L187" s="383"/>
      <c r="M187" s="369">
        <v>0</v>
      </c>
      <c r="N187" s="370">
        <v>1228.45</v>
      </c>
      <c r="O187" s="370">
        <v>-117.47</v>
      </c>
      <c r="P187" s="370">
        <v>0</v>
      </c>
      <c r="Q187" s="370">
        <v>1110.98</v>
      </c>
      <c r="R187" s="370">
        <v>0</v>
      </c>
      <c r="S187" s="370">
        <f t="shared" si="241"/>
        <v>0</v>
      </c>
      <c r="T187" s="370">
        <f t="shared" si="242"/>
        <v>1110.98</v>
      </c>
      <c r="U187" s="370">
        <f t="shared" si="243"/>
        <v>0</v>
      </c>
      <c r="V187" s="370">
        <f t="shared" si="244"/>
        <v>0</v>
      </c>
      <c r="W187" s="371">
        <v>0</v>
      </c>
      <c r="Y187" s="4">
        <v>1228.45</v>
      </c>
      <c r="AA187" s="39">
        <f t="shared" si="188"/>
        <v>0</v>
      </c>
      <c r="AB187" s="39"/>
    </row>
    <row r="188" spans="1:28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32"/>
      <c r="R188" s="632"/>
      <c r="S188" s="632"/>
      <c r="T188" s="632"/>
      <c r="U188" s="632"/>
      <c r="V188" s="632"/>
      <c r="W188" s="650"/>
      <c r="Y188" s="4">
        <v>15736.84</v>
      </c>
      <c r="AA188" s="39">
        <f t="shared" si="188"/>
        <v>15736.84</v>
      </c>
      <c r="AB188" s="39"/>
    </row>
    <row r="189" spans="1:28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v>0</v>
      </c>
      <c r="G189" s="366">
        <v>0</v>
      </c>
      <c r="H189" s="430">
        <v>3.6</v>
      </c>
      <c r="I189" s="366">
        <v>0</v>
      </c>
      <c r="J189" s="366">
        <v>0</v>
      </c>
      <c r="K189" s="430">
        <v>3.6</v>
      </c>
      <c r="L189" s="383"/>
      <c r="M189" s="369">
        <v>0</v>
      </c>
      <c r="N189" s="370">
        <v>2421.83</v>
      </c>
      <c r="O189" s="370">
        <v>0</v>
      </c>
      <c r="P189" s="370">
        <v>0</v>
      </c>
      <c r="Q189" s="370">
        <v>2421.83</v>
      </c>
      <c r="R189" s="370">
        <v>0</v>
      </c>
      <c r="S189" s="370">
        <f t="shared" ref="S189" si="245">ROUND(D189*J189,2)</f>
        <v>0</v>
      </c>
      <c r="T189" s="370">
        <f t="shared" ref="T189" si="246">ROUND(K189*D189,2)</f>
        <v>2421.83</v>
      </c>
      <c r="U189" s="370">
        <f t="shared" ref="U189" si="247">ROUND(L189*D189,2)</f>
        <v>0</v>
      </c>
      <c r="V189" s="370">
        <f t="shared" ref="V189" si="248">ROUND(M189*D189,2)</f>
        <v>0</v>
      </c>
      <c r="W189" s="371">
        <v>0</v>
      </c>
      <c r="Y189" s="4">
        <v>2421.83</v>
      </c>
      <c r="AA189" s="39">
        <f t="shared" si="188"/>
        <v>0</v>
      </c>
      <c r="AB189" s="39"/>
    </row>
    <row r="190" spans="1:28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v>0</v>
      </c>
      <c r="G190" s="366">
        <v>0</v>
      </c>
      <c r="H190" s="430">
        <v>5</v>
      </c>
      <c r="I190" s="366">
        <v>0</v>
      </c>
      <c r="J190" s="366">
        <v>0</v>
      </c>
      <c r="K190" s="430">
        <v>5</v>
      </c>
      <c r="L190" s="383"/>
      <c r="M190" s="369">
        <v>0</v>
      </c>
      <c r="N190" s="370">
        <v>3870.75</v>
      </c>
      <c r="O190" s="370">
        <v>0</v>
      </c>
      <c r="P190" s="370">
        <v>0</v>
      </c>
      <c r="Q190" s="370">
        <v>3870.75</v>
      </c>
      <c r="R190" s="370">
        <v>0</v>
      </c>
      <c r="S190" s="370">
        <f t="shared" ref="S190:S196" si="249">ROUND(D190*J190,2)</f>
        <v>0</v>
      </c>
      <c r="T190" s="370">
        <f t="shared" ref="T190:T196" si="250">ROUND(K190*D190,2)</f>
        <v>3870.75</v>
      </c>
      <c r="U190" s="370">
        <f t="shared" ref="U190:U196" si="251">ROUND(L190*D190,2)</f>
        <v>0</v>
      </c>
      <c r="V190" s="370">
        <f t="shared" ref="V190:V196" si="252">ROUND(M190*D190,2)</f>
        <v>0</v>
      </c>
      <c r="W190" s="371">
        <v>0</v>
      </c>
      <c r="Y190" s="4">
        <v>3870.75</v>
      </c>
      <c r="AA190" s="39">
        <f t="shared" si="188"/>
        <v>0</v>
      </c>
      <c r="AB190" s="39"/>
    </row>
    <row r="191" spans="1:28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v>0</v>
      </c>
      <c r="G191" s="366">
        <v>0</v>
      </c>
      <c r="H191" s="430">
        <v>2</v>
      </c>
      <c r="I191" s="366">
        <v>0</v>
      </c>
      <c r="J191" s="366">
        <v>0</v>
      </c>
      <c r="K191" s="430">
        <v>2</v>
      </c>
      <c r="L191" s="383"/>
      <c r="M191" s="369">
        <v>0</v>
      </c>
      <c r="N191" s="370">
        <v>1687.66</v>
      </c>
      <c r="O191" s="370">
        <v>0</v>
      </c>
      <c r="P191" s="370">
        <v>0</v>
      </c>
      <c r="Q191" s="370">
        <v>1687.66</v>
      </c>
      <c r="R191" s="370">
        <v>0</v>
      </c>
      <c r="S191" s="370">
        <f t="shared" si="249"/>
        <v>0</v>
      </c>
      <c r="T191" s="370">
        <f t="shared" si="250"/>
        <v>1687.66</v>
      </c>
      <c r="U191" s="370">
        <f t="shared" si="251"/>
        <v>0</v>
      </c>
      <c r="V191" s="370">
        <f t="shared" si="252"/>
        <v>0</v>
      </c>
      <c r="W191" s="371">
        <v>0</v>
      </c>
      <c r="Y191" s="4">
        <v>1687.66</v>
      </c>
      <c r="AA191" s="39">
        <f t="shared" si="188"/>
        <v>0</v>
      </c>
      <c r="AB191" s="39"/>
    </row>
    <row r="192" spans="1:28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v>0</v>
      </c>
      <c r="G192" s="366">
        <v>0</v>
      </c>
      <c r="H192" s="430">
        <v>2</v>
      </c>
      <c r="I192" s="366">
        <v>0</v>
      </c>
      <c r="J192" s="366">
        <v>0</v>
      </c>
      <c r="K192" s="430">
        <v>2</v>
      </c>
      <c r="L192" s="383"/>
      <c r="M192" s="369">
        <v>0</v>
      </c>
      <c r="N192" s="370">
        <v>233.46</v>
      </c>
      <c r="O192" s="370">
        <v>0</v>
      </c>
      <c r="P192" s="370">
        <v>0</v>
      </c>
      <c r="Q192" s="370">
        <v>233.46</v>
      </c>
      <c r="R192" s="370">
        <v>0</v>
      </c>
      <c r="S192" s="370">
        <f t="shared" si="249"/>
        <v>0</v>
      </c>
      <c r="T192" s="370">
        <f t="shared" si="250"/>
        <v>233.46</v>
      </c>
      <c r="U192" s="370">
        <f t="shared" si="251"/>
        <v>0</v>
      </c>
      <c r="V192" s="370">
        <f t="shared" si="252"/>
        <v>0</v>
      </c>
      <c r="W192" s="371">
        <v>0</v>
      </c>
      <c r="Y192" s="4">
        <v>233.46</v>
      </c>
      <c r="AA192" s="39">
        <f t="shared" si="188"/>
        <v>0</v>
      </c>
      <c r="AB192" s="39"/>
    </row>
    <row r="193" spans="1:28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v>0</v>
      </c>
      <c r="G193" s="366">
        <v>0</v>
      </c>
      <c r="H193" s="430">
        <v>4</v>
      </c>
      <c r="I193" s="366">
        <v>0</v>
      </c>
      <c r="J193" s="366">
        <v>0</v>
      </c>
      <c r="K193" s="430">
        <v>4</v>
      </c>
      <c r="L193" s="383"/>
      <c r="M193" s="369">
        <v>0</v>
      </c>
      <c r="N193" s="370">
        <v>1526.28</v>
      </c>
      <c r="O193" s="370">
        <v>0</v>
      </c>
      <c r="P193" s="370">
        <v>0</v>
      </c>
      <c r="Q193" s="370">
        <v>1526.28</v>
      </c>
      <c r="R193" s="370">
        <v>0</v>
      </c>
      <c r="S193" s="370">
        <f t="shared" si="249"/>
        <v>0</v>
      </c>
      <c r="T193" s="370">
        <f t="shared" si="250"/>
        <v>1526.28</v>
      </c>
      <c r="U193" s="370">
        <f t="shared" si="251"/>
        <v>0</v>
      </c>
      <c r="V193" s="370">
        <f t="shared" si="252"/>
        <v>0</v>
      </c>
      <c r="W193" s="371">
        <v>0</v>
      </c>
      <c r="Y193" s="4">
        <v>1526.28</v>
      </c>
      <c r="AA193" s="39">
        <f t="shared" si="188"/>
        <v>0</v>
      </c>
      <c r="AB193" s="39"/>
    </row>
    <row r="194" spans="1:28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v>0</v>
      </c>
      <c r="G194" s="366">
        <v>0</v>
      </c>
      <c r="H194" s="430">
        <v>4</v>
      </c>
      <c r="I194" s="366">
        <v>0</v>
      </c>
      <c r="J194" s="366">
        <v>0</v>
      </c>
      <c r="K194" s="430">
        <v>4</v>
      </c>
      <c r="L194" s="383"/>
      <c r="M194" s="369">
        <v>0</v>
      </c>
      <c r="N194" s="370">
        <v>2183.52</v>
      </c>
      <c r="O194" s="370">
        <v>0</v>
      </c>
      <c r="P194" s="370">
        <v>0</v>
      </c>
      <c r="Q194" s="370">
        <v>2183.52</v>
      </c>
      <c r="R194" s="370">
        <v>0</v>
      </c>
      <c r="S194" s="370">
        <f t="shared" si="249"/>
        <v>0</v>
      </c>
      <c r="T194" s="370">
        <f t="shared" si="250"/>
        <v>2183.52</v>
      </c>
      <c r="U194" s="370">
        <f t="shared" si="251"/>
        <v>0</v>
      </c>
      <c r="V194" s="370">
        <f t="shared" si="252"/>
        <v>0</v>
      </c>
      <c r="W194" s="371">
        <v>0</v>
      </c>
      <c r="Y194" s="4">
        <v>2183.52</v>
      </c>
      <c r="AA194" s="39">
        <f t="shared" si="188"/>
        <v>0</v>
      </c>
      <c r="AB194" s="39"/>
    </row>
    <row r="195" spans="1:28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v>0</v>
      </c>
      <c r="G195" s="366">
        <v>0</v>
      </c>
      <c r="H195" s="430">
        <v>4</v>
      </c>
      <c r="I195" s="366">
        <v>0</v>
      </c>
      <c r="J195" s="366">
        <v>0</v>
      </c>
      <c r="K195" s="430">
        <v>4</v>
      </c>
      <c r="L195" s="383"/>
      <c r="M195" s="369">
        <v>0</v>
      </c>
      <c r="N195" s="370">
        <v>560.32000000000005</v>
      </c>
      <c r="O195" s="370">
        <v>0</v>
      </c>
      <c r="P195" s="370">
        <v>0</v>
      </c>
      <c r="Q195" s="370">
        <v>560.32000000000005</v>
      </c>
      <c r="R195" s="370">
        <v>0</v>
      </c>
      <c r="S195" s="370">
        <f t="shared" si="249"/>
        <v>0</v>
      </c>
      <c r="T195" s="370">
        <f t="shared" si="250"/>
        <v>560.32000000000005</v>
      </c>
      <c r="U195" s="370">
        <f t="shared" si="251"/>
        <v>0</v>
      </c>
      <c r="V195" s="370">
        <f t="shared" si="252"/>
        <v>0</v>
      </c>
      <c r="W195" s="371">
        <v>0</v>
      </c>
      <c r="Y195" s="4">
        <v>560.32000000000005</v>
      </c>
      <c r="AA195" s="39">
        <f t="shared" si="188"/>
        <v>0</v>
      </c>
      <c r="AB195" s="39"/>
    </row>
    <row r="196" spans="1:28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v>0</v>
      </c>
      <c r="G196" s="366">
        <v>0</v>
      </c>
      <c r="H196" s="430">
        <v>6</v>
      </c>
      <c r="I196" s="366">
        <v>0</v>
      </c>
      <c r="J196" s="366">
        <v>0</v>
      </c>
      <c r="K196" s="430">
        <v>6</v>
      </c>
      <c r="L196" s="383"/>
      <c r="M196" s="369">
        <v>0</v>
      </c>
      <c r="N196" s="370">
        <v>3253.02</v>
      </c>
      <c r="O196" s="370">
        <v>0</v>
      </c>
      <c r="P196" s="370">
        <v>0</v>
      </c>
      <c r="Q196" s="370">
        <v>3253.02</v>
      </c>
      <c r="R196" s="370">
        <v>0</v>
      </c>
      <c r="S196" s="370">
        <f t="shared" si="249"/>
        <v>0</v>
      </c>
      <c r="T196" s="370">
        <f t="shared" si="250"/>
        <v>3253.02</v>
      </c>
      <c r="U196" s="370">
        <f t="shared" si="251"/>
        <v>0</v>
      </c>
      <c r="V196" s="370">
        <f t="shared" si="252"/>
        <v>0</v>
      </c>
      <c r="W196" s="371">
        <v>0</v>
      </c>
      <c r="Y196" s="4">
        <v>3253.02</v>
      </c>
      <c r="AA196" s="39">
        <f t="shared" si="188"/>
        <v>0</v>
      </c>
      <c r="AB196" s="39"/>
    </row>
    <row r="197" spans="1:28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v>151985.24999999997</v>
      </c>
      <c r="O197" s="432">
        <v>-7275.43</v>
      </c>
      <c r="P197" s="432">
        <v>14079.139999999998</v>
      </c>
      <c r="Q197" s="432">
        <v>158788.94999999998</v>
      </c>
      <c r="R197" s="432">
        <v>0</v>
      </c>
      <c r="S197" s="432">
        <v>2456.4900000000002</v>
      </c>
      <c r="T197" s="432">
        <f>SUM(T199:T255)</f>
        <v>161245.43999999997</v>
      </c>
      <c r="U197" s="432">
        <f>SUM(U199:U255)</f>
        <v>0</v>
      </c>
      <c r="V197" s="432">
        <f>SUM(V199:V255)</f>
        <v>65010.25</v>
      </c>
      <c r="W197" s="363">
        <v>0.40941293459022182</v>
      </c>
      <c r="Y197" s="4">
        <v>151985.25</v>
      </c>
      <c r="AA197" s="39">
        <f t="shared" si="188"/>
        <v>0</v>
      </c>
      <c r="AB197" s="39"/>
    </row>
    <row r="198" spans="1:28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632"/>
      <c r="R198" s="632"/>
      <c r="S198" s="632"/>
      <c r="T198" s="632"/>
      <c r="U198" s="632"/>
      <c r="V198" s="632"/>
      <c r="W198" s="433"/>
      <c r="Y198" s="4">
        <v>3062.79</v>
      </c>
      <c r="AA198" s="39">
        <f t="shared" si="188"/>
        <v>3062.79</v>
      </c>
      <c r="AB198" s="39"/>
    </row>
    <row r="199" spans="1:28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v>0</v>
      </c>
      <c r="G199" s="366">
        <v>0</v>
      </c>
      <c r="H199" s="430">
        <v>50.86</v>
      </c>
      <c r="I199" s="366">
        <v>0</v>
      </c>
      <c r="J199" s="366">
        <v>0</v>
      </c>
      <c r="K199" s="430">
        <v>50.86</v>
      </c>
      <c r="L199" s="383"/>
      <c r="M199" s="369">
        <v>50.86</v>
      </c>
      <c r="N199" s="370">
        <v>3062.79</v>
      </c>
      <c r="O199" s="370">
        <v>0</v>
      </c>
      <c r="P199" s="370">
        <v>0</v>
      </c>
      <c r="Q199" s="370">
        <v>3062.79</v>
      </c>
      <c r="R199" s="370">
        <v>0</v>
      </c>
      <c r="S199" s="370">
        <f t="shared" ref="S199" si="253">ROUND(D199*J199,2)</f>
        <v>0</v>
      </c>
      <c r="T199" s="370">
        <f t="shared" ref="T199" si="254">ROUND(K199*D199,2)</f>
        <v>3062.79</v>
      </c>
      <c r="U199" s="370">
        <f t="shared" ref="U199" si="255">ROUND(L199*D199,2)</f>
        <v>0</v>
      </c>
      <c r="V199" s="370">
        <f t="shared" ref="V199" si="256">ROUND(M199*D199,2)</f>
        <v>3062.79</v>
      </c>
      <c r="W199" s="371">
        <v>1</v>
      </c>
      <c r="Y199" s="4">
        <v>3062.79</v>
      </c>
      <c r="AA199" s="39">
        <f t="shared" si="188"/>
        <v>0</v>
      </c>
      <c r="AB199" s="39"/>
    </row>
    <row r="200" spans="1:28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32"/>
      <c r="R200" s="632"/>
      <c r="S200" s="632"/>
      <c r="T200" s="632"/>
      <c r="U200" s="632"/>
      <c r="V200" s="632"/>
      <c r="W200" s="650"/>
      <c r="Y200" s="4">
        <v>19464.86</v>
      </c>
      <c r="AA200" s="39">
        <f t="shared" si="188"/>
        <v>19464.86</v>
      </c>
      <c r="AB200" s="39"/>
    </row>
    <row r="201" spans="1:28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v>-0.8100000000000005</v>
      </c>
      <c r="G201" s="366">
        <v>0</v>
      </c>
      <c r="H201" s="430">
        <v>6.7499999999999991</v>
      </c>
      <c r="I201" s="366">
        <v>0</v>
      </c>
      <c r="J201" s="366">
        <v>0</v>
      </c>
      <c r="K201" s="430">
        <v>6.7499999999999991</v>
      </c>
      <c r="L201" s="383"/>
      <c r="M201" s="369">
        <v>6.75</v>
      </c>
      <c r="N201" s="370">
        <v>581.52</v>
      </c>
      <c r="O201" s="370">
        <v>-62.31</v>
      </c>
      <c r="P201" s="370">
        <v>0</v>
      </c>
      <c r="Q201" s="370">
        <v>519.21</v>
      </c>
      <c r="R201" s="370">
        <v>0</v>
      </c>
      <c r="S201" s="370">
        <f t="shared" ref="S201" si="257">ROUND(D201*J201,2)</f>
        <v>0</v>
      </c>
      <c r="T201" s="370">
        <f t="shared" ref="T201" si="258">ROUND(K201*D201,2)</f>
        <v>519.21</v>
      </c>
      <c r="U201" s="370">
        <f t="shared" ref="U201" si="259">ROUND(L201*D201,2)</f>
        <v>0</v>
      </c>
      <c r="V201" s="370">
        <f t="shared" ref="V201" si="260">ROUND(M201*D201,2)</f>
        <v>519.21</v>
      </c>
      <c r="W201" s="371">
        <v>1</v>
      </c>
      <c r="X201" s="67">
        <v>9.11</v>
      </c>
      <c r="Y201" s="4">
        <v>581.52</v>
      </c>
      <c r="AA201" s="39">
        <f t="shared" si="188"/>
        <v>0</v>
      </c>
      <c r="AB201" s="39"/>
    </row>
    <row r="202" spans="1:28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v>-1.4300000000000002</v>
      </c>
      <c r="G202" s="366">
        <v>0</v>
      </c>
      <c r="H202" s="430">
        <v>3.85</v>
      </c>
      <c r="I202" s="366">
        <v>0</v>
      </c>
      <c r="J202" s="366">
        <v>0</v>
      </c>
      <c r="K202" s="430">
        <v>3.85</v>
      </c>
      <c r="L202" s="383"/>
      <c r="M202" s="369">
        <v>3.85</v>
      </c>
      <c r="N202" s="370">
        <v>29.83</v>
      </c>
      <c r="O202" s="370">
        <v>-8.08</v>
      </c>
      <c r="P202" s="370">
        <v>0</v>
      </c>
      <c r="Q202" s="370">
        <v>21.75</v>
      </c>
      <c r="R202" s="370">
        <v>0</v>
      </c>
      <c r="S202" s="370">
        <f t="shared" ref="S202:S214" si="261">ROUND(D202*J202,2)</f>
        <v>0</v>
      </c>
      <c r="T202" s="370">
        <f t="shared" ref="T202:T214" si="262">ROUND(K202*D202,2)</f>
        <v>21.75</v>
      </c>
      <c r="U202" s="370">
        <f t="shared" ref="U202:U214" si="263">ROUND(L202*D202,2)</f>
        <v>0</v>
      </c>
      <c r="V202" s="370">
        <f t="shared" ref="V202:V214" si="264">ROUND(M202*D202,2)</f>
        <v>21.75</v>
      </c>
      <c r="W202" s="371">
        <v>1</v>
      </c>
      <c r="X202" s="66"/>
      <c r="Y202" s="4">
        <v>29.83</v>
      </c>
      <c r="AA202" s="39">
        <f t="shared" si="188"/>
        <v>0</v>
      </c>
      <c r="AB202" s="39"/>
    </row>
    <row r="203" spans="1:28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v>-1.4300000000000002</v>
      </c>
      <c r="G203" s="366">
        <v>0</v>
      </c>
      <c r="H203" s="430">
        <v>3.85</v>
      </c>
      <c r="I203" s="366">
        <v>0</v>
      </c>
      <c r="J203" s="366">
        <v>0</v>
      </c>
      <c r="K203" s="430">
        <v>3.85</v>
      </c>
      <c r="L203" s="383"/>
      <c r="M203" s="369">
        <v>3.85</v>
      </c>
      <c r="N203" s="370">
        <v>161.15</v>
      </c>
      <c r="O203" s="370">
        <v>-43.64</v>
      </c>
      <c r="P203" s="370">
        <v>0</v>
      </c>
      <c r="Q203" s="370">
        <v>117.5</v>
      </c>
      <c r="R203" s="370">
        <v>0</v>
      </c>
      <c r="S203" s="370">
        <f t="shared" si="261"/>
        <v>0</v>
      </c>
      <c r="T203" s="370">
        <f t="shared" si="262"/>
        <v>117.5</v>
      </c>
      <c r="U203" s="370">
        <f t="shared" si="263"/>
        <v>0</v>
      </c>
      <c r="V203" s="370">
        <f t="shared" si="264"/>
        <v>117.5</v>
      </c>
      <c r="W203" s="371">
        <v>1</v>
      </c>
      <c r="X203" s="66"/>
      <c r="Y203" s="4">
        <v>161.15</v>
      </c>
      <c r="AA203" s="39">
        <f t="shared" si="188"/>
        <v>0</v>
      </c>
      <c r="AB203" s="39"/>
    </row>
    <row r="204" spans="1:28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v>0</v>
      </c>
      <c r="G204" s="366">
        <v>0</v>
      </c>
      <c r="H204" s="430">
        <v>110.37</v>
      </c>
      <c r="I204" s="366">
        <v>0</v>
      </c>
      <c r="J204" s="366">
        <v>0</v>
      </c>
      <c r="K204" s="430">
        <v>110.37</v>
      </c>
      <c r="L204" s="383"/>
      <c r="M204" s="369">
        <v>110.37</v>
      </c>
      <c r="N204" s="370">
        <v>4382.79</v>
      </c>
      <c r="O204" s="370">
        <v>0</v>
      </c>
      <c r="P204" s="370">
        <v>0</v>
      </c>
      <c r="Q204" s="370">
        <v>4382.79</v>
      </c>
      <c r="R204" s="370">
        <v>0</v>
      </c>
      <c r="S204" s="370">
        <f t="shared" si="261"/>
        <v>0</v>
      </c>
      <c r="T204" s="370">
        <f t="shared" si="262"/>
        <v>4382.79</v>
      </c>
      <c r="U204" s="370">
        <f t="shared" si="263"/>
        <v>0</v>
      </c>
      <c r="V204" s="370">
        <f t="shared" si="264"/>
        <v>4382.79</v>
      </c>
      <c r="W204" s="371">
        <v>1</v>
      </c>
      <c r="X204" s="66"/>
      <c r="Y204" s="4">
        <v>4382.79</v>
      </c>
      <c r="AA204" s="39">
        <f t="shared" si="188"/>
        <v>0</v>
      </c>
      <c r="AB204" s="39"/>
    </row>
    <row r="205" spans="1:28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v>0</v>
      </c>
      <c r="G205" s="366">
        <v>0</v>
      </c>
      <c r="H205" s="430">
        <v>141.6</v>
      </c>
      <c r="I205" s="366">
        <v>0</v>
      </c>
      <c r="J205" s="366">
        <v>0</v>
      </c>
      <c r="K205" s="430">
        <v>141.6</v>
      </c>
      <c r="L205" s="383"/>
      <c r="M205" s="369">
        <v>141.6</v>
      </c>
      <c r="N205" s="370">
        <v>2786.69</v>
      </c>
      <c r="O205" s="370">
        <v>0</v>
      </c>
      <c r="P205" s="370">
        <v>0</v>
      </c>
      <c r="Q205" s="370">
        <v>2786.69</v>
      </c>
      <c r="R205" s="370">
        <v>0</v>
      </c>
      <c r="S205" s="370">
        <f t="shared" si="261"/>
        <v>0</v>
      </c>
      <c r="T205" s="370">
        <f t="shared" si="262"/>
        <v>2786.69</v>
      </c>
      <c r="U205" s="370">
        <f t="shared" si="263"/>
        <v>0</v>
      </c>
      <c r="V205" s="370">
        <f t="shared" si="264"/>
        <v>2786.69</v>
      </c>
      <c r="W205" s="371">
        <v>1</v>
      </c>
      <c r="X205" s="66"/>
      <c r="Y205" s="4">
        <v>2786.69</v>
      </c>
      <c r="AA205" s="39">
        <f t="shared" si="188"/>
        <v>0</v>
      </c>
      <c r="AB205" s="39"/>
    </row>
    <row r="206" spans="1:28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v>0</v>
      </c>
      <c r="G206" s="366">
        <v>0</v>
      </c>
      <c r="H206" s="430">
        <v>33.799999999999997</v>
      </c>
      <c r="I206" s="366">
        <v>0</v>
      </c>
      <c r="J206" s="366">
        <v>0</v>
      </c>
      <c r="K206" s="430">
        <v>33.799999999999997</v>
      </c>
      <c r="L206" s="383"/>
      <c r="M206" s="369">
        <v>33.799999999999997</v>
      </c>
      <c r="N206" s="370">
        <v>654.71</v>
      </c>
      <c r="O206" s="370">
        <v>0</v>
      </c>
      <c r="P206" s="370">
        <v>0</v>
      </c>
      <c r="Q206" s="370">
        <v>654.71</v>
      </c>
      <c r="R206" s="370">
        <v>0</v>
      </c>
      <c r="S206" s="370">
        <f t="shared" si="261"/>
        <v>0</v>
      </c>
      <c r="T206" s="370">
        <f t="shared" si="262"/>
        <v>654.71</v>
      </c>
      <c r="U206" s="370">
        <f t="shared" si="263"/>
        <v>0</v>
      </c>
      <c r="V206" s="370">
        <f t="shared" si="264"/>
        <v>654.71</v>
      </c>
      <c r="W206" s="371">
        <v>1</v>
      </c>
      <c r="X206" s="66"/>
      <c r="Y206" s="4">
        <v>654.71</v>
      </c>
      <c r="AA206" s="39">
        <f t="shared" si="188"/>
        <v>0</v>
      </c>
      <c r="AB206" s="39"/>
    </row>
    <row r="207" spans="1:28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v>0</v>
      </c>
      <c r="G207" s="366">
        <v>0</v>
      </c>
      <c r="H207" s="430">
        <v>168.9</v>
      </c>
      <c r="I207" s="366">
        <v>0</v>
      </c>
      <c r="J207" s="366">
        <v>0</v>
      </c>
      <c r="K207" s="430">
        <v>168.9</v>
      </c>
      <c r="L207" s="383"/>
      <c r="M207" s="369">
        <v>168.9</v>
      </c>
      <c r="N207" s="370">
        <v>3166.88</v>
      </c>
      <c r="O207" s="370">
        <v>0</v>
      </c>
      <c r="P207" s="370">
        <v>0</v>
      </c>
      <c r="Q207" s="370">
        <v>3166.88</v>
      </c>
      <c r="R207" s="370">
        <v>0</v>
      </c>
      <c r="S207" s="370">
        <f t="shared" si="261"/>
        <v>0</v>
      </c>
      <c r="T207" s="370">
        <f t="shared" si="262"/>
        <v>3166.88</v>
      </c>
      <c r="U207" s="370">
        <f t="shared" si="263"/>
        <v>0</v>
      </c>
      <c r="V207" s="370">
        <f t="shared" si="264"/>
        <v>3166.88</v>
      </c>
      <c r="W207" s="371">
        <v>1</v>
      </c>
      <c r="X207" s="66"/>
      <c r="Y207" s="4">
        <v>3166.88</v>
      </c>
      <c r="AA207" s="39">
        <f t="shared" si="188"/>
        <v>0</v>
      </c>
      <c r="AB207" s="39"/>
    </row>
    <row r="208" spans="1:28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v>0</v>
      </c>
      <c r="G208" s="366">
        <v>0</v>
      </c>
      <c r="H208" s="430">
        <v>152.19999999999999</v>
      </c>
      <c r="I208" s="366">
        <v>0</v>
      </c>
      <c r="J208" s="366">
        <v>0</v>
      </c>
      <c r="K208" s="430">
        <v>152.19999999999999</v>
      </c>
      <c r="L208" s="383"/>
      <c r="M208" s="369">
        <v>152.19999999999999</v>
      </c>
      <c r="N208" s="370">
        <v>2598.0500000000002</v>
      </c>
      <c r="O208" s="370">
        <v>0</v>
      </c>
      <c r="P208" s="370">
        <v>0</v>
      </c>
      <c r="Q208" s="370">
        <v>2598.0500000000002</v>
      </c>
      <c r="R208" s="370">
        <v>0</v>
      </c>
      <c r="S208" s="370">
        <f t="shared" si="261"/>
        <v>0</v>
      </c>
      <c r="T208" s="370">
        <f t="shared" si="262"/>
        <v>2598.0500000000002</v>
      </c>
      <c r="U208" s="370">
        <f t="shared" si="263"/>
        <v>0</v>
      </c>
      <c r="V208" s="370">
        <f t="shared" si="264"/>
        <v>2598.0500000000002</v>
      </c>
      <c r="W208" s="371">
        <v>1</v>
      </c>
      <c r="X208" s="66"/>
      <c r="Y208" s="4">
        <v>2598.0500000000002</v>
      </c>
      <c r="AA208" s="39">
        <f t="shared" si="188"/>
        <v>0</v>
      </c>
      <c r="AB208" s="39"/>
    </row>
    <row r="209" spans="1:28" ht="39.6" x14ac:dyDescent="0.25">
      <c r="A209" s="490" t="s">
        <v>349</v>
      </c>
      <c r="B209" s="469" t="s">
        <v>144</v>
      </c>
      <c r="C209" s="470" t="s">
        <v>46</v>
      </c>
      <c r="D209" s="471">
        <v>487.71</v>
      </c>
      <c r="E209" s="470">
        <v>6.72</v>
      </c>
      <c r="F209" s="366">
        <v>0</v>
      </c>
      <c r="G209" s="366">
        <v>0</v>
      </c>
      <c r="H209" s="470">
        <v>6.72</v>
      </c>
      <c r="I209" s="366">
        <v>0</v>
      </c>
      <c r="J209" s="366">
        <v>0</v>
      </c>
      <c r="K209" s="470">
        <v>6.72</v>
      </c>
      <c r="L209" s="383"/>
      <c r="M209" s="369">
        <v>6.7200000000000006</v>
      </c>
      <c r="N209" s="370">
        <v>3277.41</v>
      </c>
      <c r="O209" s="370">
        <v>0</v>
      </c>
      <c r="P209" s="370">
        <v>0</v>
      </c>
      <c r="Q209" s="370">
        <v>3277.41</v>
      </c>
      <c r="R209" s="370">
        <v>0</v>
      </c>
      <c r="S209" s="370">
        <f t="shared" si="261"/>
        <v>0</v>
      </c>
      <c r="T209" s="370">
        <f t="shared" si="262"/>
        <v>3277.41</v>
      </c>
      <c r="U209" s="370">
        <f t="shared" si="263"/>
        <v>0</v>
      </c>
      <c r="V209" s="370">
        <f t="shared" si="264"/>
        <v>3277.41</v>
      </c>
      <c r="W209" s="371">
        <v>1</v>
      </c>
      <c r="X209" s="66"/>
      <c r="Y209" s="4">
        <v>3277.41</v>
      </c>
      <c r="AA209" s="39">
        <f t="shared" si="188"/>
        <v>0</v>
      </c>
      <c r="AB209" s="39"/>
    </row>
    <row r="210" spans="1:28" ht="26.4" x14ac:dyDescent="0.25">
      <c r="A210" s="490" t="s">
        <v>350</v>
      </c>
      <c r="B210" s="469" t="s">
        <v>268</v>
      </c>
      <c r="C210" s="470" t="s">
        <v>46</v>
      </c>
      <c r="D210" s="471">
        <v>265.87</v>
      </c>
      <c r="E210" s="470">
        <v>6.72</v>
      </c>
      <c r="F210" s="366">
        <v>0</v>
      </c>
      <c r="G210" s="366">
        <v>0</v>
      </c>
      <c r="H210" s="470">
        <v>6.72</v>
      </c>
      <c r="I210" s="366">
        <v>0</v>
      </c>
      <c r="J210" s="366">
        <v>0</v>
      </c>
      <c r="K210" s="470">
        <v>6.72</v>
      </c>
      <c r="L210" s="383"/>
      <c r="M210" s="369">
        <v>6.7200000000000006</v>
      </c>
      <c r="N210" s="370">
        <v>1786.65</v>
      </c>
      <c r="O210" s="370">
        <v>0</v>
      </c>
      <c r="P210" s="370">
        <v>0</v>
      </c>
      <c r="Q210" s="370">
        <v>1786.65</v>
      </c>
      <c r="R210" s="370">
        <v>0</v>
      </c>
      <c r="S210" s="370">
        <f t="shared" si="261"/>
        <v>0</v>
      </c>
      <c r="T210" s="370">
        <f t="shared" si="262"/>
        <v>1786.65</v>
      </c>
      <c r="U210" s="370">
        <f t="shared" si="263"/>
        <v>0</v>
      </c>
      <c r="V210" s="370">
        <f t="shared" si="264"/>
        <v>1786.65</v>
      </c>
      <c r="W210" s="371">
        <v>1</v>
      </c>
      <c r="X210" s="66"/>
      <c r="Y210" s="4">
        <v>1786.65</v>
      </c>
      <c r="AA210" s="39">
        <f t="shared" si="188"/>
        <v>0</v>
      </c>
      <c r="AB210" s="39"/>
    </row>
    <row r="211" spans="1:28" x14ac:dyDescent="0.25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v>-0.81000000000000061</v>
      </c>
      <c r="G211" s="366">
        <v>0</v>
      </c>
      <c r="H211" s="470">
        <v>2.9999999999999361E-2</v>
      </c>
      <c r="I211" s="366">
        <v>0</v>
      </c>
      <c r="J211" s="366">
        <v>4.5250000000000004</v>
      </c>
      <c r="K211" s="470">
        <v>4.5549999999999997</v>
      </c>
      <c r="L211" s="383"/>
      <c r="M211" s="369">
        <v>2.9999999999999916E-2</v>
      </c>
      <c r="N211" s="370">
        <v>39.18</v>
      </c>
      <c r="O211" s="370">
        <v>-37.78</v>
      </c>
      <c r="P211" s="370">
        <v>0</v>
      </c>
      <c r="Q211" s="370">
        <v>1.4</v>
      </c>
      <c r="R211" s="370">
        <v>0</v>
      </c>
      <c r="S211" s="370">
        <f t="shared" si="261"/>
        <v>211.05</v>
      </c>
      <c r="T211" s="370">
        <f t="shared" si="262"/>
        <v>212.45</v>
      </c>
      <c r="U211" s="370">
        <f t="shared" si="263"/>
        <v>0</v>
      </c>
      <c r="V211" s="370">
        <f t="shared" si="264"/>
        <v>1.4</v>
      </c>
      <c r="W211" s="371">
        <v>1</v>
      </c>
      <c r="Y211" s="4">
        <v>39.18</v>
      </c>
      <c r="AA211" s="39">
        <f t="shared" si="188"/>
        <v>0</v>
      </c>
      <c r="AB211" s="39"/>
    </row>
    <row r="212" spans="1:28" ht="39.6" x14ac:dyDescent="0.25">
      <c r="A212" s="490" t="s">
        <v>1453</v>
      </c>
      <c r="B212" s="469" t="s">
        <v>834</v>
      </c>
      <c r="C212" s="483" t="s">
        <v>63</v>
      </c>
      <c r="D212" s="484">
        <v>87.102696429745905</v>
      </c>
      <c r="E212" s="485"/>
      <c r="F212" s="366">
        <v>0</v>
      </c>
      <c r="G212" s="366">
        <v>31.871999999999996</v>
      </c>
      <c r="H212" s="470">
        <v>31.871999999999996</v>
      </c>
      <c r="I212" s="366">
        <v>0</v>
      </c>
      <c r="J212" s="366">
        <v>0</v>
      </c>
      <c r="K212" s="470">
        <v>31.871999999999996</v>
      </c>
      <c r="L212" s="486"/>
      <c r="M212" s="369">
        <v>31.871999999999996</v>
      </c>
      <c r="N212" s="370"/>
      <c r="O212" s="370">
        <v>0</v>
      </c>
      <c r="P212" s="370">
        <v>2776.14</v>
      </c>
      <c r="Q212" s="370">
        <v>2776.14</v>
      </c>
      <c r="R212" s="370">
        <v>0</v>
      </c>
      <c r="S212" s="370">
        <f t="shared" si="261"/>
        <v>0</v>
      </c>
      <c r="T212" s="370">
        <f t="shared" si="262"/>
        <v>2776.14</v>
      </c>
      <c r="U212" s="370">
        <f t="shared" si="263"/>
        <v>0</v>
      </c>
      <c r="V212" s="370">
        <f t="shared" si="264"/>
        <v>2776.14</v>
      </c>
      <c r="W212" s="371">
        <v>1</v>
      </c>
      <c r="AA212" s="39"/>
      <c r="AB212" s="39"/>
    </row>
    <row r="213" spans="1:28" ht="39.6" x14ac:dyDescent="0.25">
      <c r="A213" s="490" t="s">
        <v>1454</v>
      </c>
      <c r="B213" s="488" t="s">
        <v>890</v>
      </c>
      <c r="C213" s="485" t="s">
        <v>46</v>
      </c>
      <c r="D213" s="484">
        <v>89.495894644063881</v>
      </c>
      <c r="E213" s="485"/>
      <c r="F213" s="366">
        <v>0</v>
      </c>
      <c r="G213" s="366">
        <v>48.655200000000001</v>
      </c>
      <c r="H213" s="470">
        <v>48.655200000000001</v>
      </c>
      <c r="I213" s="366">
        <v>0</v>
      </c>
      <c r="J213" s="366">
        <v>0</v>
      </c>
      <c r="K213" s="430">
        <v>48.655200000000001</v>
      </c>
      <c r="L213" s="486"/>
      <c r="M213" s="369">
        <v>48.655200000000001</v>
      </c>
      <c r="N213" s="370"/>
      <c r="O213" s="370">
        <v>0</v>
      </c>
      <c r="P213" s="370">
        <v>4354.4399999999996</v>
      </c>
      <c r="Q213" s="370">
        <v>4354.4399999999996</v>
      </c>
      <c r="R213" s="370">
        <v>0</v>
      </c>
      <c r="S213" s="370">
        <f t="shared" si="261"/>
        <v>0</v>
      </c>
      <c r="T213" s="370">
        <f t="shared" si="262"/>
        <v>4354.4399999999996</v>
      </c>
      <c r="U213" s="370">
        <f t="shared" si="263"/>
        <v>0</v>
      </c>
      <c r="V213" s="370">
        <f t="shared" si="264"/>
        <v>4354.4399999999996</v>
      </c>
      <c r="W213" s="371">
        <v>1</v>
      </c>
      <c r="AA213" s="39"/>
      <c r="AB213" s="39"/>
    </row>
    <row r="214" spans="1:28" ht="39.6" x14ac:dyDescent="0.25">
      <c r="A214" s="490" t="s">
        <v>1514</v>
      </c>
      <c r="B214" s="469" t="s">
        <v>1515</v>
      </c>
      <c r="C214" s="483" t="s">
        <v>63</v>
      </c>
      <c r="D214" s="484">
        <v>197.27485178837429</v>
      </c>
      <c r="E214" s="485"/>
      <c r="F214" s="366">
        <v>0</v>
      </c>
      <c r="G214" s="366">
        <v>7.589999999999999</v>
      </c>
      <c r="H214" s="470">
        <v>7.589999999999999</v>
      </c>
      <c r="I214" s="366">
        <v>0</v>
      </c>
      <c r="J214" s="366">
        <v>11.382299999999997</v>
      </c>
      <c r="K214" s="430">
        <v>18.972299999999997</v>
      </c>
      <c r="L214" s="486"/>
      <c r="M214" s="369">
        <v>18.972299999999997</v>
      </c>
      <c r="N214" s="370"/>
      <c r="O214" s="370">
        <v>0</v>
      </c>
      <c r="P214" s="370">
        <v>1497.32</v>
      </c>
      <c r="Q214" s="370">
        <v>1497.32</v>
      </c>
      <c r="R214" s="370">
        <v>0</v>
      </c>
      <c r="S214" s="370">
        <f t="shared" si="261"/>
        <v>2245.44</v>
      </c>
      <c r="T214" s="370">
        <f t="shared" si="262"/>
        <v>3742.76</v>
      </c>
      <c r="U214" s="370">
        <f t="shared" si="263"/>
        <v>0</v>
      </c>
      <c r="V214" s="370">
        <f t="shared" si="264"/>
        <v>3742.76</v>
      </c>
      <c r="W214" s="371">
        <v>2.4996393556487595</v>
      </c>
      <c r="AA214" s="39"/>
      <c r="AB214" s="39"/>
    </row>
    <row r="215" spans="1:28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52"/>
      <c r="Y215" s="4">
        <v>37494.26</v>
      </c>
      <c r="AA215" s="39">
        <f t="shared" ref="AA215:AA224" si="265">+Y215-N215</f>
        <v>37494.26</v>
      </c>
      <c r="AB215" s="39"/>
    </row>
    <row r="216" spans="1:28" ht="39.6" x14ac:dyDescent="0.25">
      <c r="A216" s="468" t="s">
        <v>353</v>
      </c>
      <c r="B216" s="469" t="s">
        <v>105</v>
      </c>
      <c r="C216" s="470" t="s">
        <v>63</v>
      </c>
      <c r="D216" s="471">
        <v>51.88</v>
      </c>
      <c r="E216" s="470">
        <v>138.6</v>
      </c>
      <c r="F216" s="366">
        <v>0</v>
      </c>
      <c r="G216" s="366">
        <v>0</v>
      </c>
      <c r="H216" s="470">
        <v>138.6</v>
      </c>
      <c r="I216" s="366">
        <v>0</v>
      </c>
      <c r="J216" s="366">
        <v>0</v>
      </c>
      <c r="K216" s="470">
        <v>138.6</v>
      </c>
      <c r="L216" s="383"/>
      <c r="M216" s="369">
        <v>138.6</v>
      </c>
      <c r="N216" s="370">
        <v>7190.57</v>
      </c>
      <c r="O216" s="370">
        <v>0</v>
      </c>
      <c r="P216" s="370">
        <v>0</v>
      </c>
      <c r="Q216" s="370">
        <v>7190.57</v>
      </c>
      <c r="R216" s="370">
        <v>0</v>
      </c>
      <c r="S216" s="370">
        <f t="shared" ref="S216" si="266">ROUND(D216*J216,2)</f>
        <v>0</v>
      </c>
      <c r="T216" s="370">
        <f t="shared" ref="T216" si="267">ROUND(K216*D216,2)</f>
        <v>7190.57</v>
      </c>
      <c r="U216" s="370">
        <f t="shared" ref="U216" si="268">ROUND(L216*D216,2)</f>
        <v>0</v>
      </c>
      <c r="V216" s="370">
        <f t="shared" ref="V216" si="269">ROUND(M216*D216,2)</f>
        <v>7190.57</v>
      </c>
      <c r="W216" s="371">
        <v>1</v>
      </c>
      <c r="Y216" s="4">
        <v>7190.57</v>
      </c>
      <c r="AA216" s="39">
        <f t="shared" si="265"/>
        <v>0</v>
      </c>
      <c r="AB216" s="39"/>
    </row>
    <row r="217" spans="1:28" ht="26.4" x14ac:dyDescent="0.25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v>-12.34</v>
      </c>
      <c r="G217" s="366">
        <v>0</v>
      </c>
      <c r="H217" s="470">
        <v>0</v>
      </c>
      <c r="I217" s="366">
        <v>0</v>
      </c>
      <c r="J217" s="366">
        <v>0</v>
      </c>
      <c r="K217" s="470">
        <v>0</v>
      </c>
      <c r="L217" s="383"/>
      <c r="M217" s="369">
        <v>0</v>
      </c>
      <c r="N217" s="370">
        <v>683.76</v>
      </c>
      <c r="O217" s="370">
        <v>-683.76</v>
      </c>
      <c r="P217" s="370">
        <v>0</v>
      </c>
      <c r="Q217" s="370">
        <v>0</v>
      </c>
      <c r="R217" s="370">
        <v>0</v>
      </c>
      <c r="S217" s="370">
        <f t="shared" ref="S217:S220" si="270">ROUND(D217*J217,2)</f>
        <v>0</v>
      </c>
      <c r="T217" s="370">
        <f t="shared" ref="T217:T220" si="271">ROUND(K217*D217,2)</f>
        <v>0</v>
      </c>
      <c r="U217" s="370">
        <f t="shared" ref="U217:U220" si="272">ROUND(L217*D217,2)</f>
        <v>0</v>
      </c>
      <c r="V217" s="370">
        <f t="shared" ref="V217:V220" si="273">ROUND(M217*D217,2)</f>
        <v>0</v>
      </c>
      <c r="W217" s="371">
        <v>0</v>
      </c>
      <c r="Y217" s="4">
        <v>683.76</v>
      </c>
      <c r="AA217" s="39">
        <f t="shared" si="265"/>
        <v>0</v>
      </c>
      <c r="AB217" s="39"/>
    </row>
    <row r="218" spans="1:28" ht="26.4" x14ac:dyDescent="0.25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v>0</v>
      </c>
      <c r="G218" s="366">
        <v>0</v>
      </c>
      <c r="H218" s="470">
        <v>2.92</v>
      </c>
      <c r="I218" s="366">
        <v>0</v>
      </c>
      <c r="J218" s="366">
        <v>0</v>
      </c>
      <c r="K218" s="470">
        <v>2.92</v>
      </c>
      <c r="L218" s="383"/>
      <c r="M218" s="369">
        <v>2.92</v>
      </c>
      <c r="N218" s="370">
        <v>187.41</v>
      </c>
      <c r="O218" s="370">
        <v>0</v>
      </c>
      <c r="P218" s="370">
        <v>0</v>
      </c>
      <c r="Q218" s="370">
        <v>187.41</v>
      </c>
      <c r="R218" s="370">
        <v>0</v>
      </c>
      <c r="S218" s="370">
        <f t="shared" si="270"/>
        <v>0</v>
      </c>
      <c r="T218" s="370">
        <f t="shared" si="271"/>
        <v>187.41</v>
      </c>
      <c r="U218" s="370">
        <f t="shared" si="272"/>
        <v>0</v>
      </c>
      <c r="V218" s="370">
        <f t="shared" si="273"/>
        <v>187.41</v>
      </c>
      <c r="W218" s="371">
        <v>1</v>
      </c>
      <c r="Y218" s="4">
        <v>187.41</v>
      </c>
      <c r="AA218" s="39">
        <f t="shared" si="265"/>
        <v>0</v>
      </c>
      <c r="AB218" s="39"/>
    </row>
    <row r="219" spans="1:28" ht="26.4" x14ac:dyDescent="0.25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v>-12.34</v>
      </c>
      <c r="G219" s="366">
        <v>0</v>
      </c>
      <c r="H219" s="470">
        <v>0</v>
      </c>
      <c r="I219" s="366">
        <v>0</v>
      </c>
      <c r="J219" s="366">
        <v>0</v>
      </c>
      <c r="K219" s="470">
        <v>0</v>
      </c>
      <c r="L219" s="383"/>
      <c r="M219" s="369">
        <v>0</v>
      </c>
      <c r="N219" s="370">
        <v>1287.68</v>
      </c>
      <c r="O219" s="370">
        <v>-1287.68</v>
      </c>
      <c r="P219" s="370">
        <v>0</v>
      </c>
      <c r="Q219" s="370">
        <v>0</v>
      </c>
      <c r="R219" s="370">
        <v>0</v>
      </c>
      <c r="S219" s="370">
        <f t="shared" si="270"/>
        <v>0</v>
      </c>
      <c r="T219" s="370">
        <f t="shared" si="271"/>
        <v>0</v>
      </c>
      <c r="U219" s="370">
        <f t="shared" si="272"/>
        <v>0</v>
      </c>
      <c r="V219" s="370">
        <f t="shared" si="273"/>
        <v>0</v>
      </c>
      <c r="W219" s="371">
        <v>0</v>
      </c>
      <c r="Y219" s="4">
        <v>1287.68</v>
      </c>
      <c r="AA219" s="39">
        <f t="shared" si="265"/>
        <v>0</v>
      </c>
      <c r="AB219" s="39"/>
    </row>
    <row r="220" spans="1:28" ht="39.6" x14ac:dyDescent="0.25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v>0</v>
      </c>
      <c r="G220" s="366">
        <v>0</v>
      </c>
      <c r="H220" s="470">
        <v>44.41</v>
      </c>
      <c r="I220" s="366">
        <v>0</v>
      </c>
      <c r="J220" s="366">
        <v>0</v>
      </c>
      <c r="K220" s="430">
        <v>44.41</v>
      </c>
      <c r="L220" s="383"/>
      <c r="M220" s="369">
        <v>0</v>
      </c>
      <c r="N220" s="370">
        <v>28144.84</v>
      </c>
      <c r="O220" s="370">
        <v>0</v>
      </c>
      <c r="P220" s="370">
        <v>0</v>
      </c>
      <c r="Q220" s="370">
        <v>28144.84</v>
      </c>
      <c r="R220" s="370">
        <v>0</v>
      </c>
      <c r="S220" s="370">
        <f t="shared" si="270"/>
        <v>0</v>
      </c>
      <c r="T220" s="370">
        <f t="shared" si="271"/>
        <v>28144.84</v>
      </c>
      <c r="U220" s="370">
        <f t="shared" si="272"/>
        <v>0</v>
      </c>
      <c r="V220" s="370">
        <f t="shared" si="273"/>
        <v>0</v>
      </c>
      <c r="W220" s="371">
        <v>0</v>
      </c>
      <c r="Y220" s="4">
        <v>28144.84</v>
      </c>
      <c r="AA220" s="39">
        <f t="shared" si="265"/>
        <v>0</v>
      </c>
      <c r="AB220" s="39"/>
    </row>
    <row r="221" spans="1:28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32"/>
      <c r="R221" s="632"/>
      <c r="S221" s="632"/>
      <c r="T221" s="632"/>
      <c r="U221" s="632"/>
      <c r="V221" s="632"/>
      <c r="W221" s="650"/>
      <c r="Y221" s="4">
        <v>11230.05</v>
      </c>
      <c r="AA221" s="39">
        <f t="shared" si="265"/>
        <v>11230.05</v>
      </c>
      <c r="AB221" s="39"/>
    </row>
    <row r="222" spans="1:28" ht="39.6" x14ac:dyDescent="0.25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v>0</v>
      </c>
      <c r="G222" s="366">
        <v>9.1460000000000008</v>
      </c>
      <c r="H222" s="470">
        <v>86.085999999999999</v>
      </c>
      <c r="I222" s="366">
        <v>0</v>
      </c>
      <c r="J222" s="366">
        <v>0</v>
      </c>
      <c r="K222" s="470">
        <v>86.085999999999999</v>
      </c>
      <c r="L222" s="383"/>
      <c r="M222" s="369">
        <v>83.34</v>
      </c>
      <c r="N222" s="370">
        <v>5933.61</v>
      </c>
      <c r="O222" s="370">
        <v>0</v>
      </c>
      <c r="P222" s="370">
        <v>705.34</v>
      </c>
      <c r="Q222" s="370">
        <v>6638.95</v>
      </c>
      <c r="R222" s="370">
        <v>0</v>
      </c>
      <c r="S222" s="370">
        <f t="shared" ref="S222" si="274">ROUND(D222*J222,2)</f>
        <v>0</v>
      </c>
      <c r="T222" s="370">
        <f t="shared" ref="T222" si="275">ROUND(K222*D222,2)</f>
        <v>6638.95</v>
      </c>
      <c r="U222" s="370">
        <f t="shared" ref="U222" si="276">ROUND(L222*D222,2)</f>
        <v>0</v>
      </c>
      <c r="V222" s="370">
        <f t="shared" ref="V222" si="277">ROUND(M222*D222,2)</f>
        <v>6427.18</v>
      </c>
      <c r="W222" s="371">
        <v>0.96810188358098803</v>
      </c>
      <c r="Y222" s="4">
        <v>5933.61</v>
      </c>
      <c r="AA222" s="39">
        <f t="shared" si="265"/>
        <v>0</v>
      </c>
      <c r="AB222" s="39"/>
    </row>
    <row r="223" spans="1:28" ht="26.4" x14ac:dyDescent="0.25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v>0</v>
      </c>
      <c r="G223" s="366">
        <v>9.1460000000000008</v>
      </c>
      <c r="H223" s="470">
        <v>86.085999999999999</v>
      </c>
      <c r="I223" s="366">
        <v>0</v>
      </c>
      <c r="J223" s="366">
        <v>0</v>
      </c>
      <c r="K223" s="470">
        <v>86.085999999999999</v>
      </c>
      <c r="L223" s="383"/>
      <c r="M223" s="369">
        <v>83.34</v>
      </c>
      <c r="N223" s="370">
        <v>2120.4699999999998</v>
      </c>
      <c r="O223" s="370">
        <v>0</v>
      </c>
      <c r="P223" s="370">
        <v>252.06</v>
      </c>
      <c r="Q223" s="370">
        <v>2372.5300000000002</v>
      </c>
      <c r="R223" s="370">
        <v>0</v>
      </c>
      <c r="S223" s="370">
        <f t="shared" ref="S223:S225" si="278">ROUND(D223*J223,2)</f>
        <v>0</v>
      </c>
      <c r="T223" s="370">
        <f t="shared" ref="T223:T225" si="279">ROUND(K223*D223,2)</f>
        <v>2372.5300000000002</v>
      </c>
      <c r="U223" s="370">
        <f t="shared" ref="U223:U225" si="280">ROUND(L223*D223,2)</f>
        <v>0</v>
      </c>
      <c r="V223" s="370">
        <f t="shared" ref="V223:V225" si="281">ROUND(M223*D223,2)</f>
        <v>2296.85</v>
      </c>
      <c r="W223" s="371">
        <v>0.96810156246707091</v>
      </c>
      <c r="Y223" s="4">
        <v>2120.4699999999998</v>
      </c>
      <c r="AA223" s="39">
        <f t="shared" si="265"/>
        <v>0</v>
      </c>
      <c r="AB223" s="39"/>
    </row>
    <row r="224" spans="1:28" ht="26.4" x14ac:dyDescent="0.25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v>-11.349999999999994</v>
      </c>
      <c r="G224" s="366">
        <v>0</v>
      </c>
      <c r="H224" s="470">
        <v>61.36</v>
      </c>
      <c r="I224" s="366">
        <v>0</v>
      </c>
      <c r="J224" s="366">
        <v>0</v>
      </c>
      <c r="K224" s="470">
        <v>61.36</v>
      </c>
      <c r="L224" s="383"/>
      <c r="M224" s="369">
        <v>0</v>
      </c>
      <c r="N224" s="370">
        <v>3175.97</v>
      </c>
      <c r="O224" s="370">
        <v>-495.77</v>
      </c>
      <c r="P224" s="370">
        <v>0</v>
      </c>
      <c r="Q224" s="370">
        <v>2680.2</v>
      </c>
      <c r="R224" s="370">
        <v>0</v>
      </c>
      <c r="S224" s="370">
        <f t="shared" si="278"/>
        <v>0</v>
      </c>
      <c r="T224" s="370">
        <f t="shared" si="279"/>
        <v>2680.2</v>
      </c>
      <c r="U224" s="370">
        <f t="shared" si="280"/>
        <v>0</v>
      </c>
      <c r="V224" s="370">
        <f t="shared" si="281"/>
        <v>0</v>
      </c>
      <c r="W224" s="371">
        <v>0</v>
      </c>
      <c r="Y224" s="4">
        <v>3175.97</v>
      </c>
      <c r="AA224" s="39">
        <f t="shared" si="265"/>
        <v>0</v>
      </c>
      <c r="AB224" s="39"/>
    </row>
    <row r="225" spans="1:28" ht="39.6" x14ac:dyDescent="0.25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v>0</v>
      </c>
      <c r="G225" s="366">
        <v>2</v>
      </c>
      <c r="H225" s="470">
        <v>2</v>
      </c>
      <c r="I225" s="366">
        <v>0</v>
      </c>
      <c r="J225" s="366">
        <v>0</v>
      </c>
      <c r="K225" s="470">
        <v>2</v>
      </c>
      <c r="L225" s="383"/>
      <c r="M225" s="369">
        <v>2</v>
      </c>
      <c r="N225" s="370"/>
      <c r="O225" s="370">
        <v>0</v>
      </c>
      <c r="P225" s="370">
        <v>2987.62</v>
      </c>
      <c r="Q225" s="370">
        <v>2987.62</v>
      </c>
      <c r="R225" s="370">
        <v>0</v>
      </c>
      <c r="S225" s="370">
        <f t="shared" si="278"/>
        <v>0</v>
      </c>
      <c r="T225" s="370">
        <f t="shared" si="279"/>
        <v>2987.62</v>
      </c>
      <c r="U225" s="370">
        <f t="shared" si="280"/>
        <v>0</v>
      </c>
      <c r="V225" s="370">
        <f t="shared" si="281"/>
        <v>2987.62</v>
      </c>
      <c r="W225" s="371">
        <v>1</v>
      </c>
      <c r="AA225" s="39"/>
      <c r="AB225" s="39"/>
    </row>
    <row r="226" spans="1:28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32"/>
      <c r="R226" s="632"/>
      <c r="S226" s="632"/>
      <c r="T226" s="632"/>
      <c r="U226" s="632"/>
      <c r="V226" s="632"/>
      <c r="W226" s="650"/>
      <c r="Y226" s="4">
        <v>18821.990000000002</v>
      </c>
      <c r="AA226" s="39">
        <f t="shared" ref="AA226:AA270" si="282">+Y226-N226</f>
        <v>18821.990000000002</v>
      </c>
      <c r="AB226" s="39"/>
    </row>
    <row r="227" spans="1:28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v>0</v>
      </c>
      <c r="G227" s="366">
        <v>0</v>
      </c>
      <c r="H227" s="430">
        <v>3.61</v>
      </c>
      <c r="I227" s="366">
        <v>0</v>
      </c>
      <c r="J227" s="366">
        <v>0</v>
      </c>
      <c r="K227" s="430">
        <v>3.61</v>
      </c>
      <c r="L227" s="383"/>
      <c r="M227" s="369">
        <v>0</v>
      </c>
      <c r="N227" s="370">
        <v>3710.5</v>
      </c>
      <c r="O227" s="370">
        <v>0</v>
      </c>
      <c r="P227" s="370">
        <v>0</v>
      </c>
      <c r="Q227" s="370">
        <v>3710.5</v>
      </c>
      <c r="R227" s="370">
        <v>0</v>
      </c>
      <c r="S227" s="370">
        <f t="shared" ref="S227" si="283">ROUND(D227*J227,2)</f>
        <v>0</v>
      </c>
      <c r="T227" s="370">
        <f t="shared" ref="T227" si="284">ROUND(K227*D227,2)</f>
        <v>3710.5</v>
      </c>
      <c r="U227" s="370">
        <f t="shared" ref="U227" si="285">ROUND(L227*D227,2)</f>
        <v>0</v>
      </c>
      <c r="V227" s="370">
        <f t="shared" ref="V227" si="286">ROUND(M227*D227,2)</f>
        <v>0</v>
      </c>
      <c r="W227" s="371">
        <v>0</v>
      </c>
      <c r="Y227" s="4">
        <v>3710.5</v>
      </c>
      <c r="AA227" s="39">
        <f t="shared" si="282"/>
        <v>0</v>
      </c>
      <c r="AB227" s="39"/>
    </row>
    <row r="228" spans="1:28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v>0</v>
      </c>
      <c r="G228" s="366">
        <v>0</v>
      </c>
      <c r="H228" s="430">
        <v>4.97</v>
      </c>
      <c r="I228" s="366">
        <v>0</v>
      </c>
      <c r="J228" s="366">
        <v>0</v>
      </c>
      <c r="K228" s="430">
        <v>4.97</v>
      </c>
      <c r="L228" s="383"/>
      <c r="M228" s="369">
        <v>0</v>
      </c>
      <c r="N228" s="370">
        <v>4360.28</v>
      </c>
      <c r="O228" s="370">
        <v>0</v>
      </c>
      <c r="P228" s="370">
        <v>0</v>
      </c>
      <c r="Q228" s="370">
        <v>4360.28</v>
      </c>
      <c r="R228" s="370">
        <v>0</v>
      </c>
      <c r="S228" s="370">
        <f t="shared" ref="S228:S229" si="287">ROUND(D228*J228,2)</f>
        <v>0</v>
      </c>
      <c r="T228" s="370">
        <f t="shared" ref="T228:T229" si="288">ROUND(K228*D228,2)</f>
        <v>4360.28</v>
      </c>
      <c r="U228" s="370">
        <f t="shared" ref="U228:U229" si="289">ROUND(L228*D228,2)</f>
        <v>0</v>
      </c>
      <c r="V228" s="370">
        <f t="shared" ref="V228:V229" si="290">ROUND(M228*D228,2)</f>
        <v>0</v>
      </c>
      <c r="W228" s="371">
        <v>0</v>
      </c>
      <c r="Y228" s="4">
        <v>4360.28</v>
      </c>
      <c r="AA228" s="39">
        <f t="shared" si="282"/>
        <v>0</v>
      </c>
      <c r="AB228" s="39"/>
    </row>
    <row r="229" spans="1:28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v>0</v>
      </c>
      <c r="G229" s="366">
        <v>0</v>
      </c>
      <c r="H229" s="430">
        <v>10.46</v>
      </c>
      <c r="I229" s="366">
        <v>0</v>
      </c>
      <c r="J229" s="366">
        <v>0</v>
      </c>
      <c r="K229" s="430">
        <v>10.46</v>
      </c>
      <c r="L229" s="383"/>
      <c r="M229" s="369">
        <v>0</v>
      </c>
      <c r="N229" s="370">
        <v>10751.21</v>
      </c>
      <c r="O229" s="370">
        <v>0</v>
      </c>
      <c r="P229" s="370">
        <v>0</v>
      </c>
      <c r="Q229" s="370">
        <v>10751.21</v>
      </c>
      <c r="R229" s="370">
        <v>0</v>
      </c>
      <c r="S229" s="370">
        <f t="shared" si="287"/>
        <v>0</v>
      </c>
      <c r="T229" s="370">
        <f t="shared" si="288"/>
        <v>10751.21</v>
      </c>
      <c r="U229" s="370">
        <f t="shared" si="289"/>
        <v>0</v>
      </c>
      <c r="V229" s="370">
        <f t="shared" si="290"/>
        <v>0</v>
      </c>
      <c r="W229" s="371">
        <v>0</v>
      </c>
      <c r="Y229" s="4">
        <v>10751.21</v>
      </c>
      <c r="AA229" s="39">
        <f t="shared" si="282"/>
        <v>0</v>
      </c>
      <c r="AB229" s="39"/>
    </row>
    <row r="230" spans="1:28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32"/>
      <c r="R230" s="632"/>
      <c r="S230" s="632"/>
      <c r="T230" s="632"/>
      <c r="U230" s="632"/>
      <c r="V230" s="632"/>
      <c r="W230" s="650"/>
      <c r="Y230" s="4">
        <v>19457.419999999998</v>
      </c>
      <c r="AA230" s="39">
        <f t="shared" si="282"/>
        <v>19457.419999999998</v>
      </c>
      <c r="AB230" s="39"/>
    </row>
    <row r="231" spans="1:28" ht="26.4" x14ac:dyDescent="0.25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v>-3.6419999999999999</v>
      </c>
      <c r="G231" s="366">
        <v>0</v>
      </c>
      <c r="H231" s="430">
        <v>3.0680000000000001</v>
      </c>
      <c r="I231" s="366">
        <v>0</v>
      </c>
      <c r="J231" s="366">
        <v>0</v>
      </c>
      <c r="K231" s="430">
        <v>3.0680000000000001</v>
      </c>
      <c r="L231" s="383"/>
      <c r="M231" s="369">
        <v>3.07</v>
      </c>
      <c r="N231" s="370">
        <v>2914.56</v>
      </c>
      <c r="O231" s="370">
        <v>-1581.94</v>
      </c>
      <c r="P231" s="370">
        <v>0</v>
      </c>
      <c r="Q231" s="370">
        <v>1332.62</v>
      </c>
      <c r="R231" s="370">
        <v>0</v>
      </c>
      <c r="S231" s="370">
        <f t="shared" ref="S231" si="291">ROUND(D231*J231,2)</f>
        <v>0</v>
      </c>
      <c r="T231" s="370">
        <f t="shared" ref="T231" si="292">ROUND(K231*D231,2)</f>
        <v>1332.62</v>
      </c>
      <c r="U231" s="370">
        <f t="shared" ref="U231" si="293">ROUND(L231*D231,2)</f>
        <v>0</v>
      </c>
      <c r="V231" s="370">
        <f t="shared" ref="V231" si="294">ROUND(M231*D231,2)</f>
        <v>1333.49</v>
      </c>
      <c r="W231" s="371">
        <v>1.0006528492743618</v>
      </c>
      <c r="Y231" s="4">
        <v>2914.56</v>
      </c>
      <c r="AA231" s="39">
        <f t="shared" si="282"/>
        <v>0</v>
      </c>
      <c r="AB231" s="39"/>
    </row>
    <row r="232" spans="1:28" ht="66" x14ac:dyDescent="0.25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v>-34.549999999999997</v>
      </c>
      <c r="G232" s="366">
        <v>0</v>
      </c>
      <c r="H232" s="430">
        <v>61.36</v>
      </c>
      <c r="I232" s="366">
        <v>0</v>
      </c>
      <c r="J232" s="366">
        <v>0</v>
      </c>
      <c r="K232" s="430">
        <v>61.36</v>
      </c>
      <c r="L232" s="383"/>
      <c r="M232" s="369">
        <v>61.36</v>
      </c>
      <c r="N232" s="370">
        <v>3914.09</v>
      </c>
      <c r="O232" s="370">
        <v>-1409.99</v>
      </c>
      <c r="P232" s="370">
        <v>0</v>
      </c>
      <c r="Q232" s="370">
        <v>2504.1</v>
      </c>
      <c r="R232" s="370">
        <v>0</v>
      </c>
      <c r="S232" s="370">
        <f t="shared" ref="S232:S235" si="295">ROUND(D232*J232,2)</f>
        <v>0</v>
      </c>
      <c r="T232" s="370">
        <f t="shared" ref="T232:T235" si="296">ROUND(K232*D232,2)</f>
        <v>2504.1</v>
      </c>
      <c r="U232" s="370">
        <f t="shared" ref="U232:U235" si="297">ROUND(L232*D232,2)</f>
        <v>0</v>
      </c>
      <c r="V232" s="370">
        <f t="shared" ref="V232:V235" si="298">ROUND(M232*D232,2)</f>
        <v>2504.1</v>
      </c>
      <c r="W232" s="371">
        <v>1</v>
      </c>
      <c r="Y232" s="4">
        <v>3914.09</v>
      </c>
      <c r="AA232" s="39">
        <f t="shared" si="282"/>
        <v>0</v>
      </c>
      <c r="AB232" s="39"/>
    </row>
    <row r="233" spans="1:28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v>-11.519999999999996</v>
      </c>
      <c r="G233" s="366">
        <v>0</v>
      </c>
      <c r="H233" s="430">
        <v>61.36</v>
      </c>
      <c r="I233" s="366">
        <v>0</v>
      </c>
      <c r="J233" s="366">
        <v>0</v>
      </c>
      <c r="K233" s="430">
        <v>61.36</v>
      </c>
      <c r="L233" s="383"/>
      <c r="M233" s="369">
        <v>0</v>
      </c>
      <c r="N233" s="370">
        <v>9237.5400000000009</v>
      </c>
      <c r="O233" s="370">
        <v>-1460.16</v>
      </c>
      <c r="P233" s="370">
        <v>0</v>
      </c>
      <c r="Q233" s="370">
        <v>7777.38</v>
      </c>
      <c r="R233" s="370">
        <v>0</v>
      </c>
      <c r="S233" s="370">
        <f t="shared" si="295"/>
        <v>0</v>
      </c>
      <c r="T233" s="370">
        <f t="shared" si="296"/>
        <v>7777.38</v>
      </c>
      <c r="U233" s="370">
        <f t="shared" si="297"/>
        <v>0</v>
      </c>
      <c r="V233" s="370">
        <f t="shared" si="298"/>
        <v>0</v>
      </c>
      <c r="W233" s="371">
        <v>0</v>
      </c>
      <c r="Y233" s="4">
        <v>9237.5400000000009</v>
      </c>
      <c r="AA233" s="39">
        <f t="shared" si="282"/>
        <v>0</v>
      </c>
      <c r="AB233" s="39"/>
    </row>
    <row r="234" spans="1:28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v>0</v>
      </c>
      <c r="G234" s="366">
        <v>0</v>
      </c>
      <c r="H234" s="430">
        <v>46.05</v>
      </c>
      <c r="I234" s="366">
        <v>0</v>
      </c>
      <c r="J234" s="366">
        <v>0</v>
      </c>
      <c r="K234" s="430">
        <v>46.05</v>
      </c>
      <c r="L234" s="383"/>
      <c r="M234" s="369">
        <v>0</v>
      </c>
      <c r="N234" s="370">
        <v>2147.31</v>
      </c>
      <c r="O234" s="370">
        <v>0</v>
      </c>
      <c r="P234" s="370">
        <v>0</v>
      </c>
      <c r="Q234" s="370">
        <v>2147.31</v>
      </c>
      <c r="R234" s="370">
        <v>0</v>
      </c>
      <c r="S234" s="370">
        <f t="shared" si="295"/>
        <v>0</v>
      </c>
      <c r="T234" s="370">
        <f t="shared" si="296"/>
        <v>2147.31</v>
      </c>
      <c r="U234" s="370">
        <f t="shared" si="297"/>
        <v>0</v>
      </c>
      <c r="V234" s="370">
        <f t="shared" si="298"/>
        <v>0</v>
      </c>
      <c r="W234" s="371">
        <v>0</v>
      </c>
      <c r="Y234" s="4">
        <v>2147.31</v>
      </c>
      <c r="AA234" s="39">
        <f t="shared" si="282"/>
        <v>0</v>
      </c>
      <c r="AB234" s="39"/>
    </row>
    <row r="235" spans="1:28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v>0</v>
      </c>
      <c r="G235" s="366">
        <v>1.9495000000000002</v>
      </c>
      <c r="H235" s="430">
        <v>3.5595000000000003</v>
      </c>
      <c r="I235" s="366">
        <v>0</v>
      </c>
      <c r="J235" s="366">
        <v>0</v>
      </c>
      <c r="K235" s="430">
        <v>3.5595000000000003</v>
      </c>
      <c r="L235" s="383"/>
      <c r="M235" s="369">
        <v>0</v>
      </c>
      <c r="N235" s="370">
        <v>1243.92</v>
      </c>
      <c r="O235" s="370">
        <v>0</v>
      </c>
      <c r="P235" s="370">
        <v>1506.22</v>
      </c>
      <c r="Q235" s="370">
        <v>2750.14</v>
      </c>
      <c r="R235" s="370">
        <v>0</v>
      </c>
      <c r="S235" s="370">
        <f t="shared" si="295"/>
        <v>0</v>
      </c>
      <c r="T235" s="370">
        <f t="shared" si="296"/>
        <v>2750.14</v>
      </c>
      <c r="U235" s="370">
        <f t="shared" si="297"/>
        <v>0</v>
      </c>
      <c r="V235" s="370">
        <f t="shared" si="298"/>
        <v>0</v>
      </c>
      <c r="W235" s="371">
        <v>0</v>
      </c>
      <c r="Y235" s="4">
        <v>1243.92</v>
      </c>
      <c r="AA235" s="39">
        <f t="shared" si="282"/>
        <v>0</v>
      </c>
      <c r="AB235" s="39"/>
    </row>
    <row r="236" spans="1:28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32"/>
      <c r="R236" s="632"/>
      <c r="S236" s="632"/>
      <c r="T236" s="632"/>
      <c r="U236" s="632"/>
      <c r="V236" s="632"/>
      <c r="W236" s="650"/>
      <c r="Y236" s="4">
        <v>18987.400000000001</v>
      </c>
      <c r="AA236" s="39">
        <f t="shared" si="282"/>
        <v>18987.400000000001</v>
      </c>
      <c r="AB236" s="39"/>
    </row>
    <row r="237" spans="1:28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v>0</v>
      </c>
      <c r="G237" s="366">
        <v>0</v>
      </c>
      <c r="H237" s="430">
        <v>309.95999999999998</v>
      </c>
      <c r="I237" s="366">
        <v>0</v>
      </c>
      <c r="J237" s="366">
        <v>0</v>
      </c>
      <c r="K237" s="430">
        <v>309.95999999999998</v>
      </c>
      <c r="L237" s="383"/>
      <c r="M237" s="369">
        <v>309.95999999999998</v>
      </c>
      <c r="N237" s="370">
        <v>1354.53</v>
      </c>
      <c r="O237" s="370">
        <v>0</v>
      </c>
      <c r="P237" s="370">
        <v>0</v>
      </c>
      <c r="Q237" s="370">
        <v>1354.53</v>
      </c>
      <c r="R237" s="370">
        <v>0</v>
      </c>
      <c r="S237" s="370">
        <f t="shared" ref="S237" si="299">ROUND(D237*J237,2)</f>
        <v>0</v>
      </c>
      <c r="T237" s="370">
        <f t="shared" ref="T237" si="300">ROUND(K237*D237,2)</f>
        <v>1354.53</v>
      </c>
      <c r="U237" s="370">
        <f t="shared" ref="U237" si="301">ROUND(L237*D237,2)</f>
        <v>0</v>
      </c>
      <c r="V237" s="370">
        <f t="shared" ref="V237" si="302">ROUND(M237*D237,2)</f>
        <v>1354.53</v>
      </c>
      <c r="W237" s="371">
        <v>1</v>
      </c>
      <c r="Y237" s="4">
        <v>1354.53</v>
      </c>
      <c r="AA237" s="39">
        <f t="shared" si="282"/>
        <v>0</v>
      </c>
      <c r="AB237" s="39"/>
    </row>
    <row r="238" spans="1:28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v>0</v>
      </c>
      <c r="G238" s="366">
        <v>0</v>
      </c>
      <c r="H238" s="430">
        <v>309.95999999999998</v>
      </c>
      <c r="I238" s="366">
        <v>0</v>
      </c>
      <c r="J238" s="366">
        <v>0</v>
      </c>
      <c r="K238" s="430">
        <v>309.95999999999998</v>
      </c>
      <c r="L238" s="383"/>
      <c r="M238" s="369">
        <v>309.95999999999998</v>
      </c>
      <c r="N238" s="370">
        <v>7479.33</v>
      </c>
      <c r="O238" s="370">
        <v>0</v>
      </c>
      <c r="P238" s="370">
        <v>0</v>
      </c>
      <c r="Q238" s="370">
        <v>7479.33</v>
      </c>
      <c r="R238" s="370">
        <v>0</v>
      </c>
      <c r="S238" s="370">
        <f t="shared" ref="S238:S239" si="303">ROUND(D238*J238,2)</f>
        <v>0</v>
      </c>
      <c r="T238" s="370">
        <f t="shared" ref="T238:T239" si="304">ROUND(K238*D238,2)</f>
        <v>7479.33</v>
      </c>
      <c r="U238" s="370">
        <f t="shared" ref="U238:U239" si="305">ROUND(L238*D238,2)</f>
        <v>0</v>
      </c>
      <c r="V238" s="370">
        <f t="shared" ref="V238:V239" si="306">ROUND(M238*D238,2)</f>
        <v>7479.33</v>
      </c>
      <c r="W238" s="371">
        <v>1</v>
      </c>
      <c r="Y238" s="4">
        <v>7479.33</v>
      </c>
      <c r="AA238" s="39">
        <f t="shared" si="282"/>
        <v>0</v>
      </c>
      <c r="AB238" s="39"/>
    </row>
    <row r="239" spans="1:28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v>0</v>
      </c>
      <c r="G239" s="366">
        <v>0</v>
      </c>
      <c r="H239" s="430">
        <v>170.39</v>
      </c>
      <c r="I239" s="366">
        <v>0</v>
      </c>
      <c r="J239" s="366">
        <v>0</v>
      </c>
      <c r="K239" s="430">
        <v>170.39</v>
      </c>
      <c r="L239" s="383"/>
      <c r="M239" s="369">
        <v>0</v>
      </c>
      <c r="N239" s="370">
        <v>10153.540000000001</v>
      </c>
      <c r="O239" s="370">
        <v>0</v>
      </c>
      <c r="P239" s="370">
        <v>0</v>
      </c>
      <c r="Q239" s="370">
        <v>10153.540000000001</v>
      </c>
      <c r="R239" s="370">
        <v>0</v>
      </c>
      <c r="S239" s="370">
        <f t="shared" si="303"/>
        <v>0</v>
      </c>
      <c r="T239" s="370">
        <f t="shared" si="304"/>
        <v>10153.540000000001</v>
      </c>
      <c r="U239" s="370">
        <f t="shared" si="305"/>
        <v>0</v>
      </c>
      <c r="V239" s="370">
        <f t="shared" si="306"/>
        <v>0</v>
      </c>
      <c r="W239" s="371">
        <v>0</v>
      </c>
      <c r="Y239" s="4">
        <v>10153.540000000001</v>
      </c>
      <c r="AA239" s="39">
        <f t="shared" si="282"/>
        <v>0</v>
      </c>
      <c r="AB239" s="39"/>
    </row>
    <row r="240" spans="1:28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32"/>
      <c r="R240" s="632"/>
      <c r="S240" s="632"/>
      <c r="T240" s="632"/>
      <c r="U240" s="632"/>
      <c r="V240" s="632"/>
      <c r="W240" s="650"/>
      <c r="Y240" s="4">
        <v>7729.64</v>
      </c>
      <c r="AA240" s="39">
        <f t="shared" si="282"/>
        <v>7729.64</v>
      </c>
      <c r="AB240" s="39"/>
    </row>
    <row r="241" spans="1:28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v>0</v>
      </c>
      <c r="G241" s="366">
        <v>0</v>
      </c>
      <c r="H241" s="430">
        <v>133.57</v>
      </c>
      <c r="I241" s="366">
        <v>0</v>
      </c>
      <c r="J241" s="366">
        <v>0</v>
      </c>
      <c r="K241" s="430">
        <v>133.57</v>
      </c>
      <c r="L241" s="383"/>
      <c r="M241" s="369">
        <v>0</v>
      </c>
      <c r="N241" s="370">
        <v>424.75</v>
      </c>
      <c r="O241" s="370">
        <v>0</v>
      </c>
      <c r="P241" s="370">
        <v>0</v>
      </c>
      <c r="Q241" s="370">
        <v>424.75</v>
      </c>
      <c r="R241" s="370">
        <v>0</v>
      </c>
      <c r="S241" s="370">
        <v>0</v>
      </c>
      <c r="T241" s="370">
        <f t="shared" ref="T241" si="307">ROUND(K241*D241,2)</f>
        <v>424.75</v>
      </c>
      <c r="U241" s="370">
        <f t="shared" ref="U241" si="308">ROUND(L241*D241,2)</f>
        <v>0</v>
      </c>
      <c r="V241" s="370">
        <f t="shared" ref="V241" si="309">ROUND(M241*D241,2)</f>
        <v>0</v>
      </c>
      <c r="W241" s="371">
        <v>0</v>
      </c>
      <c r="Y241" s="4">
        <v>424.75</v>
      </c>
      <c r="AA241" s="39">
        <f t="shared" si="282"/>
        <v>0</v>
      </c>
      <c r="AB241" s="39"/>
    </row>
    <row r="242" spans="1:28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v>0</v>
      </c>
      <c r="G242" s="366">
        <v>0</v>
      </c>
      <c r="H242" s="430">
        <v>133.57</v>
      </c>
      <c r="I242" s="366">
        <v>0</v>
      </c>
      <c r="J242" s="366">
        <v>0</v>
      </c>
      <c r="K242" s="430">
        <v>133.57</v>
      </c>
      <c r="L242" s="383"/>
      <c r="M242" s="369">
        <v>0</v>
      </c>
      <c r="N242" s="370">
        <v>2592.59</v>
      </c>
      <c r="O242" s="370">
        <v>0</v>
      </c>
      <c r="P242" s="370">
        <v>0</v>
      </c>
      <c r="Q242" s="370">
        <v>2592.59</v>
      </c>
      <c r="R242" s="370">
        <v>0</v>
      </c>
      <c r="S242" s="370">
        <v>0</v>
      </c>
      <c r="T242" s="370">
        <f t="shared" ref="T242:T246" si="310">ROUND(K242*D242,2)</f>
        <v>2592.59</v>
      </c>
      <c r="U242" s="370">
        <f t="shared" ref="U242:U246" si="311">ROUND(L242*D242,2)</f>
        <v>0</v>
      </c>
      <c r="V242" s="370">
        <f t="shared" ref="V242:V246" si="312">ROUND(M242*D242,2)</f>
        <v>0</v>
      </c>
      <c r="W242" s="371">
        <v>0</v>
      </c>
      <c r="Y242" s="4">
        <v>2592.59</v>
      </c>
      <c r="AA242" s="39">
        <f t="shared" si="282"/>
        <v>0</v>
      </c>
      <c r="AB242" s="39"/>
    </row>
    <row r="243" spans="1:28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v>0</v>
      </c>
      <c r="G243" s="366">
        <v>0</v>
      </c>
      <c r="H243" s="430">
        <v>133.57</v>
      </c>
      <c r="I243" s="366">
        <v>0</v>
      </c>
      <c r="J243" s="366">
        <v>0</v>
      </c>
      <c r="K243" s="430">
        <v>133.57</v>
      </c>
      <c r="L243" s="383"/>
      <c r="M243" s="369">
        <v>0</v>
      </c>
      <c r="N243" s="370">
        <v>2030.26</v>
      </c>
      <c r="O243" s="370">
        <v>0</v>
      </c>
      <c r="P243" s="370">
        <v>0</v>
      </c>
      <c r="Q243" s="370">
        <v>2030.26</v>
      </c>
      <c r="R243" s="370">
        <v>0</v>
      </c>
      <c r="S243" s="370">
        <v>0</v>
      </c>
      <c r="T243" s="370">
        <f t="shared" si="310"/>
        <v>2030.26</v>
      </c>
      <c r="U243" s="370">
        <f t="shared" si="311"/>
        <v>0</v>
      </c>
      <c r="V243" s="370">
        <f t="shared" si="312"/>
        <v>0</v>
      </c>
      <c r="W243" s="371">
        <v>0</v>
      </c>
      <c r="Y243" s="4">
        <v>2030.26</v>
      </c>
      <c r="AA243" s="39">
        <f t="shared" si="282"/>
        <v>0</v>
      </c>
      <c r="AB243" s="39"/>
    </row>
    <row r="244" spans="1:28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v>-5.0600000000000023</v>
      </c>
      <c r="G244" s="366">
        <v>0</v>
      </c>
      <c r="H244" s="430">
        <v>61.36</v>
      </c>
      <c r="I244" s="366">
        <v>0</v>
      </c>
      <c r="J244" s="366">
        <v>0</v>
      </c>
      <c r="K244" s="430">
        <v>61.36</v>
      </c>
      <c r="L244" s="383"/>
      <c r="M244" s="369">
        <v>0</v>
      </c>
      <c r="N244" s="370">
        <v>213.21</v>
      </c>
      <c r="O244" s="370">
        <v>-16.239999999999998</v>
      </c>
      <c r="P244" s="370">
        <v>0</v>
      </c>
      <c r="Q244" s="370">
        <v>196.97</v>
      </c>
      <c r="R244" s="370">
        <v>0</v>
      </c>
      <c r="S244" s="370">
        <v>0</v>
      </c>
      <c r="T244" s="370">
        <f t="shared" si="310"/>
        <v>196.97</v>
      </c>
      <c r="U244" s="370">
        <f t="shared" si="311"/>
        <v>0</v>
      </c>
      <c r="V244" s="370">
        <f t="shared" si="312"/>
        <v>0</v>
      </c>
      <c r="W244" s="371">
        <v>0</v>
      </c>
      <c r="Y244" s="4">
        <v>213.21</v>
      </c>
      <c r="AA244" s="39">
        <f t="shared" si="282"/>
        <v>0</v>
      </c>
      <c r="AB244" s="39"/>
    </row>
    <row r="245" spans="1:28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v>-5.0600000000000023</v>
      </c>
      <c r="G245" s="366">
        <v>0</v>
      </c>
      <c r="H245" s="430">
        <v>61.36</v>
      </c>
      <c r="I245" s="366">
        <v>0</v>
      </c>
      <c r="J245" s="366">
        <v>0</v>
      </c>
      <c r="K245" s="430">
        <v>61.36</v>
      </c>
      <c r="L245" s="383"/>
      <c r="M245" s="369">
        <v>0</v>
      </c>
      <c r="N245" s="370">
        <v>1336.37</v>
      </c>
      <c r="O245" s="370">
        <v>-101.81</v>
      </c>
      <c r="P245" s="370">
        <v>0</v>
      </c>
      <c r="Q245" s="370">
        <v>1234.56</v>
      </c>
      <c r="R245" s="370">
        <v>0</v>
      </c>
      <c r="S245" s="370">
        <v>0</v>
      </c>
      <c r="T245" s="370">
        <f t="shared" si="310"/>
        <v>1234.56</v>
      </c>
      <c r="U245" s="370">
        <f t="shared" si="311"/>
        <v>0</v>
      </c>
      <c r="V245" s="370">
        <f t="shared" si="312"/>
        <v>0</v>
      </c>
      <c r="W245" s="371">
        <v>0</v>
      </c>
      <c r="Y245" s="4">
        <v>1336.37</v>
      </c>
      <c r="AA245" s="39">
        <f t="shared" si="282"/>
        <v>0</v>
      </c>
      <c r="AB245" s="39"/>
    </row>
    <row r="246" spans="1:28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v>-5.0600000000000023</v>
      </c>
      <c r="G246" s="366">
        <v>0</v>
      </c>
      <c r="H246" s="430">
        <v>61.36</v>
      </c>
      <c r="I246" s="366">
        <v>0</v>
      </c>
      <c r="J246" s="366">
        <v>0</v>
      </c>
      <c r="K246" s="430">
        <v>61.36</v>
      </c>
      <c r="L246" s="383"/>
      <c r="M246" s="369">
        <v>0</v>
      </c>
      <c r="N246" s="370">
        <v>1132.46</v>
      </c>
      <c r="O246" s="370">
        <v>-86.27</v>
      </c>
      <c r="P246" s="370">
        <v>0</v>
      </c>
      <c r="Q246" s="370">
        <v>1046.19</v>
      </c>
      <c r="R246" s="370">
        <v>0</v>
      </c>
      <c r="S246" s="370">
        <v>0</v>
      </c>
      <c r="T246" s="370">
        <f t="shared" si="310"/>
        <v>1046.19</v>
      </c>
      <c r="U246" s="370">
        <f t="shared" si="311"/>
        <v>0</v>
      </c>
      <c r="V246" s="370">
        <f t="shared" si="312"/>
        <v>0</v>
      </c>
      <c r="W246" s="371">
        <v>0</v>
      </c>
      <c r="Y246" s="4">
        <v>1132.46</v>
      </c>
      <c r="AA246" s="39">
        <f t="shared" si="282"/>
        <v>0</v>
      </c>
      <c r="AB246" s="39"/>
    </row>
    <row r="247" spans="1:28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32"/>
      <c r="R247" s="632"/>
      <c r="S247" s="632"/>
      <c r="T247" s="632"/>
      <c r="U247" s="632"/>
      <c r="V247" s="632"/>
      <c r="W247" s="650"/>
      <c r="Y247" s="4">
        <v>15736.84</v>
      </c>
      <c r="AA247" s="39">
        <f t="shared" si="282"/>
        <v>15736.84</v>
      </c>
      <c r="AB247" s="39"/>
    </row>
    <row r="248" spans="1:28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v>0</v>
      </c>
      <c r="G248" s="366">
        <v>0</v>
      </c>
      <c r="H248" s="430">
        <v>3.6</v>
      </c>
      <c r="I248" s="366">
        <v>0</v>
      </c>
      <c r="J248" s="366">
        <v>0</v>
      </c>
      <c r="K248" s="430">
        <v>3.6</v>
      </c>
      <c r="L248" s="383"/>
      <c r="M248" s="369">
        <v>0</v>
      </c>
      <c r="N248" s="370">
        <v>2421.83</v>
      </c>
      <c r="O248" s="370">
        <v>0</v>
      </c>
      <c r="P248" s="370">
        <v>0</v>
      </c>
      <c r="Q248" s="370">
        <v>2421.83</v>
      </c>
      <c r="R248" s="370">
        <v>0</v>
      </c>
      <c r="S248" s="370">
        <v>0</v>
      </c>
      <c r="T248" s="370">
        <f t="shared" ref="T248" si="313">ROUND(K248*D248,2)</f>
        <v>2421.83</v>
      </c>
      <c r="U248" s="370">
        <f t="shared" ref="U248" si="314">ROUND(L248*D248,2)</f>
        <v>0</v>
      </c>
      <c r="V248" s="370">
        <f t="shared" ref="V248" si="315">ROUND(M248*D248,2)</f>
        <v>0</v>
      </c>
      <c r="W248" s="371">
        <v>0</v>
      </c>
      <c r="Y248" s="4">
        <v>2421.83</v>
      </c>
      <c r="AA248" s="39">
        <f t="shared" si="282"/>
        <v>0</v>
      </c>
      <c r="AB248" s="39"/>
    </row>
    <row r="249" spans="1:28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v>0</v>
      </c>
      <c r="G249" s="366">
        <v>0</v>
      </c>
      <c r="H249" s="430">
        <v>5</v>
      </c>
      <c r="I249" s="366">
        <v>0</v>
      </c>
      <c r="J249" s="366">
        <v>0</v>
      </c>
      <c r="K249" s="430">
        <v>5</v>
      </c>
      <c r="L249" s="383"/>
      <c r="M249" s="369">
        <v>0</v>
      </c>
      <c r="N249" s="370">
        <v>3870.75</v>
      </c>
      <c r="O249" s="370">
        <v>0</v>
      </c>
      <c r="P249" s="370">
        <v>0</v>
      </c>
      <c r="Q249" s="370">
        <v>3870.75</v>
      </c>
      <c r="R249" s="370">
        <v>0</v>
      </c>
      <c r="S249" s="370">
        <v>0</v>
      </c>
      <c r="T249" s="370">
        <f t="shared" ref="T249:T255" si="316">ROUND(K249*D249,2)</f>
        <v>3870.75</v>
      </c>
      <c r="U249" s="370">
        <f t="shared" ref="U249:U255" si="317">ROUND(L249*D249,2)</f>
        <v>0</v>
      </c>
      <c r="V249" s="370">
        <f t="shared" ref="V249:V255" si="318">ROUND(M249*D249,2)</f>
        <v>0</v>
      </c>
      <c r="W249" s="371">
        <v>0</v>
      </c>
      <c r="Y249" s="4">
        <v>3870.75</v>
      </c>
      <c r="AA249" s="39">
        <f t="shared" si="282"/>
        <v>0</v>
      </c>
      <c r="AB249" s="39"/>
    </row>
    <row r="250" spans="1:28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v>0</v>
      </c>
      <c r="G250" s="366">
        <v>0</v>
      </c>
      <c r="H250" s="430">
        <v>2</v>
      </c>
      <c r="I250" s="366">
        <v>0</v>
      </c>
      <c r="J250" s="366">
        <v>0</v>
      </c>
      <c r="K250" s="430">
        <v>2</v>
      </c>
      <c r="L250" s="383"/>
      <c r="M250" s="369">
        <v>0</v>
      </c>
      <c r="N250" s="370">
        <v>1687.66</v>
      </c>
      <c r="O250" s="370">
        <v>0</v>
      </c>
      <c r="P250" s="370">
        <v>0</v>
      </c>
      <c r="Q250" s="370">
        <v>1687.66</v>
      </c>
      <c r="R250" s="370">
        <v>0</v>
      </c>
      <c r="S250" s="370">
        <v>0</v>
      </c>
      <c r="T250" s="370">
        <f t="shared" si="316"/>
        <v>1687.66</v>
      </c>
      <c r="U250" s="370">
        <f t="shared" si="317"/>
        <v>0</v>
      </c>
      <c r="V250" s="370">
        <f t="shared" si="318"/>
        <v>0</v>
      </c>
      <c r="W250" s="371">
        <v>0</v>
      </c>
      <c r="Y250" s="4">
        <v>1687.66</v>
      </c>
      <c r="AA250" s="39">
        <f t="shared" si="282"/>
        <v>0</v>
      </c>
      <c r="AB250" s="39"/>
    </row>
    <row r="251" spans="1:28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v>0</v>
      </c>
      <c r="G251" s="366">
        <v>0</v>
      </c>
      <c r="H251" s="430">
        <v>2</v>
      </c>
      <c r="I251" s="366">
        <v>0</v>
      </c>
      <c r="J251" s="366">
        <v>0</v>
      </c>
      <c r="K251" s="430">
        <v>2</v>
      </c>
      <c r="L251" s="383"/>
      <c r="M251" s="369">
        <v>0</v>
      </c>
      <c r="N251" s="370">
        <v>233.46</v>
      </c>
      <c r="O251" s="370">
        <v>0</v>
      </c>
      <c r="P251" s="370">
        <v>0</v>
      </c>
      <c r="Q251" s="370">
        <v>233.46</v>
      </c>
      <c r="R251" s="370">
        <v>0</v>
      </c>
      <c r="S251" s="370">
        <v>0</v>
      </c>
      <c r="T251" s="370">
        <f t="shared" si="316"/>
        <v>233.46</v>
      </c>
      <c r="U251" s="370">
        <f t="shared" si="317"/>
        <v>0</v>
      </c>
      <c r="V251" s="370">
        <f t="shared" si="318"/>
        <v>0</v>
      </c>
      <c r="W251" s="371">
        <v>0</v>
      </c>
      <c r="Y251" s="4">
        <v>233.46</v>
      </c>
      <c r="AA251" s="39">
        <f t="shared" si="282"/>
        <v>0</v>
      </c>
      <c r="AB251" s="39"/>
    </row>
    <row r="252" spans="1:28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v>0</v>
      </c>
      <c r="G252" s="366">
        <v>0</v>
      </c>
      <c r="H252" s="430">
        <v>4</v>
      </c>
      <c r="I252" s="366">
        <v>0</v>
      </c>
      <c r="J252" s="366">
        <v>0</v>
      </c>
      <c r="K252" s="430">
        <v>4</v>
      </c>
      <c r="L252" s="383"/>
      <c r="M252" s="369">
        <v>0</v>
      </c>
      <c r="N252" s="370">
        <v>1526.28</v>
      </c>
      <c r="O252" s="370">
        <v>0</v>
      </c>
      <c r="P252" s="370">
        <v>0</v>
      </c>
      <c r="Q252" s="370">
        <v>1526.28</v>
      </c>
      <c r="R252" s="370">
        <v>0</v>
      </c>
      <c r="S252" s="370">
        <v>0</v>
      </c>
      <c r="T252" s="370">
        <f t="shared" si="316"/>
        <v>1526.28</v>
      </c>
      <c r="U252" s="370">
        <f t="shared" si="317"/>
        <v>0</v>
      </c>
      <c r="V252" s="370">
        <f t="shared" si="318"/>
        <v>0</v>
      </c>
      <c r="W252" s="371">
        <v>0</v>
      </c>
      <c r="Y252" s="4">
        <v>1526.28</v>
      </c>
      <c r="AA252" s="39">
        <f t="shared" si="282"/>
        <v>0</v>
      </c>
      <c r="AB252" s="39"/>
    </row>
    <row r="253" spans="1:28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v>0</v>
      </c>
      <c r="G253" s="366">
        <v>0</v>
      </c>
      <c r="H253" s="430">
        <v>4</v>
      </c>
      <c r="I253" s="366">
        <v>0</v>
      </c>
      <c r="J253" s="366">
        <v>0</v>
      </c>
      <c r="K253" s="430">
        <v>4</v>
      </c>
      <c r="L253" s="383"/>
      <c r="M253" s="369">
        <v>0</v>
      </c>
      <c r="N253" s="370">
        <v>2183.52</v>
      </c>
      <c r="O253" s="370">
        <v>0</v>
      </c>
      <c r="P253" s="370">
        <v>0</v>
      </c>
      <c r="Q253" s="370">
        <v>2183.52</v>
      </c>
      <c r="R253" s="370">
        <v>0</v>
      </c>
      <c r="S253" s="370">
        <v>0</v>
      </c>
      <c r="T253" s="370">
        <f t="shared" si="316"/>
        <v>2183.52</v>
      </c>
      <c r="U253" s="370">
        <f t="shared" si="317"/>
        <v>0</v>
      </c>
      <c r="V253" s="370">
        <f t="shared" si="318"/>
        <v>0</v>
      </c>
      <c r="W253" s="371">
        <v>0</v>
      </c>
      <c r="Y253" s="4">
        <v>2183.52</v>
      </c>
      <c r="AA253" s="39">
        <f t="shared" si="282"/>
        <v>0</v>
      </c>
      <c r="AB253" s="39"/>
    </row>
    <row r="254" spans="1:28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v>0</v>
      </c>
      <c r="G254" s="366">
        <v>0</v>
      </c>
      <c r="H254" s="430">
        <v>4</v>
      </c>
      <c r="I254" s="366">
        <v>0</v>
      </c>
      <c r="J254" s="366">
        <v>0</v>
      </c>
      <c r="K254" s="430">
        <v>4</v>
      </c>
      <c r="L254" s="383"/>
      <c r="M254" s="369">
        <v>0</v>
      </c>
      <c r="N254" s="370">
        <v>560.32000000000005</v>
      </c>
      <c r="O254" s="370">
        <v>0</v>
      </c>
      <c r="P254" s="370">
        <v>0</v>
      </c>
      <c r="Q254" s="370">
        <v>560.32000000000005</v>
      </c>
      <c r="R254" s="370">
        <v>0</v>
      </c>
      <c r="S254" s="370">
        <v>0</v>
      </c>
      <c r="T254" s="370">
        <f t="shared" si="316"/>
        <v>560.32000000000005</v>
      </c>
      <c r="U254" s="370">
        <f t="shared" si="317"/>
        <v>0</v>
      </c>
      <c r="V254" s="370">
        <f t="shared" si="318"/>
        <v>0</v>
      </c>
      <c r="W254" s="371">
        <v>0</v>
      </c>
      <c r="Y254" s="4">
        <v>560.32000000000005</v>
      </c>
      <c r="AA254" s="39">
        <f t="shared" si="282"/>
        <v>0</v>
      </c>
      <c r="AB254" s="39"/>
    </row>
    <row r="255" spans="1:28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v>0</v>
      </c>
      <c r="G255" s="366">
        <v>0</v>
      </c>
      <c r="H255" s="430">
        <v>6</v>
      </c>
      <c r="I255" s="366">
        <v>0</v>
      </c>
      <c r="J255" s="366">
        <v>0</v>
      </c>
      <c r="K255" s="430">
        <v>6</v>
      </c>
      <c r="L255" s="383"/>
      <c r="M255" s="369">
        <v>0</v>
      </c>
      <c r="N255" s="370">
        <v>3253.02</v>
      </c>
      <c r="O255" s="370">
        <v>0</v>
      </c>
      <c r="P255" s="370">
        <v>0</v>
      </c>
      <c r="Q255" s="370">
        <v>3253.02</v>
      </c>
      <c r="R255" s="370">
        <v>0</v>
      </c>
      <c r="S255" s="370">
        <v>0</v>
      </c>
      <c r="T255" s="370">
        <f t="shared" si="316"/>
        <v>3253.02</v>
      </c>
      <c r="U255" s="370">
        <f t="shared" si="317"/>
        <v>0</v>
      </c>
      <c r="V255" s="370">
        <f t="shared" si="318"/>
        <v>0</v>
      </c>
      <c r="W255" s="371">
        <v>0</v>
      </c>
      <c r="Y255" s="4">
        <v>3253.02</v>
      </c>
      <c r="AA255" s="39">
        <f t="shared" si="282"/>
        <v>0</v>
      </c>
      <c r="AB255" s="39"/>
    </row>
    <row r="256" spans="1:28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632"/>
      <c r="R256" s="632"/>
      <c r="S256" s="632"/>
      <c r="T256" s="632"/>
      <c r="U256" s="632"/>
      <c r="V256" s="632"/>
      <c r="W256" s="433"/>
      <c r="Y256" s="4">
        <v>701301.49</v>
      </c>
      <c r="AA256" s="39">
        <f t="shared" si="282"/>
        <v>701301.49</v>
      </c>
      <c r="AB256" s="39"/>
    </row>
    <row r="257" spans="1:28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v>185883.02999999997</v>
      </c>
      <c r="O257" s="432">
        <v>-14513.36</v>
      </c>
      <c r="P257" s="432">
        <v>78629.36</v>
      </c>
      <c r="Q257" s="432">
        <v>249999.02</v>
      </c>
      <c r="R257" s="432">
        <v>-67290.099999999991</v>
      </c>
      <c r="S257" s="432">
        <v>34000.119999999995</v>
      </c>
      <c r="T257" s="432">
        <f>SUM(T259:T291)</f>
        <v>216709.02999999997</v>
      </c>
      <c r="U257" s="432">
        <f>SUM(U259:U291)</f>
        <v>0</v>
      </c>
      <c r="V257" s="432">
        <f>SUM(V259:V291)</f>
        <v>61937.159999999996</v>
      </c>
      <c r="W257" s="363">
        <v>0.24774961117847583</v>
      </c>
      <c r="Y257" s="4">
        <v>185883.03</v>
      </c>
      <c r="AA257" s="39">
        <f t="shared" si="282"/>
        <v>0</v>
      </c>
      <c r="AB257" s="39"/>
    </row>
    <row r="258" spans="1:28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32"/>
      <c r="R258" s="632"/>
      <c r="S258" s="632"/>
      <c r="T258" s="632"/>
      <c r="U258" s="632"/>
      <c r="V258" s="632"/>
      <c r="W258" s="650"/>
      <c r="Y258" s="4">
        <v>198.72</v>
      </c>
      <c r="AA258" s="39">
        <f t="shared" si="282"/>
        <v>198.72</v>
      </c>
      <c r="AB258" s="39"/>
    </row>
    <row r="259" spans="1:28" ht="39.6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v>0</v>
      </c>
      <c r="G259" s="366">
        <v>0</v>
      </c>
      <c r="H259" s="430">
        <v>432</v>
      </c>
      <c r="I259" s="366">
        <v>0</v>
      </c>
      <c r="J259" s="366">
        <v>0</v>
      </c>
      <c r="K259" s="430">
        <v>432</v>
      </c>
      <c r="L259" s="383"/>
      <c r="M259" s="369">
        <v>432</v>
      </c>
      <c r="N259" s="370">
        <v>198.72</v>
      </c>
      <c r="O259" s="370">
        <v>0</v>
      </c>
      <c r="P259" s="370">
        <v>0</v>
      </c>
      <c r="Q259" s="370">
        <v>198.72</v>
      </c>
      <c r="R259" s="370">
        <v>0</v>
      </c>
      <c r="S259" s="370">
        <v>0</v>
      </c>
      <c r="T259" s="370">
        <f t="shared" ref="T259" si="319">ROUND(K259*D259,2)</f>
        <v>198.72</v>
      </c>
      <c r="U259" s="370">
        <f t="shared" ref="U259" si="320">ROUND(L259*D259,2)</f>
        <v>0</v>
      </c>
      <c r="V259" s="370">
        <f t="shared" ref="V259" si="321">ROUND(M259*D259,2)</f>
        <v>198.72</v>
      </c>
      <c r="W259" s="371">
        <v>1</v>
      </c>
      <c r="Y259" s="4">
        <v>198.72</v>
      </c>
      <c r="AA259" s="39">
        <f t="shared" si="282"/>
        <v>0</v>
      </c>
      <c r="AB259" s="39"/>
    </row>
    <row r="260" spans="1:28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32"/>
      <c r="R260" s="632"/>
      <c r="S260" s="632"/>
      <c r="T260" s="632"/>
      <c r="U260" s="632"/>
      <c r="V260" s="632"/>
      <c r="W260" s="650"/>
      <c r="Y260" s="4">
        <v>28037.53</v>
      </c>
      <c r="AA260" s="39">
        <f t="shared" si="282"/>
        <v>28037.53</v>
      </c>
      <c r="AB260" s="39"/>
    </row>
    <row r="261" spans="1:28" ht="26.4" x14ac:dyDescent="0.25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v>0</v>
      </c>
      <c r="G261" s="366">
        <v>25.488000000000014</v>
      </c>
      <c r="H261" s="470">
        <v>66.188000000000017</v>
      </c>
      <c r="I261" s="366">
        <v>0</v>
      </c>
      <c r="J261" s="366">
        <v>0</v>
      </c>
      <c r="K261" s="470">
        <v>66.188000000000017</v>
      </c>
      <c r="L261" s="383"/>
      <c r="M261" s="369">
        <v>64.172000000000011</v>
      </c>
      <c r="N261" s="370">
        <v>3130.64</v>
      </c>
      <c r="O261" s="370">
        <v>0</v>
      </c>
      <c r="P261" s="370">
        <v>1960.54</v>
      </c>
      <c r="Q261" s="370">
        <v>5091.18</v>
      </c>
      <c r="R261" s="370">
        <v>0</v>
      </c>
      <c r="S261" s="370">
        <v>0</v>
      </c>
      <c r="T261" s="370">
        <f t="shared" ref="T261" si="322">ROUND(K261*D261,2)</f>
        <v>5091.18</v>
      </c>
      <c r="U261" s="370">
        <f t="shared" ref="U261" si="323">ROUND(L261*D261,2)</f>
        <v>0</v>
      </c>
      <c r="V261" s="370">
        <f t="shared" ref="V261" si="324">ROUND(M261*D261,2)</f>
        <v>4936.1099999999997</v>
      </c>
      <c r="W261" s="371">
        <v>0.96954144225896544</v>
      </c>
      <c r="Y261" s="4">
        <v>3130.64</v>
      </c>
      <c r="AA261" s="39">
        <f t="shared" si="282"/>
        <v>0</v>
      </c>
      <c r="AB261" s="39"/>
    </row>
    <row r="262" spans="1:28" ht="26.4" x14ac:dyDescent="0.25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v>0</v>
      </c>
      <c r="G262" s="366">
        <v>91.789999999999992</v>
      </c>
      <c r="H262" s="470">
        <v>111.64</v>
      </c>
      <c r="I262" s="366">
        <v>0</v>
      </c>
      <c r="J262" s="366">
        <v>0</v>
      </c>
      <c r="K262" s="470">
        <v>111.64</v>
      </c>
      <c r="L262" s="383"/>
      <c r="M262" s="369">
        <v>102.12</v>
      </c>
      <c r="N262" s="370">
        <v>112.15</v>
      </c>
      <c r="O262" s="370">
        <v>0</v>
      </c>
      <c r="P262" s="370">
        <v>518.61</v>
      </c>
      <c r="Q262" s="370">
        <v>630.77</v>
      </c>
      <c r="R262" s="370">
        <v>0</v>
      </c>
      <c r="S262" s="370">
        <v>0</v>
      </c>
      <c r="T262" s="370">
        <f t="shared" ref="T262:T274" si="325">ROUND(K262*D262,2)</f>
        <v>630.77</v>
      </c>
      <c r="U262" s="370">
        <f t="shared" ref="U262:U274" si="326">ROUND(L262*D262,2)</f>
        <v>0</v>
      </c>
      <c r="V262" s="370">
        <f t="shared" ref="V262:V274" si="327">ROUND(M262*D262,2)</f>
        <v>576.98</v>
      </c>
      <c r="W262" s="371">
        <v>0.91472327472771375</v>
      </c>
      <c r="Y262" s="4">
        <v>112.15</v>
      </c>
      <c r="AA262" s="39">
        <f t="shared" si="282"/>
        <v>0</v>
      </c>
      <c r="AB262" s="39"/>
    </row>
    <row r="263" spans="1:28" ht="26.4" x14ac:dyDescent="0.25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v>0</v>
      </c>
      <c r="G263" s="366">
        <v>0.58999999999999631</v>
      </c>
      <c r="H263" s="470">
        <v>20.439999999999998</v>
      </c>
      <c r="I263" s="366">
        <v>0</v>
      </c>
      <c r="J263" s="366">
        <v>0</v>
      </c>
      <c r="K263" s="470">
        <v>20.439999999999998</v>
      </c>
      <c r="L263" s="383"/>
      <c r="M263" s="369">
        <v>20.439999999999998</v>
      </c>
      <c r="N263" s="370">
        <v>605.82000000000005</v>
      </c>
      <c r="O263" s="370">
        <v>0</v>
      </c>
      <c r="P263" s="370">
        <v>18.010000000000002</v>
      </c>
      <c r="Q263" s="370">
        <v>623.83000000000004</v>
      </c>
      <c r="R263" s="370">
        <v>0</v>
      </c>
      <c r="S263" s="370">
        <v>0</v>
      </c>
      <c r="T263" s="370">
        <f t="shared" si="325"/>
        <v>623.83000000000004</v>
      </c>
      <c r="U263" s="370">
        <f t="shared" si="326"/>
        <v>0</v>
      </c>
      <c r="V263" s="370">
        <f t="shared" si="327"/>
        <v>623.83000000000004</v>
      </c>
      <c r="W263" s="371">
        <v>1</v>
      </c>
      <c r="Y263" s="4">
        <v>605.82000000000005</v>
      </c>
      <c r="AA263" s="39">
        <f t="shared" si="282"/>
        <v>0</v>
      </c>
      <c r="AB263" s="39"/>
    </row>
    <row r="264" spans="1:28" ht="26.4" x14ac:dyDescent="0.25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v>0</v>
      </c>
      <c r="G264" s="366">
        <v>164.72689333333335</v>
      </c>
      <c r="H264" s="470">
        <v>215.82689333333335</v>
      </c>
      <c r="I264" s="366">
        <v>0</v>
      </c>
      <c r="J264" s="366">
        <v>65.56395999999998</v>
      </c>
      <c r="K264" s="470">
        <v>281.39085333333333</v>
      </c>
      <c r="L264" s="383"/>
      <c r="M264" s="369">
        <v>215.82689333333335</v>
      </c>
      <c r="N264" s="370">
        <v>1147.2</v>
      </c>
      <c r="O264" s="370">
        <v>0</v>
      </c>
      <c r="P264" s="370">
        <v>3698.12</v>
      </c>
      <c r="Q264" s="370">
        <v>4845.3100000000004</v>
      </c>
      <c r="R264" s="370">
        <v>0</v>
      </c>
      <c r="S264" s="370">
        <v>1471.91</v>
      </c>
      <c r="T264" s="370">
        <f t="shared" si="325"/>
        <v>6317.22</v>
      </c>
      <c r="U264" s="370">
        <f t="shared" si="326"/>
        <v>0</v>
      </c>
      <c r="V264" s="370">
        <f t="shared" si="327"/>
        <v>4845.3100000000004</v>
      </c>
      <c r="W264" s="371">
        <v>1</v>
      </c>
      <c r="Y264" s="4">
        <v>1147.2</v>
      </c>
      <c r="AA264" s="39">
        <f t="shared" si="282"/>
        <v>0</v>
      </c>
      <c r="AB264" s="39"/>
    </row>
    <row r="265" spans="1:28" ht="26.4" x14ac:dyDescent="0.25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v>0</v>
      </c>
      <c r="G265" s="366">
        <v>304.24</v>
      </c>
      <c r="H265" s="470">
        <v>360.24</v>
      </c>
      <c r="I265" s="366">
        <v>0</v>
      </c>
      <c r="J265" s="366">
        <v>0</v>
      </c>
      <c r="K265" s="470">
        <v>360.24</v>
      </c>
      <c r="L265" s="383"/>
      <c r="M265" s="369">
        <v>360.24</v>
      </c>
      <c r="N265" s="370">
        <v>1139.5999999999999</v>
      </c>
      <c r="O265" s="370">
        <v>0</v>
      </c>
      <c r="P265" s="370">
        <v>6191.28</v>
      </c>
      <c r="Q265" s="370">
        <v>7330.88</v>
      </c>
      <c r="R265" s="370">
        <v>0</v>
      </c>
      <c r="S265" s="370">
        <v>0</v>
      </c>
      <c r="T265" s="370">
        <f t="shared" si="325"/>
        <v>7330.88</v>
      </c>
      <c r="U265" s="370">
        <f t="shared" si="326"/>
        <v>0</v>
      </c>
      <c r="V265" s="370">
        <f t="shared" si="327"/>
        <v>7330.88</v>
      </c>
      <c r="W265" s="371">
        <v>1</v>
      </c>
      <c r="Y265" s="4">
        <v>1139.5999999999999</v>
      </c>
      <c r="AA265" s="39">
        <f t="shared" si="282"/>
        <v>0</v>
      </c>
      <c r="AB265" s="39"/>
    </row>
    <row r="266" spans="1:28" ht="26.4" x14ac:dyDescent="0.25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v>-148.4</v>
      </c>
      <c r="G266" s="366">
        <v>0</v>
      </c>
      <c r="H266" s="470">
        <v>0</v>
      </c>
      <c r="I266" s="366">
        <v>0</v>
      </c>
      <c r="J266" s="366">
        <v>0</v>
      </c>
      <c r="K266" s="470">
        <v>0</v>
      </c>
      <c r="L266" s="383"/>
      <c r="M266" s="369">
        <v>0</v>
      </c>
      <c r="N266" s="370">
        <v>2312.0700000000002</v>
      </c>
      <c r="O266" s="370">
        <v>-2312.0700000000002</v>
      </c>
      <c r="P266" s="370">
        <v>0</v>
      </c>
      <c r="Q266" s="370">
        <v>0</v>
      </c>
      <c r="R266" s="370">
        <v>0</v>
      </c>
      <c r="S266" s="370">
        <v>0</v>
      </c>
      <c r="T266" s="370">
        <f t="shared" si="325"/>
        <v>0</v>
      </c>
      <c r="U266" s="370">
        <f t="shared" si="326"/>
        <v>0</v>
      </c>
      <c r="V266" s="370">
        <f t="shared" si="327"/>
        <v>0</v>
      </c>
      <c r="W266" s="371">
        <v>0</v>
      </c>
      <c r="Y266" s="4">
        <v>2312.0700000000002</v>
      </c>
      <c r="AA266" s="39">
        <f t="shared" si="282"/>
        <v>0</v>
      </c>
      <c r="AB266" s="39"/>
    </row>
    <row r="267" spans="1:28" ht="39.6" x14ac:dyDescent="0.25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v>0</v>
      </c>
      <c r="G267" s="451">
        <v>12.731999999999999</v>
      </c>
      <c r="H267" s="492">
        <v>14.641999999999999</v>
      </c>
      <c r="I267" s="366">
        <v>0</v>
      </c>
      <c r="J267" s="366">
        <v>3.3012000000000015</v>
      </c>
      <c r="K267" s="470">
        <v>17.943200000000001</v>
      </c>
      <c r="L267" s="383"/>
      <c r="M267" s="369">
        <v>14.163200000000003</v>
      </c>
      <c r="N267" s="453">
        <v>931.53</v>
      </c>
      <c r="O267" s="453">
        <v>0</v>
      </c>
      <c r="P267" s="453">
        <v>6209.52</v>
      </c>
      <c r="Q267" s="453">
        <v>7141.05</v>
      </c>
      <c r="R267" s="370">
        <v>0</v>
      </c>
      <c r="S267" s="370">
        <v>1610.03</v>
      </c>
      <c r="T267" s="370">
        <f t="shared" si="325"/>
        <v>8751.08</v>
      </c>
      <c r="U267" s="370">
        <f t="shared" si="326"/>
        <v>0</v>
      </c>
      <c r="V267" s="370">
        <f t="shared" si="327"/>
        <v>6907.53</v>
      </c>
      <c r="W267" s="454">
        <v>0.96729892662843697</v>
      </c>
      <c r="Y267" s="4">
        <v>931.53</v>
      </c>
      <c r="AA267" s="39">
        <f t="shared" si="282"/>
        <v>0</v>
      </c>
      <c r="AB267" s="39"/>
    </row>
    <row r="268" spans="1:28" ht="26.4" x14ac:dyDescent="0.25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v>0</v>
      </c>
      <c r="G268" s="451">
        <v>12.731999999999999</v>
      </c>
      <c r="H268" s="492">
        <v>14.641999999999999</v>
      </c>
      <c r="I268" s="366">
        <v>0</v>
      </c>
      <c r="J268" s="366">
        <v>3.3012000000000015</v>
      </c>
      <c r="K268" s="470">
        <v>17.943200000000001</v>
      </c>
      <c r="L268" s="383"/>
      <c r="M268" s="369">
        <v>14.163200000000003</v>
      </c>
      <c r="N268" s="453">
        <v>507.81</v>
      </c>
      <c r="O268" s="453">
        <v>0</v>
      </c>
      <c r="P268" s="453">
        <v>3385.06</v>
      </c>
      <c r="Q268" s="453">
        <v>3892.87</v>
      </c>
      <c r="R268" s="370">
        <v>0</v>
      </c>
      <c r="S268" s="370">
        <v>877.69</v>
      </c>
      <c r="T268" s="370">
        <f t="shared" si="325"/>
        <v>4770.5600000000004</v>
      </c>
      <c r="U268" s="370">
        <f t="shared" si="326"/>
        <v>0</v>
      </c>
      <c r="V268" s="370">
        <f t="shared" si="327"/>
        <v>3765.57</v>
      </c>
      <c r="W268" s="454">
        <v>0.96729919057148073</v>
      </c>
      <c r="Y268" s="4">
        <v>507.81</v>
      </c>
      <c r="AA268" s="39">
        <f t="shared" si="282"/>
        <v>0</v>
      </c>
      <c r="AB268" s="39"/>
    </row>
    <row r="269" spans="1:28" x14ac:dyDescent="0.25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v>0</v>
      </c>
      <c r="G269" s="451">
        <v>11.026000000000018</v>
      </c>
      <c r="H269" s="492">
        <v>15.066000000000017</v>
      </c>
      <c r="I269" s="366">
        <v>0</v>
      </c>
      <c r="J269" s="366">
        <v>0</v>
      </c>
      <c r="K269" s="470">
        <v>15.066000000000017</v>
      </c>
      <c r="L269" s="383"/>
      <c r="M269" s="369">
        <v>15.544799999999995</v>
      </c>
      <c r="N269" s="453">
        <v>188.43</v>
      </c>
      <c r="O269" s="453">
        <v>0</v>
      </c>
      <c r="P269" s="453">
        <v>514.25</v>
      </c>
      <c r="Q269" s="453">
        <v>702.68</v>
      </c>
      <c r="R269" s="370">
        <v>0</v>
      </c>
      <c r="S269" s="370">
        <v>0</v>
      </c>
      <c r="T269" s="370">
        <f t="shared" si="325"/>
        <v>702.68</v>
      </c>
      <c r="U269" s="370">
        <f t="shared" si="326"/>
        <v>0</v>
      </c>
      <c r="V269" s="370">
        <f t="shared" si="327"/>
        <v>725.01</v>
      </c>
      <c r="W269" s="454">
        <v>1.0317783343769569</v>
      </c>
      <c r="Y269" s="4">
        <v>188.43</v>
      </c>
      <c r="AA269" s="39">
        <f t="shared" si="282"/>
        <v>0</v>
      </c>
      <c r="AB269" s="39"/>
    </row>
    <row r="270" spans="1:28" ht="26.4" x14ac:dyDescent="0.25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v>0</v>
      </c>
      <c r="G270" s="451">
        <v>1.730000000000004</v>
      </c>
      <c r="H270" s="492">
        <v>36.480000000000004</v>
      </c>
      <c r="I270" s="366">
        <v>-2.0159999999999911</v>
      </c>
      <c r="J270" s="366">
        <v>0</v>
      </c>
      <c r="K270" s="470">
        <v>34.464000000000013</v>
      </c>
      <c r="L270" s="383"/>
      <c r="M270" s="369">
        <v>34.464000000000013</v>
      </c>
      <c r="N270" s="453">
        <v>17962.28</v>
      </c>
      <c r="O270" s="453">
        <v>0</v>
      </c>
      <c r="P270" s="453">
        <v>894.24</v>
      </c>
      <c r="Q270" s="453">
        <v>18856.509999999998</v>
      </c>
      <c r="R270" s="370">
        <v>-1042.07</v>
      </c>
      <c r="S270" s="370">
        <v>0</v>
      </c>
      <c r="T270" s="370">
        <f t="shared" si="325"/>
        <v>17814.439999999999</v>
      </c>
      <c r="U270" s="370">
        <f t="shared" si="326"/>
        <v>0</v>
      </c>
      <c r="V270" s="370">
        <f t="shared" si="327"/>
        <v>17814.439999999999</v>
      </c>
      <c r="W270" s="454">
        <v>0.94473685745665559</v>
      </c>
      <c r="X270" s="67">
        <v>36.479999999999997</v>
      </c>
      <c r="Y270" s="4">
        <v>17962.28</v>
      </c>
      <c r="AA270" s="39">
        <f t="shared" si="282"/>
        <v>0</v>
      </c>
      <c r="AB270" s="39"/>
    </row>
    <row r="271" spans="1:28" ht="39.6" x14ac:dyDescent="0.25">
      <c r="A271" s="468" t="s">
        <v>1459</v>
      </c>
      <c r="B271" s="469" t="s">
        <v>834</v>
      </c>
      <c r="C271" s="470" t="s">
        <v>63</v>
      </c>
      <c r="D271" s="491">
        <v>87.10269642974599</v>
      </c>
      <c r="E271" s="493"/>
      <c r="F271" s="451">
        <v>0</v>
      </c>
      <c r="G271" s="451">
        <v>91.200000000000017</v>
      </c>
      <c r="H271" s="492">
        <v>91.200000000000017</v>
      </c>
      <c r="I271" s="366">
        <v>-5.039999999999992</v>
      </c>
      <c r="J271" s="366">
        <v>0</v>
      </c>
      <c r="K271" s="470">
        <v>86.160000000000025</v>
      </c>
      <c r="L271" s="494"/>
      <c r="M271" s="369">
        <v>86.160000000000025</v>
      </c>
      <c r="N271" s="453"/>
      <c r="O271" s="453">
        <v>0</v>
      </c>
      <c r="P271" s="453">
        <v>7943.77</v>
      </c>
      <c r="Q271" s="453">
        <v>7943.77</v>
      </c>
      <c r="R271" s="370">
        <v>-439</v>
      </c>
      <c r="S271" s="370">
        <v>0</v>
      </c>
      <c r="T271" s="370">
        <f t="shared" si="325"/>
        <v>7504.77</v>
      </c>
      <c r="U271" s="370">
        <f t="shared" si="326"/>
        <v>0</v>
      </c>
      <c r="V271" s="370">
        <f t="shared" si="327"/>
        <v>7504.77</v>
      </c>
      <c r="W271" s="454">
        <v>0.94473656714632981</v>
      </c>
      <c r="X271" s="67"/>
      <c r="AA271" s="39"/>
      <c r="AB271" s="39"/>
    </row>
    <row r="272" spans="1:28" ht="39.6" x14ac:dyDescent="0.25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v>0</v>
      </c>
      <c r="G272" s="451">
        <v>115.45500000000001</v>
      </c>
      <c r="H272" s="492">
        <v>115.45500000000001</v>
      </c>
      <c r="I272" s="366">
        <v>0</v>
      </c>
      <c r="J272" s="366">
        <v>75.599999999999994</v>
      </c>
      <c r="K272" s="470">
        <v>191.05500000000001</v>
      </c>
      <c r="L272" s="383"/>
      <c r="M272" s="369">
        <v>115.45500000000001</v>
      </c>
      <c r="N272" s="453"/>
      <c r="O272" s="453">
        <v>0</v>
      </c>
      <c r="P272" s="453">
        <v>4584.72</v>
      </c>
      <c r="Q272" s="453">
        <v>4584.72</v>
      </c>
      <c r="R272" s="370">
        <v>0</v>
      </c>
      <c r="S272" s="370">
        <v>3002.08</v>
      </c>
      <c r="T272" s="370">
        <f t="shared" si="325"/>
        <v>7586.79</v>
      </c>
      <c r="U272" s="370">
        <f t="shared" si="326"/>
        <v>0</v>
      </c>
      <c r="V272" s="370">
        <f t="shared" si="327"/>
        <v>4584.72</v>
      </c>
      <c r="W272" s="454">
        <v>1</v>
      </c>
      <c r="X272" s="67"/>
      <c r="AA272" s="39"/>
      <c r="AB272" s="39"/>
    </row>
    <row r="273" spans="1:28" ht="39.6" x14ac:dyDescent="0.25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v>0</v>
      </c>
      <c r="G273" s="451">
        <v>124.38719999999999</v>
      </c>
      <c r="H273" s="492">
        <v>124.38719999999999</v>
      </c>
      <c r="I273" s="366">
        <v>0</v>
      </c>
      <c r="J273" s="366">
        <v>336</v>
      </c>
      <c r="K273" s="470">
        <v>460.38720000000001</v>
      </c>
      <c r="L273" s="383"/>
      <c r="M273" s="369">
        <v>124.38719999999999</v>
      </c>
      <c r="N273" s="453"/>
      <c r="O273" s="453">
        <v>0</v>
      </c>
      <c r="P273" s="453">
        <v>2123.29</v>
      </c>
      <c r="Q273" s="453">
        <v>2123.29</v>
      </c>
      <c r="R273" s="370">
        <v>0</v>
      </c>
      <c r="S273" s="370">
        <v>5735.52</v>
      </c>
      <c r="T273" s="370">
        <f t="shared" si="325"/>
        <v>7858.81</v>
      </c>
      <c r="U273" s="370">
        <f t="shared" si="326"/>
        <v>0</v>
      </c>
      <c r="V273" s="370">
        <f t="shared" si="327"/>
        <v>2123.29</v>
      </c>
      <c r="W273" s="454">
        <v>1</v>
      </c>
      <c r="X273" s="67"/>
      <c r="AA273" s="39"/>
      <c r="AB273" s="39"/>
    </row>
    <row r="274" spans="1:28" ht="39.6" x14ac:dyDescent="0.25">
      <c r="A274" s="468" t="s">
        <v>1580</v>
      </c>
      <c r="B274" s="488" t="s">
        <v>890</v>
      </c>
      <c r="C274" s="485" t="s">
        <v>46</v>
      </c>
      <c r="D274" s="484">
        <v>89.495894644063881</v>
      </c>
      <c r="E274" s="485"/>
      <c r="F274" s="366">
        <v>0</v>
      </c>
      <c r="G274" s="366">
        <v>0</v>
      </c>
      <c r="H274" s="470">
        <v>0</v>
      </c>
      <c r="I274" s="366">
        <v>0</v>
      </c>
      <c r="J274" s="366">
        <v>238.03200000000001</v>
      </c>
      <c r="K274" s="470">
        <v>238.03200000000001</v>
      </c>
      <c r="L274" s="486"/>
      <c r="M274" s="369">
        <v>0</v>
      </c>
      <c r="N274" s="370"/>
      <c r="O274" s="370">
        <v>0</v>
      </c>
      <c r="P274" s="370">
        <v>0</v>
      </c>
      <c r="Q274" s="370">
        <v>0</v>
      </c>
      <c r="R274" s="370">
        <v>0</v>
      </c>
      <c r="S274" s="370">
        <v>21302.89</v>
      </c>
      <c r="T274" s="370">
        <f t="shared" si="325"/>
        <v>21302.89</v>
      </c>
      <c r="U274" s="370">
        <f t="shared" si="326"/>
        <v>0</v>
      </c>
      <c r="V274" s="370">
        <f t="shared" si="327"/>
        <v>0</v>
      </c>
      <c r="W274" s="454">
        <v>0</v>
      </c>
      <c r="X274" s="67"/>
      <c r="AA274" s="39"/>
      <c r="AB274" s="39"/>
    </row>
    <row r="275" spans="1:28" ht="15.45" customHeight="1" x14ac:dyDescent="0.25">
      <c r="A275" s="364" t="s">
        <v>409</v>
      </c>
      <c r="B275" s="377" t="s">
        <v>276</v>
      </c>
      <c r="C275" s="378"/>
      <c r="D275" s="378"/>
      <c r="E275" s="632"/>
      <c r="F275" s="632"/>
      <c r="G275" s="632"/>
      <c r="H275" s="632"/>
      <c r="I275" s="632"/>
      <c r="J275" s="632"/>
      <c r="K275" s="632"/>
      <c r="L275" s="632"/>
      <c r="M275" s="632"/>
      <c r="N275" s="632"/>
      <c r="O275" s="632"/>
      <c r="P275" s="632"/>
      <c r="Q275" s="632"/>
      <c r="R275" s="632"/>
      <c r="S275" s="632"/>
      <c r="T275" s="632"/>
      <c r="U275" s="632"/>
      <c r="V275" s="632"/>
      <c r="W275" s="650"/>
      <c r="Y275" s="4">
        <v>11220.61</v>
      </c>
      <c r="AA275" s="39">
        <f t="shared" ref="AA275:AA285" si="328">+Y275-N275</f>
        <v>11220.61</v>
      </c>
      <c r="AB275" s="39"/>
    </row>
    <row r="276" spans="1:28" ht="39.6" x14ac:dyDescent="0.25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v>0</v>
      </c>
      <c r="G276" s="366">
        <v>0</v>
      </c>
      <c r="H276" s="430">
        <v>216.28</v>
      </c>
      <c r="I276" s="366">
        <v>0</v>
      </c>
      <c r="J276" s="366">
        <v>0</v>
      </c>
      <c r="K276" s="430">
        <v>216.28</v>
      </c>
      <c r="L276" s="383"/>
      <c r="M276" s="369">
        <v>0</v>
      </c>
      <c r="N276" s="370">
        <v>11220.61</v>
      </c>
      <c r="O276" s="370">
        <v>0</v>
      </c>
      <c r="P276" s="370">
        <v>0</v>
      </c>
      <c r="Q276" s="370">
        <v>11220.61</v>
      </c>
      <c r="R276" s="370">
        <v>0</v>
      </c>
      <c r="S276" s="370">
        <v>0</v>
      </c>
      <c r="T276" s="370">
        <f t="shared" ref="T276" si="329">ROUND(K276*D276,2)</f>
        <v>11220.61</v>
      </c>
      <c r="U276" s="370">
        <f t="shared" ref="U276" si="330">ROUND(L276*D276,2)</f>
        <v>0</v>
      </c>
      <c r="V276" s="370">
        <f t="shared" ref="V276" si="331">ROUND(M276*D276,2)</f>
        <v>0</v>
      </c>
      <c r="W276" s="371">
        <v>0</v>
      </c>
      <c r="Y276" s="4">
        <v>11220.61</v>
      </c>
      <c r="AA276" s="39">
        <f t="shared" si="328"/>
        <v>0</v>
      </c>
      <c r="AB276" s="39"/>
    </row>
    <row r="277" spans="1:28" ht="15.45" customHeight="1" x14ac:dyDescent="0.25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32"/>
      <c r="I277" s="632"/>
      <c r="J277" s="632"/>
      <c r="K277" s="632"/>
      <c r="L277" s="632"/>
      <c r="M277" s="632"/>
      <c r="N277" s="632"/>
      <c r="O277" s="632"/>
      <c r="P277" s="632"/>
      <c r="Q277" s="632"/>
      <c r="R277" s="632"/>
      <c r="S277" s="632"/>
      <c r="T277" s="632"/>
      <c r="U277" s="632"/>
      <c r="V277" s="632"/>
      <c r="W277" s="650"/>
      <c r="Y277" s="4">
        <v>11928.96</v>
      </c>
      <c r="AA277" s="39">
        <f t="shared" si="328"/>
        <v>11928.96</v>
      </c>
      <c r="AB277" s="39"/>
    </row>
    <row r="278" spans="1:28" ht="39.6" x14ac:dyDescent="0.25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v>0</v>
      </c>
      <c r="G278" s="366">
        <v>0</v>
      </c>
      <c r="H278" s="430">
        <v>418.56</v>
      </c>
      <c r="I278" s="366">
        <v>0</v>
      </c>
      <c r="J278" s="366">
        <v>0</v>
      </c>
      <c r="K278" s="430">
        <v>418.56</v>
      </c>
      <c r="L278" s="383"/>
      <c r="M278" s="369">
        <v>0</v>
      </c>
      <c r="N278" s="370">
        <v>1829.11</v>
      </c>
      <c r="O278" s="370">
        <v>0</v>
      </c>
      <c r="P278" s="370">
        <v>0</v>
      </c>
      <c r="Q278" s="370">
        <v>1829.11</v>
      </c>
      <c r="R278" s="370">
        <v>0</v>
      </c>
      <c r="S278" s="370">
        <v>0</v>
      </c>
      <c r="T278" s="370">
        <f t="shared" ref="T278" si="332">ROUND(K278*D278,2)</f>
        <v>1829.11</v>
      </c>
      <c r="U278" s="370">
        <f t="shared" ref="U278" si="333">ROUND(L278*D278,2)</f>
        <v>0</v>
      </c>
      <c r="V278" s="370">
        <f t="shared" ref="V278" si="334">ROUND(M278*D278,2)</f>
        <v>0</v>
      </c>
      <c r="W278" s="371">
        <v>0</v>
      </c>
      <c r="Y278" s="4">
        <v>1829.11</v>
      </c>
      <c r="AA278" s="39">
        <f t="shared" si="328"/>
        <v>0</v>
      </c>
      <c r="AB278" s="39"/>
    </row>
    <row r="279" spans="1:28" ht="52.8" x14ac:dyDescent="0.25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v>0</v>
      </c>
      <c r="G279" s="366">
        <v>0</v>
      </c>
      <c r="H279" s="430">
        <v>418.56</v>
      </c>
      <c r="I279" s="366">
        <v>0</v>
      </c>
      <c r="J279" s="366">
        <v>0</v>
      </c>
      <c r="K279" s="430">
        <v>418.56</v>
      </c>
      <c r="L279" s="383"/>
      <c r="M279" s="369">
        <v>0</v>
      </c>
      <c r="N279" s="370">
        <v>10099.85</v>
      </c>
      <c r="O279" s="370">
        <v>0</v>
      </c>
      <c r="P279" s="370">
        <v>0</v>
      </c>
      <c r="Q279" s="370">
        <v>10099.85</v>
      </c>
      <c r="R279" s="370">
        <v>0</v>
      </c>
      <c r="S279" s="370">
        <v>0</v>
      </c>
      <c r="T279" s="370">
        <f t="shared" ref="T279" si="335">ROUND(K279*D279,2)</f>
        <v>10099.85</v>
      </c>
      <c r="U279" s="370">
        <f t="shared" ref="U279" si="336">ROUND(L279*D279,2)</f>
        <v>0</v>
      </c>
      <c r="V279" s="370">
        <f t="shared" ref="V279" si="337">ROUND(M279*D279,2)</f>
        <v>0</v>
      </c>
      <c r="W279" s="371">
        <v>0</v>
      </c>
      <c r="Y279" s="4">
        <v>10099.85</v>
      </c>
      <c r="AA279" s="39">
        <f t="shared" si="328"/>
        <v>0</v>
      </c>
      <c r="AB279" s="39"/>
    </row>
    <row r="280" spans="1:28" ht="15.45" customHeight="1" x14ac:dyDescent="0.25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32"/>
      <c r="I280" s="632"/>
      <c r="J280" s="632"/>
      <c r="K280" s="632"/>
      <c r="L280" s="632"/>
      <c r="M280" s="632"/>
      <c r="N280" s="632"/>
      <c r="O280" s="632"/>
      <c r="P280" s="632"/>
      <c r="Q280" s="632"/>
      <c r="R280" s="632"/>
      <c r="S280" s="632"/>
      <c r="T280" s="632"/>
      <c r="U280" s="632"/>
      <c r="V280" s="632"/>
      <c r="W280" s="650"/>
      <c r="Y280" s="4">
        <v>13825.04</v>
      </c>
      <c r="AA280" s="39">
        <f t="shared" si="328"/>
        <v>13825.04</v>
      </c>
      <c r="AB280" s="39"/>
    </row>
    <row r="281" spans="1:28" ht="26.4" x14ac:dyDescent="0.25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v>0</v>
      </c>
      <c r="G281" s="366">
        <v>0</v>
      </c>
      <c r="H281" s="430">
        <v>418.56</v>
      </c>
      <c r="I281" s="366">
        <v>0</v>
      </c>
      <c r="J281" s="366">
        <v>0</v>
      </c>
      <c r="K281" s="430">
        <v>418.56</v>
      </c>
      <c r="L281" s="383"/>
      <c r="M281" s="369">
        <v>0</v>
      </c>
      <c r="N281" s="370">
        <v>5700.79</v>
      </c>
      <c r="O281" s="370">
        <v>0</v>
      </c>
      <c r="P281" s="370">
        <v>0</v>
      </c>
      <c r="Q281" s="370">
        <v>5700.79</v>
      </c>
      <c r="R281" s="370">
        <v>0</v>
      </c>
      <c r="S281" s="370">
        <v>0</v>
      </c>
      <c r="T281" s="370">
        <f t="shared" ref="T281" si="338">ROUND(K281*D281,2)</f>
        <v>5700.79</v>
      </c>
      <c r="U281" s="370">
        <f t="shared" ref="U281" si="339">ROUND(L281*D281,2)</f>
        <v>0</v>
      </c>
      <c r="V281" s="370">
        <f t="shared" ref="V281" si="340">ROUND(M281*D281,2)</f>
        <v>0</v>
      </c>
      <c r="W281" s="371">
        <v>0</v>
      </c>
      <c r="Y281" s="4">
        <v>5700.79</v>
      </c>
      <c r="AA281" s="39">
        <f t="shared" si="328"/>
        <v>0</v>
      </c>
      <c r="AB281" s="39"/>
    </row>
    <row r="282" spans="1:28" ht="26.4" x14ac:dyDescent="0.25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v>0</v>
      </c>
      <c r="G282" s="366">
        <v>0</v>
      </c>
      <c r="H282" s="430">
        <v>418.56</v>
      </c>
      <c r="I282" s="366">
        <v>0</v>
      </c>
      <c r="J282" s="366">
        <v>0</v>
      </c>
      <c r="K282" s="430">
        <v>418.56</v>
      </c>
      <c r="L282" s="383"/>
      <c r="M282" s="369">
        <v>0</v>
      </c>
      <c r="N282" s="370">
        <v>8124.25</v>
      </c>
      <c r="O282" s="370">
        <v>0</v>
      </c>
      <c r="P282" s="370">
        <v>0</v>
      </c>
      <c r="Q282" s="370">
        <v>8124.25</v>
      </c>
      <c r="R282" s="370">
        <v>0</v>
      </c>
      <c r="S282" s="370">
        <v>0</v>
      </c>
      <c r="T282" s="370">
        <f t="shared" ref="T282" si="341">ROUND(K282*D282,2)</f>
        <v>8124.25</v>
      </c>
      <c r="U282" s="370">
        <f t="shared" ref="U282" si="342">ROUND(L282*D282,2)</f>
        <v>0</v>
      </c>
      <c r="V282" s="370">
        <f t="shared" ref="V282" si="343">ROUND(M282*D282,2)</f>
        <v>0</v>
      </c>
      <c r="W282" s="371">
        <v>0</v>
      </c>
      <c r="Y282" s="4">
        <v>8124.25</v>
      </c>
      <c r="AA282" s="39">
        <f t="shared" si="328"/>
        <v>0</v>
      </c>
      <c r="AB282" s="39"/>
    </row>
    <row r="283" spans="1:28" ht="15.6" x14ac:dyDescent="0.25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9"/>
      <c r="Y283" s="4">
        <v>55689.760000000002</v>
      </c>
      <c r="AA283" s="39">
        <f t="shared" si="328"/>
        <v>55689.760000000002</v>
      </c>
      <c r="AB283" s="39"/>
    </row>
    <row r="284" spans="1:28" ht="39.6" x14ac:dyDescent="0.25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v>0</v>
      </c>
      <c r="G284" s="366">
        <v>0</v>
      </c>
      <c r="H284" s="470">
        <v>532</v>
      </c>
      <c r="I284" s="366">
        <v>0</v>
      </c>
      <c r="J284" s="366">
        <v>0</v>
      </c>
      <c r="K284" s="470">
        <v>532</v>
      </c>
      <c r="L284" s="383"/>
      <c r="M284" s="369">
        <v>0</v>
      </c>
      <c r="N284" s="370">
        <v>41027.839999999997</v>
      </c>
      <c r="O284" s="370">
        <v>0</v>
      </c>
      <c r="P284" s="370">
        <v>0</v>
      </c>
      <c r="Q284" s="370">
        <v>41027.839999999997</v>
      </c>
      <c r="R284" s="370">
        <v>0</v>
      </c>
      <c r="S284" s="370">
        <v>0</v>
      </c>
      <c r="T284" s="370">
        <f t="shared" ref="T284" si="344">ROUND(K284*D284,2)</f>
        <v>41027.839999999997</v>
      </c>
      <c r="U284" s="370">
        <f t="shared" ref="U284" si="345">ROUND(L284*D284,2)</f>
        <v>0</v>
      </c>
      <c r="V284" s="370">
        <f t="shared" ref="V284" si="346">ROUND(M284*D284,2)</f>
        <v>0</v>
      </c>
      <c r="W284" s="371">
        <v>0</v>
      </c>
      <c r="Y284" s="4">
        <v>41027.839999999997</v>
      </c>
      <c r="AA284" s="39">
        <f t="shared" si="328"/>
        <v>0</v>
      </c>
      <c r="AB284" s="39"/>
    </row>
    <row r="285" spans="1:28" ht="26.4" x14ac:dyDescent="0.25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v>0</v>
      </c>
      <c r="G285" s="366">
        <v>0</v>
      </c>
      <c r="H285" s="470">
        <v>532</v>
      </c>
      <c r="I285" s="366">
        <v>0</v>
      </c>
      <c r="J285" s="366">
        <v>0</v>
      </c>
      <c r="K285" s="470">
        <v>532</v>
      </c>
      <c r="L285" s="383"/>
      <c r="M285" s="369">
        <v>0</v>
      </c>
      <c r="N285" s="370">
        <v>14661.92</v>
      </c>
      <c r="O285" s="370">
        <v>0</v>
      </c>
      <c r="P285" s="370">
        <v>0</v>
      </c>
      <c r="Q285" s="370">
        <v>14661.92</v>
      </c>
      <c r="R285" s="370">
        <v>0</v>
      </c>
      <c r="S285" s="370">
        <v>0</v>
      </c>
      <c r="T285" s="370">
        <f t="shared" ref="T285:T287" si="347">ROUND(K285*D285,2)</f>
        <v>14661.92</v>
      </c>
      <c r="U285" s="370">
        <f t="shared" ref="U285:U287" si="348">ROUND(L285*D285,2)</f>
        <v>0</v>
      </c>
      <c r="V285" s="370">
        <f t="shared" ref="V285:V287" si="349">ROUND(M285*D285,2)</f>
        <v>0</v>
      </c>
      <c r="W285" s="371">
        <v>0</v>
      </c>
      <c r="Y285" s="4">
        <v>14661.92</v>
      </c>
      <c r="AA285" s="39">
        <f t="shared" si="328"/>
        <v>0</v>
      </c>
      <c r="AB285" s="39"/>
    </row>
    <row r="286" spans="1:28" ht="39.6" x14ac:dyDescent="0.25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v>0</v>
      </c>
      <c r="G286" s="366">
        <v>13</v>
      </c>
      <c r="H286" s="470">
        <v>13</v>
      </c>
      <c r="I286" s="366">
        <v>-6</v>
      </c>
      <c r="J286" s="366">
        <v>0</v>
      </c>
      <c r="K286" s="470">
        <v>7</v>
      </c>
      <c r="L286" s="383"/>
      <c r="M286" s="369">
        <v>0</v>
      </c>
      <c r="N286" s="370"/>
      <c r="O286" s="370">
        <v>0</v>
      </c>
      <c r="P286" s="370">
        <v>39776.86</v>
      </c>
      <c r="Q286" s="370">
        <v>39776.86</v>
      </c>
      <c r="R286" s="370">
        <v>-18358.55</v>
      </c>
      <c r="S286" s="370">
        <v>0</v>
      </c>
      <c r="T286" s="370">
        <f t="shared" si="347"/>
        <v>21418.31</v>
      </c>
      <c r="U286" s="370">
        <f t="shared" si="348"/>
        <v>0</v>
      </c>
      <c r="V286" s="370">
        <f t="shared" si="349"/>
        <v>0</v>
      </c>
      <c r="W286" s="371">
        <v>0</v>
      </c>
      <c r="AA286" s="39"/>
      <c r="AB286" s="39"/>
    </row>
    <row r="287" spans="1:28" ht="39.6" x14ac:dyDescent="0.25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v>0</v>
      </c>
      <c r="G287" s="366">
        <v>38</v>
      </c>
      <c r="H287" s="470">
        <v>38</v>
      </c>
      <c r="I287" s="366">
        <v>0</v>
      </c>
      <c r="J287" s="366">
        <v>0</v>
      </c>
      <c r="K287" s="470">
        <v>38</v>
      </c>
      <c r="L287" s="383"/>
      <c r="M287" s="369">
        <v>0</v>
      </c>
      <c r="N287" s="370"/>
      <c r="O287" s="370">
        <v>0</v>
      </c>
      <c r="P287" s="370">
        <v>811.09</v>
      </c>
      <c r="Q287" s="370">
        <v>811.09</v>
      </c>
      <c r="R287" s="370">
        <v>0</v>
      </c>
      <c r="S287" s="370">
        <v>0</v>
      </c>
      <c r="T287" s="370">
        <f t="shared" si="347"/>
        <v>811.09</v>
      </c>
      <c r="U287" s="370">
        <f t="shared" si="348"/>
        <v>0</v>
      </c>
      <c r="V287" s="370">
        <f t="shared" si="349"/>
        <v>0</v>
      </c>
      <c r="W287" s="371">
        <v>0</v>
      </c>
      <c r="AA287" s="39"/>
      <c r="AB287" s="39"/>
    </row>
    <row r="288" spans="1:28" ht="15.6" x14ac:dyDescent="0.25">
      <c r="A288" s="364" t="s">
        <v>423</v>
      </c>
      <c r="B288" s="377" t="s">
        <v>424</v>
      </c>
      <c r="C288" s="378"/>
      <c r="D288" s="471"/>
      <c r="E288" s="379"/>
      <c r="F288" s="379"/>
      <c r="G288" s="379"/>
      <c r="H288" s="378"/>
      <c r="I288" s="378"/>
      <c r="J288" s="378"/>
      <c r="K288" s="378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9"/>
      <c r="Y288" s="4">
        <v>64982.41</v>
      </c>
      <c r="AA288" s="39">
        <f t="shared" ref="AA288:AA305" si="350">+Y288-N288</f>
        <v>64982.41</v>
      </c>
      <c r="AB288" s="39"/>
    </row>
    <row r="289" spans="1:28" x14ac:dyDescent="0.25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v>-23.519999999999996</v>
      </c>
      <c r="G289" s="366">
        <v>0</v>
      </c>
      <c r="H289" s="470">
        <v>91</v>
      </c>
      <c r="I289" s="366">
        <v>-91</v>
      </c>
      <c r="J289" s="366">
        <v>0</v>
      </c>
      <c r="K289" s="470">
        <v>0</v>
      </c>
      <c r="L289" s="383"/>
      <c r="M289" s="369">
        <v>0</v>
      </c>
      <c r="N289" s="370">
        <v>58089.120000000003</v>
      </c>
      <c r="O289" s="370">
        <v>-11930.28</v>
      </c>
      <c r="P289" s="370">
        <v>0</v>
      </c>
      <c r="Q289" s="370">
        <v>46158.84</v>
      </c>
      <c r="R289" s="370">
        <v>-46158.84</v>
      </c>
      <c r="S289" s="370">
        <v>0</v>
      </c>
      <c r="T289" s="370">
        <f t="shared" ref="T289" si="351">ROUND(K289*D289,2)</f>
        <v>0</v>
      </c>
      <c r="U289" s="370">
        <f t="shared" ref="U289" si="352">ROUND(L289*D289,2)</f>
        <v>0</v>
      </c>
      <c r="V289" s="370">
        <f t="shared" ref="V289" si="353">ROUND(M289*D289,2)</f>
        <v>0</v>
      </c>
      <c r="W289" s="371">
        <v>0</v>
      </c>
      <c r="Y289" s="4">
        <v>58089.120000000003</v>
      </c>
      <c r="AA289" s="39">
        <f t="shared" si="350"/>
        <v>0</v>
      </c>
      <c r="AB289" s="39"/>
    </row>
    <row r="290" spans="1:28" ht="26.4" x14ac:dyDescent="0.25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v>-18.820000000000007</v>
      </c>
      <c r="G290" s="366">
        <v>0</v>
      </c>
      <c r="H290" s="470">
        <v>72.8</v>
      </c>
      <c r="I290" s="366">
        <v>-34.399999999999991</v>
      </c>
      <c r="J290" s="366">
        <v>0</v>
      </c>
      <c r="K290" s="470">
        <v>38.400000000000006</v>
      </c>
      <c r="L290" s="383"/>
      <c r="M290" s="369">
        <v>0</v>
      </c>
      <c r="N290" s="370">
        <v>1319.33</v>
      </c>
      <c r="O290" s="370">
        <v>-271.01</v>
      </c>
      <c r="P290" s="370">
        <v>0</v>
      </c>
      <c r="Q290" s="370">
        <v>1048.32</v>
      </c>
      <c r="R290" s="370">
        <v>-495.36</v>
      </c>
      <c r="S290" s="370">
        <v>0</v>
      </c>
      <c r="T290" s="370">
        <f t="shared" ref="T290:T291" si="354">ROUND(K290*D290,2)</f>
        <v>552.96</v>
      </c>
      <c r="U290" s="370">
        <f t="shared" ref="U290:U291" si="355">ROUND(L290*D290,2)</f>
        <v>0</v>
      </c>
      <c r="V290" s="370">
        <f t="shared" ref="V290:V291" si="356">ROUND(M290*D290,2)</f>
        <v>0</v>
      </c>
      <c r="W290" s="371">
        <v>0</v>
      </c>
      <c r="Y290" s="4">
        <v>1319.33</v>
      </c>
      <c r="AA290" s="39">
        <f t="shared" si="350"/>
        <v>0</v>
      </c>
      <c r="AB290" s="39"/>
    </row>
    <row r="291" spans="1:28" ht="26.4" x14ac:dyDescent="0.25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v>0</v>
      </c>
      <c r="G291" s="366">
        <v>0</v>
      </c>
      <c r="H291" s="470">
        <v>14</v>
      </c>
      <c r="I291" s="366">
        <v>-2</v>
      </c>
      <c r="J291" s="366">
        <v>0</v>
      </c>
      <c r="K291" s="470">
        <v>12</v>
      </c>
      <c r="L291" s="383"/>
      <c r="M291" s="369">
        <v>0</v>
      </c>
      <c r="N291" s="370">
        <v>5573.96</v>
      </c>
      <c r="O291" s="370">
        <v>0</v>
      </c>
      <c r="P291" s="370">
        <v>0</v>
      </c>
      <c r="Q291" s="370">
        <v>5573.96</v>
      </c>
      <c r="R291" s="370">
        <v>-796.28</v>
      </c>
      <c r="S291" s="370">
        <v>0</v>
      </c>
      <c r="T291" s="370">
        <f t="shared" si="354"/>
        <v>4777.68</v>
      </c>
      <c r="U291" s="370">
        <f t="shared" si="355"/>
        <v>0</v>
      </c>
      <c r="V291" s="370">
        <f t="shared" si="356"/>
        <v>0</v>
      </c>
      <c r="W291" s="371">
        <v>0</v>
      </c>
      <c r="Y291" s="4">
        <v>5573.96</v>
      </c>
      <c r="AA291" s="39">
        <f t="shared" si="350"/>
        <v>0</v>
      </c>
      <c r="AB291" s="39"/>
    </row>
    <row r="292" spans="1:28" ht="15.6" x14ac:dyDescent="0.25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v>515418.46000000008</v>
      </c>
      <c r="O292" s="432">
        <v>-41861.639999999992</v>
      </c>
      <c r="P292" s="432">
        <v>256936.12</v>
      </c>
      <c r="Q292" s="432">
        <v>730492.93</v>
      </c>
      <c r="R292" s="432">
        <v>-198469.49</v>
      </c>
      <c r="S292" s="432">
        <v>113469.55</v>
      </c>
      <c r="T292" s="432">
        <f>SUM(T294:T326)</f>
        <v>645492.9800000001</v>
      </c>
      <c r="U292" s="432">
        <f>SUM(U294:U326)</f>
        <v>0</v>
      </c>
      <c r="V292" s="432">
        <f>SUM(V294:V326)</f>
        <v>195986.13999999998</v>
      </c>
      <c r="W292" s="363">
        <v>0.26829300045381682</v>
      </c>
      <c r="Y292" s="4">
        <v>515418.46</v>
      </c>
      <c r="AA292" s="39">
        <f t="shared" si="350"/>
        <v>0</v>
      </c>
      <c r="AB292" s="39"/>
    </row>
    <row r="293" spans="1:28" ht="15.6" x14ac:dyDescent="0.25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433"/>
      <c r="Y293" s="4">
        <v>596.16</v>
      </c>
      <c r="AA293" s="39">
        <f t="shared" si="350"/>
        <v>596.16</v>
      </c>
      <c r="AB293" s="39"/>
    </row>
    <row r="294" spans="1:28" ht="39.6" x14ac:dyDescent="0.25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v>0</v>
      </c>
      <c r="G294" s="366">
        <v>0</v>
      </c>
      <c r="H294" s="430">
        <v>1296</v>
      </c>
      <c r="I294" s="366">
        <v>0</v>
      </c>
      <c r="J294" s="366">
        <v>0</v>
      </c>
      <c r="K294" s="430">
        <v>1296</v>
      </c>
      <c r="L294" s="383"/>
      <c r="M294" s="369">
        <v>1296</v>
      </c>
      <c r="N294" s="370">
        <v>596.16</v>
      </c>
      <c r="O294" s="370">
        <v>0</v>
      </c>
      <c r="P294" s="370">
        <v>0</v>
      </c>
      <c r="Q294" s="370">
        <v>596.16</v>
      </c>
      <c r="R294" s="370">
        <v>0</v>
      </c>
      <c r="S294" s="370">
        <v>0</v>
      </c>
      <c r="T294" s="370">
        <f t="shared" ref="T294" si="357">ROUND(K294*D294,2)</f>
        <v>596.16</v>
      </c>
      <c r="U294" s="370">
        <f t="shared" ref="U294" si="358">ROUND(L294*D294,2)</f>
        <v>0</v>
      </c>
      <c r="V294" s="370">
        <f t="shared" ref="V294" si="359">ROUND(M294*D294,2)</f>
        <v>596.16</v>
      </c>
      <c r="W294" s="371">
        <v>1</v>
      </c>
      <c r="Y294" s="4">
        <v>596.16</v>
      </c>
      <c r="AA294" s="39">
        <f t="shared" si="350"/>
        <v>0</v>
      </c>
      <c r="AB294" s="39"/>
    </row>
    <row r="295" spans="1:28" ht="15.6" x14ac:dyDescent="0.25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9"/>
      <c r="Y295" s="4">
        <v>90861.26</v>
      </c>
      <c r="AA295" s="39">
        <f t="shared" si="350"/>
        <v>90861.26</v>
      </c>
      <c r="AB295" s="39"/>
    </row>
    <row r="296" spans="1:28" ht="26.4" x14ac:dyDescent="0.25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v>0</v>
      </c>
      <c r="G296" s="366">
        <v>88.588000000000079</v>
      </c>
      <c r="H296" s="470">
        <v>226.78800000000007</v>
      </c>
      <c r="I296" s="366">
        <v>-6.0480000000000018</v>
      </c>
      <c r="J296" s="366">
        <v>0</v>
      </c>
      <c r="K296" s="470">
        <v>220.74000000000007</v>
      </c>
      <c r="L296" s="383"/>
      <c r="M296" s="369">
        <v>138.19999999999999</v>
      </c>
      <c r="N296" s="370">
        <v>10630.34</v>
      </c>
      <c r="O296" s="370">
        <v>0</v>
      </c>
      <c r="P296" s="370">
        <v>6814.19</v>
      </c>
      <c r="Q296" s="370">
        <v>17444.53</v>
      </c>
      <c r="R296" s="370">
        <v>-465.21</v>
      </c>
      <c r="S296" s="370">
        <v>0</v>
      </c>
      <c r="T296" s="370">
        <f t="shared" ref="T296" si="360">ROUND(K296*D296,2)</f>
        <v>16979.32</v>
      </c>
      <c r="U296" s="370">
        <f t="shared" ref="U296" si="361">ROUND(L296*D296,2)</f>
        <v>0</v>
      </c>
      <c r="V296" s="370">
        <f t="shared" ref="V296" si="362">ROUND(M296*D296,2)</f>
        <v>10630.34</v>
      </c>
      <c r="W296" s="371">
        <v>0.60937955909388219</v>
      </c>
      <c r="Y296" s="4">
        <v>10630.34</v>
      </c>
      <c r="AA296" s="39">
        <f t="shared" si="350"/>
        <v>0</v>
      </c>
      <c r="AB296" s="39"/>
    </row>
    <row r="297" spans="1:28" ht="26.4" x14ac:dyDescent="0.25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v>0</v>
      </c>
      <c r="G297" s="366">
        <v>345.94</v>
      </c>
      <c r="H297" s="470">
        <v>405.48</v>
      </c>
      <c r="I297" s="366">
        <v>0</v>
      </c>
      <c r="J297" s="366">
        <v>0</v>
      </c>
      <c r="K297" s="470">
        <v>405.48</v>
      </c>
      <c r="L297" s="383"/>
      <c r="M297" s="369">
        <v>59.54</v>
      </c>
      <c r="N297" s="370">
        <v>336.4</v>
      </c>
      <c r="O297" s="370">
        <v>0</v>
      </c>
      <c r="P297" s="370">
        <v>1954.56</v>
      </c>
      <c r="Q297" s="370">
        <v>2290.96</v>
      </c>
      <c r="R297" s="370">
        <v>0</v>
      </c>
      <c r="S297" s="370">
        <v>0</v>
      </c>
      <c r="T297" s="370">
        <f t="shared" ref="T297:T309" si="363">ROUND(K297*D297,2)</f>
        <v>2290.96</v>
      </c>
      <c r="U297" s="370">
        <f t="shared" ref="U297:U309" si="364">ROUND(L297*D297,2)</f>
        <v>0</v>
      </c>
      <c r="V297" s="370">
        <f t="shared" ref="V297:V309" si="365">ROUND(M297*D297,2)</f>
        <v>336.4</v>
      </c>
      <c r="W297" s="371">
        <v>0.14683800677445261</v>
      </c>
      <c r="Y297" s="4">
        <v>336.4</v>
      </c>
      <c r="AA297" s="39">
        <f t="shared" si="350"/>
        <v>0</v>
      </c>
      <c r="AB297" s="39"/>
    </row>
    <row r="298" spans="1:28" ht="26.4" x14ac:dyDescent="0.25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v>0</v>
      </c>
      <c r="G298" s="366">
        <v>1.779999999999994</v>
      </c>
      <c r="H298" s="470">
        <v>61.319999999999993</v>
      </c>
      <c r="I298" s="366">
        <v>0</v>
      </c>
      <c r="J298" s="366">
        <v>0</v>
      </c>
      <c r="K298" s="470">
        <v>61.319999999999993</v>
      </c>
      <c r="L298" s="383"/>
      <c r="M298" s="369">
        <v>59.54</v>
      </c>
      <c r="N298" s="370">
        <v>1817.16</v>
      </c>
      <c r="O298" s="370">
        <v>0</v>
      </c>
      <c r="P298" s="370">
        <v>54.33</v>
      </c>
      <c r="Q298" s="370">
        <v>1871.49</v>
      </c>
      <c r="R298" s="370">
        <v>0</v>
      </c>
      <c r="S298" s="370">
        <v>0</v>
      </c>
      <c r="T298" s="370">
        <f t="shared" si="363"/>
        <v>1871.49</v>
      </c>
      <c r="U298" s="370">
        <f t="shared" si="364"/>
        <v>0</v>
      </c>
      <c r="V298" s="370">
        <f t="shared" si="365"/>
        <v>1817.16</v>
      </c>
      <c r="W298" s="371">
        <v>0.97096965519452416</v>
      </c>
      <c r="Y298" s="4">
        <v>1817.16</v>
      </c>
      <c r="AA298" s="39">
        <f t="shared" si="350"/>
        <v>0</v>
      </c>
      <c r="AB298" s="39"/>
    </row>
    <row r="299" spans="1:28" ht="26.4" x14ac:dyDescent="0.25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v>0</v>
      </c>
      <c r="G299" s="366">
        <v>494.18068</v>
      </c>
      <c r="H299" s="470">
        <v>647.48068000000001</v>
      </c>
      <c r="I299" s="366">
        <v>0</v>
      </c>
      <c r="J299" s="366">
        <v>196.69187999999986</v>
      </c>
      <c r="K299" s="470">
        <v>844.17255999999986</v>
      </c>
      <c r="L299" s="383"/>
      <c r="M299" s="369">
        <v>647.48</v>
      </c>
      <c r="N299" s="370">
        <v>3441.59</v>
      </c>
      <c r="O299" s="370">
        <v>0</v>
      </c>
      <c r="P299" s="370">
        <v>11094.36</v>
      </c>
      <c r="Q299" s="370">
        <v>14535.94</v>
      </c>
      <c r="R299" s="370">
        <v>0</v>
      </c>
      <c r="S299" s="370">
        <v>4415.7299999999996</v>
      </c>
      <c r="T299" s="370">
        <f t="shared" si="363"/>
        <v>18951.669999999998</v>
      </c>
      <c r="U299" s="370">
        <f t="shared" si="364"/>
        <v>0</v>
      </c>
      <c r="V299" s="370">
        <f t="shared" si="365"/>
        <v>14535.93</v>
      </c>
      <c r="W299" s="371">
        <v>0.9999993120499947</v>
      </c>
      <c r="Y299" s="4">
        <v>3441.59</v>
      </c>
      <c r="AA299" s="39">
        <f t="shared" si="350"/>
        <v>0</v>
      </c>
      <c r="AB299" s="39"/>
    </row>
    <row r="300" spans="1:28" ht="26.4" x14ac:dyDescent="0.25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v>-168</v>
      </c>
      <c r="G300" s="366">
        <v>0</v>
      </c>
      <c r="H300" s="470">
        <v>0</v>
      </c>
      <c r="I300" s="366">
        <v>0</v>
      </c>
      <c r="J300" s="366">
        <v>0</v>
      </c>
      <c r="K300" s="470"/>
      <c r="L300" s="383"/>
      <c r="M300" s="369">
        <v>0</v>
      </c>
      <c r="N300" s="370">
        <v>3418.8</v>
      </c>
      <c r="O300" s="370">
        <v>-3418.8</v>
      </c>
      <c r="P300" s="370">
        <v>0</v>
      </c>
      <c r="Q300" s="370">
        <v>0</v>
      </c>
      <c r="R300" s="370">
        <v>0</v>
      </c>
      <c r="S300" s="370">
        <v>0</v>
      </c>
      <c r="T300" s="370">
        <f t="shared" si="363"/>
        <v>0</v>
      </c>
      <c r="U300" s="370">
        <f t="shared" si="364"/>
        <v>0</v>
      </c>
      <c r="V300" s="370">
        <f t="shared" si="365"/>
        <v>0</v>
      </c>
      <c r="W300" s="371">
        <v>0</v>
      </c>
      <c r="Y300" s="4">
        <v>3418.8</v>
      </c>
      <c r="AA300" s="39">
        <f t="shared" si="350"/>
        <v>0</v>
      </c>
      <c r="AB300" s="39"/>
    </row>
    <row r="301" spans="1:28" ht="26.4" x14ac:dyDescent="0.25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v>0</v>
      </c>
      <c r="G301" s="366">
        <v>635.52</v>
      </c>
      <c r="H301" s="470">
        <v>1080.72</v>
      </c>
      <c r="I301" s="366">
        <v>0</v>
      </c>
      <c r="J301" s="366">
        <v>0</v>
      </c>
      <c r="K301" s="470">
        <v>1080.72</v>
      </c>
      <c r="L301" s="383"/>
      <c r="M301" s="369">
        <v>1080.72</v>
      </c>
      <c r="N301" s="370">
        <v>9059.82</v>
      </c>
      <c r="O301" s="370">
        <v>0</v>
      </c>
      <c r="P301" s="370">
        <v>12932.83</v>
      </c>
      <c r="Q301" s="370">
        <v>21992.65</v>
      </c>
      <c r="R301" s="370">
        <v>0</v>
      </c>
      <c r="S301" s="370">
        <v>0</v>
      </c>
      <c r="T301" s="370">
        <f t="shared" si="363"/>
        <v>21992.65</v>
      </c>
      <c r="U301" s="370">
        <f t="shared" si="364"/>
        <v>0</v>
      </c>
      <c r="V301" s="370">
        <f t="shared" si="365"/>
        <v>21992.65</v>
      </c>
      <c r="W301" s="371">
        <v>1</v>
      </c>
      <c r="Y301" s="4">
        <v>9059.82</v>
      </c>
      <c r="AA301" s="39">
        <f t="shared" si="350"/>
        <v>0</v>
      </c>
      <c r="AB301" s="39"/>
    </row>
    <row r="302" spans="1:28" ht="39.6" x14ac:dyDescent="0.25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v>0</v>
      </c>
      <c r="G302" s="366">
        <v>38.195999999999998</v>
      </c>
      <c r="H302" s="470">
        <v>43.926000000000002</v>
      </c>
      <c r="I302" s="366">
        <v>0</v>
      </c>
      <c r="J302" s="366">
        <v>9.9035999999999973</v>
      </c>
      <c r="K302" s="470">
        <v>53.829599999999999</v>
      </c>
      <c r="L302" s="383"/>
      <c r="M302" s="369">
        <v>40.93</v>
      </c>
      <c r="N302" s="370">
        <v>2794.58</v>
      </c>
      <c r="O302" s="370">
        <v>0</v>
      </c>
      <c r="P302" s="370">
        <v>18628.57</v>
      </c>
      <c r="Q302" s="370">
        <v>21423.15</v>
      </c>
      <c r="R302" s="370">
        <v>0</v>
      </c>
      <c r="S302" s="370">
        <v>4830.08</v>
      </c>
      <c r="T302" s="370">
        <f t="shared" si="363"/>
        <v>26253.23</v>
      </c>
      <c r="U302" s="370">
        <f t="shared" si="364"/>
        <v>0</v>
      </c>
      <c r="V302" s="370">
        <f t="shared" si="365"/>
        <v>19961.97</v>
      </c>
      <c r="W302" s="371">
        <v>0.93179434396902416</v>
      </c>
      <c r="Y302" s="4">
        <v>2794.58</v>
      </c>
      <c r="AA302" s="39">
        <f t="shared" si="350"/>
        <v>0</v>
      </c>
      <c r="AB302" s="39"/>
    </row>
    <row r="303" spans="1:28" ht="26.4" x14ac:dyDescent="0.25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v>0</v>
      </c>
      <c r="G303" s="366">
        <v>38.195999999999998</v>
      </c>
      <c r="H303" s="470">
        <v>43.926000000000002</v>
      </c>
      <c r="I303" s="366">
        <v>0</v>
      </c>
      <c r="J303" s="366">
        <v>9.9035999999999973</v>
      </c>
      <c r="K303" s="470">
        <v>53.829599999999999</v>
      </c>
      <c r="L303" s="383"/>
      <c r="M303" s="369">
        <v>40.93</v>
      </c>
      <c r="N303" s="370">
        <v>1523.44</v>
      </c>
      <c r="O303" s="370">
        <v>0</v>
      </c>
      <c r="P303" s="370">
        <v>10155.17</v>
      </c>
      <c r="Q303" s="370">
        <v>11678.61</v>
      </c>
      <c r="R303" s="370">
        <v>0</v>
      </c>
      <c r="S303" s="370">
        <v>2633.07</v>
      </c>
      <c r="T303" s="370">
        <f t="shared" si="363"/>
        <v>14311.68</v>
      </c>
      <c r="U303" s="370">
        <f t="shared" si="364"/>
        <v>0</v>
      </c>
      <c r="V303" s="370">
        <f t="shared" si="365"/>
        <v>10882.06</v>
      </c>
      <c r="W303" s="371">
        <v>0.93179410905921156</v>
      </c>
      <c r="Y303" s="4">
        <v>1523.44</v>
      </c>
      <c r="AA303" s="39">
        <f t="shared" si="350"/>
        <v>0</v>
      </c>
      <c r="AB303" s="39"/>
    </row>
    <row r="304" spans="1:28" x14ac:dyDescent="0.25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v>-39.431999999999931</v>
      </c>
      <c r="G304" s="366">
        <v>0</v>
      </c>
      <c r="H304" s="470">
        <v>45.198000000000064</v>
      </c>
      <c r="I304" s="366">
        <v>-9.9036000000000399</v>
      </c>
      <c r="J304" s="366">
        <v>0</v>
      </c>
      <c r="K304" s="470">
        <v>35.294400000000024</v>
      </c>
      <c r="L304" s="383"/>
      <c r="M304" s="369">
        <v>43.181999999999995</v>
      </c>
      <c r="N304" s="370">
        <v>3947.14</v>
      </c>
      <c r="O304" s="370">
        <v>-1839.11</v>
      </c>
      <c r="P304" s="370">
        <v>0</v>
      </c>
      <c r="Q304" s="370">
        <v>2108.0300000000002</v>
      </c>
      <c r="R304" s="370">
        <v>-461.9</v>
      </c>
      <c r="S304" s="370">
        <v>0</v>
      </c>
      <c r="T304" s="370">
        <f t="shared" si="363"/>
        <v>1646.13</v>
      </c>
      <c r="U304" s="370">
        <f t="shared" si="364"/>
        <v>0</v>
      </c>
      <c r="V304" s="370">
        <f t="shared" si="365"/>
        <v>2014.01</v>
      </c>
      <c r="W304" s="371">
        <v>0.95539911671086264</v>
      </c>
      <c r="Y304" s="4">
        <v>3947.14</v>
      </c>
      <c r="AA304" s="39">
        <f t="shared" si="350"/>
        <v>0</v>
      </c>
      <c r="AB304" s="39"/>
    </row>
    <row r="305" spans="1:28" ht="26.4" x14ac:dyDescent="0.25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v>0</v>
      </c>
      <c r="G305" s="366">
        <v>33.404000000000011</v>
      </c>
      <c r="H305" s="470">
        <v>137.66400000000002</v>
      </c>
      <c r="I305" s="366">
        <v>-6.0479999999999734</v>
      </c>
      <c r="J305" s="366">
        <v>0</v>
      </c>
      <c r="K305" s="470">
        <v>131.61600000000004</v>
      </c>
      <c r="L305" s="383"/>
      <c r="M305" s="369">
        <v>131.61600000000004</v>
      </c>
      <c r="N305" s="370">
        <v>53891.99</v>
      </c>
      <c r="O305" s="370">
        <v>0</v>
      </c>
      <c r="P305" s="370">
        <v>17266.53</v>
      </c>
      <c r="Q305" s="370">
        <v>71158.52</v>
      </c>
      <c r="R305" s="370">
        <v>-3126.21</v>
      </c>
      <c r="S305" s="370">
        <v>0</v>
      </c>
      <c r="T305" s="370">
        <f t="shared" si="363"/>
        <v>68032.31</v>
      </c>
      <c r="U305" s="370">
        <f t="shared" si="364"/>
        <v>0</v>
      </c>
      <c r="V305" s="370">
        <f t="shared" si="365"/>
        <v>68032.31</v>
      </c>
      <c r="W305" s="371">
        <v>0.9560669614826165</v>
      </c>
      <c r="X305" s="66"/>
      <c r="Y305" s="4">
        <v>53891.99</v>
      </c>
      <c r="AA305" s="39">
        <f t="shared" si="350"/>
        <v>0</v>
      </c>
      <c r="AB305" s="39"/>
    </row>
    <row r="306" spans="1:28" ht="39.6" x14ac:dyDescent="0.25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v>0</v>
      </c>
      <c r="G306" s="366">
        <v>308.88</v>
      </c>
      <c r="H306" s="470">
        <v>308.88</v>
      </c>
      <c r="I306" s="366">
        <v>0</v>
      </c>
      <c r="J306" s="366">
        <v>55.440000000000055</v>
      </c>
      <c r="K306" s="470">
        <v>364.32000000000005</v>
      </c>
      <c r="L306" s="494"/>
      <c r="M306" s="369">
        <v>308.88</v>
      </c>
      <c r="N306" s="370"/>
      <c r="O306" s="370">
        <v>0</v>
      </c>
      <c r="P306" s="370">
        <v>26904.28</v>
      </c>
      <c r="Q306" s="370">
        <v>26904.28</v>
      </c>
      <c r="R306" s="370">
        <v>0</v>
      </c>
      <c r="S306" s="370">
        <v>4828.97</v>
      </c>
      <c r="T306" s="370">
        <f t="shared" si="363"/>
        <v>31733.25</v>
      </c>
      <c r="U306" s="370">
        <f t="shared" si="364"/>
        <v>0</v>
      </c>
      <c r="V306" s="370">
        <f t="shared" si="365"/>
        <v>26904.28</v>
      </c>
      <c r="W306" s="371">
        <v>1</v>
      </c>
      <c r="X306" s="66"/>
      <c r="AA306" s="39"/>
      <c r="AB306" s="39"/>
    </row>
    <row r="307" spans="1:28" ht="39.6" x14ac:dyDescent="0.25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v>0</v>
      </c>
      <c r="G307" s="366">
        <v>357.70500000000004</v>
      </c>
      <c r="H307" s="470">
        <v>357.70500000000004</v>
      </c>
      <c r="I307" s="366">
        <v>0</v>
      </c>
      <c r="J307" s="366">
        <v>226.79999999999995</v>
      </c>
      <c r="K307" s="470">
        <v>584.505</v>
      </c>
      <c r="L307" s="383"/>
      <c r="M307" s="369">
        <v>300</v>
      </c>
      <c r="N307" s="370"/>
      <c r="O307" s="370">
        <v>0</v>
      </c>
      <c r="P307" s="370">
        <v>14204.47</v>
      </c>
      <c r="Q307" s="370">
        <v>14204.47</v>
      </c>
      <c r="R307" s="370">
        <v>0</v>
      </c>
      <c r="S307" s="370">
        <v>9006.23</v>
      </c>
      <c r="T307" s="370">
        <f t="shared" si="363"/>
        <v>23210.69</v>
      </c>
      <c r="U307" s="370">
        <f t="shared" si="364"/>
        <v>0</v>
      </c>
      <c r="V307" s="370">
        <f t="shared" si="365"/>
        <v>11913</v>
      </c>
      <c r="W307" s="371">
        <v>0.8386796550663278</v>
      </c>
      <c r="X307" s="66"/>
      <c r="AA307" s="39"/>
      <c r="AB307" s="39"/>
    </row>
    <row r="308" spans="1:28" ht="39.6" x14ac:dyDescent="0.25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v>0</v>
      </c>
      <c r="G308" s="366">
        <v>373.16159999999996</v>
      </c>
      <c r="H308" s="470">
        <v>373.16159999999996</v>
      </c>
      <c r="I308" s="366">
        <v>0</v>
      </c>
      <c r="J308" s="366">
        <v>1008</v>
      </c>
      <c r="K308" s="470">
        <v>1381.1615999999999</v>
      </c>
      <c r="L308" s="383"/>
      <c r="M308" s="369">
        <v>373.16159999999996</v>
      </c>
      <c r="N308" s="370"/>
      <c r="O308" s="370">
        <v>0</v>
      </c>
      <c r="P308" s="370">
        <v>6369.87</v>
      </c>
      <c r="Q308" s="370">
        <v>6369.87</v>
      </c>
      <c r="R308" s="370">
        <v>0</v>
      </c>
      <c r="S308" s="370">
        <v>17206.560000000001</v>
      </c>
      <c r="T308" s="370">
        <f t="shared" si="363"/>
        <v>23576.43</v>
      </c>
      <c r="U308" s="370">
        <f t="shared" si="364"/>
        <v>0</v>
      </c>
      <c r="V308" s="370">
        <f t="shared" si="365"/>
        <v>6369.87</v>
      </c>
      <c r="W308" s="371">
        <v>1</v>
      </c>
      <c r="X308" s="66"/>
      <c r="AA308" s="39"/>
      <c r="AB308" s="39"/>
    </row>
    <row r="309" spans="1:28" ht="39.6" x14ac:dyDescent="0.25">
      <c r="A309" s="468" t="s">
        <v>1581</v>
      </c>
      <c r="B309" s="488" t="s">
        <v>890</v>
      </c>
      <c r="C309" s="485" t="s">
        <v>46</v>
      </c>
      <c r="D309" s="484">
        <v>89.495894644063881</v>
      </c>
      <c r="E309" s="485"/>
      <c r="F309" s="366">
        <v>0</v>
      </c>
      <c r="G309" s="366">
        <v>0</v>
      </c>
      <c r="H309" s="470">
        <v>0</v>
      </c>
      <c r="I309" s="366">
        <v>0</v>
      </c>
      <c r="J309" s="366">
        <v>692.92799999999988</v>
      </c>
      <c r="K309" s="470">
        <v>692.92799999999988</v>
      </c>
      <c r="L309" s="486"/>
      <c r="M309" s="369">
        <v>0</v>
      </c>
      <c r="N309" s="370"/>
      <c r="O309" s="370">
        <v>0</v>
      </c>
      <c r="P309" s="370">
        <v>0</v>
      </c>
      <c r="Q309" s="370">
        <v>0</v>
      </c>
      <c r="R309" s="370">
        <v>0</v>
      </c>
      <c r="S309" s="370">
        <v>62014.21</v>
      </c>
      <c r="T309" s="370">
        <f t="shared" si="363"/>
        <v>62014.21</v>
      </c>
      <c r="U309" s="370">
        <f t="shared" si="364"/>
        <v>0</v>
      </c>
      <c r="V309" s="370">
        <f t="shared" si="365"/>
        <v>0</v>
      </c>
      <c r="W309" s="454">
        <v>0</v>
      </c>
      <c r="X309" s="66"/>
      <c r="AA309" s="39"/>
      <c r="AB309" s="39"/>
    </row>
    <row r="310" spans="1:28" ht="15.6" x14ac:dyDescent="0.25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9"/>
      <c r="Y310" s="4">
        <v>22393.48</v>
      </c>
      <c r="AA310" s="39">
        <f t="shared" ref="AA310:AA320" si="366">+Y310-N310</f>
        <v>22393.48</v>
      </c>
      <c r="AB310" s="39"/>
    </row>
    <row r="311" spans="1:28" ht="39.6" x14ac:dyDescent="0.25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v>0</v>
      </c>
      <c r="G311" s="366">
        <v>0</v>
      </c>
      <c r="H311" s="430">
        <v>431.64</v>
      </c>
      <c r="I311" s="366">
        <v>0</v>
      </c>
      <c r="J311" s="366">
        <v>0</v>
      </c>
      <c r="K311" s="430">
        <v>431.64</v>
      </c>
      <c r="L311" s="383"/>
      <c r="M311" s="369">
        <v>0</v>
      </c>
      <c r="N311" s="370">
        <v>22393.48</v>
      </c>
      <c r="O311" s="370">
        <v>0</v>
      </c>
      <c r="P311" s="370">
        <v>0</v>
      </c>
      <c r="Q311" s="370">
        <v>22393.48</v>
      </c>
      <c r="R311" s="370">
        <v>0</v>
      </c>
      <c r="S311" s="370">
        <v>0</v>
      </c>
      <c r="T311" s="370">
        <f t="shared" ref="T311" si="367">ROUND(K311*D311,2)</f>
        <v>22393.48</v>
      </c>
      <c r="U311" s="370">
        <f t="shared" ref="U311" si="368">ROUND(L311*D311,2)</f>
        <v>0</v>
      </c>
      <c r="V311" s="370">
        <f t="shared" ref="V311" si="369">ROUND(M311*D311,2)</f>
        <v>0</v>
      </c>
      <c r="W311" s="371">
        <v>0</v>
      </c>
      <c r="Y311" s="4">
        <v>22393.48</v>
      </c>
      <c r="AA311" s="39">
        <f t="shared" si="366"/>
        <v>0</v>
      </c>
      <c r="AB311" s="39"/>
    </row>
    <row r="312" spans="1:28" ht="15.6" x14ac:dyDescent="0.25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9"/>
      <c r="Y312" s="4">
        <v>24603.48</v>
      </c>
      <c r="AA312" s="39">
        <f t="shared" si="366"/>
        <v>24603.48</v>
      </c>
      <c r="AB312" s="39"/>
    </row>
    <row r="313" spans="1:28" ht="39.6" x14ac:dyDescent="0.25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v>0</v>
      </c>
      <c r="G313" s="366">
        <v>0</v>
      </c>
      <c r="H313" s="430">
        <v>863.28</v>
      </c>
      <c r="I313" s="366">
        <v>0</v>
      </c>
      <c r="J313" s="366">
        <v>0</v>
      </c>
      <c r="K313" s="430">
        <v>863.28</v>
      </c>
      <c r="L313" s="383"/>
      <c r="M313" s="369">
        <v>0</v>
      </c>
      <c r="N313" s="370">
        <v>3772.53</v>
      </c>
      <c r="O313" s="370">
        <v>0</v>
      </c>
      <c r="P313" s="370">
        <v>0</v>
      </c>
      <c r="Q313" s="370">
        <v>3772.53</v>
      </c>
      <c r="R313" s="370">
        <v>0</v>
      </c>
      <c r="S313" s="370">
        <v>0</v>
      </c>
      <c r="T313" s="370">
        <f t="shared" ref="T313" si="370">ROUND(K313*D313,2)</f>
        <v>3772.53</v>
      </c>
      <c r="U313" s="370">
        <f t="shared" ref="U313" si="371">ROUND(L313*D313,2)</f>
        <v>0</v>
      </c>
      <c r="V313" s="370">
        <f t="shared" ref="V313" si="372">ROUND(M313*D313,2)</f>
        <v>0</v>
      </c>
      <c r="W313" s="371">
        <v>0</v>
      </c>
      <c r="Y313" s="4">
        <v>3772.53</v>
      </c>
      <c r="AA313" s="39">
        <f t="shared" si="366"/>
        <v>0</v>
      </c>
      <c r="AB313" s="39"/>
    </row>
    <row r="314" spans="1:28" ht="52.8" x14ac:dyDescent="0.25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v>0</v>
      </c>
      <c r="G314" s="366">
        <v>0</v>
      </c>
      <c r="H314" s="430">
        <v>863.28</v>
      </c>
      <c r="I314" s="366">
        <v>0</v>
      </c>
      <c r="J314" s="366">
        <v>0</v>
      </c>
      <c r="K314" s="430">
        <v>863.28</v>
      </c>
      <c r="L314" s="383"/>
      <c r="M314" s="369">
        <v>0</v>
      </c>
      <c r="N314" s="370">
        <v>20830.95</v>
      </c>
      <c r="O314" s="370">
        <v>0</v>
      </c>
      <c r="P314" s="370">
        <v>0</v>
      </c>
      <c r="Q314" s="370">
        <v>20830.95</v>
      </c>
      <c r="R314" s="370">
        <v>0</v>
      </c>
      <c r="S314" s="370">
        <v>0</v>
      </c>
      <c r="T314" s="370">
        <f t="shared" ref="T314" si="373">ROUND(K314*D314,2)</f>
        <v>20830.95</v>
      </c>
      <c r="U314" s="370">
        <f t="shared" ref="U314" si="374">ROUND(L314*D314,2)</f>
        <v>0</v>
      </c>
      <c r="V314" s="370">
        <f t="shared" ref="V314" si="375">ROUND(M314*D314,2)</f>
        <v>0</v>
      </c>
      <c r="W314" s="371">
        <v>0</v>
      </c>
      <c r="Y314" s="4">
        <v>20830.95</v>
      </c>
      <c r="AA314" s="39">
        <f t="shared" si="366"/>
        <v>0</v>
      </c>
      <c r="AB314" s="39"/>
    </row>
    <row r="315" spans="1:28" ht="15.6" x14ac:dyDescent="0.25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9"/>
      <c r="Y315" s="4">
        <v>28514.13</v>
      </c>
      <c r="AA315" s="39">
        <f t="shared" si="366"/>
        <v>28514.13</v>
      </c>
      <c r="AB315" s="39"/>
    </row>
    <row r="316" spans="1:28" ht="26.4" x14ac:dyDescent="0.25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v>0</v>
      </c>
      <c r="G316" s="366">
        <v>0</v>
      </c>
      <c r="H316" s="430">
        <v>863.28</v>
      </c>
      <c r="I316" s="366">
        <v>0</v>
      </c>
      <c r="J316" s="366">
        <v>0</v>
      </c>
      <c r="K316" s="430">
        <v>863.28</v>
      </c>
      <c r="L316" s="383"/>
      <c r="M316" s="369">
        <v>0</v>
      </c>
      <c r="N316" s="370">
        <v>11757.87</v>
      </c>
      <c r="O316" s="370">
        <v>0</v>
      </c>
      <c r="P316" s="370">
        <v>0</v>
      </c>
      <c r="Q316" s="370">
        <v>11757.87</v>
      </c>
      <c r="R316" s="370">
        <v>0</v>
      </c>
      <c r="S316" s="370">
        <v>0</v>
      </c>
      <c r="T316" s="370">
        <f t="shared" ref="T316" si="376">ROUND(K316*D316,2)</f>
        <v>11757.87</v>
      </c>
      <c r="U316" s="370">
        <f t="shared" ref="U316" si="377">ROUND(L316*D316,2)</f>
        <v>0</v>
      </c>
      <c r="V316" s="370">
        <f t="shared" ref="V316" si="378">ROUND(M316*D316,2)</f>
        <v>0</v>
      </c>
      <c r="W316" s="371">
        <v>0</v>
      </c>
      <c r="Y316" s="4">
        <v>11757.87</v>
      </c>
      <c r="AA316" s="39">
        <f t="shared" si="366"/>
        <v>0</v>
      </c>
      <c r="AB316" s="39"/>
    </row>
    <row r="317" spans="1:28" ht="26.4" x14ac:dyDescent="0.25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v>0</v>
      </c>
      <c r="G317" s="366">
        <v>0</v>
      </c>
      <c r="H317" s="430">
        <v>863.28</v>
      </c>
      <c r="I317" s="366">
        <v>0</v>
      </c>
      <c r="J317" s="366">
        <v>0</v>
      </c>
      <c r="K317" s="430">
        <v>863.28</v>
      </c>
      <c r="L317" s="383"/>
      <c r="M317" s="369">
        <v>0</v>
      </c>
      <c r="N317" s="370">
        <v>16756.259999999998</v>
      </c>
      <c r="O317" s="370">
        <v>0</v>
      </c>
      <c r="P317" s="370">
        <v>0</v>
      </c>
      <c r="Q317" s="370">
        <v>16756.259999999998</v>
      </c>
      <c r="R317" s="370">
        <v>0</v>
      </c>
      <c r="S317" s="370">
        <v>0</v>
      </c>
      <c r="T317" s="370">
        <f t="shared" ref="T317" si="379">ROUND(K317*D317,2)</f>
        <v>16756.259999999998</v>
      </c>
      <c r="U317" s="370">
        <f t="shared" ref="U317" si="380">ROUND(L317*D317,2)</f>
        <v>0</v>
      </c>
      <c r="V317" s="370">
        <f t="shared" ref="V317" si="381">ROUND(M317*D317,2)</f>
        <v>0</v>
      </c>
      <c r="W317" s="371">
        <v>0</v>
      </c>
      <c r="Y317" s="4">
        <v>16756.259999999998</v>
      </c>
      <c r="AA317" s="39">
        <f t="shared" si="366"/>
        <v>0</v>
      </c>
      <c r="AB317" s="39"/>
    </row>
    <row r="318" spans="1:28" ht="15.6" x14ac:dyDescent="0.25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9"/>
      <c r="Y318" s="4">
        <v>158276.16</v>
      </c>
      <c r="AA318" s="39">
        <f t="shared" si="366"/>
        <v>158276.16</v>
      </c>
      <c r="AB318" s="39"/>
    </row>
    <row r="319" spans="1:28" ht="39.6" x14ac:dyDescent="0.25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v>0</v>
      </c>
      <c r="G319" s="366">
        <v>84</v>
      </c>
      <c r="H319" s="470">
        <v>1596</v>
      </c>
      <c r="I319" s="366">
        <v>0</v>
      </c>
      <c r="J319" s="366">
        <v>0</v>
      </c>
      <c r="K319" s="470">
        <v>1596</v>
      </c>
      <c r="L319" s="383"/>
      <c r="M319" s="369">
        <v>0</v>
      </c>
      <c r="N319" s="370">
        <v>116605.44</v>
      </c>
      <c r="O319" s="370">
        <v>0</v>
      </c>
      <c r="P319" s="370">
        <v>6478.08</v>
      </c>
      <c r="Q319" s="370">
        <v>123083.52</v>
      </c>
      <c r="R319" s="370">
        <v>0</v>
      </c>
      <c r="S319" s="370">
        <v>0</v>
      </c>
      <c r="T319" s="370">
        <f t="shared" ref="T319" si="382">ROUND(K319*D319,2)</f>
        <v>123083.52</v>
      </c>
      <c r="U319" s="370">
        <f t="shared" ref="U319" si="383">ROUND(L319*D319,2)</f>
        <v>0</v>
      </c>
      <c r="V319" s="370">
        <f t="shared" ref="V319" si="384">ROUND(M319*D319,2)</f>
        <v>0</v>
      </c>
      <c r="W319" s="371">
        <v>0</v>
      </c>
      <c r="Y319" s="4">
        <v>116605.44</v>
      </c>
      <c r="AA319" s="39">
        <f t="shared" si="366"/>
        <v>0</v>
      </c>
      <c r="AB319" s="39"/>
    </row>
    <row r="320" spans="1:28" ht="26.4" x14ac:dyDescent="0.25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v>0</v>
      </c>
      <c r="G320" s="366">
        <v>84</v>
      </c>
      <c r="H320" s="470">
        <v>1596</v>
      </c>
      <c r="I320" s="366">
        <v>0</v>
      </c>
      <c r="J320" s="366">
        <v>0</v>
      </c>
      <c r="K320" s="470">
        <v>1596</v>
      </c>
      <c r="L320" s="383"/>
      <c r="M320" s="369">
        <v>0</v>
      </c>
      <c r="N320" s="370">
        <v>41670.720000000001</v>
      </c>
      <c r="O320" s="370">
        <v>0</v>
      </c>
      <c r="P320" s="370">
        <v>2315.04</v>
      </c>
      <c r="Q320" s="370">
        <v>43985.760000000002</v>
      </c>
      <c r="R320" s="370">
        <v>0</v>
      </c>
      <c r="S320" s="370">
        <v>0</v>
      </c>
      <c r="T320" s="370">
        <f t="shared" ref="T320:T322" si="385">ROUND(K320*D320,2)</f>
        <v>43985.760000000002</v>
      </c>
      <c r="U320" s="370">
        <f t="shared" ref="U320:U322" si="386">ROUND(L320*D320,2)</f>
        <v>0</v>
      </c>
      <c r="V320" s="370">
        <f t="shared" ref="V320:V322" si="387">ROUND(M320*D320,2)</f>
        <v>0</v>
      </c>
      <c r="W320" s="371">
        <v>0</v>
      </c>
      <c r="Y320" s="4">
        <v>41670.720000000001</v>
      </c>
      <c r="AA320" s="39">
        <f t="shared" si="366"/>
        <v>0</v>
      </c>
      <c r="AB320" s="39"/>
    </row>
    <row r="321" spans="1:28" ht="39.6" x14ac:dyDescent="0.25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v>0</v>
      </c>
      <c r="G321" s="366">
        <v>39</v>
      </c>
      <c r="H321" s="470">
        <v>39</v>
      </c>
      <c r="I321" s="366">
        <v>-18</v>
      </c>
      <c r="J321" s="366">
        <v>0</v>
      </c>
      <c r="K321" s="470">
        <v>21</v>
      </c>
      <c r="L321" s="383"/>
      <c r="M321" s="369">
        <v>0</v>
      </c>
      <c r="N321" s="370"/>
      <c r="O321" s="370">
        <v>0</v>
      </c>
      <c r="P321" s="370">
        <v>119330.58</v>
      </c>
      <c r="Q321" s="370">
        <v>119330.58</v>
      </c>
      <c r="R321" s="370">
        <v>-55075.65</v>
      </c>
      <c r="S321" s="370">
        <v>0</v>
      </c>
      <c r="T321" s="370">
        <f t="shared" si="385"/>
        <v>64254.93</v>
      </c>
      <c r="U321" s="370">
        <f t="shared" si="386"/>
        <v>0</v>
      </c>
      <c r="V321" s="370">
        <f t="shared" si="387"/>
        <v>0</v>
      </c>
      <c r="W321" s="371">
        <v>0</v>
      </c>
      <c r="AA321" s="39"/>
      <c r="AB321" s="39"/>
    </row>
    <row r="322" spans="1:28" ht="39.6" x14ac:dyDescent="0.25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v>0</v>
      </c>
      <c r="G322" s="366">
        <v>114</v>
      </c>
      <c r="H322" s="470">
        <v>114</v>
      </c>
      <c r="I322" s="366">
        <v>0</v>
      </c>
      <c r="J322" s="366">
        <v>0</v>
      </c>
      <c r="K322" s="470">
        <v>114</v>
      </c>
      <c r="L322" s="383"/>
      <c r="M322" s="369">
        <v>0</v>
      </c>
      <c r="N322" s="370"/>
      <c r="O322" s="370">
        <v>0</v>
      </c>
      <c r="P322" s="370">
        <v>2433.2600000000002</v>
      </c>
      <c r="Q322" s="370">
        <v>2433.2600000000002</v>
      </c>
      <c r="R322" s="370">
        <v>0</v>
      </c>
      <c r="S322" s="370">
        <v>0</v>
      </c>
      <c r="T322" s="370">
        <f t="shared" si="385"/>
        <v>2433.2600000000002</v>
      </c>
      <c r="U322" s="370">
        <f t="shared" si="386"/>
        <v>0</v>
      </c>
      <c r="V322" s="370">
        <f t="shared" si="387"/>
        <v>0</v>
      </c>
      <c r="W322" s="371">
        <v>0</v>
      </c>
      <c r="AA322" s="39"/>
      <c r="AB322" s="39"/>
    </row>
    <row r="323" spans="1:28" ht="15.6" x14ac:dyDescent="0.25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9"/>
      <c r="Y323" s="4">
        <v>190173.79</v>
      </c>
      <c r="AA323" s="39">
        <f t="shared" ref="AA323:AA341" si="388">+Y323-N323</f>
        <v>190173.79</v>
      </c>
      <c r="AB323" s="39"/>
    </row>
    <row r="324" spans="1:28" x14ac:dyDescent="0.25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v>-70.56</v>
      </c>
      <c r="G324" s="366">
        <v>0</v>
      </c>
      <c r="H324" s="470">
        <v>273</v>
      </c>
      <c r="I324" s="366">
        <v>-273</v>
      </c>
      <c r="J324" s="366">
        <v>0</v>
      </c>
      <c r="K324" s="470">
        <v>0</v>
      </c>
      <c r="L324" s="383"/>
      <c r="M324" s="369">
        <v>0</v>
      </c>
      <c r="N324" s="370">
        <v>174267.37</v>
      </c>
      <c r="O324" s="370">
        <v>-35790.85</v>
      </c>
      <c r="P324" s="370">
        <v>0</v>
      </c>
      <c r="Q324" s="370">
        <v>138476.51999999999</v>
      </c>
      <c r="R324" s="370">
        <v>-138476.51999999999</v>
      </c>
      <c r="S324" s="370">
        <v>0</v>
      </c>
      <c r="T324" s="370">
        <f t="shared" ref="T324" si="389">ROUND(K324*D324,2)</f>
        <v>0</v>
      </c>
      <c r="U324" s="370">
        <f t="shared" ref="U324" si="390">ROUND(L324*D324,2)</f>
        <v>0</v>
      </c>
      <c r="V324" s="370">
        <f t="shared" ref="V324" si="391">ROUND(M324*D324,2)</f>
        <v>0</v>
      </c>
      <c r="W324" s="371">
        <v>0</v>
      </c>
      <c r="Y324" s="4">
        <v>174267.37</v>
      </c>
      <c r="AA324" s="39">
        <f t="shared" si="388"/>
        <v>0</v>
      </c>
      <c r="AB324" s="39"/>
    </row>
    <row r="325" spans="1:28" ht="26.4" x14ac:dyDescent="0.25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v>-56.450000000000045</v>
      </c>
      <c r="G325" s="366">
        <v>0</v>
      </c>
      <c r="H325" s="470">
        <v>218.39999999999998</v>
      </c>
      <c r="I325" s="366">
        <v>-59.999999999999972</v>
      </c>
      <c r="J325" s="366">
        <v>0</v>
      </c>
      <c r="K325" s="470">
        <v>158.4</v>
      </c>
      <c r="L325" s="383"/>
      <c r="M325" s="369">
        <v>0</v>
      </c>
      <c r="N325" s="370">
        <v>3957.84</v>
      </c>
      <c r="O325" s="370">
        <v>-812.88</v>
      </c>
      <c r="P325" s="370">
        <v>0</v>
      </c>
      <c r="Q325" s="370">
        <v>3144.96</v>
      </c>
      <c r="R325" s="370">
        <v>-864</v>
      </c>
      <c r="S325" s="370">
        <v>0</v>
      </c>
      <c r="T325" s="370">
        <f t="shared" ref="T325:T326" si="392">ROUND(K325*D325,2)</f>
        <v>2280.96</v>
      </c>
      <c r="U325" s="370">
        <f t="shared" ref="U325:U326" si="393">ROUND(L325*D325,2)</f>
        <v>0</v>
      </c>
      <c r="V325" s="370">
        <f t="shared" ref="V325:V326" si="394">ROUND(M325*D325,2)</f>
        <v>0</v>
      </c>
      <c r="W325" s="371">
        <v>0</v>
      </c>
      <c r="Y325" s="4">
        <v>3957.84</v>
      </c>
      <c r="AA325" s="39">
        <f t="shared" si="388"/>
        <v>0</v>
      </c>
      <c r="AB325" s="39"/>
    </row>
    <row r="326" spans="1:28" ht="26.4" x14ac:dyDescent="0.25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v>0</v>
      </c>
      <c r="G326" s="366">
        <v>0</v>
      </c>
      <c r="H326" s="470">
        <v>42</v>
      </c>
      <c r="I326" s="366">
        <v>0</v>
      </c>
      <c r="J326" s="366">
        <v>30</v>
      </c>
      <c r="K326" s="470">
        <v>72</v>
      </c>
      <c r="L326" s="383"/>
      <c r="M326" s="369">
        <v>0</v>
      </c>
      <c r="N326" s="370">
        <v>11948.58</v>
      </c>
      <c r="O326" s="370">
        <v>0</v>
      </c>
      <c r="P326" s="370">
        <v>0</v>
      </c>
      <c r="Q326" s="370">
        <v>11948.58</v>
      </c>
      <c r="R326" s="370">
        <v>0</v>
      </c>
      <c r="S326" s="370">
        <v>8534.7000000000007</v>
      </c>
      <c r="T326" s="370">
        <f t="shared" si="392"/>
        <v>20483.28</v>
      </c>
      <c r="U326" s="370">
        <f t="shared" si="393"/>
        <v>0</v>
      </c>
      <c r="V326" s="370">
        <f t="shared" si="394"/>
        <v>0</v>
      </c>
      <c r="W326" s="371">
        <v>0</v>
      </c>
      <c r="Y326" s="4">
        <v>11948.58</v>
      </c>
      <c r="AA326" s="39">
        <f t="shared" si="388"/>
        <v>0</v>
      </c>
      <c r="AB326" s="39"/>
    </row>
    <row r="327" spans="1:28" ht="15.6" x14ac:dyDescent="0.25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v>203686.02999999994</v>
      </c>
      <c r="O327" s="432">
        <v>-8721.74</v>
      </c>
      <c r="P327" s="432">
        <v>2759.77</v>
      </c>
      <c r="Q327" s="432">
        <v>197724.07999999996</v>
      </c>
      <c r="R327" s="432">
        <v>0</v>
      </c>
      <c r="S327" s="432">
        <v>0</v>
      </c>
      <c r="T327" s="432">
        <f>SUM(T329:T375)</f>
        <v>197724.07999999996</v>
      </c>
      <c r="U327" s="432">
        <f>SUM(U329:U375)</f>
        <v>0</v>
      </c>
      <c r="V327" s="432">
        <f>SUM(V329:V375)</f>
        <v>128530.04999999999</v>
      </c>
      <c r="W327" s="363">
        <v>0.65004753088242972</v>
      </c>
      <c r="Y327" s="4">
        <v>203686.03</v>
      </c>
      <c r="AA327" s="39">
        <f t="shared" si="388"/>
        <v>0</v>
      </c>
      <c r="AB327" s="39"/>
    </row>
    <row r="328" spans="1:28" ht="15.6" x14ac:dyDescent="0.25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9"/>
      <c r="Y328" s="4">
        <v>5082.57</v>
      </c>
      <c r="AA328" s="39">
        <f t="shared" si="388"/>
        <v>5082.57</v>
      </c>
      <c r="AB328" s="39"/>
    </row>
    <row r="329" spans="1:28" ht="39.6" x14ac:dyDescent="0.25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v>0</v>
      </c>
      <c r="G329" s="366">
        <v>0</v>
      </c>
      <c r="H329" s="430">
        <v>84.4</v>
      </c>
      <c r="I329" s="366">
        <v>0</v>
      </c>
      <c r="J329" s="366">
        <v>0</v>
      </c>
      <c r="K329" s="430">
        <v>84.4</v>
      </c>
      <c r="L329" s="383"/>
      <c r="M329" s="369">
        <v>84.4</v>
      </c>
      <c r="N329" s="370">
        <v>5082.57</v>
      </c>
      <c r="O329" s="370">
        <v>0</v>
      </c>
      <c r="P329" s="370">
        <v>0</v>
      </c>
      <c r="Q329" s="370">
        <v>5082.57</v>
      </c>
      <c r="R329" s="370">
        <v>0</v>
      </c>
      <c r="S329" s="370">
        <v>0</v>
      </c>
      <c r="T329" s="370">
        <f t="shared" ref="T329" si="395">ROUND(K329*D329,2)</f>
        <v>5082.57</v>
      </c>
      <c r="U329" s="370">
        <f t="shared" ref="U329" si="396">ROUND(L329*D329,2)</f>
        <v>0</v>
      </c>
      <c r="V329" s="370">
        <f t="shared" ref="V329" si="397">ROUND(M329*D329,2)</f>
        <v>5082.57</v>
      </c>
      <c r="W329" s="371">
        <v>1</v>
      </c>
      <c r="Y329" s="4">
        <v>5082.57</v>
      </c>
      <c r="AA329" s="39">
        <f t="shared" si="388"/>
        <v>0</v>
      </c>
      <c r="AB329" s="39"/>
    </row>
    <row r="330" spans="1:28" ht="15.6" x14ac:dyDescent="0.25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9"/>
      <c r="Y330" s="4">
        <v>30190.87</v>
      </c>
      <c r="AA330" s="39">
        <f t="shared" si="388"/>
        <v>30190.87</v>
      </c>
      <c r="AB330" s="39"/>
    </row>
    <row r="331" spans="1:28" ht="26.4" x14ac:dyDescent="0.25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v>0</v>
      </c>
      <c r="G331" s="366">
        <v>0.45999999999999908</v>
      </c>
      <c r="H331" s="430">
        <v>13.43</v>
      </c>
      <c r="I331" s="366">
        <v>0</v>
      </c>
      <c r="J331" s="366">
        <v>0</v>
      </c>
      <c r="K331" s="430">
        <v>13.43</v>
      </c>
      <c r="L331" s="383"/>
      <c r="M331" s="369">
        <v>13.430000000000001</v>
      </c>
      <c r="N331" s="370">
        <v>997.65</v>
      </c>
      <c r="O331" s="370">
        <v>0</v>
      </c>
      <c r="P331" s="370">
        <v>35.380000000000003</v>
      </c>
      <c r="Q331" s="370">
        <v>1033.04</v>
      </c>
      <c r="R331" s="370">
        <v>0</v>
      </c>
      <c r="S331" s="370">
        <v>0</v>
      </c>
      <c r="T331" s="370">
        <f t="shared" ref="T331" si="398">ROUND(K331*D331,2)</f>
        <v>1033.04</v>
      </c>
      <c r="U331" s="370">
        <f t="shared" ref="U331" si="399">ROUND(L331*D331,2)</f>
        <v>0</v>
      </c>
      <c r="V331" s="370">
        <f t="shared" ref="V331" si="400">ROUND(M331*D331,2)</f>
        <v>1033.04</v>
      </c>
      <c r="W331" s="371">
        <v>1</v>
      </c>
      <c r="Y331" s="4">
        <v>997.65</v>
      </c>
      <c r="AA331" s="39">
        <f t="shared" si="388"/>
        <v>0</v>
      </c>
      <c r="AB331" s="39"/>
    </row>
    <row r="332" spans="1:28" ht="26.4" x14ac:dyDescent="0.25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v>0</v>
      </c>
      <c r="G332" s="366">
        <v>0</v>
      </c>
      <c r="H332" s="430">
        <v>7.7</v>
      </c>
      <c r="I332" s="366">
        <v>0</v>
      </c>
      <c r="J332" s="366">
        <v>0</v>
      </c>
      <c r="K332" s="430">
        <v>7.7</v>
      </c>
      <c r="L332" s="383"/>
      <c r="M332" s="369">
        <v>7.7</v>
      </c>
      <c r="N332" s="370">
        <v>43.51</v>
      </c>
      <c r="O332" s="370">
        <v>0</v>
      </c>
      <c r="P332" s="370">
        <v>0</v>
      </c>
      <c r="Q332" s="370">
        <v>43.51</v>
      </c>
      <c r="R332" s="370">
        <v>0</v>
      </c>
      <c r="S332" s="370">
        <v>0</v>
      </c>
      <c r="T332" s="370">
        <f t="shared" ref="T332:T342" si="401">ROUND(K332*D332,2)</f>
        <v>43.51</v>
      </c>
      <c r="U332" s="370">
        <f t="shared" ref="U332:U342" si="402">ROUND(L332*D332,2)</f>
        <v>0</v>
      </c>
      <c r="V332" s="370">
        <f t="shared" ref="V332:V342" si="403">ROUND(M332*D332,2)</f>
        <v>43.51</v>
      </c>
      <c r="W332" s="371">
        <v>1</v>
      </c>
      <c r="Y332" s="4">
        <v>43.51</v>
      </c>
      <c r="AA332" s="39">
        <f t="shared" si="388"/>
        <v>0</v>
      </c>
      <c r="AB332" s="39"/>
    </row>
    <row r="333" spans="1:28" ht="26.4" x14ac:dyDescent="0.25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v>0</v>
      </c>
      <c r="G333" s="366">
        <v>0</v>
      </c>
      <c r="H333" s="430">
        <v>0.39</v>
      </c>
      <c r="I333" s="366">
        <v>0</v>
      </c>
      <c r="J333" s="366">
        <v>0</v>
      </c>
      <c r="K333" s="430">
        <v>0.39</v>
      </c>
      <c r="L333" s="383"/>
      <c r="M333" s="369">
        <v>0.39</v>
      </c>
      <c r="N333" s="370">
        <v>238.24</v>
      </c>
      <c r="O333" s="370">
        <v>0</v>
      </c>
      <c r="P333" s="370">
        <v>0</v>
      </c>
      <c r="Q333" s="370">
        <v>238.24</v>
      </c>
      <c r="R333" s="370">
        <v>0</v>
      </c>
      <c r="S333" s="370">
        <v>0</v>
      </c>
      <c r="T333" s="370">
        <f t="shared" si="401"/>
        <v>238.24</v>
      </c>
      <c r="U333" s="370">
        <f t="shared" si="402"/>
        <v>0</v>
      </c>
      <c r="V333" s="370">
        <f t="shared" si="403"/>
        <v>238.24</v>
      </c>
      <c r="W333" s="371">
        <v>1</v>
      </c>
      <c r="Y333" s="4">
        <v>238.24</v>
      </c>
      <c r="AA333" s="39">
        <f t="shared" si="388"/>
        <v>0</v>
      </c>
      <c r="AB333" s="39"/>
    </row>
    <row r="334" spans="1:28" ht="26.4" x14ac:dyDescent="0.25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v>0</v>
      </c>
      <c r="G334" s="366">
        <v>0</v>
      </c>
      <c r="H334" s="430">
        <v>74.5</v>
      </c>
      <c r="I334" s="366">
        <v>0</v>
      </c>
      <c r="J334" s="366">
        <v>0</v>
      </c>
      <c r="K334" s="430">
        <v>74.5</v>
      </c>
      <c r="L334" s="383"/>
      <c r="M334" s="369">
        <v>74.5</v>
      </c>
      <c r="N334" s="370">
        <v>1597.28</v>
      </c>
      <c r="O334" s="370">
        <v>0</v>
      </c>
      <c r="P334" s="370">
        <v>0</v>
      </c>
      <c r="Q334" s="370">
        <v>1597.28</v>
      </c>
      <c r="R334" s="370">
        <v>0</v>
      </c>
      <c r="S334" s="370">
        <v>0</v>
      </c>
      <c r="T334" s="370">
        <f t="shared" si="401"/>
        <v>1597.28</v>
      </c>
      <c r="U334" s="370">
        <f t="shared" si="402"/>
        <v>0</v>
      </c>
      <c r="V334" s="370">
        <f t="shared" si="403"/>
        <v>1597.28</v>
      </c>
      <c r="W334" s="371">
        <v>1</v>
      </c>
      <c r="Y334" s="4">
        <v>1597.28</v>
      </c>
      <c r="AA334" s="39">
        <f t="shared" si="388"/>
        <v>0</v>
      </c>
      <c r="AB334" s="39"/>
    </row>
    <row r="335" spans="1:28" ht="26.4" x14ac:dyDescent="0.25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v>0</v>
      </c>
      <c r="G335" s="366">
        <v>0</v>
      </c>
      <c r="H335" s="430">
        <v>177.1</v>
      </c>
      <c r="I335" s="366">
        <v>0</v>
      </c>
      <c r="J335" s="366">
        <v>0</v>
      </c>
      <c r="K335" s="430">
        <v>177.1</v>
      </c>
      <c r="L335" s="383"/>
      <c r="M335" s="369">
        <v>177.1</v>
      </c>
      <c r="N335" s="370">
        <v>3603.99</v>
      </c>
      <c r="O335" s="370">
        <v>0</v>
      </c>
      <c r="P335" s="370">
        <v>0</v>
      </c>
      <c r="Q335" s="370">
        <v>3603.99</v>
      </c>
      <c r="R335" s="370">
        <v>0</v>
      </c>
      <c r="S335" s="370">
        <v>0</v>
      </c>
      <c r="T335" s="370">
        <f t="shared" si="401"/>
        <v>3603.99</v>
      </c>
      <c r="U335" s="370">
        <f t="shared" si="402"/>
        <v>0</v>
      </c>
      <c r="V335" s="370">
        <f t="shared" si="403"/>
        <v>3603.99</v>
      </c>
      <c r="W335" s="371">
        <v>1</v>
      </c>
      <c r="Y335" s="4">
        <v>3603.99</v>
      </c>
      <c r="AA335" s="39">
        <f t="shared" si="388"/>
        <v>0</v>
      </c>
      <c r="AB335" s="39"/>
    </row>
    <row r="336" spans="1:28" ht="26.4" x14ac:dyDescent="0.25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v>0</v>
      </c>
      <c r="G336" s="366">
        <v>0</v>
      </c>
      <c r="H336" s="430">
        <v>71.5</v>
      </c>
      <c r="I336" s="366">
        <v>0</v>
      </c>
      <c r="J336" s="366">
        <v>0</v>
      </c>
      <c r="K336" s="430">
        <v>71.5</v>
      </c>
      <c r="L336" s="383"/>
      <c r="M336" s="369">
        <v>71.5</v>
      </c>
      <c r="N336" s="370">
        <v>1310.5999999999999</v>
      </c>
      <c r="O336" s="370">
        <v>0</v>
      </c>
      <c r="P336" s="370">
        <v>0</v>
      </c>
      <c r="Q336" s="370">
        <v>1310.5999999999999</v>
      </c>
      <c r="R336" s="370">
        <v>0</v>
      </c>
      <c r="S336" s="370">
        <v>0</v>
      </c>
      <c r="T336" s="370">
        <f t="shared" si="401"/>
        <v>1310.5999999999999</v>
      </c>
      <c r="U336" s="370">
        <f t="shared" si="402"/>
        <v>0</v>
      </c>
      <c r="V336" s="370">
        <f t="shared" si="403"/>
        <v>1310.5999999999999</v>
      </c>
      <c r="W336" s="371">
        <v>1</v>
      </c>
      <c r="Y336" s="4">
        <v>1310.5999999999999</v>
      </c>
      <c r="AA336" s="39">
        <f t="shared" si="388"/>
        <v>0</v>
      </c>
      <c r="AB336" s="39"/>
    </row>
    <row r="337" spans="1:28" ht="26.4" x14ac:dyDescent="0.25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v>0</v>
      </c>
      <c r="G337" s="366">
        <v>0</v>
      </c>
      <c r="H337" s="430">
        <v>112.5</v>
      </c>
      <c r="I337" s="366">
        <v>0</v>
      </c>
      <c r="J337" s="366">
        <v>0</v>
      </c>
      <c r="K337" s="430">
        <v>112.5</v>
      </c>
      <c r="L337" s="383"/>
      <c r="M337" s="369">
        <v>112.5</v>
      </c>
      <c r="N337" s="370">
        <v>2525.63</v>
      </c>
      <c r="O337" s="370">
        <v>0</v>
      </c>
      <c r="P337" s="370">
        <v>0</v>
      </c>
      <c r="Q337" s="370">
        <v>2525.63</v>
      </c>
      <c r="R337" s="370">
        <v>0</v>
      </c>
      <c r="S337" s="370">
        <v>0</v>
      </c>
      <c r="T337" s="370">
        <f t="shared" si="401"/>
        <v>2525.63</v>
      </c>
      <c r="U337" s="370">
        <f t="shared" si="402"/>
        <v>0</v>
      </c>
      <c r="V337" s="370">
        <f t="shared" si="403"/>
        <v>2525.63</v>
      </c>
      <c r="W337" s="371">
        <v>1</v>
      </c>
      <c r="Y337" s="4">
        <v>2525.63</v>
      </c>
      <c r="AA337" s="39">
        <f t="shared" si="388"/>
        <v>0</v>
      </c>
      <c r="AB337" s="39"/>
    </row>
    <row r="338" spans="1:28" ht="26.4" x14ac:dyDescent="0.25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v>0</v>
      </c>
      <c r="G338" s="366">
        <v>0</v>
      </c>
      <c r="H338" s="430">
        <v>8.07</v>
      </c>
      <c r="I338" s="366">
        <v>0</v>
      </c>
      <c r="J338" s="366">
        <v>0</v>
      </c>
      <c r="K338" s="430">
        <v>8.07</v>
      </c>
      <c r="L338" s="383"/>
      <c r="M338" s="369">
        <v>8.07</v>
      </c>
      <c r="N338" s="370">
        <v>5976.64</v>
      </c>
      <c r="O338" s="370">
        <v>0</v>
      </c>
      <c r="P338" s="370">
        <v>0</v>
      </c>
      <c r="Q338" s="370">
        <v>5976.64</v>
      </c>
      <c r="R338" s="370">
        <v>0</v>
      </c>
      <c r="S338" s="370">
        <v>0</v>
      </c>
      <c r="T338" s="370">
        <f t="shared" si="401"/>
        <v>5976.64</v>
      </c>
      <c r="U338" s="370">
        <f t="shared" si="402"/>
        <v>0</v>
      </c>
      <c r="V338" s="370">
        <f t="shared" si="403"/>
        <v>5976.64</v>
      </c>
      <c r="W338" s="371">
        <v>1</v>
      </c>
      <c r="Y338" s="4">
        <v>5976.64</v>
      </c>
      <c r="AA338" s="39">
        <f t="shared" si="388"/>
        <v>0</v>
      </c>
      <c r="AB338" s="39"/>
    </row>
    <row r="339" spans="1:28" ht="39.6" x14ac:dyDescent="0.25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v>0</v>
      </c>
      <c r="G339" s="366">
        <v>0</v>
      </c>
      <c r="H339" s="430">
        <v>118.07</v>
      </c>
      <c r="I339" s="366">
        <v>0</v>
      </c>
      <c r="J339" s="366">
        <v>0</v>
      </c>
      <c r="K339" s="430">
        <v>118.07</v>
      </c>
      <c r="L339" s="383"/>
      <c r="M339" s="369">
        <v>118.07</v>
      </c>
      <c r="N339" s="370">
        <v>10980.51</v>
      </c>
      <c r="O339" s="370">
        <v>0</v>
      </c>
      <c r="P339" s="370">
        <v>0</v>
      </c>
      <c r="Q339" s="370">
        <v>10980.51</v>
      </c>
      <c r="R339" s="370">
        <v>0</v>
      </c>
      <c r="S339" s="370">
        <v>0</v>
      </c>
      <c r="T339" s="370">
        <f t="shared" si="401"/>
        <v>10980.51</v>
      </c>
      <c r="U339" s="370">
        <f t="shared" si="402"/>
        <v>0</v>
      </c>
      <c r="V339" s="370">
        <f t="shared" si="403"/>
        <v>10980.51</v>
      </c>
      <c r="W339" s="371">
        <v>1</v>
      </c>
      <c r="Y339" s="4">
        <v>10980.51</v>
      </c>
      <c r="AA339" s="39">
        <f t="shared" si="388"/>
        <v>0</v>
      </c>
      <c r="AB339" s="39"/>
    </row>
    <row r="340" spans="1:28" ht="39.6" x14ac:dyDescent="0.25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v>-18.757999999999996</v>
      </c>
      <c r="G340" s="366">
        <v>0</v>
      </c>
      <c r="H340" s="430">
        <v>45.632000000000005</v>
      </c>
      <c r="I340" s="366">
        <v>0</v>
      </c>
      <c r="J340" s="366">
        <v>0</v>
      </c>
      <c r="K340" s="430">
        <v>45.632000000000005</v>
      </c>
      <c r="L340" s="383"/>
      <c r="M340" s="369">
        <v>45.632000000000005</v>
      </c>
      <c r="N340" s="370">
        <v>2688.28</v>
      </c>
      <c r="O340" s="370">
        <v>-783.15</v>
      </c>
      <c r="P340" s="370">
        <v>0</v>
      </c>
      <c r="Q340" s="370">
        <v>1905.14</v>
      </c>
      <c r="R340" s="370">
        <v>0</v>
      </c>
      <c r="S340" s="370">
        <v>0</v>
      </c>
      <c r="T340" s="370">
        <f t="shared" si="401"/>
        <v>1905.14</v>
      </c>
      <c r="U340" s="370">
        <f t="shared" si="402"/>
        <v>0</v>
      </c>
      <c r="V340" s="370">
        <f t="shared" si="403"/>
        <v>1905.14</v>
      </c>
      <c r="W340" s="371">
        <v>1</v>
      </c>
      <c r="Y340" s="4">
        <v>2688.28</v>
      </c>
      <c r="AA340" s="39">
        <f t="shared" si="388"/>
        <v>0</v>
      </c>
      <c r="AB340" s="39"/>
    </row>
    <row r="341" spans="1:28" x14ac:dyDescent="0.25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v>0</v>
      </c>
      <c r="G341" s="366">
        <v>0.45999999999999908</v>
      </c>
      <c r="H341" s="430">
        <v>5.3599999999999994</v>
      </c>
      <c r="I341" s="366">
        <v>0</v>
      </c>
      <c r="J341" s="366">
        <v>0</v>
      </c>
      <c r="K341" s="430">
        <v>5.3599999999999994</v>
      </c>
      <c r="L341" s="383"/>
      <c r="M341" s="369">
        <v>5.36</v>
      </c>
      <c r="N341" s="370">
        <v>228.54</v>
      </c>
      <c r="O341" s="370">
        <v>0</v>
      </c>
      <c r="P341" s="370">
        <v>21.45</v>
      </c>
      <c r="Q341" s="370">
        <v>249.99</v>
      </c>
      <c r="R341" s="370">
        <v>0</v>
      </c>
      <c r="S341" s="370">
        <v>0</v>
      </c>
      <c r="T341" s="370">
        <f t="shared" si="401"/>
        <v>249.99</v>
      </c>
      <c r="U341" s="370">
        <f t="shared" si="402"/>
        <v>0</v>
      </c>
      <c r="V341" s="370">
        <f t="shared" si="403"/>
        <v>249.99</v>
      </c>
      <c r="W341" s="371">
        <v>1</v>
      </c>
      <c r="Y341" s="4">
        <v>228.54</v>
      </c>
      <c r="AA341" s="39">
        <f t="shared" si="388"/>
        <v>0</v>
      </c>
      <c r="AB341" s="39"/>
    </row>
    <row r="342" spans="1:28" ht="39.6" x14ac:dyDescent="0.25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v>0</v>
      </c>
      <c r="G342" s="366">
        <v>29.4298</v>
      </c>
      <c r="H342" s="496">
        <v>29.4298</v>
      </c>
      <c r="I342" s="366">
        <v>0</v>
      </c>
      <c r="J342" s="366">
        <v>0</v>
      </c>
      <c r="K342" s="430">
        <v>29.4298</v>
      </c>
      <c r="L342" s="383"/>
      <c r="M342" s="369">
        <v>29.4298</v>
      </c>
      <c r="N342" s="370"/>
      <c r="O342" s="370">
        <v>0</v>
      </c>
      <c r="P342" s="370">
        <v>2633.85</v>
      </c>
      <c r="Q342" s="370">
        <v>2633.85</v>
      </c>
      <c r="R342" s="370">
        <v>0</v>
      </c>
      <c r="S342" s="370">
        <v>0</v>
      </c>
      <c r="T342" s="370">
        <f t="shared" si="401"/>
        <v>2633.85</v>
      </c>
      <c r="U342" s="370">
        <f t="shared" si="402"/>
        <v>0</v>
      </c>
      <c r="V342" s="370">
        <f t="shared" si="403"/>
        <v>2633.85</v>
      </c>
      <c r="W342" s="371">
        <v>1</v>
      </c>
      <c r="AA342" s="39"/>
      <c r="AB342" s="39"/>
    </row>
    <row r="343" spans="1:28" ht="15.45" customHeight="1" x14ac:dyDescent="0.25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32"/>
      <c r="I343" s="632"/>
      <c r="J343" s="632"/>
      <c r="K343" s="632"/>
      <c r="L343" s="632"/>
      <c r="M343" s="632"/>
      <c r="N343" s="632"/>
      <c r="O343" s="632"/>
      <c r="P343" s="632"/>
      <c r="Q343" s="632"/>
      <c r="R343" s="632"/>
      <c r="S343" s="632"/>
      <c r="T343" s="632"/>
      <c r="U343" s="632"/>
      <c r="V343" s="632"/>
      <c r="W343" s="650"/>
      <c r="Y343" s="4">
        <v>20883.23</v>
      </c>
      <c r="AA343" s="39">
        <f t="shared" ref="AA343:AA390" si="404">+Y343-N343</f>
        <v>20883.23</v>
      </c>
      <c r="AB343" s="39"/>
    </row>
    <row r="344" spans="1:28" ht="39.6" x14ac:dyDescent="0.25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v>0</v>
      </c>
      <c r="G344" s="366">
        <v>0</v>
      </c>
      <c r="H344" s="430">
        <v>134.99</v>
      </c>
      <c r="I344" s="366">
        <v>0</v>
      </c>
      <c r="J344" s="366">
        <v>0</v>
      </c>
      <c r="K344" s="430">
        <v>134.99</v>
      </c>
      <c r="L344" s="383"/>
      <c r="M344" s="369">
        <v>134.99</v>
      </c>
      <c r="N344" s="370">
        <v>5360.45</v>
      </c>
      <c r="O344" s="370">
        <v>0</v>
      </c>
      <c r="P344" s="370">
        <v>0</v>
      </c>
      <c r="Q344" s="370">
        <v>5360.45</v>
      </c>
      <c r="R344" s="370">
        <v>0</v>
      </c>
      <c r="S344" s="370">
        <v>0</v>
      </c>
      <c r="T344" s="370">
        <f t="shared" ref="T344" si="405">ROUND(K344*D344,2)</f>
        <v>5360.45</v>
      </c>
      <c r="U344" s="370">
        <f t="shared" ref="U344" si="406">ROUND(L344*D344,2)</f>
        <v>0</v>
      </c>
      <c r="V344" s="370">
        <f t="shared" ref="V344" si="407">ROUND(M344*D344,2)</f>
        <v>5360.45</v>
      </c>
      <c r="W344" s="371">
        <v>1</v>
      </c>
      <c r="Y344" s="4">
        <v>5360.45</v>
      </c>
      <c r="AA344" s="39">
        <f t="shared" si="404"/>
        <v>0</v>
      </c>
      <c r="AB344" s="39"/>
    </row>
    <row r="345" spans="1:28" ht="39.6" x14ac:dyDescent="0.25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v>0</v>
      </c>
      <c r="G345" s="366">
        <v>0</v>
      </c>
      <c r="H345" s="430">
        <v>147</v>
      </c>
      <c r="I345" s="366">
        <v>0</v>
      </c>
      <c r="J345" s="366">
        <v>0</v>
      </c>
      <c r="K345" s="430">
        <v>147</v>
      </c>
      <c r="L345" s="383"/>
      <c r="M345" s="369">
        <v>147</v>
      </c>
      <c r="N345" s="370">
        <v>3300.15</v>
      </c>
      <c r="O345" s="370">
        <v>0</v>
      </c>
      <c r="P345" s="370">
        <v>0</v>
      </c>
      <c r="Q345" s="370">
        <v>3300.15</v>
      </c>
      <c r="R345" s="370">
        <v>0</v>
      </c>
      <c r="S345" s="370">
        <v>0</v>
      </c>
      <c r="T345" s="370">
        <f t="shared" ref="T345:T350" si="408">ROUND(K345*D345,2)</f>
        <v>3300.15</v>
      </c>
      <c r="U345" s="370">
        <f t="shared" ref="U345:U350" si="409">ROUND(L345*D345,2)</f>
        <v>0</v>
      </c>
      <c r="V345" s="370">
        <f t="shared" ref="V345:V350" si="410">ROUND(M345*D345,2)</f>
        <v>3300.15</v>
      </c>
      <c r="W345" s="371">
        <v>1</v>
      </c>
      <c r="Y345" s="4">
        <v>3300.15</v>
      </c>
      <c r="AA345" s="39">
        <f t="shared" si="404"/>
        <v>0</v>
      </c>
      <c r="AB345" s="39"/>
    </row>
    <row r="346" spans="1:28" ht="39.6" x14ac:dyDescent="0.25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v>0</v>
      </c>
      <c r="G346" s="366">
        <v>0</v>
      </c>
      <c r="H346" s="430">
        <v>173.3</v>
      </c>
      <c r="I346" s="366">
        <v>0</v>
      </c>
      <c r="J346" s="366">
        <v>0</v>
      </c>
      <c r="K346" s="430">
        <v>173.3</v>
      </c>
      <c r="L346" s="383"/>
      <c r="M346" s="369">
        <v>173.3</v>
      </c>
      <c r="N346" s="370">
        <v>3249.38</v>
      </c>
      <c r="O346" s="370">
        <v>0</v>
      </c>
      <c r="P346" s="370">
        <v>0</v>
      </c>
      <c r="Q346" s="370">
        <v>3249.38</v>
      </c>
      <c r="R346" s="370">
        <v>0</v>
      </c>
      <c r="S346" s="370">
        <v>0</v>
      </c>
      <c r="T346" s="370">
        <f t="shared" si="408"/>
        <v>3249.38</v>
      </c>
      <c r="U346" s="370">
        <f t="shared" si="409"/>
        <v>0</v>
      </c>
      <c r="V346" s="370">
        <f t="shared" si="410"/>
        <v>3249.38</v>
      </c>
      <c r="W346" s="371">
        <v>1</v>
      </c>
      <c r="Y346" s="4">
        <v>3249.38</v>
      </c>
      <c r="AA346" s="39">
        <f t="shared" si="404"/>
        <v>0</v>
      </c>
      <c r="AB346" s="39"/>
    </row>
    <row r="347" spans="1:28" ht="39.6" x14ac:dyDescent="0.25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v>0</v>
      </c>
      <c r="G347" s="366">
        <v>0</v>
      </c>
      <c r="H347" s="430">
        <v>129.19999999999999</v>
      </c>
      <c r="I347" s="366">
        <v>0</v>
      </c>
      <c r="J347" s="366">
        <v>0</v>
      </c>
      <c r="K347" s="430">
        <v>129.19999999999999</v>
      </c>
      <c r="L347" s="383"/>
      <c r="M347" s="369">
        <v>129.19999999999999</v>
      </c>
      <c r="N347" s="370">
        <v>2359.19</v>
      </c>
      <c r="O347" s="370">
        <v>0</v>
      </c>
      <c r="P347" s="370">
        <v>0</v>
      </c>
      <c r="Q347" s="370">
        <v>2359.19</v>
      </c>
      <c r="R347" s="370">
        <v>0</v>
      </c>
      <c r="S347" s="370">
        <v>0</v>
      </c>
      <c r="T347" s="370">
        <f t="shared" si="408"/>
        <v>2359.19</v>
      </c>
      <c r="U347" s="370">
        <f t="shared" si="409"/>
        <v>0</v>
      </c>
      <c r="V347" s="370">
        <f t="shared" si="410"/>
        <v>2359.19</v>
      </c>
      <c r="W347" s="371">
        <v>1</v>
      </c>
      <c r="Y347" s="4">
        <v>2359.19</v>
      </c>
      <c r="AA347" s="39">
        <f t="shared" si="404"/>
        <v>0</v>
      </c>
      <c r="AB347" s="39"/>
    </row>
    <row r="348" spans="1:28" ht="39.6" x14ac:dyDescent="0.25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v>0</v>
      </c>
      <c r="G348" s="366">
        <v>0</v>
      </c>
      <c r="H348" s="470">
        <v>7.63</v>
      </c>
      <c r="I348" s="366">
        <v>0</v>
      </c>
      <c r="J348" s="366">
        <v>0</v>
      </c>
      <c r="K348" s="470">
        <v>7.63</v>
      </c>
      <c r="L348" s="383"/>
      <c r="M348" s="369">
        <v>7.629999999999999</v>
      </c>
      <c r="N348" s="370">
        <v>3721.23</v>
      </c>
      <c r="O348" s="370">
        <v>0</v>
      </c>
      <c r="P348" s="370">
        <v>0</v>
      </c>
      <c r="Q348" s="370">
        <v>3721.23</v>
      </c>
      <c r="R348" s="370">
        <v>0</v>
      </c>
      <c r="S348" s="370">
        <v>0</v>
      </c>
      <c r="T348" s="370">
        <f t="shared" si="408"/>
        <v>3721.23</v>
      </c>
      <c r="U348" s="370">
        <f t="shared" si="409"/>
        <v>0</v>
      </c>
      <c r="V348" s="370">
        <f t="shared" si="410"/>
        <v>3721.23</v>
      </c>
      <c r="W348" s="371">
        <v>1</v>
      </c>
      <c r="Y348" s="4">
        <v>3721.23</v>
      </c>
      <c r="AA348" s="39">
        <f t="shared" si="404"/>
        <v>0</v>
      </c>
      <c r="AB348" s="39"/>
    </row>
    <row r="349" spans="1:28" ht="26.4" x14ac:dyDescent="0.25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v>-10.9</v>
      </c>
      <c r="G349" s="366">
        <v>0</v>
      </c>
      <c r="H349" s="470">
        <v>8.4</v>
      </c>
      <c r="I349" s="366">
        <v>0</v>
      </c>
      <c r="J349" s="366">
        <v>0</v>
      </c>
      <c r="K349" s="470">
        <v>8.4</v>
      </c>
      <c r="L349" s="383"/>
      <c r="M349" s="369">
        <v>8.4</v>
      </c>
      <c r="N349" s="370">
        <v>2215.4499999999998</v>
      </c>
      <c r="O349" s="370">
        <v>-1251.21</v>
      </c>
      <c r="P349" s="370">
        <v>0</v>
      </c>
      <c r="Q349" s="370">
        <v>964.24</v>
      </c>
      <c r="R349" s="370">
        <v>0</v>
      </c>
      <c r="S349" s="370">
        <v>0</v>
      </c>
      <c r="T349" s="370">
        <f t="shared" si="408"/>
        <v>964.24</v>
      </c>
      <c r="U349" s="370">
        <f t="shared" si="409"/>
        <v>0</v>
      </c>
      <c r="V349" s="370">
        <f t="shared" si="410"/>
        <v>964.24</v>
      </c>
      <c r="W349" s="371">
        <v>1</v>
      </c>
      <c r="Y349" s="4">
        <v>2215.4499999999998</v>
      </c>
      <c r="AA349" s="39">
        <f t="shared" si="404"/>
        <v>0</v>
      </c>
      <c r="AB349" s="39"/>
    </row>
    <row r="350" spans="1:28" ht="26.4" x14ac:dyDescent="0.25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v>-10.8</v>
      </c>
      <c r="G350" s="366">
        <v>0</v>
      </c>
      <c r="H350" s="470">
        <v>0</v>
      </c>
      <c r="I350" s="366">
        <v>0</v>
      </c>
      <c r="J350" s="366">
        <v>0</v>
      </c>
      <c r="K350" s="470">
        <v>0</v>
      </c>
      <c r="L350" s="383"/>
      <c r="M350" s="369">
        <v>0</v>
      </c>
      <c r="N350" s="370">
        <v>677.38</v>
      </c>
      <c r="O350" s="370">
        <v>-677.38</v>
      </c>
      <c r="P350" s="370">
        <v>0</v>
      </c>
      <c r="Q350" s="370">
        <v>0</v>
      </c>
      <c r="R350" s="370">
        <v>0</v>
      </c>
      <c r="S350" s="370">
        <v>0</v>
      </c>
      <c r="T350" s="370">
        <f t="shared" si="408"/>
        <v>0</v>
      </c>
      <c r="U350" s="370">
        <f t="shared" si="409"/>
        <v>0</v>
      </c>
      <c r="V350" s="370">
        <f t="shared" si="410"/>
        <v>0</v>
      </c>
      <c r="W350" s="371">
        <v>0</v>
      </c>
      <c r="Y350" s="4">
        <v>677.38</v>
      </c>
      <c r="AA350" s="39">
        <f t="shared" si="404"/>
        <v>0</v>
      </c>
      <c r="AB350" s="39"/>
    </row>
    <row r="351" spans="1:28" ht="15.6" x14ac:dyDescent="0.25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04"/>
        <v>13340.94</v>
      </c>
      <c r="AB351" s="39"/>
    </row>
    <row r="352" spans="1:28" ht="39.6" x14ac:dyDescent="0.25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v>0</v>
      </c>
      <c r="G352" s="366">
        <v>0</v>
      </c>
      <c r="H352" s="430">
        <v>257.14999999999998</v>
      </c>
      <c r="I352" s="366">
        <v>0</v>
      </c>
      <c r="J352" s="366">
        <v>0</v>
      </c>
      <c r="K352" s="430">
        <v>257.14999999999998</v>
      </c>
      <c r="L352" s="383"/>
      <c r="M352" s="369">
        <v>257.14999999999998</v>
      </c>
      <c r="N352" s="370">
        <v>13340.94</v>
      </c>
      <c r="O352" s="370">
        <v>0</v>
      </c>
      <c r="P352" s="370">
        <v>0</v>
      </c>
      <c r="Q352" s="370">
        <v>13340.94</v>
      </c>
      <c r="R352" s="370">
        <v>0</v>
      </c>
      <c r="S352" s="370">
        <v>0</v>
      </c>
      <c r="T352" s="370">
        <f t="shared" ref="T352" si="411">ROUND(K352*D352,2)</f>
        <v>13340.94</v>
      </c>
      <c r="U352" s="370">
        <f t="shared" ref="U352" si="412">ROUND(L352*D352,2)</f>
        <v>0</v>
      </c>
      <c r="V352" s="370">
        <f t="shared" ref="V352" si="413">ROUND(M352*D352,2)</f>
        <v>13340.94</v>
      </c>
      <c r="W352" s="371">
        <v>1</v>
      </c>
      <c r="Y352" s="4">
        <v>13340.94</v>
      </c>
      <c r="AA352" s="39">
        <f t="shared" si="404"/>
        <v>0</v>
      </c>
      <c r="AB352" s="39"/>
    </row>
    <row r="353" spans="1:28" ht="15.6" x14ac:dyDescent="0.25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04"/>
        <v>26050.25</v>
      </c>
      <c r="AB353" s="39"/>
    </row>
    <row r="354" spans="1:28" ht="39.6" x14ac:dyDescent="0.25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v>0</v>
      </c>
      <c r="G354" s="366">
        <v>0</v>
      </c>
      <c r="H354" s="430">
        <v>181.69</v>
      </c>
      <c r="I354" s="366">
        <v>0</v>
      </c>
      <c r="J354" s="366">
        <v>0</v>
      </c>
      <c r="K354" s="430">
        <v>181.69</v>
      </c>
      <c r="L354" s="383"/>
      <c r="M354" s="369">
        <v>172.2175</v>
      </c>
      <c r="N354" s="370">
        <v>14011.93</v>
      </c>
      <c r="O354" s="370">
        <v>0</v>
      </c>
      <c r="P354" s="370">
        <v>0</v>
      </c>
      <c r="Q354" s="370">
        <v>14011.93</v>
      </c>
      <c r="R354" s="370">
        <v>0</v>
      </c>
      <c r="S354" s="370">
        <v>0</v>
      </c>
      <c r="T354" s="370">
        <f t="shared" ref="T354" si="414">ROUND(K354*D354,2)</f>
        <v>14011.93</v>
      </c>
      <c r="U354" s="370">
        <f t="shared" ref="U354" si="415">ROUND(L354*D354,2)</f>
        <v>0</v>
      </c>
      <c r="V354" s="370">
        <f t="shared" ref="V354" si="416">ROUND(M354*D354,2)</f>
        <v>13281.41</v>
      </c>
      <c r="W354" s="371">
        <v>0.94786442695617235</v>
      </c>
      <c r="Y354" s="4">
        <v>14011.93</v>
      </c>
      <c r="AA354" s="39">
        <f t="shared" si="404"/>
        <v>0</v>
      </c>
      <c r="AB354" s="39"/>
    </row>
    <row r="355" spans="1:28" ht="26.4" x14ac:dyDescent="0.25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v>0</v>
      </c>
      <c r="G355" s="366">
        <v>0</v>
      </c>
      <c r="H355" s="430">
        <v>181.69</v>
      </c>
      <c r="I355" s="366">
        <v>0</v>
      </c>
      <c r="J355" s="366">
        <v>0</v>
      </c>
      <c r="K355" s="430">
        <v>181.69</v>
      </c>
      <c r="L355" s="383"/>
      <c r="M355" s="369">
        <v>172.2175</v>
      </c>
      <c r="N355" s="370">
        <v>5007.38</v>
      </c>
      <c r="O355" s="370">
        <v>0</v>
      </c>
      <c r="P355" s="370">
        <v>0</v>
      </c>
      <c r="Q355" s="370">
        <v>5007.38</v>
      </c>
      <c r="R355" s="370">
        <v>0</v>
      </c>
      <c r="S355" s="370">
        <v>0</v>
      </c>
      <c r="T355" s="370">
        <f t="shared" ref="T355:T357" si="417">ROUND(K355*D355,2)</f>
        <v>5007.38</v>
      </c>
      <c r="U355" s="370">
        <f t="shared" ref="U355:U357" si="418">ROUND(L355*D355,2)</f>
        <v>0</v>
      </c>
      <c r="V355" s="370">
        <f t="shared" ref="V355:V357" si="419">ROUND(M355*D355,2)</f>
        <v>4746.3100000000004</v>
      </c>
      <c r="W355" s="371">
        <v>0.94786295427948353</v>
      </c>
      <c r="Y355" s="4">
        <v>5007.38</v>
      </c>
      <c r="AA355" s="39">
        <f t="shared" si="404"/>
        <v>0</v>
      </c>
      <c r="AB355" s="39"/>
    </row>
    <row r="356" spans="1:28" ht="39.6" x14ac:dyDescent="0.25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v>0</v>
      </c>
      <c r="G356" s="366">
        <v>0</v>
      </c>
      <c r="H356" s="430">
        <v>38.25</v>
      </c>
      <c r="I356" s="366">
        <v>0</v>
      </c>
      <c r="J356" s="366">
        <v>0</v>
      </c>
      <c r="K356" s="430">
        <v>38.25</v>
      </c>
      <c r="L356" s="383"/>
      <c r="M356" s="369">
        <v>0</v>
      </c>
      <c r="N356" s="370">
        <v>1055.7</v>
      </c>
      <c r="O356" s="370">
        <v>0</v>
      </c>
      <c r="P356" s="370">
        <v>0</v>
      </c>
      <c r="Q356" s="370">
        <v>1055.7</v>
      </c>
      <c r="R356" s="370">
        <v>0</v>
      </c>
      <c r="S356" s="370">
        <v>0</v>
      </c>
      <c r="T356" s="370">
        <f t="shared" si="417"/>
        <v>1055.7</v>
      </c>
      <c r="U356" s="370">
        <f t="shared" si="418"/>
        <v>0</v>
      </c>
      <c r="V356" s="370">
        <f t="shared" si="419"/>
        <v>0</v>
      </c>
      <c r="W356" s="371">
        <v>0</v>
      </c>
      <c r="Y356" s="4">
        <v>1055.7</v>
      </c>
      <c r="AA356" s="39">
        <f t="shared" si="404"/>
        <v>0</v>
      </c>
      <c r="AB356" s="39"/>
    </row>
    <row r="357" spans="1:28" ht="39.6" x14ac:dyDescent="0.25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v>0</v>
      </c>
      <c r="G357" s="366">
        <v>0</v>
      </c>
      <c r="H357" s="430">
        <v>4</v>
      </c>
      <c r="I357" s="366">
        <v>0</v>
      </c>
      <c r="J357" s="366">
        <v>0</v>
      </c>
      <c r="K357" s="430">
        <v>4</v>
      </c>
      <c r="L357" s="383"/>
      <c r="M357" s="369">
        <v>4</v>
      </c>
      <c r="N357" s="370">
        <v>5975.24</v>
      </c>
      <c r="O357" s="370">
        <v>0</v>
      </c>
      <c r="P357" s="370">
        <v>0</v>
      </c>
      <c r="Q357" s="370">
        <v>5975.24</v>
      </c>
      <c r="R357" s="370">
        <v>0</v>
      </c>
      <c r="S357" s="370">
        <v>0</v>
      </c>
      <c r="T357" s="370">
        <f t="shared" si="417"/>
        <v>5975.24</v>
      </c>
      <c r="U357" s="370">
        <f t="shared" si="418"/>
        <v>0</v>
      </c>
      <c r="V357" s="370">
        <f t="shared" si="419"/>
        <v>5975.24</v>
      </c>
      <c r="W357" s="371">
        <v>0</v>
      </c>
      <c r="Y357" s="4">
        <v>5975.24</v>
      </c>
      <c r="AA357" s="39">
        <f t="shared" si="404"/>
        <v>0</v>
      </c>
      <c r="AB357" s="39"/>
    </row>
    <row r="358" spans="1:28" ht="15.6" x14ac:dyDescent="0.25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04"/>
        <v>14157.28</v>
      </c>
      <c r="AB358" s="39"/>
    </row>
    <row r="359" spans="1:28" ht="66" x14ac:dyDescent="0.25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v>0</v>
      </c>
      <c r="G359" s="366">
        <v>0</v>
      </c>
      <c r="H359" s="430">
        <v>1</v>
      </c>
      <c r="I359" s="366">
        <v>0</v>
      </c>
      <c r="J359" s="366">
        <v>0</v>
      </c>
      <c r="K359" s="430">
        <v>1</v>
      </c>
      <c r="L359" s="383"/>
      <c r="M359" s="369">
        <v>0</v>
      </c>
      <c r="N359" s="370">
        <v>1409.75</v>
      </c>
      <c r="O359" s="370">
        <v>0</v>
      </c>
      <c r="P359" s="370">
        <v>0</v>
      </c>
      <c r="Q359" s="370">
        <v>1409.75</v>
      </c>
      <c r="R359" s="370">
        <v>0</v>
      </c>
      <c r="S359" s="370">
        <v>0</v>
      </c>
      <c r="T359" s="370">
        <f t="shared" ref="T359" si="420">ROUND(K359*D359,2)</f>
        <v>1409.75</v>
      </c>
      <c r="U359" s="370">
        <f t="shared" ref="U359" si="421">ROUND(L359*D359,2)</f>
        <v>0</v>
      </c>
      <c r="V359" s="370">
        <f t="shared" ref="V359" si="422">ROUND(M359*D359,2)</f>
        <v>0</v>
      </c>
      <c r="W359" s="371">
        <v>0</v>
      </c>
      <c r="Y359" s="4">
        <v>1409.75</v>
      </c>
      <c r="AA359" s="39">
        <f t="shared" si="404"/>
        <v>0</v>
      </c>
      <c r="AB359" s="39"/>
    </row>
    <row r="360" spans="1:28" ht="52.8" x14ac:dyDescent="0.25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v>0</v>
      </c>
      <c r="G360" s="366">
        <v>0</v>
      </c>
      <c r="H360" s="430">
        <v>4.5</v>
      </c>
      <c r="I360" s="366">
        <v>0</v>
      </c>
      <c r="J360" s="366">
        <v>0</v>
      </c>
      <c r="K360" s="430">
        <v>4.5</v>
      </c>
      <c r="L360" s="383"/>
      <c r="M360" s="369">
        <v>0</v>
      </c>
      <c r="N360" s="370">
        <v>3947.94</v>
      </c>
      <c r="O360" s="370">
        <v>0</v>
      </c>
      <c r="P360" s="370">
        <v>0</v>
      </c>
      <c r="Q360" s="370">
        <v>3947.94</v>
      </c>
      <c r="R360" s="370">
        <v>0</v>
      </c>
      <c r="S360" s="370">
        <v>0</v>
      </c>
      <c r="T360" s="370">
        <f t="shared" ref="T360:T361" si="423">ROUND(K360*D360,2)</f>
        <v>3947.94</v>
      </c>
      <c r="U360" s="370">
        <f t="shared" ref="U360:U361" si="424">ROUND(L360*D360,2)</f>
        <v>0</v>
      </c>
      <c r="V360" s="370">
        <f t="shared" ref="V360:V361" si="425">ROUND(M360*D360,2)</f>
        <v>0</v>
      </c>
      <c r="W360" s="371">
        <v>0</v>
      </c>
      <c r="Y360" s="4">
        <v>3947.94</v>
      </c>
      <c r="AA360" s="39">
        <f t="shared" si="404"/>
        <v>0</v>
      </c>
      <c r="AB360" s="39"/>
    </row>
    <row r="361" spans="1:28" ht="26.4" x14ac:dyDescent="0.25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v>0</v>
      </c>
      <c r="G361" s="366">
        <v>0</v>
      </c>
      <c r="H361" s="430">
        <v>12.6</v>
      </c>
      <c r="I361" s="366">
        <v>0</v>
      </c>
      <c r="J361" s="366">
        <v>0</v>
      </c>
      <c r="K361" s="430">
        <v>12.6</v>
      </c>
      <c r="L361" s="383"/>
      <c r="M361" s="369">
        <v>0</v>
      </c>
      <c r="N361" s="370">
        <v>8799.59</v>
      </c>
      <c r="O361" s="370">
        <v>0</v>
      </c>
      <c r="P361" s="370">
        <v>0</v>
      </c>
      <c r="Q361" s="370">
        <v>8799.59</v>
      </c>
      <c r="R361" s="370">
        <v>0</v>
      </c>
      <c r="S361" s="370">
        <v>0</v>
      </c>
      <c r="T361" s="370">
        <f t="shared" si="423"/>
        <v>8799.59</v>
      </c>
      <c r="U361" s="370">
        <f t="shared" si="424"/>
        <v>0</v>
      </c>
      <c r="V361" s="370">
        <f t="shared" si="425"/>
        <v>0</v>
      </c>
      <c r="W361" s="371">
        <v>0</v>
      </c>
      <c r="Y361" s="4">
        <v>8799.59</v>
      </c>
      <c r="AA361" s="39">
        <f t="shared" si="404"/>
        <v>0</v>
      </c>
      <c r="AB361" s="39"/>
    </row>
    <row r="362" spans="1:28" ht="15.6" x14ac:dyDescent="0.25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04"/>
        <v>37005.440000000002</v>
      </c>
      <c r="AB362" s="39"/>
    </row>
    <row r="363" spans="1:28" ht="26.4" x14ac:dyDescent="0.25">
      <c r="A363" s="435" t="s">
        <v>494</v>
      </c>
      <c r="B363" s="429" t="s">
        <v>182</v>
      </c>
      <c r="C363" s="430" t="s">
        <v>46</v>
      </c>
      <c r="D363" s="396">
        <v>434.36</v>
      </c>
      <c r="E363" s="430">
        <v>12.49</v>
      </c>
      <c r="F363" s="366">
        <v>-3.9738000000000007</v>
      </c>
      <c r="G363" s="366">
        <v>0</v>
      </c>
      <c r="H363" s="430">
        <v>8.5161999999999995</v>
      </c>
      <c r="I363" s="366">
        <v>0</v>
      </c>
      <c r="J363" s="366">
        <v>0</v>
      </c>
      <c r="K363" s="430">
        <v>8.5161999999999995</v>
      </c>
      <c r="L363" s="383"/>
      <c r="M363" s="369">
        <v>10.300409999999999</v>
      </c>
      <c r="N363" s="370">
        <v>5425.16</v>
      </c>
      <c r="O363" s="370">
        <v>-1726.06</v>
      </c>
      <c r="P363" s="370">
        <v>0</v>
      </c>
      <c r="Q363" s="370">
        <v>3699.1</v>
      </c>
      <c r="R363" s="370">
        <v>0</v>
      </c>
      <c r="S363" s="370">
        <v>0</v>
      </c>
      <c r="T363" s="370">
        <f t="shared" ref="T363" si="426">ROUND(K363*D363,2)</f>
        <v>3699.1</v>
      </c>
      <c r="U363" s="370">
        <f t="shared" ref="U363" si="427">ROUND(L363*D363,2)</f>
        <v>0</v>
      </c>
      <c r="V363" s="370">
        <f t="shared" ref="V363" si="428">ROUND(M363*D363,2)</f>
        <v>4474.09</v>
      </c>
      <c r="W363" s="371">
        <v>1.2095077180935905</v>
      </c>
      <c r="Y363" s="4">
        <v>5425.16</v>
      </c>
      <c r="AA363" s="39">
        <f t="shared" si="404"/>
        <v>0</v>
      </c>
      <c r="AB363" s="39"/>
    </row>
    <row r="364" spans="1:28" ht="66" x14ac:dyDescent="0.25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v>-8.0360000000000014</v>
      </c>
      <c r="G364" s="366">
        <v>0</v>
      </c>
      <c r="H364" s="430">
        <v>170.32400000000001</v>
      </c>
      <c r="I364" s="366">
        <v>0</v>
      </c>
      <c r="J364" s="366">
        <v>0</v>
      </c>
      <c r="K364" s="430">
        <v>170.32400000000001</v>
      </c>
      <c r="L364" s="383"/>
      <c r="M364" s="369">
        <v>147.149</v>
      </c>
      <c r="N364" s="370">
        <v>7278.87</v>
      </c>
      <c r="O364" s="370">
        <v>-327.95</v>
      </c>
      <c r="P364" s="370">
        <v>0</v>
      </c>
      <c r="Q364" s="370">
        <v>6950.92</v>
      </c>
      <c r="R364" s="370">
        <v>0</v>
      </c>
      <c r="S364" s="370">
        <v>0</v>
      </c>
      <c r="T364" s="370">
        <f t="shared" ref="T364:T366" si="429">ROUND(K364*D364,2)</f>
        <v>6950.92</v>
      </c>
      <c r="U364" s="370">
        <f t="shared" ref="U364:U366" si="430">ROUND(L364*D364,2)</f>
        <v>0</v>
      </c>
      <c r="V364" s="370">
        <f t="shared" ref="V364:V366" si="431">ROUND(M364*D364,2)</f>
        <v>6005.15</v>
      </c>
      <c r="W364" s="371">
        <v>0.86393599696155321</v>
      </c>
      <c r="Y364" s="4">
        <v>7278.87</v>
      </c>
      <c r="AA364" s="39">
        <f t="shared" si="404"/>
        <v>0</v>
      </c>
      <c r="AB364" s="39"/>
    </row>
    <row r="365" spans="1:28" ht="39.6" x14ac:dyDescent="0.25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v>-31.211000000000013</v>
      </c>
      <c r="G365" s="366">
        <v>0</v>
      </c>
      <c r="H365" s="430">
        <v>147.149</v>
      </c>
      <c r="I365" s="366">
        <v>0</v>
      </c>
      <c r="J365" s="366">
        <v>0</v>
      </c>
      <c r="K365" s="430">
        <v>147.149</v>
      </c>
      <c r="L365" s="383"/>
      <c r="M365" s="369">
        <v>147.149</v>
      </c>
      <c r="N365" s="370">
        <v>22607.13</v>
      </c>
      <c r="O365" s="370">
        <v>-3955.99</v>
      </c>
      <c r="P365" s="370">
        <v>0</v>
      </c>
      <c r="Q365" s="370">
        <v>18651.14</v>
      </c>
      <c r="R365" s="370">
        <v>0</v>
      </c>
      <c r="S365" s="370">
        <v>0</v>
      </c>
      <c r="T365" s="370">
        <f t="shared" si="429"/>
        <v>18651.14</v>
      </c>
      <c r="U365" s="370">
        <f t="shared" si="430"/>
        <v>0</v>
      </c>
      <c r="V365" s="370">
        <f t="shared" si="431"/>
        <v>18651.14</v>
      </c>
      <c r="W365" s="371">
        <v>1</v>
      </c>
      <c r="Y365" s="4">
        <v>22607.13</v>
      </c>
      <c r="AA365" s="39">
        <f t="shared" si="404"/>
        <v>0</v>
      </c>
      <c r="AB365" s="39"/>
    </row>
    <row r="366" spans="1:28" ht="26.4" x14ac:dyDescent="0.25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v>0</v>
      </c>
      <c r="G366" s="366">
        <v>3.289999999999992</v>
      </c>
      <c r="H366" s="430">
        <v>83.97</v>
      </c>
      <c r="I366" s="366">
        <v>0</v>
      </c>
      <c r="J366" s="366">
        <v>0</v>
      </c>
      <c r="K366" s="430">
        <v>83.97</v>
      </c>
      <c r="L366" s="383"/>
      <c r="M366" s="369">
        <v>0</v>
      </c>
      <c r="N366" s="370">
        <v>1694.28</v>
      </c>
      <c r="O366" s="370">
        <v>0</v>
      </c>
      <c r="P366" s="370">
        <v>69.09</v>
      </c>
      <c r="Q366" s="370">
        <v>1763.37</v>
      </c>
      <c r="R366" s="370">
        <v>0</v>
      </c>
      <c r="S366" s="370">
        <v>0</v>
      </c>
      <c r="T366" s="370">
        <f t="shared" si="429"/>
        <v>1763.37</v>
      </c>
      <c r="U366" s="370">
        <f t="shared" si="430"/>
        <v>0</v>
      </c>
      <c r="V366" s="370">
        <f t="shared" si="431"/>
        <v>0</v>
      </c>
      <c r="W366" s="371">
        <v>0</v>
      </c>
      <c r="Y366" s="4">
        <v>1694.28</v>
      </c>
      <c r="AA366" s="39">
        <f t="shared" si="404"/>
        <v>0</v>
      </c>
      <c r="AB366" s="39"/>
    </row>
    <row r="367" spans="1:28" ht="15.6" x14ac:dyDescent="0.25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04"/>
        <v>50536.78</v>
      </c>
      <c r="AB367" s="39"/>
    </row>
    <row r="368" spans="1:28" ht="39.6" x14ac:dyDescent="0.25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v>0</v>
      </c>
      <c r="G368" s="366">
        <v>0</v>
      </c>
      <c r="H368" s="430">
        <v>413.93</v>
      </c>
      <c r="I368" s="366">
        <v>0</v>
      </c>
      <c r="J368" s="366">
        <v>0</v>
      </c>
      <c r="K368" s="430">
        <v>413.93</v>
      </c>
      <c r="L368" s="383"/>
      <c r="M368" s="369">
        <v>413.93</v>
      </c>
      <c r="N368" s="370">
        <v>1808.87</v>
      </c>
      <c r="O368" s="370">
        <v>0</v>
      </c>
      <c r="P368" s="370">
        <v>0</v>
      </c>
      <c r="Q368" s="370">
        <v>1808.87</v>
      </c>
      <c r="R368" s="370">
        <v>0</v>
      </c>
      <c r="S368" s="370">
        <v>0</v>
      </c>
      <c r="T368" s="370">
        <f t="shared" ref="T368" si="432">ROUND(K368*D368,2)</f>
        <v>1808.87</v>
      </c>
      <c r="U368" s="370">
        <f t="shared" ref="U368" si="433">ROUND(L368*D368,2)</f>
        <v>0</v>
      </c>
      <c r="V368" s="370">
        <f t="shared" ref="V368" si="434">ROUND(M368*D368,2)</f>
        <v>1808.87</v>
      </c>
      <c r="W368" s="371">
        <v>1</v>
      </c>
      <c r="Y368" s="4">
        <v>1808.87</v>
      </c>
      <c r="AA368" s="39">
        <f t="shared" si="404"/>
        <v>0</v>
      </c>
      <c r="AB368" s="39"/>
    </row>
    <row r="369" spans="1:28" ht="52.8" x14ac:dyDescent="0.25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v>0</v>
      </c>
      <c r="G369" s="366">
        <v>0</v>
      </c>
      <c r="H369" s="430">
        <v>170.38</v>
      </c>
      <c r="I369" s="366">
        <v>0</v>
      </c>
      <c r="J369" s="366">
        <v>0</v>
      </c>
      <c r="K369" s="430">
        <v>170.38</v>
      </c>
      <c r="L369" s="383"/>
      <c r="M369" s="369">
        <v>170.38</v>
      </c>
      <c r="N369" s="370">
        <v>4111.2700000000004</v>
      </c>
      <c r="O369" s="370">
        <v>0</v>
      </c>
      <c r="P369" s="370">
        <v>0</v>
      </c>
      <c r="Q369" s="370">
        <v>4111.2700000000004</v>
      </c>
      <c r="R369" s="370">
        <v>0</v>
      </c>
      <c r="S369" s="370">
        <v>0</v>
      </c>
      <c r="T369" s="370">
        <f t="shared" ref="T369:T371" si="435">ROUND(K369*D369,2)</f>
        <v>4111.2700000000004</v>
      </c>
      <c r="U369" s="370">
        <f t="shared" ref="U369:U371" si="436">ROUND(L369*D369,2)</f>
        <v>0</v>
      </c>
      <c r="V369" s="370">
        <f t="shared" ref="V369:V371" si="437">ROUND(M369*D369,2)</f>
        <v>4111.2700000000004</v>
      </c>
      <c r="W369" s="371">
        <v>1</v>
      </c>
      <c r="Y369" s="4">
        <v>4111.2700000000004</v>
      </c>
      <c r="AA369" s="39">
        <f t="shared" si="404"/>
        <v>0</v>
      </c>
      <c r="AB369" s="39"/>
    </row>
    <row r="370" spans="1:28" ht="52.8" x14ac:dyDescent="0.25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v>0</v>
      </c>
      <c r="G370" s="366">
        <v>0</v>
      </c>
      <c r="H370" s="430">
        <v>230.22</v>
      </c>
      <c r="I370" s="366">
        <v>0</v>
      </c>
      <c r="J370" s="366">
        <v>0</v>
      </c>
      <c r="K370" s="430">
        <v>230.22</v>
      </c>
      <c r="L370" s="383"/>
      <c r="M370" s="369">
        <v>0</v>
      </c>
      <c r="N370" s="370">
        <v>5555.21</v>
      </c>
      <c r="O370" s="370">
        <v>0</v>
      </c>
      <c r="P370" s="370">
        <v>0</v>
      </c>
      <c r="Q370" s="370">
        <v>5555.21</v>
      </c>
      <c r="R370" s="370">
        <v>0</v>
      </c>
      <c r="S370" s="370">
        <v>0</v>
      </c>
      <c r="T370" s="370">
        <f t="shared" si="435"/>
        <v>5555.21</v>
      </c>
      <c r="U370" s="370">
        <f t="shared" si="436"/>
        <v>0</v>
      </c>
      <c r="V370" s="370">
        <f t="shared" si="437"/>
        <v>0</v>
      </c>
      <c r="W370" s="371">
        <v>0</v>
      </c>
      <c r="Y370" s="4">
        <v>5555.21</v>
      </c>
      <c r="AA370" s="39">
        <f t="shared" si="404"/>
        <v>0</v>
      </c>
      <c r="AB370" s="39"/>
    </row>
    <row r="371" spans="1:28" ht="26.4" x14ac:dyDescent="0.25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v>0</v>
      </c>
      <c r="G371" s="366">
        <v>0</v>
      </c>
      <c r="H371" s="430">
        <v>230.22</v>
      </c>
      <c r="I371" s="366">
        <v>0</v>
      </c>
      <c r="J371" s="366">
        <v>0</v>
      </c>
      <c r="K371" s="430">
        <v>230.22</v>
      </c>
      <c r="L371" s="383"/>
      <c r="M371" s="369">
        <v>0</v>
      </c>
      <c r="N371" s="370">
        <v>39061.43</v>
      </c>
      <c r="O371" s="370">
        <v>0</v>
      </c>
      <c r="P371" s="370">
        <v>0</v>
      </c>
      <c r="Q371" s="370">
        <v>39061.43</v>
      </c>
      <c r="R371" s="370">
        <v>0</v>
      </c>
      <c r="S371" s="370">
        <v>0</v>
      </c>
      <c r="T371" s="370">
        <f t="shared" si="435"/>
        <v>39061.43</v>
      </c>
      <c r="U371" s="370">
        <f t="shared" si="436"/>
        <v>0</v>
      </c>
      <c r="V371" s="370">
        <f t="shared" si="437"/>
        <v>0</v>
      </c>
      <c r="W371" s="371">
        <v>0</v>
      </c>
      <c r="Y371" s="4">
        <v>39061.43</v>
      </c>
      <c r="AA371" s="39">
        <f t="shared" si="404"/>
        <v>0</v>
      </c>
      <c r="AB371" s="39"/>
    </row>
    <row r="372" spans="1:28" ht="15.6" x14ac:dyDescent="0.25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04"/>
        <v>6438.67</v>
      </c>
      <c r="AB372" s="39"/>
    </row>
    <row r="373" spans="1:28" ht="26.4" x14ac:dyDescent="0.25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v>0</v>
      </c>
      <c r="G373" s="366">
        <v>0</v>
      </c>
      <c r="H373" s="430">
        <v>170.38</v>
      </c>
      <c r="I373" s="366">
        <v>0</v>
      </c>
      <c r="J373" s="366">
        <v>0</v>
      </c>
      <c r="K373" s="430">
        <v>170.38</v>
      </c>
      <c r="L373" s="383"/>
      <c r="M373" s="369">
        <v>0</v>
      </c>
      <c r="N373" s="370">
        <v>541.80999999999995</v>
      </c>
      <c r="O373" s="370">
        <v>0</v>
      </c>
      <c r="P373" s="370">
        <v>0</v>
      </c>
      <c r="Q373" s="370">
        <v>541.80999999999995</v>
      </c>
      <c r="R373" s="370">
        <v>0</v>
      </c>
      <c r="S373" s="370">
        <v>0</v>
      </c>
      <c r="T373" s="370">
        <f t="shared" ref="T373" si="438">ROUND(K373*D373,2)</f>
        <v>541.80999999999995</v>
      </c>
      <c r="U373" s="370">
        <f t="shared" ref="U373" si="439">ROUND(L373*D373,2)</f>
        <v>0</v>
      </c>
      <c r="V373" s="370">
        <f t="shared" ref="V373" si="440">ROUND(M373*D373,2)</f>
        <v>0</v>
      </c>
      <c r="W373" s="371">
        <v>0</v>
      </c>
      <c r="Y373" s="4">
        <v>541.80999999999995</v>
      </c>
      <c r="AA373" s="39">
        <f t="shared" si="404"/>
        <v>0</v>
      </c>
      <c r="AB373" s="39"/>
    </row>
    <row r="374" spans="1:28" ht="26.4" x14ac:dyDescent="0.25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v>0</v>
      </c>
      <c r="G374" s="366">
        <v>0</v>
      </c>
      <c r="H374" s="430">
        <v>170.38</v>
      </c>
      <c r="I374" s="366">
        <v>0</v>
      </c>
      <c r="J374" s="366">
        <v>0</v>
      </c>
      <c r="K374" s="430">
        <v>170.38</v>
      </c>
      <c r="L374" s="383"/>
      <c r="M374" s="369">
        <v>0</v>
      </c>
      <c r="N374" s="370">
        <v>3307.08</v>
      </c>
      <c r="O374" s="370">
        <v>0</v>
      </c>
      <c r="P374" s="370">
        <v>0</v>
      </c>
      <c r="Q374" s="370">
        <v>3307.08</v>
      </c>
      <c r="R374" s="370">
        <v>0</v>
      </c>
      <c r="S374" s="370">
        <v>0</v>
      </c>
      <c r="T374" s="370">
        <f t="shared" ref="T374:T375" si="441">ROUND(K374*D374,2)</f>
        <v>3307.08</v>
      </c>
      <c r="U374" s="370">
        <f t="shared" ref="U374:U375" si="442">ROUND(L374*D374,2)</f>
        <v>0</v>
      </c>
      <c r="V374" s="370">
        <f t="shared" ref="V374:V375" si="443">ROUND(M374*D374,2)</f>
        <v>0</v>
      </c>
      <c r="W374" s="371">
        <v>0</v>
      </c>
      <c r="Y374" s="4">
        <v>3307.08</v>
      </c>
      <c r="AA374" s="39">
        <f t="shared" si="404"/>
        <v>0</v>
      </c>
      <c r="AB374" s="39"/>
    </row>
    <row r="375" spans="1:28" ht="26.4" x14ac:dyDescent="0.25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v>0</v>
      </c>
      <c r="G375" s="366">
        <v>0</v>
      </c>
      <c r="H375" s="430">
        <v>170.38</v>
      </c>
      <c r="I375" s="366">
        <v>0</v>
      </c>
      <c r="J375" s="366">
        <v>0</v>
      </c>
      <c r="K375" s="430">
        <v>170.38</v>
      </c>
      <c r="L375" s="383"/>
      <c r="M375" s="369">
        <v>0</v>
      </c>
      <c r="N375" s="370">
        <v>2589.7800000000002</v>
      </c>
      <c r="O375" s="370">
        <v>0</v>
      </c>
      <c r="P375" s="370">
        <v>0</v>
      </c>
      <c r="Q375" s="370">
        <v>2589.7800000000002</v>
      </c>
      <c r="R375" s="370">
        <v>0</v>
      </c>
      <c r="S375" s="370">
        <v>0</v>
      </c>
      <c r="T375" s="370">
        <f t="shared" si="441"/>
        <v>2589.7800000000002</v>
      </c>
      <c r="U375" s="370">
        <f t="shared" si="442"/>
        <v>0</v>
      </c>
      <c r="V375" s="370">
        <f t="shared" si="443"/>
        <v>0</v>
      </c>
      <c r="W375" s="371">
        <v>0</v>
      </c>
      <c r="Y375" s="4">
        <v>2589.7800000000002</v>
      </c>
      <c r="AA375" s="39">
        <f t="shared" si="404"/>
        <v>0</v>
      </c>
      <c r="AB375" s="39"/>
    </row>
    <row r="376" spans="1:28" ht="15.6" x14ac:dyDescent="0.25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v>108130.55</v>
      </c>
      <c r="O376" s="432">
        <v>-2017.23</v>
      </c>
      <c r="P376" s="432">
        <v>16353.76</v>
      </c>
      <c r="Q376" s="432">
        <v>122467.09</v>
      </c>
      <c r="R376" s="432">
        <v>0</v>
      </c>
      <c r="S376" s="432">
        <v>0</v>
      </c>
      <c r="T376" s="432">
        <f>SUM(T378:T425)</f>
        <v>122467.09</v>
      </c>
      <c r="U376" s="432">
        <f>SUM(U378:U425)</f>
        <v>0</v>
      </c>
      <c r="V376" s="432">
        <f>SUM(V378:V425)</f>
        <v>69973.180000000022</v>
      </c>
      <c r="W376" s="363">
        <v>0.57136313110730419</v>
      </c>
      <c r="Y376" s="4">
        <v>108130.55</v>
      </c>
      <c r="AA376" s="39">
        <f t="shared" si="404"/>
        <v>0</v>
      </c>
      <c r="AB376" s="39"/>
    </row>
    <row r="377" spans="1:28" ht="15.6" x14ac:dyDescent="0.25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7"/>
      <c r="M377" s="647"/>
      <c r="N377" s="647"/>
      <c r="O377" s="647"/>
      <c r="P377" s="647"/>
      <c r="Q377" s="647"/>
      <c r="R377" s="647"/>
      <c r="S377" s="647"/>
      <c r="T377" s="647"/>
      <c r="U377" s="647"/>
      <c r="V377" s="647"/>
      <c r="W377" s="433"/>
      <c r="Y377" s="4">
        <v>2277.52</v>
      </c>
      <c r="AA377" s="39">
        <f t="shared" si="404"/>
        <v>2277.52</v>
      </c>
      <c r="AB377" s="39"/>
    </row>
    <row r="378" spans="1:28" ht="39.6" x14ac:dyDescent="0.25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v>0</v>
      </c>
      <c r="G378" s="366">
        <v>0</v>
      </c>
      <c r="H378" s="430">
        <v>37.82</v>
      </c>
      <c r="I378" s="366">
        <v>0</v>
      </c>
      <c r="J378" s="366">
        <v>0</v>
      </c>
      <c r="K378" s="430">
        <v>37.82</v>
      </c>
      <c r="L378" s="383"/>
      <c r="M378" s="369">
        <v>37.82</v>
      </c>
      <c r="N378" s="370">
        <v>2277.52</v>
      </c>
      <c r="O378" s="370">
        <v>0</v>
      </c>
      <c r="P378" s="370">
        <v>0</v>
      </c>
      <c r="Q378" s="370">
        <v>2277.52</v>
      </c>
      <c r="R378" s="370">
        <v>0</v>
      </c>
      <c r="S378" s="370">
        <v>0</v>
      </c>
      <c r="T378" s="370">
        <f t="shared" ref="T378" si="444">ROUND(K378*D378,2)</f>
        <v>2277.52</v>
      </c>
      <c r="U378" s="370">
        <f t="shared" ref="U378" si="445">ROUND(L378*D378,2)</f>
        <v>0</v>
      </c>
      <c r="V378" s="370">
        <f t="shared" ref="V378" si="446">ROUND(M378*D378,2)</f>
        <v>2277.52</v>
      </c>
      <c r="W378" s="371">
        <v>1</v>
      </c>
      <c r="Y378" s="4">
        <v>2277.52</v>
      </c>
      <c r="AA378" s="39">
        <f t="shared" si="404"/>
        <v>0</v>
      </c>
      <c r="AB378" s="39"/>
    </row>
    <row r="379" spans="1:28" ht="15.6" x14ac:dyDescent="0.25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7"/>
      <c r="M379" s="647"/>
      <c r="N379" s="647"/>
      <c r="O379" s="647"/>
      <c r="P379" s="647"/>
      <c r="Q379" s="647"/>
      <c r="R379" s="647"/>
      <c r="S379" s="647"/>
      <c r="T379" s="647"/>
      <c r="U379" s="647"/>
      <c r="V379" s="647"/>
      <c r="W379" s="433"/>
      <c r="Y379" s="4">
        <v>14537.02</v>
      </c>
      <c r="AA379" s="39">
        <f t="shared" si="404"/>
        <v>14537.02</v>
      </c>
      <c r="AB379" s="39"/>
    </row>
    <row r="380" spans="1:28" ht="26.4" x14ac:dyDescent="0.25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v>0</v>
      </c>
      <c r="G380" s="366">
        <v>2.9800000000000004</v>
      </c>
      <c r="H380" s="430">
        <v>12.96</v>
      </c>
      <c r="I380" s="366">
        <v>0</v>
      </c>
      <c r="J380" s="366">
        <v>0</v>
      </c>
      <c r="K380" s="430">
        <v>12.96</v>
      </c>
      <c r="L380" s="383"/>
      <c r="M380" s="369">
        <v>9.98</v>
      </c>
      <c r="N380" s="370">
        <v>767.66</v>
      </c>
      <c r="O380" s="370">
        <v>0</v>
      </c>
      <c r="P380" s="370">
        <v>229.22</v>
      </c>
      <c r="Q380" s="370">
        <v>996.88</v>
      </c>
      <c r="R380" s="370">
        <v>0</v>
      </c>
      <c r="S380" s="370">
        <v>0</v>
      </c>
      <c r="T380" s="370">
        <f t="shared" ref="T380" si="447">ROUND(K380*D380,2)</f>
        <v>996.88</v>
      </c>
      <c r="U380" s="370">
        <f t="shared" ref="U380" si="448">ROUND(L380*D380,2)</f>
        <v>0</v>
      </c>
      <c r="V380" s="370">
        <f t="shared" ref="V380" si="449">ROUND(M380*D380,2)</f>
        <v>767.66</v>
      </c>
      <c r="W380" s="371">
        <v>0.77006259529732768</v>
      </c>
      <c r="Y380" s="4">
        <v>767.66</v>
      </c>
      <c r="AA380" s="39">
        <f t="shared" si="404"/>
        <v>0</v>
      </c>
      <c r="AB380" s="39"/>
    </row>
    <row r="381" spans="1:28" ht="26.4" x14ac:dyDescent="0.25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v>-5.2900000000000009</v>
      </c>
      <c r="G381" s="366">
        <v>0</v>
      </c>
      <c r="H381" s="430">
        <v>9.6</v>
      </c>
      <c r="I381" s="366">
        <v>0</v>
      </c>
      <c r="J381" s="366">
        <v>0</v>
      </c>
      <c r="K381" s="430">
        <v>9.6</v>
      </c>
      <c r="L381" s="383"/>
      <c r="M381" s="369">
        <v>6.08</v>
      </c>
      <c r="N381" s="370">
        <v>84.13</v>
      </c>
      <c r="O381" s="370">
        <v>-29.89</v>
      </c>
      <c r="P381" s="370">
        <v>0</v>
      </c>
      <c r="Q381" s="370">
        <v>54.24</v>
      </c>
      <c r="R381" s="370">
        <v>0</v>
      </c>
      <c r="S381" s="370">
        <v>0</v>
      </c>
      <c r="T381" s="370">
        <f t="shared" ref="T381:T392" si="450">ROUND(K381*D381,2)</f>
        <v>54.24</v>
      </c>
      <c r="U381" s="370">
        <f t="shared" ref="U381:U392" si="451">ROUND(L381*D381,2)</f>
        <v>0</v>
      </c>
      <c r="V381" s="370">
        <f t="shared" ref="V381:V392" si="452">ROUND(M381*D381,2)</f>
        <v>34.35</v>
      </c>
      <c r="W381" s="371">
        <v>0.63329646017699115</v>
      </c>
      <c r="Y381" s="4">
        <v>84.13</v>
      </c>
      <c r="AA381" s="39">
        <f t="shared" si="404"/>
        <v>0</v>
      </c>
      <c r="AB381" s="39"/>
    </row>
    <row r="382" spans="1:28" ht="26.4" x14ac:dyDescent="0.25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v>0</v>
      </c>
      <c r="G382" s="366">
        <v>0</v>
      </c>
      <c r="H382" s="430">
        <v>0.48</v>
      </c>
      <c r="I382" s="366">
        <v>0</v>
      </c>
      <c r="J382" s="366">
        <v>0</v>
      </c>
      <c r="K382" s="430">
        <v>0.48</v>
      </c>
      <c r="L382" s="383"/>
      <c r="M382" s="369">
        <v>0.48</v>
      </c>
      <c r="N382" s="370">
        <v>293.20999999999998</v>
      </c>
      <c r="O382" s="370">
        <v>0</v>
      </c>
      <c r="P382" s="370">
        <v>0</v>
      </c>
      <c r="Q382" s="370">
        <v>293.20999999999998</v>
      </c>
      <c r="R382" s="370">
        <v>0</v>
      </c>
      <c r="S382" s="370">
        <v>0</v>
      </c>
      <c r="T382" s="370">
        <f t="shared" si="450"/>
        <v>293.20999999999998</v>
      </c>
      <c r="U382" s="370">
        <f t="shared" si="451"/>
        <v>0</v>
      </c>
      <c r="V382" s="370">
        <f t="shared" si="452"/>
        <v>293.20999999999998</v>
      </c>
      <c r="W382" s="371">
        <v>1</v>
      </c>
      <c r="Y382" s="4">
        <v>293.20999999999998</v>
      </c>
      <c r="AA382" s="39">
        <f t="shared" si="404"/>
        <v>0</v>
      </c>
      <c r="AB382" s="39"/>
    </row>
    <row r="383" spans="1:28" ht="26.4" x14ac:dyDescent="0.25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v>0</v>
      </c>
      <c r="G383" s="366">
        <v>0</v>
      </c>
      <c r="H383" s="430">
        <v>29.5</v>
      </c>
      <c r="I383" s="366">
        <v>0</v>
      </c>
      <c r="J383" s="366">
        <v>0</v>
      </c>
      <c r="K383" s="430">
        <v>29.5</v>
      </c>
      <c r="L383" s="383"/>
      <c r="M383" s="369">
        <v>29.5</v>
      </c>
      <c r="N383" s="370">
        <v>632.48</v>
      </c>
      <c r="O383" s="370">
        <v>0</v>
      </c>
      <c r="P383" s="370">
        <v>0</v>
      </c>
      <c r="Q383" s="370">
        <v>632.48</v>
      </c>
      <c r="R383" s="370">
        <v>0</v>
      </c>
      <c r="S383" s="370">
        <v>0</v>
      </c>
      <c r="T383" s="370">
        <f t="shared" si="450"/>
        <v>632.48</v>
      </c>
      <c r="U383" s="370">
        <f t="shared" si="451"/>
        <v>0</v>
      </c>
      <c r="V383" s="370">
        <f t="shared" si="452"/>
        <v>632.48</v>
      </c>
      <c r="W383" s="371">
        <v>1</v>
      </c>
      <c r="X383" s="67">
        <v>36.49</v>
      </c>
      <c r="Y383" s="4">
        <v>632.48</v>
      </c>
      <c r="AA383" s="39">
        <f t="shared" si="404"/>
        <v>0</v>
      </c>
      <c r="AB383" s="39"/>
    </row>
    <row r="384" spans="1:28" ht="26.4" x14ac:dyDescent="0.25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v>0</v>
      </c>
      <c r="G384" s="366">
        <v>0</v>
      </c>
      <c r="H384" s="430">
        <v>125.1</v>
      </c>
      <c r="I384" s="366">
        <v>0</v>
      </c>
      <c r="J384" s="366">
        <v>0</v>
      </c>
      <c r="K384" s="430">
        <v>125.1</v>
      </c>
      <c r="L384" s="383"/>
      <c r="M384" s="369">
        <v>115.82</v>
      </c>
      <c r="N384" s="370">
        <v>2545.79</v>
      </c>
      <c r="O384" s="370">
        <v>0</v>
      </c>
      <c r="P384" s="370">
        <v>0</v>
      </c>
      <c r="Q384" s="370">
        <v>2545.79</v>
      </c>
      <c r="R384" s="370">
        <v>0</v>
      </c>
      <c r="S384" s="370">
        <v>0</v>
      </c>
      <c r="T384" s="370">
        <f t="shared" si="450"/>
        <v>2545.79</v>
      </c>
      <c r="U384" s="370">
        <f t="shared" si="451"/>
        <v>0</v>
      </c>
      <c r="V384" s="370">
        <f t="shared" si="452"/>
        <v>2356.94</v>
      </c>
      <c r="W384" s="371">
        <v>0.92581870460642868</v>
      </c>
      <c r="Y384" s="4">
        <v>2545.79</v>
      </c>
      <c r="AA384" s="39">
        <f t="shared" si="404"/>
        <v>0</v>
      </c>
      <c r="AB384" s="39"/>
    </row>
    <row r="385" spans="1:28" ht="26.4" x14ac:dyDescent="0.25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v>0</v>
      </c>
      <c r="G385" s="366">
        <v>0</v>
      </c>
      <c r="H385" s="430">
        <v>35.799999999999997</v>
      </c>
      <c r="I385" s="366">
        <v>0</v>
      </c>
      <c r="J385" s="366">
        <v>0</v>
      </c>
      <c r="K385" s="430">
        <v>35.799999999999997</v>
      </c>
      <c r="L385" s="383"/>
      <c r="M385" s="369">
        <v>35.799999999999997</v>
      </c>
      <c r="N385" s="370">
        <v>656.21</v>
      </c>
      <c r="O385" s="370">
        <v>0</v>
      </c>
      <c r="P385" s="370">
        <v>0</v>
      </c>
      <c r="Q385" s="370">
        <v>656.21</v>
      </c>
      <c r="R385" s="370">
        <v>0</v>
      </c>
      <c r="S385" s="370">
        <v>0</v>
      </c>
      <c r="T385" s="370">
        <f t="shared" si="450"/>
        <v>656.21</v>
      </c>
      <c r="U385" s="370">
        <f t="shared" si="451"/>
        <v>0</v>
      </c>
      <c r="V385" s="370">
        <f t="shared" si="452"/>
        <v>656.21</v>
      </c>
      <c r="W385" s="371">
        <v>1</v>
      </c>
      <c r="X385" s="67">
        <v>74.040000000000006</v>
      </c>
      <c r="Y385" s="4">
        <v>656.21</v>
      </c>
      <c r="AA385" s="39">
        <f t="shared" si="404"/>
        <v>0</v>
      </c>
      <c r="AB385" s="39"/>
    </row>
    <row r="386" spans="1:28" ht="26.4" x14ac:dyDescent="0.25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v>0</v>
      </c>
      <c r="G386" s="366">
        <v>0</v>
      </c>
      <c r="H386" s="430">
        <v>71.8</v>
      </c>
      <c r="I386" s="366">
        <v>0</v>
      </c>
      <c r="J386" s="366">
        <v>0</v>
      </c>
      <c r="K386" s="430">
        <v>71.8</v>
      </c>
      <c r="L386" s="383"/>
      <c r="M386" s="369">
        <v>71.8</v>
      </c>
      <c r="N386" s="370">
        <v>1611.91</v>
      </c>
      <c r="O386" s="370">
        <v>0</v>
      </c>
      <c r="P386" s="370">
        <v>0</v>
      </c>
      <c r="Q386" s="370">
        <v>1611.91</v>
      </c>
      <c r="R386" s="370">
        <v>0</v>
      </c>
      <c r="S386" s="370">
        <v>0</v>
      </c>
      <c r="T386" s="370">
        <f t="shared" si="450"/>
        <v>1611.91</v>
      </c>
      <c r="U386" s="370">
        <f t="shared" si="451"/>
        <v>0</v>
      </c>
      <c r="V386" s="370">
        <f t="shared" si="452"/>
        <v>1611.91</v>
      </c>
      <c r="W386" s="371">
        <v>1</v>
      </c>
      <c r="X386" s="67">
        <v>90.65</v>
      </c>
      <c r="Y386" s="4">
        <v>1611.91</v>
      </c>
      <c r="AA386" s="39">
        <f t="shared" si="404"/>
        <v>0</v>
      </c>
      <c r="AB386" s="39"/>
    </row>
    <row r="387" spans="1:28" ht="26.4" x14ac:dyDescent="0.25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v>0</v>
      </c>
      <c r="G387" s="366">
        <v>0</v>
      </c>
      <c r="H387" s="430">
        <v>3.63</v>
      </c>
      <c r="I387" s="366">
        <v>0</v>
      </c>
      <c r="J387" s="366">
        <v>0</v>
      </c>
      <c r="K387" s="430">
        <v>3.63</v>
      </c>
      <c r="L387" s="383"/>
      <c r="M387" s="369">
        <v>3.63</v>
      </c>
      <c r="N387" s="370">
        <v>2688.38</v>
      </c>
      <c r="O387" s="370">
        <v>0</v>
      </c>
      <c r="P387" s="370">
        <v>0</v>
      </c>
      <c r="Q387" s="370">
        <v>2688.38</v>
      </c>
      <c r="R387" s="370">
        <v>0</v>
      </c>
      <c r="S387" s="370">
        <v>0</v>
      </c>
      <c r="T387" s="370">
        <f t="shared" si="450"/>
        <v>2688.38</v>
      </c>
      <c r="U387" s="370">
        <f t="shared" si="451"/>
        <v>0</v>
      </c>
      <c r="V387" s="370">
        <f t="shared" si="452"/>
        <v>2688.38</v>
      </c>
      <c r="W387" s="371">
        <v>1</v>
      </c>
      <c r="X387" s="66"/>
      <c r="Y387" s="4">
        <v>2688.38</v>
      </c>
      <c r="AA387" s="39">
        <f t="shared" si="404"/>
        <v>0</v>
      </c>
      <c r="AB387" s="39"/>
    </row>
    <row r="388" spans="1:28" ht="39.6" x14ac:dyDescent="0.25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v>0</v>
      </c>
      <c r="G388" s="366">
        <v>0</v>
      </c>
      <c r="H388" s="430">
        <v>49.39</v>
      </c>
      <c r="I388" s="366">
        <v>0</v>
      </c>
      <c r="J388" s="366">
        <v>0</v>
      </c>
      <c r="K388" s="430">
        <v>49.39</v>
      </c>
      <c r="L388" s="383"/>
      <c r="M388" s="369">
        <v>31.62</v>
      </c>
      <c r="N388" s="370">
        <v>4593.2700000000004</v>
      </c>
      <c r="O388" s="370">
        <v>0</v>
      </c>
      <c r="P388" s="370">
        <v>0</v>
      </c>
      <c r="Q388" s="370">
        <v>4593.2700000000004</v>
      </c>
      <c r="R388" s="370">
        <v>0</v>
      </c>
      <c r="S388" s="370">
        <v>0</v>
      </c>
      <c r="T388" s="370">
        <f t="shared" si="450"/>
        <v>4593.2700000000004</v>
      </c>
      <c r="U388" s="370">
        <f t="shared" si="451"/>
        <v>0</v>
      </c>
      <c r="V388" s="370">
        <f t="shared" si="452"/>
        <v>2940.66</v>
      </c>
      <c r="W388" s="371">
        <v>0.64021056894108108</v>
      </c>
      <c r="X388" s="66"/>
      <c r="Y388" s="4">
        <v>4593.2700000000004</v>
      </c>
      <c r="AA388" s="39">
        <f t="shared" si="404"/>
        <v>0</v>
      </c>
      <c r="AB388" s="39"/>
    </row>
    <row r="389" spans="1:28" ht="39.6" x14ac:dyDescent="0.25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v>0</v>
      </c>
      <c r="G389" s="366">
        <v>18.89</v>
      </c>
      <c r="H389" s="430">
        <v>27.7</v>
      </c>
      <c r="I389" s="366">
        <v>0</v>
      </c>
      <c r="J389" s="366">
        <v>0</v>
      </c>
      <c r="K389" s="430">
        <v>27.7</v>
      </c>
      <c r="L389" s="383"/>
      <c r="M389" s="369">
        <v>8.81</v>
      </c>
      <c r="N389" s="370">
        <v>367.82</v>
      </c>
      <c r="O389" s="370">
        <v>0</v>
      </c>
      <c r="P389" s="370">
        <v>788.66</v>
      </c>
      <c r="Q389" s="370">
        <v>1156.48</v>
      </c>
      <c r="R389" s="370">
        <v>0</v>
      </c>
      <c r="S389" s="370">
        <v>0</v>
      </c>
      <c r="T389" s="370">
        <f t="shared" si="450"/>
        <v>1156.48</v>
      </c>
      <c r="U389" s="370">
        <f t="shared" si="451"/>
        <v>0</v>
      </c>
      <c r="V389" s="370">
        <f t="shared" si="452"/>
        <v>367.82</v>
      </c>
      <c r="W389" s="371">
        <v>0.31805132816823461</v>
      </c>
      <c r="Y389" s="4">
        <v>367.82</v>
      </c>
      <c r="AA389" s="39">
        <f t="shared" si="404"/>
        <v>0</v>
      </c>
      <c r="AB389" s="39"/>
    </row>
    <row r="390" spans="1:28" x14ac:dyDescent="0.25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v>0</v>
      </c>
      <c r="G390" s="366">
        <v>2.9800000000000022</v>
      </c>
      <c r="H390" s="430">
        <v>9.3300000000000018</v>
      </c>
      <c r="I390" s="366">
        <v>0</v>
      </c>
      <c r="J390" s="366">
        <v>0</v>
      </c>
      <c r="K390" s="430">
        <v>9.3300000000000018</v>
      </c>
      <c r="L390" s="383"/>
      <c r="M390" s="369">
        <v>6.35</v>
      </c>
      <c r="N390" s="370">
        <v>296.16000000000003</v>
      </c>
      <c r="O390" s="370">
        <v>0</v>
      </c>
      <c r="P390" s="370">
        <v>138.99</v>
      </c>
      <c r="Q390" s="370">
        <v>435.15</v>
      </c>
      <c r="R390" s="370">
        <v>0</v>
      </c>
      <c r="S390" s="370">
        <v>0</v>
      </c>
      <c r="T390" s="370">
        <f t="shared" si="450"/>
        <v>435.15</v>
      </c>
      <c r="U390" s="370">
        <f t="shared" si="451"/>
        <v>0</v>
      </c>
      <c r="V390" s="370">
        <f t="shared" si="452"/>
        <v>296.16000000000003</v>
      </c>
      <c r="W390" s="371">
        <v>0.68059289900034481</v>
      </c>
      <c r="Y390" s="4">
        <v>296.16000000000003</v>
      </c>
      <c r="AA390" s="39">
        <f t="shared" si="404"/>
        <v>0</v>
      </c>
      <c r="AB390" s="39"/>
    </row>
    <row r="391" spans="1:28" ht="39.6" x14ac:dyDescent="0.25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v>0</v>
      </c>
      <c r="G391" s="366">
        <v>58.13</v>
      </c>
      <c r="H391" s="498">
        <v>58.13</v>
      </c>
      <c r="I391" s="366">
        <v>0</v>
      </c>
      <c r="J391" s="366">
        <v>0</v>
      </c>
      <c r="K391" s="430">
        <v>58.13</v>
      </c>
      <c r="L391" s="383"/>
      <c r="M391" s="369">
        <v>58.13</v>
      </c>
      <c r="N391" s="370"/>
      <c r="O391" s="370">
        <v>0</v>
      </c>
      <c r="P391" s="370">
        <v>5063.28</v>
      </c>
      <c r="Q391" s="370">
        <v>5063.28</v>
      </c>
      <c r="R391" s="370">
        <v>0</v>
      </c>
      <c r="S391" s="370">
        <v>0</v>
      </c>
      <c r="T391" s="370">
        <f t="shared" si="450"/>
        <v>5063.28</v>
      </c>
      <c r="U391" s="370">
        <f t="shared" si="451"/>
        <v>0</v>
      </c>
      <c r="V391" s="370">
        <f t="shared" si="452"/>
        <v>5063.28</v>
      </c>
      <c r="W391" s="371">
        <v>1</v>
      </c>
      <c r="AA391" s="39"/>
      <c r="AB391" s="39"/>
    </row>
    <row r="392" spans="1:28" ht="39.6" x14ac:dyDescent="0.25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v>0</v>
      </c>
      <c r="G392" s="366">
        <v>87.913199999999989</v>
      </c>
      <c r="H392" s="498">
        <v>87.913199999999989</v>
      </c>
      <c r="I392" s="366">
        <v>0</v>
      </c>
      <c r="J392" s="366">
        <v>0</v>
      </c>
      <c r="K392" s="430">
        <v>87.913199999999989</v>
      </c>
      <c r="L392" s="383"/>
      <c r="M392" s="369">
        <v>87.913199999999989</v>
      </c>
      <c r="N392" s="370"/>
      <c r="O392" s="370">
        <v>0</v>
      </c>
      <c r="P392" s="370">
        <v>7867.87</v>
      </c>
      <c r="Q392" s="370">
        <v>7867.87</v>
      </c>
      <c r="R392" s="370">
        <v>0</v>
      </c>
      <c r="S392" s="370">
        <v>0</v>
      </c>
      <c r="T392" s="370">
        <f t="shared" si="450"/>
        <v>7867.87</v>
      </c>
      <c r="U392" s="370">
        <f t="shared" si="451"/>
        <v>0</v>
      </c>
      <c r="V392" s="370">
        <f t="shared" si="452"/>
        <v>7867.87</v>
      </c>
      <c r="W392" s="371">
        <v>1</v>
      </c>
      <c r="AA392" s="39"/>
      <c r="AB392" s="39"/>
    </row>
    <row r="393" spans="1:28" ht="15.6" x14ac:dyDescent="0.25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7"/>
      <c r="M393" s="647"/>
      <c r="N393" s="647"/>
      <c r="O393" s="647"/>
      <c r="P393" s="647"/>
      <c r="Q393" s="647"/>
      <c r="R393" s="647"/>
      <c r="S393" s="647"/>
      <c r="T393" s="647"/>
      <c r="U393" s="647"/>
      <c r="V393" s="647"/>
      <c r="W393" s="649"/>
      <c r="Y393" s="4">
        <v>11614.43</v>
      </c>
      <c r="AA393" s="39">
        <f t="shared" ref="AA393:AA440" si="453">+Y393-N393</f>
        <v>11614.43</v>
      </c>
      <c r="AB393" s="39"/>
    </row>
    <row r="394" spans="1:28" ht="39.6" x14ac:dyDescent="0.25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v>0</v>
      </c>
      <c r="G394" s="366">
        <v>0</v>
      </c>
      <c r="H394" s="430">
        <v>64.599999999999994</v>
      </c>
      <c r="I394" s="366">
        <v>0</v>
      </c>
      <c r="J394" s="366">
        <v>0</v>
      </c>
      <c r="K394" s="430">
        <v>64.599999999999994</v>
      </c>
      <c r="L394" s="383"/>
      <c r="M394" s="369">
        <v>64.599999999999994</v>
      </c>
      <c r="N394" s="370">
        <v>2565.27</v>
      </c>
      <c r="O394" s="370">
        <v>0</v>
      </c>
      <c r="P394" s="370">
        <v>0</v>
      </c>
      <c r="Q394" s="370">
        <v>2565.27</v>
      </c>
      <c r="R394" s="370">
        <v>0</v>
      </c>
      <c r="S394" s="370">
        <v>0</v>
      </c>
      <c r="T394" s="370">
        <f t="shared" ref="T394" si="454">ROUND(K394*D394,2)</f>
        <v>2565.27</v>
      </c>
      <c r="U394" s="370">
        <f t="shared" ref="U394" si="455">ROUND(L394*D394,2)</f>
        <v>0</v>
      </c>
      <c r="V394" s="370">
        <f t="shared" ref="V394" si="456">ROUND(M394*D394,2)</f>
        <v>2565.27</v>
      </c>
      <c r="W394" s="371">
        <v>1</v>
      </c>
      <c r="Y394" s="4">
        <v>2565.27</v>
      </c>
      <c r="AA394" s="39">
        <f t="shared" si="453"/>
        <v>0</v>
      </c>
      <c r="AB394" s="39"/>
    </row>
    <row r="395" spans="1:28" ht="39.6" x14ac:dyDescent="0.25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v>0</v>
      </c>
      <c r="G395" s="366">
        <v>0</v>
      </c>
      <c r="H395" s="430">
        <v>95.5</v>
      </c>
      <c r="I395" s="366">
        <v>0</v>
      </c>
      <c r="J395" s="366">
        <v>0</v>
      </c>
      <c r="K395" s="430">
        <v>95.5</v>
      </c>
      <c r="L395" s="383"/>
      <c r="M395" s="369">
        <v>95.5</v>
      </c>
      <c r="N395" s="370">
        <v>2143.98</v>
      </c>
      <c r="O395" s="370">
        <v>0</v>
      </c>
      <c r="P395" s="370">
        <v>0</v>
      </c>
      <c r="Q395" s="370">
        <v>2143.98</v>
      </c>
      <c r="R395" s="370">
        <v>0</v>
      </c>
      <c r="S395" s="370">
        <v>0</v>
      </c>
      <c r="T395" s="370">
        <f t="shared" ref="T395:T400" si="457">ROUND(K395*D395,2)</f>
        <v>2143.98</v>
      </c>
      <c r="U395" s="370">
        <f t="shared" ref="U395:U400" si="458">ROUND(L395*D395,2)</f>
        <v>0</v>
      </c>
      <c r="V395" s="370">
        <f t="shared" ref="V395:V400" si="459">ROUND(M395*D395,2)</f>
        <v>2143.98</v>
      </c>
      <c r="W395" s="371">
        <v>1</v>
      </c>
      <c r="Y395" s="4">
        <v>2143.98</v>
      </c>
      <c r="AA395" s="39">
        <f t="shared" si="453"/>
        <v>0</v>
      </c>
      <c r="AB395" s="39"/>
    </row>
    <row r="396" spans="1:28" ht="39.6" x14ac:dyDescent="0.25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v>0</v>
      </c>
      <c r="G396" s="366">
        <v>0</v>
      </c>
      <c r="H396" s="430">
        <v>99.2</v>
      </c>
      <c r="I396" s="366">
        <v>0</v>
      </c>
      <c r="J396" s="366">
        <v>0</v>
      </c>
      <c r="K396" s="430">
        <v>99.2</v>
      </c>
      <c r="L396" s="383"/>
      <c r="M396" s="369">
        <v>99.2</v>
      </c>
      <c r="N396" s="370">
        <v>1860</v>
      </c>
      <c r="O396" s="370">
        <v>0</v>
      </c>
      <c r="P396" s="370">
        <v>0</v>
      </c>
      <c r="Q396" s="370">
        <v>1860</v>
      </c>
      <c r="R396" s="370">
        <v>0</v>
      </c>
      <c r="S396" s="370">
        <v>0</v>
      </c>
      <c r="T396" s="370">
        <f t="shared" si="457"/>
        <v>1860</v>
      </c>
      <c r="U396" s="370">
        <f t="shared" si="458"/>
        <v>0</v>
      </c>
      <c r="V396" s="370">
        <f t="shared" si="459"/>
        <v>1860</v>
      </c>
      <c r="W396" s="371">
        <v>1</v>
      </c>
      <c r="Y396" s="4">
        <v>1860</v>
      </c>
      <c r="AA396" s="39">
        <f t="shared" si="453"/>
        <v>0</v>
      </c>
      <c r="AB396" s="39"/>
    </row>
    <row r="397" spans="1:28" ht="39.6" x14ac:dyDescent="0.25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v>0</v>
      </c>
      <c r="G397" s="366">
        <v>0</v>
      </c>
      <c r="H397" s="430">
        <v>87.9</v>
      </c>
      <c r="I397" s="366">
        <v>0</v>
      </c>
      <c r="J397" s="366">
        <v>0</v>
      </c>
      <c r="K397" s="430">
        <v>87.9</v>
      </c>
      <c r="L397" s="383"/>
      <c r="M397" s="369">
        <v>87.9</v>
      </c>
      <c r="N397" s="370">
        <v>1605.05</v>
      </c>
      <c r="O397" s="370">
        <v>0</v>
      </c>
      <c r="P397" s="370">
        <v>0</v>
      </c>
      <c r="Q397" s="370">
        <v>1605.05</v>
      </c>
      <c r="R397" s="370">
        <v>0</v>
      </c>
      <c r="S397" s="370">
        <v>0</v>
      </c>
      <c r="T397" s="370">
        <f t="shared" si="457"/>
        <v>1605.05</v>
      </c>
      <c r="U397" s="370">
        <f t="shared" si="458"/>
        <v>0</v>
      </c>
      <c r="V397" s="370">
        <f t="shared" si="459"/>
        <v>1605.05</v>
      </c>
      <c r="W397" s="371">
        <v>1</v>
      </c>
      <c r="Y397" s="4">
        <v>1605.05</v>
      </c>
      <c r="AA397" s="39">
        <f t="shared" si="453"/>
        <v>0</v>
      </c>
      <c r="AB397" s="39"/>
    </row>
    <row r="398" spans="1:28" ht="39.6" x14ac:dyDescent="0.25">
      <c r="A398" s="468" t="s">
        <v>527</v>
      </c>
      <c r="B398" s="469" t="s">
        <v>144</v>
      </c>
      <c r="C398" s="470" t="s">
        <v>46</v>
      </c>
      <c r="D398" s="471">
        <v>487.71</v>
      </c>
      <c r="E398" s="470">
        <v>3.38</v>
      </c>
      <c r="F398" s="366">
        <v>0</v>
      </c>
      <c r="G398" s="366">
        <v>0</v>
      </c>
      <c r="H398" s="470">
        <v>3.38</v>
      </c>
      <c r="I398" s="366">
        <v>0</v>
      </c>
      <c r="J398" s="366">
        <v>0</v>
      </c>
      <c r="K398" s="470">
        <v>3.38</v>
      </c>
      <c r="L398" s="383"/>
      <c r="M398" s="369">
        <v>3.38</v>
      </c>
      <c r="N398" s="370">
        <v>1648.46</v>
      </c>
      <c r="O398" s="370">
        <v>0</v>
      </c>
      <c r="P398" s="370">
        <v>0</v>
      </c>
      <c r="Q398" s="370">
        <v>1648.46</v>
      </c>
      <c r="R398" s="370">
        <v>0</v>
      </c>
      <c r="S398" s="370">
        <v>0</v>
      </c>
      <c r="T398" s="370">
        <f t="shared" si="457"/>
        <v>1648.46</v>
      </c>
      <c r="U398" s="370">
        <f t="shared" si="458"/>
        <v>0</v>
      </c>
      <c r="V398" s="370">
        <f t="shared" si="459"/>
        <v>1648.46</v>
      </c>
      <c r="W398" s="371">
        <v>1</v>
      </c>
      <c r="Y398" s="4">
        <v>1648.46</v>
      </c>
      <c r="AA398" s="39">
        <f t="shared" si="453"/>
        <v>0</v>
      </c>
      <c r="AB398" s="39"/>
    </row>
    <row r="399" spans="1:28" ht="26.4" x14ac:dyDescent="0.25">
      <c r="A399" s="468" t="s">
        <v>528</v>
      </c>
      <c r="B399" s="469" t="s">
        <v>145</v>
      </c>
      <c r="C399" s="470" t="s">
        <v>124</v>
      </c>
      <c r="D399" s="471">
        <v>114.79</v>
      </c>
      <c r="E399" s="470">
        <v>10.8</v>
      </c>
      <c r="F399" s="366">
        <v>0</v>
      </c>
      <c r="G399" s="366">
        <v>0</v>
      </c>
      <c r="H399" s="470">
        <v>10.8</v>
      </c>
      <c r="I399" s="366">
        <v>0</v>
      </c>
      <c r="J399" s="366">
        <v>0</v>
      </c>
      <c r="K399" s="470">
        <v>10.8</v>
      </c>
      <c r="L399" s="383"/>
      <c r="M399" s="369">
        <v>10.8</v>
      </c>
      <c r="N399" s="370">
        <v>1239.73</v>
      </c>
      <c r="O399" s="370">
        <v>0</v>
      </c>
      <c r="P399" s="370">
        <v>0</v>
      </c>
      <c r="Q399" s="370">
        <v>1239.73</v>
      </c>
      <c r="R399" s="370">
        <v>0</v>
      </c>
      <c r="S399" s="370">
        <v>0</v>
      </c>
      <c r="T399" s="370">
        <f t="shared" si="457"/>
        <v>1239.73</v>
      </c>
      <c r="U399" s="370">
        <f t="shared" si="458"/>
        <v>0</v>
      </c>
      <c r="V399" s="370">
        <f t="shared" si="459"/>
        <v>1239.73</v>
      </c>
      <c r="W399" s="371">
        <v>1</v>
      </c>
      <c r="Y399" s="4">
        <v>1239.73</v>
      </c>
      <c r="AA399" s="39">
        <f t="shared" si="453"/>
        <v>0</v>
      </c>
      <c r="AB399" s="39"/>
    </row>
    <row r="400" spans="1:28" ht="26.4" x14ac:dyDescent="0.25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v>-8.8000000000000007</v>
      </c>
      <c r="G400" s="366">
        <v>0</v>
      </c>
      <c r="H400" s="470">
        <v>0</v>
      </c>
      <c r="I400" s="366">
        <v>0</v>
      </c>
      <c r="J400" s="366">
        <v>0</v>
      </c>
      <c r="K400" s="470">
        <v>0</v>
      </c>
      <c r="L400" s="383"/>
      <c r="M400" s="369">
        <v>8.8000000000000007</v>
      </c>
      <c r="N400" s="370">
        <v>551.94000000000005</v>
      </c>
      <c r="O400" s="370">
        <v>-551.94000000000005</v>
      </c>
      <c r="P400" s="370">
        <v>0</v>
      </c>
      <c r="Q400" s="370">
        <v>0</v>
      </c>
      <c r="R400" s="370">
        <v>0</v>
      </c>
      <c r="S400" s="370">
        <v>0</v>
      </c>
      <c r="T400" s="370">
        <f t="shared" si="457"/>
        <v>0</v>
      </c>
      <c r="U400" s="370">
        <f t="shared" si="458"/>
        <v>0</v>
      </c>
      <c r="V400" s="370">
        <f t="shared" si="459"/>
        <v>551.94000000000005</v>
      </c>
      <c r="W400" s="371">
        <v>0</v>
      </c>
      <c r="Y400" s="4">
        <v>551.94000000000005</v>
      </c>
      <c r="AA400" s="39">
        <f t="shared" si="453"/>
        <v>0</v>
      </c>
      <c r="AB400" s="39"/>
    </row>
    <row r="401" spans="1:28" ht="15.45" customHeight="1" x14ac:dyDescent="0.25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32"/>
      <c r="I401" s="632"/>
      <c r="J401" s="632"/>
      <c r="K401" s="632"/>
      <c r="L401" s="632"/>
      <c r="M401" s="632"/>
      <c r="N401" s="632"/>
      <c r="O401" s="632"/>
      <c r="P401" s="632"/>
      <c r="Q401" s="632"/>
      <c r="R401" s="632"/>
      <c r="S401" s="632"/>
      <c r="T401" s="632"/>
      <c r="U401" s="632"/>
      <c r="V401" s="632"/>
      <c r="W401" s="650"/>
      <c r="Y401" s="4">
        <v>5906.54</v>
      </c>
      <c r="AA401" s="39">
        <f t="shared" si="453"/>
        <v>5906.54</v>
      </c>
      <c r="AB401" s="39"/>
    </row>
    <row r="402" spans="1:28" ht="39.6" x14ac:dyDescent="0.25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v>0</v>
      </c>
      <c r="G402" s="366">
        <v>0</v>
      </c>
      <c r="H402" s="430">
        <v>113.85</v>
      </c>
      <c r="I402" s="366">
        <v>0</v>
      </c>
      <c r="J402" s="366">
        <v>0</v>
      </c>
      <c r="K402" s="430">
        <v>113.85</v>
      </c>
      <c r="L402" s="383"/>
      <c r="M402" s="369">
        <v>113.85</v>
      </c>
      <c r="N402" s="370">
        <v>5906.54</v>
      </c>
      <c r="O402" s="370">
        <v>0</v>
      </c>
      <c r="P402" s="370">
        <v>0</v>
      </c>
      <c r="Q402" s="370">
        <v>5906.54</v>
      </c>
      <c r="R402" s="370">
        <v>0</v>
      </c>
      <c r="S402" s="370">
        <v>0</v>
      </c>
      <c r="T402" s="370">
        <f t="shared" ref="T402" si="460">ROUND(K402*D402,2)</f>
        <v>5906.54</v>
      </c>
      <c r="U402" s="370">
        <f t="shared" ref="U402" si="461">ROUND(L402*D402,2)</f>
        <v>0</v>
      </c>
      <c r="V402" s="370">
        <f t="shared" ref="V402" si="462">ROUND(M402*D402,2)</f>
        <v>5906.54</v>
      </c>
      <c r="W402" s="371">
        <v>1</v>
      </c>
      <c r="Y402" s="4">
        <v>5906.54</v>
      </c>
      <c r="AA402" s="39">
        <f t="shared" si="453"/>
        <v>0</v>
      </c>
      <c r="AB402" s="39"/>
    </row>
    <row r="403" spans="1:28" ht="15.6" x14ac:dyDescent="0.25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7"/>
      <c r="M403" s="647"/>
      <c r="N403" s="647"/>
      <c r="O403" s="647"/>
      <c r="P403" s="647"/>
      <c r="Q403" s="647"/>
      <c r="R403" s="647"/>
      <c r="S403" s="647"/>
      <c r="T403" s="647"/>
      <c r="U403" s="647"/>
      <c r="V403" s="647"/>
      <c r="W403" s="649"/>
      <c r="Y403" s="4">
        <v>13935.75</v>
      </c>
      <c r="AA403" s="39">
        <f t="shared" si="453"/>
        <v>13935.75</v>
      </c>
      <c r="AB403" s="39"/>
    </row>
    <row r="404" spans="1:28" ht="39.6" x14ac:dyDescent="0.25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v>-5.8345000000000056</v>
      </c>
      <c r="G404" s="366">
        <v>0</v>
      </c>
      <c r="H404" s="430">
        <v>95.245499999999993</v>
      </c>
      <c r="I404" s="366">
        <v>0</v>
      </c>
      <c r="J404" s="366">
        <v>0</v>
      </c>
      <c r="K404" s="430">
        <v>95.245499999999993</v>
      </c>
      <c r="L404" s="383"/>
      <c r="M404" s="369">
        <v>91.114499999999992</v>
      </c>
      <c r="N404" s="370">
        <v>7795.29</v>
      </c>
      <c r="O404" s="370">
        <v>-449.96</v>
      </c>
      <c r="P404" s="370">
        <v>0</v>
      </c>
      <c r="Q404" s="370">
        <v>7345.33</v>
      </c>
      <c r="R404" s="370">
        <v>0</v>
      </c>
      <c r="S404" s="370">
        <v>0</v>
      </c>
      <c r="T404" s="370">
        <f t="shared" ref="T404" si="463">ROUND(K404*D404,2)</f>
        <v>7345.33</v>
      </c>
      <c r="U404" s="370">
        <f t="shared" ref="U404" si="464">ROUND(L404*D404,2)</f>
        <v>0</v>
      </c>
      <c r="V404" s="370">
        <f t="shared" ref="V404" si="465">ROUND(M404*D404,2)</f>
        <v>7026.75</v>
      </c>
      <c r="W404" s="371">
        <v>0.95662822500827061</v>
      </c>
      <c r="Y404" s="4">
        <v>7795.29</v>
      </c>
      <c r="AA404" s="39">
        <f t="shared" si="453"/>
        <v>0</v>
      </c>
      <c r="AB404" s="39"/>
    </row>
    <row r="405" spans="1:28" ht="26.4" x14ac:dyDescent="0.25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v>-5.8345000000000056</v>
      </c>
      <c r="G405" s="366">
        <v>0</v>
      </c>
      <c r="H405" s="430">
        <v>95.245499999999993</v>
      </c>
      <c r="I405" s="366">
        <v>0</v>
      </c>
      <c r="J405" s="366">
        <v>0</v>
      </c>
      <c r="K405" s="430">
        <v>95.245499999999993</v>
      </c>
      <c r="L405" s="383"/>
      <c r="M405" s="369">
        <v>91.114499999999992</v>
      </c>
      <c r="N405" s="370">
        <v>2785.76</v>
      </c>
      <c r="O405" s="370">
        <v>-160.80000000000001</v>
      </c>
      <c r="P405" s="370">
        <v>0</v>
      </c>
      <c r="Q405" s="370">
        <v>2624.97</v>
      </c>
      <c r="R405" s="370">
        <v>0</v>
      </c>
      <c r="S405" s="370">
        <v>0</v>
      </c>
      <c r="T405" s="370">
        <f t="shared" ref="T405:T407" si="466">ROUND(K405*D405,2)</f>
        <v>2624.97</v>
      </c>
      <c r="U405" s="370">
        <f t="shared" ref="U405:U407" si="467">ROUND(L405*D405,2)</f>
        <v>0</v>
      </c>
      <c r="V405" s="370">
        <f t="shared" ref="V405:V407" si="468">ROUND(M405*D405,2)</f>
        <v>2511.12</v>
      </c>
      <c r="W405" s="371">
        <v>0.9566280757494372</v>
      </c>
      <c r="Y405" s="4">
        <v>2785.76</v>
      </c>
      <c r="AA405" s="39">
        <f t="shared" si="453"/>
        <v>0</v>
      </c>
      <c r="AB405" s="39"/>
    </row>
    <row r="406" spans="1:28" ht="39.6" x14ac:dyDescent="0.25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v>-0.99000000000000021</v>
      </c>
      <c r="G406" s="366">
        <v>0</v>
      </c>
      <c r="H406" s="470">
        <v>12.31</v>
      </c>
      <c r="I406" s="366">
        <v>0</v>
      </c>
      <c r="J406" s="366">
        <v>0</v>
      </c>
      <c r="K406" s="430">
        <v>12.31</v>
      </c>
      <c r="L406" s="383"/>
      <c r="M406" s="369">
        <v>0</v>
      </c>
      <c r="N406" s="370">
        <v>367.08</v>
      </c>
      <c r="O406" s="370">
        <v>-27.32</v>
      </c>
      <c r="P406" s="370">
        <v>0</v>
      </c>
      <c r="Q406" s="370">
        <v>339.76</v>
      </c>
      <c r="R406" s="370">
        <v>0</v>
      </c>
      <c r="S406" s="370">
        <v>0</v>
      </c>
      <c r="T406" s="370">
        <f t="shared" si="466"/>
        <v>339.76</v>
      </c>
      <c r="U406" s="370">
        <f t="shared" si="467"/>
        <v>0</v>
      </c>
      <c r="V406" s="370">
        <f t="shared" si="468"/>
        <v>0</v>
      </c>
      <c r="W406" s="371">
        <v>0</v>
      </c>
      <c r="Y406" s="4">
        <v>367.08</v>
      </c>
      <c r="AA406" s="39">
        <f t="shared" si="453"/>
        <v>0</v>
      </c>
      <c r="AB406" s="39"/>
    </row>
    <row r="407" spans="1:28" ht="39.6" x14ac:dyDescent="0.25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v>0</v>
      </c>
      <c r="G407" s="366">
        <v>0</v>
      </c>
      <c r="H407" s="430">
        <v>2</v>
      </c>
      <c r="I407" s="366">
        <v>0</v>
      </c>
      <c r="J407" s="366">
        <v>0</v>
      </c>
      <c r="K407" s="430">
        <v>2</v>
      </c>
      <c r="L407" s="383"/>
      <c r="M407" s="369">
        <v>2</v>
      </c>
      <c r="N407" s="370">
        <v>2987.62</v>
      </c>
      <c r="O407" s="370">
        <v>0</v>
      </c>
      <c r="P407" s="370">
        <v>0</v>
      </c>
      <c r="Q407" s="370">
        <v>2987.62</v>
      </c>
      <c r="R407" s="370">
        <v>0</v>
      </c>
      <c r="S407" s="370">
        <v>0</v>
      </c>
      <c r="T407" s="370">
        <f t="shared" si="466"/>
        <v>2987.62</v>
      </c>
      <c r="U407" s="370">
        <f t="shared" si="467"/>
        <v>0</v>
      </c>
      <c r="V407" s="370">
        <f t="shared" si="468"/>
        <v>2987.62</v>
      </c>
      <c r="W407" s="371">
        <v>1</v>
      </c>
      <c r="Y407" s="4">
        <v>2987.62</v>
      </c>
      <c r="AA407" s="39">
        <f t="shared" si="453"/>
        <v>0</v>
      </c>
      <c r="AB407" s="39"/>
    </row>
    <row r="408" spans="1:28" ht="15.45" customHeight="1" x14ac:dyDescent="0.25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32"/>
      <c r="I408" s="632"/>
      <c r="J408" s="632"/>
      <c r="K408" s="632"/>
      <c r="L408" s="632"/>
      <c r="M408" s="632"/>
      <c r="N408" s="632"/>
      <c r="O408" s="632"/>
      <c r="P408" s="632"/>
      <c r="Q408" s="632"/>
      <c r="R408" s="632"/>
      <c r="S408" s="632"/>
      <c r="T408" s="632"/>
      <c r="U408" s="632"/>
      <c r="V408" s="632"/>
      <c r="W408" s="650"/>
      <c r="Y408" s="4">
        <v>10544.46</v>
      </c>
      <c r="AA408" s="39">
        <f t="shared" si="453"/>
        <v>10544.46</v>
      </c>
      <c r="AB408" s="39"/>
    </row>
    <row r="409" spans="1:28" ht="39.6" x14ac:dyDescent="0.25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v>0</v>
      </c>
      <c r="G409" s="366">
        <v>0</v>
      </c>
      <c r="H409" s="430">
        <v>1</v>
      </c>
      <c r="I409" s="366">
        <v>0</v>
      </c>
      <c r="J409" s="366">
        <v>0</v>
      </c>
      <c r="K409" s="430">
        <v>1</v>
      </c>
      <c r="L409" s="383"/>
      <c r="M409" s="369">
        <v>0</v>
      </c>
      <c r="N409" s="370">
        <v>4022.92</v>
      </c>
      <c r="O409" s="370">
        <v>0</v>
      </c>
      <c r="P409" s="370">
        <v>0</v>
      </c>
      <c r="Q409" s="370">
        <v>4022.92</v>
      </c>
      <c r="R409" s="370">
        <v>0</v>
      </c>
      <c r="S409" s="370">
        <v>0</v>
      </c>
      <c r="T409" s="370">
        <f t="shared" ref="T409" si="469">ROUND(K409*D409,2)</f>
        <v>4022.92</v>
      </c>
      <c r="U409" s="370">
        <f t="shared" ref="U409" si="470">ROUND(L409*D409,2)</f>
        <v>0</v>
      </c>
      <c r="V409" s="370">
        <f t="shared" ref="V409" si="471">ROUND(M409*D409,2)</f>
        <v>0</v>
      </c>
      <c r="W409" s="371">
        <v>0</v>
      </c>
      <c r="Y409" s="4">
        <v>4022.92</v>
      </c>
      <c r="AA409" s="39">
        <f t="shared" si="453"/>
        <v>0</v>
      </c>
      <c r="AB409" s="39"/>
    </row>
    <row r="410" spans="1:28" ht="52.8" x14ac:dyDescent="0.25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v>0</v>
      </c>
      <c r="G410" s="366">
        <v>0</v>
      </c>
      <c r="H410" s="430">
        <v>6.4</v>
      </c>
      <c r="I410" s="366">
        <v>0</v>
      </c>
      <c r="J410" s="366">
        <v>0</v>
      </c>
      <c r="K410" s="430">
        <v>6.4</v>
      </c>
      <c r="L410" s="383"/>
      <c r="M410" s="369">
        <v>0</v>
      </c>
      <c r="N410" s="370">
        <v>6521.54</v>
      </c>
      <c r="O410" s="370">
        <v>0</v>
      </c>
      <c r="P410" s="370">
        <v>0</v>
      </c>
      <c r="Q410" s="370">
        <v>6521.54</v>
      </c>
      <c r="R410" s="370">
        <v>0</v>
      </c>
      <c r="S410" s="370">
        <v>0</v>
      </c>
      <c r="T410" s="370">
        <f t="shared" ref="T410" si="472">ROUND(K410*D410,2)</f>
        <v>6521.54</v>
      </c>
      <c r="U410" s="370">
        <f t="shared" ref="U410" si="473">ROUND(L410*D410,2)</f>
        <v>0</v>
      </c>
      <c r="V410" s="370">
        <f t="shared" ref="V410" si="474">ROUND(M410*D410,2)</f>
        <v>0</v>
      </c>
      <c r="W410" s="371">
        <v>0</v>
      </c>
      <c r="Y410" s="4">
        <v>6521.54</v>
      </c>
      <c r="AA410" s="39">
        <f t="shared" si="453"/>
        <v>0</v>
      </c>
      <c r="AB410" s="39"/>
    </row>
    <row r="411" spans="1:28" ht="15.45" customHeight="1" x14ac:dyDescent="0.25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32"/>
      <c r="I411" s="632"/>
      <c r="J411" s="632"/>
      <c r="K411" s="632"/>
      <c r="L411" s="632"/>
      <c r="M411" s="632"/>
      <c r="N411" s="632"/>
      <c r="O411" s="632"/>
      <c r="P411" s="632"/>
      <c r="Q411" s="632"/>
      <c r="R411" s="632"/>
      <c r="S411" s="632"/>
      <c r="T411" s="632"/>
      <c r="U411" s="632"/>
      <c r="V411" s="632"/>
      <c r="W411" s="650"/>
      <c r="Y411" s="4">
        <v>17525.580000000002</v>
      </c>
      <c r="AA411" s="39">
        <f t="shared" si="453"/>
        <v>17525.580000000002</v>
      </c>
      <c r="AB411" s="39"/>
    </row>
    <row r="412" spans="1:28" ht="26.4" x14ac:dyDescent="0.25">
      <c r="A412" s="435" t="s">
        <v>544</v>
      </c>
      <c r="B412" s="429" t="s">
        <v>182</v>
      </c>
      <c r="C412" s="430" t="s">
        <v>46</v>
      </c>
      <c r="D412" s="396">
        <v>434.36</v>
      </c>
      <c r="E412" s="430">
        <v>5.25</v>
      </c>
      <c r="F412" s="366">
        <v>-1.6286849999999999</v>
      </c>
      <c r="G412" s="366">
        <v>0</v>
      </c>
      <c r="H412" s="430">
        <v>3.6213150000000001</v>
      </c>
      <c r="I412" s="366">
        <v>0</v>
      </c>
      <c r="J412" s="366">
        <v>0</v>
      </c>
      <c r="K412" s="430">
        <v>3.6213150000000001</v>
      </c>
      <c r="L412" s="383"/>
      <c r="M412" s="369">
        <v>5.25</v>
      </c>
      <c r="N412" s="370">
        <v>2280.39</v>
      </c>
      <c r="O412" s="370">
        <v>-707.44</v>
      </c>
      <c r="P412" s="370">
        <v>0</v>
      </c>
      <c r="Q412" s="370">
        <v>1572.95</v>
      </c>
      <c r="R412" s="370">
        <v>0</v>
      </c>
      <c r="S412" s="370">
        <v>0</v>
      </c>
      <c r="T412" s="370">
        <f t="shared" ref="T412" si="475">ROUND(K412*D412,2)</f>
        <v>1572.95</v>
      </c>
      <c r="U412" s="370">
        <f t="shared" ref="U412" si="476">ROUND(L412*D412,2)</f>
        <v>0</v>
      </c>
      <c r="V412" s="370">
        <f t="shared" ref="V412" si="477">ROUND(M412*D412,2)</f>
        <v>2280.39</v>
      </c>
      <c r="W412" s="371">
        <v>1.449753647604819</v>
      </c>
      <c r="Y412" s="4">
        <v>2280.39</v>
      </c>
      <c r="AA412" s="39">
        <f t="shared" si="453"/>
        <v>0</v>
      </c>
      <c r="AB412" s="39"/>
    </row>
    <row r="413" spans="1:28" ht="66" x14ac:dyDescent="0.25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v>0</v>
      </c>
      <c r="G413" s="366">
        <v>0</v>
      </c>
      <c r="H413" s="430">
        <v>75</v>
      </c>
      <c r="I413" s="366">
        <v>0</v>
      </c>
      <c r="J413" s="366">
        <v>0</v>
      </c>
      <c r="K413" s="430">
        <v>75</v>
      </c>
      <c r="L413" s="383"/>
      <c r="M413" s="369">
        <v>75</v>
      </c>
      <c r="N413" s="370">
        <v>3060.75</v>
      </c>
      <c r="O413" s="370">
        <v>0</v>
      </c>
      <c r="P413" s="370">
        <v>0</v>
      </c>
      <c r="Q413" s="370">
        <v>3060.75</v>
      </c>
      <c r="R413" s="370">
        <v>0</v>
      </c>
      <c r="S413" s="370">
        <v>0</v>
      </c>
      <c r="T413" s="370">
        <f t="shared" ref="T413:T416" si="478">ROUND(K413*D413,2)</f>
        <v>3060.75</v>
      </c>
      <c r="U413" s="370">
        <f t="shared" ref="U413:U416" si="479">ROUND(L413*D413,2)</f>
        <v>0</v>
      </c>
      <c r="V413" s="370">
        <f t="shared" ref="V413:V416" si="480">ROUND(M413*D413,2)</f>
        <v>3060.75</v>
      </c>
      <c r="W413" s="371">
        <v>1</v>
      </c>
      <c r="Y413" s="4">
        <v>3060.75</v>
      </c>
      <c r="AA413" s="39">
        <f t="shared" si="453"/>
        <v>0</v>
      </c>
      <c r="AB413" s="39"/>
    </row>
    <row r="414" spans="1:28" ht="39.6" x14ac:dyDescent="0.25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v>0</v>
      </c>
      <c r="G414" s="366">
        <v>0</v>
      </c>
      <c r="H414" s="430">
        <v>75</v>
      </c>
      <c r="I414" s="366">
        <v>0</v>
      </c>
      <c r="J414" s="366">
        <v>0</v>
      </c>
      <c r="K414" s="430">
        <v>75</v>
      </c>
      <c r="L414" s="383"/>
      <c r="M414" s="369">
        <v>0</v>
      </c>
      <c r="N414" s="370">
        <v>9506.25</v>
      </c>
      <c r="O414" s="370">
        <v>0</v>
      </c>
      <c r="P414" s="370">
        <v>0</v>
      </c>
      <c r="Q414" s="370">
        <v>9506.25</v>
      </c>
      <c r="R414" s="370">
        <v>0</v>
      </c>
      <c r="S414" s="370">
        <v>0</v>
      </c>
      <c r="T414" s="370">
        <f t="shared" si="478"/>
        <v>9506.25</v>
      </c>
      <c r="U414" s="370">
        <f t="shared" si="479"/>
        <v>0</v>
      </c>
      <c r="V414" s="370">
        <f t="shared" si="480"/>
        <v>0</v>
      </c>
      <c r="W414" s="371">
        <v>0</v>
      </c>
      <c r="Y414" s="4">
        <v>9506.25</v>
      </c>
      <c r="AA414" s="39">
        <f t="shared" si="453"/>
        <v>0</v>
      </c>
      <c r="AB414" s="39"/>
    </row>
    <row r="415" spans="1:28" ht="26.4" x14ac:dyDescent="0.25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v>-4.2800000000000011</v>
      </c>
      <c r="G415" s="366">
        <v>0</v>
      </c>
      <c r="H415" s="430">
        <v>32.22</v>
      </c>
      <c r="I415" s="366">
        <v>0</v>
      </c>
      <c r="J415" s="366">
        <v>0</v>
      </c>
      <c r="K415" s="430">
        <v>32.22</v>
      </c>
      <c r="L415" s="383"/>
      <c r="M415" s="369">
        <v>0</v>
      </c>
      <c r="N415" s="370">
        <v>766.5</v>
      </c>
      <c r="O415" s="370">
        <v>-89.88</v>
      </c>
      <c r="P415" s="370">
        <v>0</v>
      </c>
      <c r="Q415" s="370">
        <v>676.62</v>
      </c>
      <c r="R415" s="370">
        <v>0</v>
      </c>
      <c r="S415" s="370">
        <v>0</v>
      </c>
      <c r="T415" s="370">
        <f t="shared" si="478"/>
        <v>676.62</v>
      </c>
      <c r="U415" s="370">
        <f t="shared" si="479"/>
        <v>0</v>
      </c>
      <c r="V415" s="370">
        <f t="shared" si="480"/>
        <v>0</v>
      </c>
      <c r="W415" s="371">
        <v>0</v>
      </c>
      <c r="Y415" s="4">
        <v>766.5</v>
      </c>
      <c r="AA415" s="39">
        <f t="shared" si="453"/>
        <v>0</v>
      </c>
      <c r="AB415" s="39"/>
    </row>
    <row r="416" spans="1:28" ht="39.6" x14ac:dyDescent="0.25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v>0</v>
      </c>
      <c r="G416" s="366">
        <v>21.630000000000003</v>
      </c>
      <c r="H416" s="430">
        <v>39.880000000000003</v>
      </c>
      <c r="I416" s="366">
        <v>0</v>
      </c>
      <c r="J416" s="366">
        <v>0</v>
      </c>
      <c r="K416" s="430">
        <v>39.880000000000003</v>
      </c>
      <c r="L416" s="383"/>
      <c r="M416" s="369">
        <v>0</v>
      </c>
      <c r="N416" s="370">
        <v>1911.69</v>
      </c>
      <c r="O416" s="370">
        <v>0</v>
      </c>
      <c r="P416" s="370">
        <v>2265.7399999999998</v>
      </c>
      <c r="Q416" s="370">
        <v>4177.43</v>
      </c>
      <c r="R416" s="370">
        <v>0</v>
      </c>
      <c r="S416" s="370">
        <v>0</v>
      </c>
      <c r="T416" s="370">
        <f t="shared" si="478"/>
        <v>4177.43</v>
      </c>
      <c r="U416" s="370">
        <f t="shared" si="479"/>
        <v>0</v>
      </c>
      <c r="V416" s="370">
        <f t="shared" si="480"/>
        <v>0</v>
      </c>
      <c r="W416" s="371">
        <v>0</v>
      </c>
      <c r="Y416" s="4">
        <v>1911.69</v>
      </c>
      <c r="AA416" s="39">
        <f t="shared" si="453"/>
        <v>0</v>
      </c>
      <c r="AB416" s="39"/>
    </row>
    <row r="417" spans="1:28" ht="15.6" x14ac:dyDescent="0.25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453"/>
        <v>27486.86</v>
      </c>
      <c r="AB417" s="39"/>
    </row>
    <row r="418" spans="1:28" ht="39.6" x14ac:dyDescent="0.25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v>0</v>
      </c>
      <c r="G418" s="366">
        <v>0</v>
      </c>
      <c r="H418" s="430">
        <v>236.18</v>
      </c>
      <c r="I418" s="366">
        <v>0</v>
      </c>
      <c r="J418" s="366">
        <v>0</v>
      </c>
      <c r="K418" s="430">
        <v>236.18</v>
      </c>
      <c r="L418" s="383"/>
      <c r="M418" s="369">
        <v>236.18</v>
      </c>
      <c r="N418" s="370">
        <v>1032.1099999999999</v>
      </c>
      <c r="O418" s="370">
        <v>0</v>
      </c>
      <c r="P418" s="370">
        <v>0</v>
      </c>
      <c r="Q418" s="370">
        <v>1032.1099999999999</v>
      </c>
      <c r="R418" s="370">
        <v>0</v>
      </c>
      <c r="S418" s="370">
        <v>0</v>
      </c>
      <c r="T418" s="370">
        <f t="shared" ref="T418" si="481">ROUND(K418*D418,2)</f>
        <v>1032.1099999999999</v>
      </c>
      <c r="U418" s="370">
        <f t="shared" ref="U418" si="482">ROUND(L418*D418,2)</f>
        <v>0</v>
      </c>
      <c r="V418" s="370">
        <f t="shared" ref="V418" si="483">ROUND(M418*D418,2)</f>
        <v>1032.1099999999999</v>
      </c>
      <c r="W418" s="371">
        <v>1</v>
      </c>
      <c r="Y418" s="4">
        <v>1032.1099999999999</v>
      </c>
      <c r="AA418" s="39">
        <f t="shared" si="453"/>
        <v>0</v>
      </c>
      <c r="AB418" s="39"/>
    </row>
    <row r="419" spans="1:28" ht="52.8" x14ac:dyDescent="0.25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v>0</v>
      </c>
      <c r="G419" s="366">
        <v>0</v>
      </c>
      <c r="H419" s="430">
        <v>113.85</v>
      </c>
      <c r="I419" s="366">
        <v>0</v>
      </c>
      <c r="J419" s="366">
        <v>0</v>
      </c>
      <c r="K419" s="430">
        <v>113.85</v>
      </c>
      <c r="L419" s="383"/>
      <c r="M419" s="369">
        <v>113.85</v>
      </c>
      <c r="N419" s="370">
        <v>2747.2</v>
      </c>
      <c r="O419" s="370">
        <v>0</v>
      </c>
      <c r="P419" s="370">
        <v>0</v>
      </c>
      <c r="Q419" s="370">
        <v>2747.2</v>
      </c>
      <c r="R419" s="370">
        <v>0</v>
      </c>
      <c r="S419" s="370">
        <v>0</v>
      </c>
      <c r="T419" s="370">
        <f t="shared" ref="T419:T421" si="484">ROUND(K419*D419,2)</f>
        <v>2747.2</v>
      </c>
      <c r="U419" s="370">
        <f t="shared" ref="U419:U421" si="485">ROUND(L419*D419,2)</f>
        <v>0</v>
      </c>
      <c r="V419" s="370">
        <f t="shared" ref="V419:V421" si="486">ROUND(M419*D419,2)</f>
        <v>2747.2</v>
      </c>
      <c r="W419" s="371">
        <v>1</v>
      </c>
      <c r="Y419" s="4">
        <v>2747.2</v>
      </c>
      <c r="AA419" s="39">
        <f t="shared" si="453"/>
        <v>0</v>
      </c>
      <c r="AB419" s="39"/>
    </row>
    <row r="420" spans="1:28" ht="52.8" x14ac:dyDescent="0.25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v>0</v>
      </c>
      <c r="G420" s="366">
        <v>0</v>
      </c>
      <c r="H420" s="430">
        <v>122.33</v>
      </c>
      <c r="I420" s="366">
        <v>0</v>
      </c>
      <c r="J420" s="366">
        <v>0</v>
      </c>
      <c r="K420" s="430">
        <v>122.33</v>
      </c>
      <c r="L420" s="383"/>
      <c r="M420" s="369">
        <v>122.33</v>
      </c>
      <c r="N420" s="370">
        <v>2951.82</v>
      </c>
      <c r="O420" s="370">
        <v>0</v>
      </c>
      <c r="P420" s="370">
        <v>0</v>
      </c>
      <c r="Q420" s="370">
        <v>2951.82</v>
      </c>
      <c r="R420" s="370">
        <v>0</v>
      </c>
      <c r="S420" s="370">
        <v>0</v>
      </c>
      <c r="T420" s="370">
        <f t="shared" si="484"/>
        <v>2951.82</v>
      </c>
      <c r="U420" s="370">
        <f t="shared" si="485"/>
        <v>0</v>
      </c>
      <c r="V420" s="370">
        <f t="shared" si="486"/>
        <v>2951.82</v>
      </c>
      <c r="W420" s="371">
        <v>1</v>
      </c>
      <c r="Y420" s="4">
        <v>2951.82</v>
      </c>
      <c r="AA420" s="39">
        <f t="shared" si="453"/>
        <v>0</v>
      </c>
      <c r="AB420" s="39"/>
    </row>
    <row r="421" spans="1:28" ht="26.4" x14ac:dyDescent="0.25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v>0</v>
      </c>
      <c r="G421" s="366">
        <v>0</v>
      </c>
      <c r="H421" s="430">
        <v>122.33</v>
      </c>
      <c r="I421" s="366">
        <v>0</v>
      </c>
      <c r="J421" s="366">
        <v>0</v>
      </c>
      <c r="K421" s="430">
        <v>122.33</v>
      </c>
      <c r="L421" s="383"/>
      <c r="M421" s="369">
        <v>0</v>
      </c>
      <c r="N421" s="370">
        <v>20755.73</v>
      </c>
      <c r="O421" s="370">
        <v>0</v>
      </c>
      <c r="P421" s="370">
        <v>0</v>
      </c>
      <c r="Q421" s="370">
        <v>20755.73</v>
      </c>
      <c r="R421" s="370">
        <v>0</v>
      </c>
      <c r="S421" s="370">
        <v>0</v>
      </c>
      <c r="T421" s="370">
        <f t="shared" si="484"/>
        <v>20755.73</v>
      </c>
      <c r="U421" s="370">
        <f t="shared" si="485"/>
        <v>0</v>
      </c>
      <c r="V421" s="370">
        <f t="shared" si="486"/>
        <v>0</v>
      </c>
      <c r="W421" s="371">
        <v>0</v>
      </c>
      <c r="Y421" s="4">
        <v>20755.73</v>
      </c>
      <c r="AA421" s="39">
        <f t="shared" si="453"/>
        <v>0</v>
      </c>
      <c r="AB421" s="39"/>
    </row>
    <row r="422" spans="1:28" ht="15.6" x14ac:dyDescent="0.25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453"/>
        <v>4302.3900000000003</v>
      </c>
      <c r="AB422" s="39"/>
    </row>
    <row r="423" spans="1:28" ht="26.4" x14ac:dyDescent="0.25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v>0</v>
      </c>
      <c r="G423" s="366">
        <v>0</v>
      </c>
      <c r="H423" s="430">
        <v>113.85</v>
      </c>
      <c r="I423" s="366">
        <v>0</v>
      </c>
      <c r="J423" s="366">
        <v>0</v>
      </c>
      <c r="K423" s="430">
        <v>113.85</v>
      </c>
      <c r="L423" s="383"/>
      <c r="M423" s="369">
        <v>0</v>
      </c>
      <c r="N423" s="370">
        <v>362.04</v>
      </c>
      <c r="O423" s="370">
        <v>0</v>
      </c>
      <c r="P423" s="370">
        <v>0</v>
      </c>
      <c r="Q423" s="370">
        <v>362.04</v>
      </c>
      <c r="R423" s="370">
        <v>0</v>
      </c>
      <c r="S423" s="370">
        <v>0</v>
      </c>
      <c r="T423" s="370">
        <f t="shared" ref="T423" si="487">ROUND(K423*D423,2)</f>
        <v>362.04</v>
      </c>
      <c r="U423" s="370">
        <f t="shared" ref="U423" si="488">ROUND(L423*D423,2)</f>
        <v>0</v>
      </c>
      <c r="V423" s="370">
        <f t="shared" ref="V423" si="489">ROUND(M423*D423,2)</f>
        <v>0</v>
      </c>
      <c r="W423" s="371">
        <v>0</v>
      </c>
      <c r="Y423" s="4">
        <v>362.04</v>
      </c>
      <c r="AA423" s="39">
        <f t="shared" si="453"/>
        <v>0</v>
      </c>
      <c r="AB423" s="39"/>
    </row>
    <row r="424" spans="1:28" ht="26.4" x14ac:dyDescent="0.25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v>0</v>
      </c>
      <c r="G424" s="366">
        <v>0</v>
      </c>
      <c r="H424" s="430">
        <v>113.85</v>
      </c>
      <c r="I424" s="366">
        <v>0</v>
      </c>
      <c r="J424" s="366">
        <v>0</v>
      </c>
      <c r="K424" s="430">
        <v>113.85</v>
      </c>
      <c r="L424" s="383"/>
      <c r="M424" s="369">
        <v>0</v>
      </c>
      <c r="N424" s="370">
        <v>2209.83</v>
      </c>
      <c r="O424" s="370">
        <v>0</v>
      </c>
      <c r="P424" s="370">
        <v>0</v>
      </c>
      <c r="Q424" s="370">
        <v>2209.83</v>
      </c>
      <c r="R424" s="370">
        <v>0</v>
      </c>
      <c r="S424" s="370">
        <v>0</v>
      </c>
      <c r="T424" s="370">
        <f t="shared" ref="T424:T425" si="490">ROUND(K424*D424,2)</f>
        <v>2209.83</v>
      </c>
      <c r="U424" s="370">
        <f t="shared" ref="U424:U425" si="491">ROUND(L424*D424,2)</f>
        <v>0</v>
      </c>
      <c r="V424" s="370">
        <f t="shared" ref="V424:V425" si="492">ROUND(M424*D424,2)</f>
        <v>0</v>
      </c>
      <c r="W424" s="371">
        <v>0</v>
      </c>
      <c r="Y424" s="4">
        <v>2209.83</v>
      </c>
      <c r="AA424" s="39">
        <f t="shared" si="453"/>
        <v>0</v>
      </c>
      <c r="AB424" s="39"/>
    </row>
    <row r="425" spans="1:28" ht="26.4" x14ac:dyDescent="0.25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v>0</v>
      </c>
      <c r="G425" s="366">
        <v>0</v>
      </c>
      <c r="H425" s="430">
        <v>113.85</v>
      </c>
      <c r="I425" s="366">
        <v>0</v>
      </c>
      <c r="J425" s="366">
        <v>0</v>
      </c>
      <c r="K425" s="430">
        <v>113.85</v>
      </c>
      <c r="L425" s="383"/>
      <c r="M425" s="369">
        <v>0</v>
      </c>
      <c r="N425" s="370">
        <v>1730.52</v>
      </c>
      <c r="O425" s="370">
        <v>0</v>
      </c>
      <c r="P425" s="370">
        <v>0</v>
      </c>
      <c r="Q425" s="370">
        <v>1730.52</v>
      </c>
      <c r="R425" s="370">
        <v>0</v>
      </c>
      <c r="S425" s="370">
        <v>0</v>
      </c>
      <c r="T425" s="370">
        <f t="shared" si="490"/>
        <v>1730.52</v>
      </c>
      <c r="U425" s="370">
        <f t="shared" si="491"/>
        <v>0</v>
      </c>
      <c r="V425" s="370">
        <f t="shared" si="492"/>
        <v>0</v>
      </c>
      <c r="W425" s="371">
        <v>0</v>
      </c>
      <c r="Y425" s="4">
        <v>1730.52</v>
      </c>
      <c r="AA425" s="39">
        <f t="shared" si="453"/>
        <v>0</v>
      </c>
      <c r="AB425" s="39"/>
    </row>
    <row r="426" spans="1:28" ht="15.6" x14ac:dyDescent="0.25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v>87845.91</v>
      </c>
      <c r="O426" s="432">
        <v>-2148.1</v>
      </c>
      <c r="P426" s="432">
        <v>13477.030000000002</v>
      </c>
      <c r="Q426" s="432">
        <v>99174.84</v>
      </c>
      <c r="R426" s="432">
        <v>-13.53</v>
      </c>
      <c r="S426" s="432">
        <v>0</v>
      </c>
      <c r="T426" s="432">
        <f>SUM(T428:T477)</f>
        <v>99161.31</v>
      </c>
      <c r="U426" s="432">
        <f>SUM(U428:U477)</f>
        <v>0</v>
      </c>
      <c r="V426" s="432">
        <f>SUM(V428:V477)</f>
        <v>60891.82</v>
      </c>
      <c r="W426" s="363">
        <v>0.61398455495365556</v>
      </c>
      <c r="Y426" s="4">
        <v>87845.91</v>
      </c>
      <c r="AA426" s="39">
        <f t="shared" si="453"/>
        <v>0</v>
      </c>
      <c r="AB426" s="39"/>
    </row>
    <row r="427" spans="1:28" ht="15.6" x14ac:dyDescent="0.25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7"/>
      <c r="M427" s="647"/>
      <c r="N427" s="647"/>
      <c r="O427" s="647"/>
      <c r="P427" s="647"/>
      <c r="Q427" s="647"/>
      <c r="R427" s="647"/>
      <c r="S427" s="647"/>
      <c r="T427" s="647"/>
      <c r="U427" s="647"/>
      <c r="V427" s="378"/>
      <c r="W427" s="433"/>
      <c r="Y427" s="4">
        <v>2518.4</v>
      </c>
      <c r="AA427" s="39">
        <f t="shared" si="453"/>
        <v>2518.4</v>
      </c>
      <c r="AB427" s="39"/>
    </row>
    <row r="428" spans="1:28" ht="39.6" x14ac:dyDescent="0.25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v>0</v>
      </c>
      <c r="G428" s="366">
        <v>0</v>
      </c>
      <c r="H428" s="430">
        <v>41.82</v>
      </c>
      <c r="I428" s="366">
        <v>0</v>
      </c>
      <c r="J428" s="366">
        <v>0</v>
      </c>
      <c r="K428" s="430">
        <v>41.82</v>
      </c>
      <c r="L428" s="383"/>
      <c r="M428" s="369">
        <v>41.82</v>
      </c>
      <c r="N428" s="370">
        <v>2518.4</v>
      </c>
      <c r="O428" s="370">
        <v>0</v>
      </c>
      <c r="P428" s="370">
        <v>0</v>
      </c>
      <c r="Q428" s="370">
        <v>2518.4</v>
      </c>
      <c r="R428" s="370">
        <v>0</v>
      </c>
      <c r="S428" s="370">
        <v>0</v>
      </c>
      <c r="T428" s="370">
        <f t="shared" ref="T428" si="493">ROUND(K428*D428,2)</f>
        <v>2518.4</v>
      </c>
      <c r="U428" s="370">
        <f t="shared" ref="U428" si="494">ROUND(L428*D428,2)</f>
        <v>0</v>
      </c>
      <c r="V428" s="370">
        <f t="shared" ref="V428" si="495">ROUND(M428*D428,2)</f>
        <v>2518.4</v>
      </c>
      <c r="W428" s="371">
        <v>1</v>
      </c>
      <c r="Y428" s="4">
        <v>2518.4</v>
      </c>
      <c r="AA428" s="39">
        <f t="shared" si="453"/>
        <v>0</v>
      </c>
      <c r="AB428" s="39"/>
    </row>
    <row r="429" spans="1:28" ht="15.45" customHeight="1" x14ac:dyDescent="0.25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32"/>
      <c r="I429" s="632"/>
      <c r="J429" s="632"/>
      <c r="K429" s="632"/>
      <c r="L429" s="632"/>
      <c r="M429" s="632"/>
      <c r="N429" s="632"/>
      <c r="O429" s="632"/>
      <c r="P429" s="632"/>
      <c r="Q429" s="632"/>
      <c r="R429" s="632"/>
      <c r="S429" s="632"/>
      <c r="T429" s="632"/>
      <c r="U429" s="632"/>
      <c r="V429" s="632"/>
      <c r="W429" s="650"/>
      <c r="Y429" s="4">
        <v>14821.6</v>
      </c>
      <c r="AA429" s="39">
        <f t="shared" si="453"/>
        <v>14821.6</v>
      </c>
      <c r="AB429" s="39"/>
    </row>
    <row r="430" spans="1:28" ht="26.4" x14ac:dyDescent="0.25">
      <c r="A430" s="435" t="s">
        <v>561</v>
      </c>
      <c r="B430" s="429" t="s">
        <v>67</v>
      </c>
      <c r="C430" s="430" t="s">
        <v>46</v>
      </c>
      <c r="D430" s="396">
        <v>76.92</v>
      </c>
      <c r="E430" s="430">
        <v>7.49</v>
      </c>
      <c r="F430" s="366">
        <v>-0.38899999999999935</v>
      </c>
      <c r="G430" s="366">
        <v>0</v>
      </c>
      <c r="H430" s="430">
        <v>7.1010000000000009</v>
      </c>
      <c r="I430" s="366">
        <v>0</v>
      </c>
      <c r="J430" s="366">
        <v>0</v>
      </c>
      <c r="K430" s="430">
        <v>7.1010000000000009</v>
      </c>
      <c r="L430" s="383"/>
      <c r="M430" s="369">
        <v>7.49</v>
      </c>
      <c r="N430" s="370">
        <v>576.13</v>
      </c>
      <c r="O430" s="370">
        <v>-29.92</v>
      </c>
      <c r="P430" s="370">
        <v>0</v>
      </c>
      <c r="Q430" s="370">
        <v>546.21</v>
      </c>
      <c r="R430" s="370">
        <v>0</v>
      </c>
      <c r="S430" s="370">
        <v>0</v>
      </c>
      <c r="T430" s="370">
        <f t="shared" ref="T430" si="496">ROUND(K430*D430,2)</f>
        <v>546.21</v>
      </c>
      <c r="U430" s="370">
        <f t="shared" ref="U430" si="497">ROUND(L430*D430,2)</f>
        <v>0</v>
      </c>
      <c r="V430" s="370">
        <f t="shared" ref="V430" si="498">ROUND(M430*D430,2)</f>
        <v>576.13</v>
      </c>
      <c r="W430" s="371">
        <v>1.0547774665421723</v>
      </c>
      <c r="Y430" s="4">
        <v>576.13</v>
      </c>
      <c r="AA430" s="39">
        <f t="shared" si="453"/>
        <v>0</v>
      </c>
      <c r="AB430" s="39"/>
    </row>
    <row r="431" spans="1:28" ht="26.4" x14ac:dyDescent="0.25">
      <c r="A431" s="435" t="s">
        <v>562</v>
      </c>
      <c r="B431" s="429" t="s">
        <v>68</v>
      </c>
      <c r="C431" s="430" t="s">
        <v>63</v>
      </c>
      <c r="D431" s="396">
        <v>5.65</v>
      </c>
      <c r="E431" s="430">
        <v>14.54</v>
      </c>
      <c r="F431" s="366">
        <v>-9.2799999999999976</v>
      </c>
      <c r="G431" s="366">
        <v>0</v>
      </c>
      <c r="H431" s="430">
        <v>5.2600000000000007</v>
      </c>
      <c r="I431" s="366">
        <v>0</v>
      </c>
      <c r="J431" s="366">
        <v>0</v>
      </c>
      <c r="K431" s="430">
        <v>5.2600000000000007</v>
      </c>
      <c r="L431" s="383"/>
      <c r="M431" s="369">
        <v>14.54</v>
      </c>
      <c r="N431" s="370">
        <v>82.15</v>
      </c>
      <c r="O431" s="370">
        <v>-52.43</v>
      </c>
      <c r="P431" s="370">
        <v>0</v>
      </c>
      <c r="Q431" s="370">
        <v>29.72</v>
      </c>
      <c r="R431" s="370">
        <v>0</v>
      </c>
      <c r="S431" s="370">
        <v>0</v>
      </c>
      <c r="T431" s="370">
        <f t="shared" ref="T431:T442" si="499">ROUND(K431*D431,2)</f>
        <v>29.72</v>
      </c>
      <c r="U431" s="370">
        <f t="shared" ref="U431:U442" si="500">ROUND(L431*D431,2)</f>
        <v>0</v>
      </c>
      <c r="V431" s="370">
        <f t="shared" ref="V431:V442" si="501">ROUND(M431*D431,2)</f>
        <v>82.15</v>
      </c>
      <c r="W431" s="371">
        <v>2.7641318977119789</v>
      </c>
      <c r="Y431" s="4">
        <v>82.15</v>
      </c>
      <c r="AA431" s="39">
        <f t="shared" si="453"/>
        <v>0</v>
      </c>
      <c r="AB431" s="39"/>
    </row>
    <row r="432" spans="1:28" ht="26.4" x14ac:dyDescent="0.25">
      <c r="A432" s="435" t="s">
        <v>563</v>
      </c>
      <c r="B432" s="429" t="s">
        <v>128</v>
      </c>
      <c r="C432" s="430" t="s">
        <v>46</v>
      </c>
      <c r="D432" s="396">
        <v>610.86</v>
      </c>
      <c r="E432" s="430">
        <v>1.17</v>
      </c>
      <c r="F432" s="366">
        <v>-1.0089999999999999</v>
      </c>
      <c r="G432" s="366">
        <v>0</v>
      </c>
      <c r="H432" s="430">
        <v>0.16100000000000003</v>
      </c>
      <c r="I432" s="366">
        <v>0</v>
      </c>
      <c r="J432" s="366">
        <v>0</v>
      </c>
      <c r="K432" s="430">
        <v>0.16100000000000003</v>
      </c>
      <c r="L432" s="383"/>
      <c r="M432" s="369">
        <v>1.17</v>
      </c>
      <c r="N432" s="370">
        <v>714.71</v>
      </c>
      <c r="O432" s="370">
        <v>-616.36</v>
      </c>
      <c r="P432" s="370">
        <v>0</v>
      </c>
      <c r="Q432" s="370">
        <v>98.35</v>
      </c>
      <c r="R432" s="370">
        <v>0</v>
      </c>
      <c r="S432" s="370">
        <v>0</v>
      </c>
      <c r="T432" s="370">
        <f t="shared" si="499"/>
        <v>98.35</v>
      </c>
      <c r="U432" s="370">
        <f t="shared" si="500"/>
        <v>0</v>
      </c>
      <c r="V432" s="370">
        <f t="shared" si="501"/>
        <v>714.71</v>
      </c>
      <c r="W432" s="371">
        <v>7.267005592272497</v>
      </c>
      <c r="Y432" s="4">
        <v>714.71</v>
      </c>
      <c r="AA432" s="39">
        <f t="shared" si="453"/>
        <v>0</v>
      </c>
      <c r="AB432" s="39"/>
    </row>
    <row r="433" spans="1:28" ht="26.4" x14ac:dyDescent="0.25">
      <c r="A433" s="435" t="s">
        <v>564</v>
      </c>
      <c r="B433" s="429" t="s">
        <v>70</v>
      </c>
      <c r="C433" s="430" t="s">
        <v>71</v>
      </c>
      <c r="D433" s="396">
        <v>21.44</v>
      </c>
      <c r="E433" s="430">
        <v>28.9</v>
      </c>
      <c r="F433" s="366">
        <v>0</v>
      </c>
      <c r="G433" s="366">
        <v>0</v>
      </c>
      <c r="H433" s="430">
        <v>28.9</v>
      </c>
      <c r="I433" s="366">
        <v>0</v>
      </c>
      <c r="J433" s="366">
        <v>0</v>
      </c>
      <c r="K433" s="430">
        <v>28.9</v>
      </c>
      <c r="L433" s="383"/>
      <c r="M433" s="369">
        <v>6.67</v>
      </c>
      <c r="N433" s="370">
        <v>619.62</v>
      </c>
      <c r="O433" s="370">
        <v>0</v>
      </c>
      <c r="P433" s="370">
        <v>0</v>
      </c>
      <c r="Q433" s="370">
        <v>619.62</v>
      </c>
      <c r="R433" s="370">
        <v>0</v>
      </c>
      <c r="S433" s="370">
        <v>0</v>
      </c>
      <c r="T433" s="370">
        <f t="shared" si="499"/>
        <v>619.62</v>
      </c>
      <c r="U433" s="370">
        <f t="shared" si="500"/>
        <v>0</v>
      </c>
      <c r="V433" s="370">
        <f t="shared" si="501"/>
        <v>143</v>
      </c>
      <c r="W433" s="371">
        <v>0.23078661114876861</v>
      </c>
      <c r="Y433" s="4">
        <v>619.62</v>
      </c>
      <c r="AA433" s="39">
        <f t="shared" si="453"/>
        <v>0</v>
      </c>
      <c r="AB433" s="39"/>
    </row>
    <row r="434" spans="1:28" ht="26.4" x14ac:dyDescent="0.25">
      <c r="A434" s="435" t="s">
        <v>565</v>
      </c>
      <c r="B434" s="429" t="s">
        <v>72</v>
      </c>
      <c r="C434" s="430" t="s">
        <v>71</v>
      </c>
      <c r="D434" s="396">
        <v>20.350000000000001</v>
      </c>
      <c r="E434" s="430">
        <v>84.1</v>
      </c>
      <c r="F434" s="366">
        <v>0</v>
      </c>
      <c r="G434" s="366">
        <v>0</v>
      </c>
      <c r="H434" s="430">
        <v>84.1</v>
      </c>
      <c r="I434" s="366">
        <v>0</v>
      </c>
      <c r="J434" s="366">
        <v>0</v>
      </c>
      <c r="K434" s="430">
        <v>84.1</v>
      </c>
      <c r="L434" s="383"/>
      <c r="M434" s="369">
        <v>84.1</v>
      </c>
      <c r="N434" s="370">
        <v>1711.44</v>
      </c>
      <c r="O434" s="370">
        <v>0</v>
      </c>
      <c r="P434" s="370">
        <v>0</v>
      </c>
      <c r="Q434" s="370">
        <v>1711.44</v>
      </c>
      <c r="R434" s="370">
        <v>0</v>
      </c>
      <c r="S434" s="370">
        <v>0</v>
      </c>
      <c r="T434" s="370">
        <f t="shared" si="499"/>
        <v>1711.44</v>
      </c>
      <c r="U434" s="370">
        <f t="shared" si="500"/>
        <v>0</v>
      </c>
      <c r="V434" s="370">
        <f t="shared" si="501"/>
        <v>1711.44</v>
      </c>
      <c r="W434" s="371">
        <v>1</v>
      </c>
      <c r="Y434" s="4">
        <v>1711.44</v>
      </c>
      <c r="AA434" s="39">
        <f t="shared" si="453"/>
        <v>0</v>
      </c>
      <c r="AB434" s="39"/>
    </row>
    <row r="435" spans="1:28" ht="26.4" x14ac:dyDescent="0.25">
      <c r="A435" s="435" t="s">
        <v>566</v>
      </c>
      <c r="B435" s="429" t="s">
        <v>45</v>
      </c>
      <c r="C435" s="430" t="s">
        <v>71</v>
      </c>
      <c r="D435" s="396">
        <v>18.329999999999998</v>
      </c>
      <c r="E435" s="430">
        <v>28.6</v>
      </c>
      <c r="F435" s="366">
        <v>0</v>
      </c>
      <c r="G435" s="366">
        <v>0</v>
      </c>
      <c r="H435" s="430">
        <v>28.6</v>
      </c>
      <c r="I435" s="366">
        <v>0</v>
      </c>
      <c r="J435" s="366">
        <v>0</v>
      </c>
      <c r="K435" s="430">
        <v>28.6</v>
      </c>
      <c r="L435" s="383"/>
      <c r="M435" s="369">
        <v>28.6</v>
      </c>
      <c r="N435" s="370">
        <v>524.24</v>
      </c>
      <c r="O435" s="370">
        <v>0</v>
      </c>
      <c r="P435" s="370">
        <v>0</v>
      </c>
      <c r="Q435" s="370">
        <v>524.24</v>
      </c>
      <c r="R435" s="370">
        <v>0</v>
      </c>
      <c r="S435" s="370">
        <v>0</v>
      </c>
      <c r="T435" s="370">
        <f t="shared" si="499"/>
        <v>524.24</v>
      </c>
      <c r="U435" s="370">
        <f t="shared" si="500"/>
        <v>0</v>
      </c>
      <c r="V435" s="370">
        <f t="shared" si="501"/>
        <v>524.24</v>
      </c>
      <c r="W435" s="371">
        <v>1</v>
      </c>
      <c r="Y435" s="4">
        <v>524.24</v>
      </c>
      <c r="AA435" s="39">
        <f t="shared" si="453"/>
        <v>0</v>
      </c>
      <c r="AB435" s="39"/>
    </row>
    <row r="436" spans="1:28" ht="26.4" x14ac:dyDescent="0.25">
      <c r="A436" s="435" t="s">
        <v>567</v>
      </c>
      <c r="B436" s="429" t="s">
        <v>73</v>
      </c>
      <c r="C436" s="430" t="s">
        <v>71</v>
      </c>
      <c r="D436" s="396">
        <v>22.45</v>
      </c>
      <c r="E436" s="430">
        <v>53.1</v>
      </c>
      <c r="F436" s="366">
        <v>0</v>
      </c>
      <c r="G436" s="366">
        <v>0</v>
      </c>
      <c r="H436" s="430">
        <v>53.1</v>
      </c>
      <c r="I436" s="366">
        <v>0</v>
      </c>
      <c r="J436" s="366">
        <v>0</v>
      </c>
      <c r="K436" s="430">
        <v>53.1</v>
      </c>
      <c r="L436" s="383"/>
      <c r="M436" s="369">
        <v>53.1</v>
      </c>
      <c r="N436" s="370">
        <v>1192.0999999999999</v>
      </c>
      <c r="O436" s="370">
        <v>0</v>
      </c>
      <c r="P436" s="370">
        <v>0</v>
      </c>
      <c r="Q436" s="370">
        <v>1192.0999999999999</v>
      </c>
      <c r="R436" s="370">
        <v>0</v>
      </c>
      <c r="S436" s="370">
        <v>0</v>
      </c>
      <c r="T436" s="370">
        <f t="shared" si="499"/>
        <v>1192.0999999999999</v>
      </c>
      <c r="U436" s="370">
        <f t="shared" si="500"/>
        <v>0</v>
      </c>
      <c r="V436" s="370">
        <f t="shared" si="501"/>
        <v>1192.0999999999999</v>
      </c>
      <c r="W436" s="371">
        <v>1</v>
      </c>
      <c r="Y436" s="4">
        <v>1192.0999999999999</v>
      </c>
      <c r="AA436" s="39">
        <f t="shared" si="453"/>
        <v>0</v>
      </c>
      <c r="AB436" s="39"/>
    </row>
    <row r="437" spans="1:28" ht="26.4" x14ac:dyDescent="0.25">
      <c r="A437" s="435" t="s">
        <v>568</v>
      </c>
      <c r="B437" s="429" t="s">
        <v>75</v>
      </c>
      <c r="C437" s="430" t="s">
        <v>46</v>
      </c>
      <c r="D437" s="396">
        <v>740.6</v>
      </c>
      <c r="E437" s="430">
        <v>3.91</v>
      </c>
      <c r="F437" s="366">
        <v>0</v>
      </c>
      <c r="G437" s="366">
        <v>0</v>
      </c>
      <c r="H437" s="430">
        <v>3.91</v>
      </c>
      <c r="I437" s="366">
        <v>0</v>
      </c>
      <c r="J437" s="366">
        <v>0</v>
      </c>
      <c r="K437" s="430">
        <v>3.91</v>
      </c>
      <c r="L437" s="383"/>
      <c r="M437" s="369">
        <v>3.91</v>
      </c>
      <c r="N437" s="370">
        <v>2895.75</v>
      </c>
      <c r="O437" s="370">
        <v>0</v>
      </c>
      <c r="P437" s="370">
        <v>0</v>
      </c>
      <c r="Q437" s="370">
        <v>2895.75</v>
      </c>
      <c r="R437" s="370">
        <v>0</v>
      </c>
      <c r="S437" s="370">
        <v>0</v>
      </c>
      <c r="T437" s="370">
        <f t="shared" si="499"/>
        <v>2895.75</v>
      </c>
      <c r="U437" s="370">
        <f t="shared" si="500"/>
        <v>0</v>
      </c>
      <c r="V437" s="370">
        <f t="shared" si="501"/>
        <v>2895.75</v>
      </c>
      <c r="W437" s="371">
        <v>1</v>
      </c>
      <c r="Y437" s="4">
        <v>2895.75</v>
      </c>
      <c r="AA437" s="39">
        <f t="shared" si="453"/>
        <v>0</v>
      </c>
      <c r="AB437" s="39"/>
    </row>
    <row r="438" spans="1:28" ht="39.6" x14ac:dyDescent="0.25">
      <c r="A438" s="435" t="s">
        <v>569</v>
      </c>
      <c r="B438" s="429" t="s">
        <v>129</v>
      </c>
      <c r="C438" s="430" t="s">
        <v>63</v>
      </c>
      <c r="D438" s="396">
        <v>93</v>
      </c>
      <c r="E438" s="430">
        <v>53.88</v>
      </c>
      <c r="F438" s="366">
        <v>0</v>
      </c>
      <c r="G438" s="366">
        <v>0</v>
      </c>
      <c r="H438" s="430">
        <v>53.88</v>
      </c>
      <c r="I438" s="366">
        <v>0</v>
      </c>
      <c r="J438" s="366">
        <v>0</v>
      </c>
      <c r="K438" s="430">
        <v>53.88</v>
      </c>
      <c r="L438" s="383"/>
      <c r="M438" s="369">
        <v>53.88</v>
      </c>
      <c r="N438" s="370">
        <v>5010.84</v>
      </c>
      <c r="O438" s="370">
        <v>0</v>
      </c>
      <c r="P438" s="370">
        <v>0</v>
      </c>
      <c r="Q438" s="370">
        <v>5010.84</v>
      </c>
      <c r="R438" s="370">
        <v>0</v>
      </c>
      <c r="S438" s="370">
        <v>0</v>
      </c>
      <c r="T438" s="370">
        <f t="shared" si="499"/>
        <v>5010.84</v>
      </c>
      <c r="U438" s="370">
        <f t="shared" si="500"/>
        <v>0</v>
      </c>
      <c r="V438" s="370">
        <f t="shared" si="501"/>
        <v>5010.84</v>
      </c>
      <c r="W438" s="371">
        <v>1</v>
      </c>
      <c r="Y438" s="4">
        <v>5010.84</v>
      </c>
      <c r="AA438" s="39">
        <f t="shared" si="453"/>
        <v>0</v>
      </c>
      <c r="AB438" s="39"/>
    </row>
    <row r="439" spans="1:28" ht="39.6" x14ac:dyDescent="0.25">
      <c r="A439" s="435" t="s">
        <v>570</v>
      </c>
      <c r="B439" s="429" t="s">
        <v>76</v>
      </c>
      <c r="C439" s="430" t="s">
        <v>63</v>
      </c>
      <c r="D439" s="396">
        <v>41.75</v>
      </c>
      <c r="E439" s="430">
        <v>31.8</v>
      </c>
      <c r="F439" s="366">
        <v>0</v>
      </c>
      <c r="G439" s="366">
        <v>0</v>
      </c>
      <c r="H439" s="430">
        <v>31.8</v>
      </c>
      <c r="I439" s="366">
        <v>0</v>
      </c>
      <c r="J439" s="366">
        <v>0</v>
      </c>
      <c r="K439" s="430">
        <v>31.8</v>
      </c>
      <c r="L439" s="383"/>
      <c r="M439" s="369">
        <v>31.8</v>
      </c>
      <c r="N439" s="370">
        <v>1327.65</v>
      </c>
      <c r="O439" s="370">
        <v>0</v>
      </c>
      <c r="P439" s="370">
        <v>0</v>
      </c>
      <c r="Q439" s="370">
        <v>1327.65</v>
      </c>
      <c r="R439" s="370">
        <v>0</v>
      </c>
      <c r="S439" s="370">
        <v>0</v>
      </c>
      <c r="T439" s="370">
        <f t="shared" si="499"/>
        <v>1327.65</v>
      </c>
      <c r="U439" s="370">
        <f t="shared" si="500"/>
        <v>0</v>
      </c>
      <c r="V439" s="370">
        <f t="shared" si="501"/>
        <v>1327.65</v>
      </c>
      <c r="W439" s="371">
        <v>1</v>
      </c>
      <c r="Y439" s="4">
        <v>1327.65</v>
      </c>
      <c r="AA439" s="39">
        <f t="shared" si="453"/>
        <v>0</v>
      </c>
      <c r="AB439" s="39"/>
    </row>
    <row r="440" spans="1:28" x14ac:dyDescent="0.25">
      <c r="A440" s="435" t="s">
        <v>571</v>
      </c>
      <c r="B440" s="429" t="s">
        <v>77</v>
      </c>
      <c r="C440" s="430" t="s">
        <v>46</v>
      </c>
      <c r="D440" s="396">
        <v>46.64</v>
      </c>
      <c r="E440" s="430">
        <v>3.58</v>
      </c>
      <c r="F440" s="366">
        <v>-0.38899999999999935</v>
      </c>
      <c r="G440" s="366">
        <v>0</v>
      </c>
      <c r="H440" s="430">
        <v>3.1910000000000007</v>
      </c>
      <c r="I440" s="366">
        <v>0</v>
      </c>
      <c r="J440" s="366">
        <v>0</v>
      </c>
      <c r="K440" s="430">
        <v>3.1910000000000007</v>
      </c>
      <c r="L440" s="383"/>
      <c r="M440" s="369">
        <v>3.58</v>
      </c>
      <c r="N440" s="370">
        <v>166.97</v>
      </c>
      <c r="O440" s="370">
        <v>-18.14</v>
      </c>
      <c r="P440" s="370">
        <v>0</v>
      </c>
      <c r="Q440" s="370">
        <v>148.83000000000001</v>
      </c>
      <c r="R440" s="370">
        <v>0</v>
      </c>
      <c r="S440" s="370">
        <v>0</v>
      </c>
      <c r="T440" s="370">
        <f t="shared" si="499"/>
        <v>148.83000000000001</v>
      </c>
      <c r="U440" s="370">
        <f t="shared" si="500"/>
        <v>0</v>
      </c>
      <c r="V440" s="370">
        <f t="shared" si="501"/>
        <v>166.97</v>
      </c>
      <c r="W440" s="371">
        <v>1.1218840287576428</v>
      </c>
      <c r="Y440" s="4">
        <v>166.97</v>
      </c>
      <c r="AA440" s="39">
        <f t="shared" si="453"/>
        <v>0</v>
      </c>
      <c r="AB440" s="39"/>
    </row>
    <row r="441" spans="1:28" ht="39.6" x14ac:dyDescent="0.25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v>0</v>
      </c>
      <c r="G441" s="366">
        <v>47.493000000000002</v>
      </c>
      <c r="H441" s="498">
        <v>47.493000000000002</v>
      </c>
      <c r="I441" s="366">
        <v>0</v>
      </c>
      <c r="J441" s="366">
        <v>0</v>
      </c>
      <c r="K441" s="430">
        <v>47.493000000000002</v>
      </c>
      <c r="L441" s="383"/>
      <c r="M441" s="369">
        <v>47.493000000000002</v>
      </c>
      <c r="N441" s="370"/>
      <c r="O441" s="370">
        <v>0</v>
      </c>
      <c r="P441" s="370">
        <v>4136.7700000000004</v>
      </c>
      <c r="Q441" s="370">
        <v>4136.7700000000004</v>
      </c>
      <c r="R441" s="370">
        <v>0</v>
      </c>
      <c r="S441" s="370">
        <v>0</v>
      </c>
      <c r="T441" s="370">
        <f t="shared" si="499"/>
        <v>4136.7700000000004</v>
      </c>
      <c r="U441" s="370">
        <f t="shared" si="500"/>
        <v>0</v>
      </c>
      <c r="V441" s="370">
        <f t="shared" si="501"/>
        <v>4136.7700000000004</v>
      </c>
      <c r="W441" s="371">
        <v>1</v>
      </c>
      <c r="AA441" s="39"/>
      <c r="AB441" s="39"/>
    </row>
    <row r="442" spans="1:28" ht="39.6" x14ac:dyDescent="0.25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v>0</v>
      </c>
      <c r="G442" s="366">
        <v>71.529700000000005</v>
      </c>
      <c r="H442" s="498">
        <v>71.529700000000005</v>
      </c>
      <c r="I442" s="366">
        <v>0</v>
      </c>
      <c r="J442" s="366">
        <v>0</v>
      </c>
      <c r="K442" s="430">
        <v>71.529700000000005</v>
      </c>
      <c r="L442" s="383"/>
      <c r="M442" s="369">
        <v>71.529700000000005</v>
      </c>
      <c r="N442" s="370"/>
      <c r="O442" s="370">
        <v>0</v>
      </c>
      <c r="P442" s="370">
        <v>6401.61</v>
      </c>
      <c r="Q442" s="370">
        <v>6401.61</v>
      </c>
      <c r="R442" s="370">
        <v>0</v>
      </c>
      <c r="S442" s="370">
        <v>0</v>
      </c>
      <c r="T442" s="370">
        <f t="shared" si="499"/>
        <v>6401.61</v>
      </c>
      <c r="U442" s="370">
        <f t="shared" si="500"/>
        <v>0</v>
      </c>
      <c r="V442" s="370">
        <f t="shared" si="501"/>
        <v>6401.61</v>
      </c>
      <c r="W442" s="371">
        <v>1</v>
      </c>
      <c r="AA442" s="39"/>
      <c r="AB442" s="39"/>
    </row>
    <row r="443" spans="1:28" ht="15.45" customHeight="1" x14ac:dyDescent="0.25">
      <c r="A443" s="364" t="s">
        <v>35</v>
      </c>
      <c r="B443" s="377" t="s">
        <v>142</v>
      </c>
      <c r="C443" s="378"/>
      <c r="D443" s="632"/>
      <c r="E443" s="632"/>
      <c r="F443" s="632"/>
      <c r="G443" s="632"/>
      <c r="H443" s="632"/>
      <c r="I443" s="632"/>
      <c r="J443" s="632"/>
      <c r="K443" s="632"/>
      <c r="L443" s="632"/>
      <c r="M443" s="632"/>
      <c r="N443" s="632"/>
      <c r="O443" s="632"/>
      <c r="P443" s="632"/>
      <c r="Q443" s="632"/>
      <c r="R443" s="632"/>
      <c r="S443" s="632"/>
      <c r="T443" s="632"/>
      <c r="U443" s="632"/>
      <c r="V443" s="632"/>
      <c r="W443" s="650"/>
      <c r="Y443" s="4">
        <v>9642.52</v>
      </c>
      <c r="AA443" s="39">
        <f t="shared" ref="AA443:AA506" si="502">+Y443-N443</f>
        <v>9642.52</v>
      </c>
      <c r="AB443" s="39"/>
    </row>
    <row r="444" spans="1:28" ht="39.6" x14ac:dyDescent="0.25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v>0</v>
      </c>
      <c r="G444" s="366">
        <v>0</v>
      </c>
      <c r="H444" s="430">
        <v>60.21</v>
      </c>
      <c r="I444" s="366">
        <v>0</v>
      </c>
      <c r="J444" s="366">
        <v>0</v>
      </c>
      <c r="K444" s="470">
        <v>60.21</v>
      </c>
      <c r="L444" s="383"/>
      <c r="M444" s="369">
        <v>60.21</v>
      </c>
      <c r="N444" s="370">
        <v>2390.94</v>
      </c>
      <c r="O444" s="370">
        <v>0</v>
      </c>
      <c r="P444" s="370">
        <v>0</v>
      </c>
      <c r="Q444" s="370">
        <v>2390.94</v>
      </c>
      <c r="R444" s="370">
        <v>0</v>
      </c>
      <c r="S444" s="370">
        <v>0</v>
      </c>
      <c r="T444" s="370">
        <f t="shared" ref="T444" si="503">ROUND(K444*D444,2)</f>
        <v>2390.94</v>
      </c>
      <c r="U444" s="370">
        <f t="shared" ref="U444" si="504">ROUND(L444*D444,2)</f>
        <v>0</v>
      </c>
      <c r="V444" s="370">
        <f t="shared" ref="V444" si="505">ROUND(M444*D444,2)</f>
        <v>2390.94</v>
      </c>
      <c r="W444" s="371">
        <v>1</v>
      </c>
      <c r="Y444" s="4">
        <v>2390.94</v>
      </c>
      <c r="AA444" s="39">
        <f t="shared" si="502"/>
        <v>0</v>
      </c>
      <c r="AB444" s="39"/>
    </row>
    <row r="445" spans="1:28" ht="39.6" x14ac:dyDescent="0.25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v>0</v>
      </c>
      <c r="G445" s="366">
        <v>0</v>
      </c>
      <c r="H445" s="430">
        <v>65.599999999999994</v>
      </c>
      <c r="I445" s="366">
        <v>0</v>
      </c>
      <c r="J445" s="366">
        <v>0</v>
      </c>
      <c r="K445" s="470">
        <v>65.599999999999994</v>
      </c>
      <c r="L445" s="383"/>
      <c r="M445" s="369">
        <v>65.599999999999994</v>
      </c>
      <c r="N445" s="370">
        <v>1472.72</v>
      </c>
      <c r="O445" s="370">
        <v>0</v>
      </c>
      <c r="P445" s="370">
        <v>0</v>
      </c>
      <c r="Q445" s="370">
        <v>1472.72</v>
      </c>
      <c r="R445" s="370">
        <v>0</v>
      </c>
      <c r="S445" s="370">
        <v>0</v>
      </c>
      <c r="T445" s="370">
        <f t="shared" ref="T445:T450" si="506">ROUND(K445*D445,2)</f>
        <v>1472.72</v>
      </c>
      <c r="U445" s="370">
        <f t="shared" ref="U445:U450" si="507">ROUND(L445*D445,2)</f>
        <v>0</v>
      </c>
      <c r="V445" s="370">
        <f t="shared" ref="V445:V450" si="508">ROUND(M445*D445,2)</f>
        <v>1472.72</v>
      </c>
      <c r="W445" s="371">
        <v>1</v>
      </c>
      <c r="Y445" s="4">
        <v>1472.72</v>
      </c>
      <c r="AA445" s="39">
        <f t="shared" si="502"/>
        <v>0</v>
      </c>
      <c r="AB445" s="39"/>
    </row>
    <row r="446" spans="1:28" ht="39.6" x14ac:dyDescent="0.25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v>0</v>
      </c>
      <c r="G446" s="366">
        <v>0</v>
      </c>
      <c r="H446" s="430">
        <v>83.4</v>
      </c>
      <c r="I446" s="366">
        <v>0</v>
      </c>
      <c r="J446" s="366">
        <v>0</v>
      </c>
      <c r="K446" s="470">
        <v>83.4</v>
      </c>
      <c r="L446" s="383"/>
      <c r="M446" s="369">
        <v>83.4</v>
      </c>
      <c r="N446" s="370">
        <v>1563.75</v>
      </c>
      <c r="O446" s="370">
        <v>0</v>
      </c>
      <c r="P446" s="370">
        <v>0</v>
      </c>
      <c r="Q446" s="370">
        <v>1563.75</v>
      </c>
      <c r="R446" s="370">
        <v>0</v>
      </c>
      <c r="S446" s="370">
        <v>0</v>
      </c>
      <c r="T446" s="370">
        <f t="shared" si="506"/>
        <v>1563.75</v>
      </c>
      <c r="U446" s="370">
        <f t="shared" si="507"/>
        <v>0</v>
      </c>
      <c r="V446" s="370">
        <f t="shared" si="508"/>
        <v>1563.75</v>
      </c>
      <c r="W446" s="371">
        <v>1</v>
      </c>
      <c r="Y446" s="4">
        <v>1563.75</v>
      </c>
      <c r="AA446" s="39">
        <f t="shared" si="502"/>
        <v>0</v>
      </c>
      <c r="AB446" s="39"/>
    </row>
    <row r="447" spans="1:28" ht="39.6" x14ac:dyDescent="0.25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v>0</v>
      </c>
      <c r="G447" s="366">
        <v>0</v>
      </c>
      <c r="H447" s="430">
        <v>51.7</v>
      </c>
      <c r="I447" s="366">
        <v>0</v>
      </c>
      <c r="J447" s="366">
        <v>0</v>
      </c>
      <c r="K447" s="470">
        <v>51.7</v>
      </c>
      <c r="L447" s="383"/>
      <c r="M447" s="369">
        <v>51.7</v>
      </c>
      <c r="N447" s="370">
        <v>944.04</v>
      </c>
      <c r="O447" s="370">
        <v>0</v>
      </c>
      <c r="P447" s="370">
        <v>0</v>
      </c>
      <c r="Q447" s="370">
        <v>944.04</v>
      </c>
      <c r="R447" s="370">
        <v>0</v>
      </c>
      <c r="S447" s="370">
        <v>0</v>
      </c>
      <c r="T447" s="370">
        <f t="shared" si="506"/>
        <v>944.04</v>
      </c>
      <c r="U447" s="370">
        <f t="shared" si="507"/>
        <v>0</v>
      </c>
      <c r="V447" s="370">
        <f t="shared" si="508"/>
        <v>944.04</v>
      </c>
      <c r="W447" s="371">
        <v>1</v>
      </c>
      <c r="Y447" s="4">
        <v>944.04</v>
      </c>
      <c r="AA447" s="39">
        <f t="shared" si="502"/>
        <v>0</v>
      </c>
      <c r="AB447" s="39"/>
    </row>
    <row r="448" spans="1:28" ht="39.6" x14ac:dyDescent="0.25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v>0</v>
      </c>
      <c r="G448" s="366">
        <v>0</v>
      </c>
      <c r="H448" s="430">
        <v>3.73</v>
      </c>
      <c r="I448" s="366">
        <v>0</v>
      </c>
      <c r="J448" s="366">
        <v>0</v>
      </c>
      <c r="K448" s="470">
        <v>3.73</v>
      </c>
      <c r="L448" s="383"/>
      <c r="M448" s="369">
        <v>3.73</v>
      </c>
      <c r="N448" s="370">
        <v>1819.16</v>
      </c>
      <c r="O448" s="370">
        <v>0</v>
      </c>
      <c r="P448" s="370">
        <v>0</v>
      </c>
      <c r="Q448" s="370">
        <v>1819.16</v>
      </c>
      <c r="R448" s="370">
        <v>0</v>
      </c>
      <c r="S448" s="370">
        <v>0</v>
      </c>
      <c r="T448" s="370">
        <f t="shared" si="506"/>
        <v>1819.16</v>
      </c>
      <c r="U448" s="370">
        <f t="shared" si="507"/>
        <v>0</v>
      </c>
      <c r="V448" s="370">
        <f t="shared" si="508"/>
        <v>1819.16</v>
      </c>
      <c r="W448" s="371">
        <v>1</v>
      </c>
      <c r="Y448" s="4">
        <v>1819.16</v>
      </c>
      <c r="AA448" s="39">
        <f t="shared" si="502"/>
        <v>0</v>
      </c>
      <c r="AB448" s="39"/>
    </row>
    <row r="449" spans="1:28" ht="26.4" x14ac:dyDescent="0.25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v>0</v>
      </c>
      <c r="G449" s="366">
        <v>0</v>
      </c>
      <c r="H449" s="430">
        <v>10.9</v>
      </c>
      <c r="I449" s="366">
        <v>0</v>
      </c>
      <c r="J449" s="366">
        <v>0</v>
      </c>
      <c r="K449" s="470">
        <v>10.9</v>
      </c>
      <c r="L449" s="383"/>
      <c r="M449" s="369">
        <v>10.9</v>
      </c>
      <c r="N449" s="370">
        <v>1251.21</v>
      </c>
      <c r="O449" s="370">
        <v>0</v>
      </c>
      <c r="P449" s="370">
        <v>0</v>
      </c>
      <c r="Q449" s="370">
        <v>1251.21</v>
      </c>
      <c r="R449" s="370">
        <v>0</v>
      </c>
      <c r="S449" s="370">
        <v>0</v>
      </c>
      <c r="T449" s="370">
        <f t="shared" si="506"/>
        <v>1251.21</v>
      </c>
      <c r="U449" s="370">
        <f t="shared" si="507"/>
        <v>0</v>
      </c>
      <c r="V449" s="370">
        <f t="shared" si="508"/>
        <v>1251.21</v>
      </c>
      <c r="W449" s="371">
        <v>1</v>
      </c>
      <c r="Y449" s="4">
        <v>1251.21</v>
      </c>
      <c r="AA449" s="39">
        <f t="shared" si="502"/>
        <v>0</v>
      </c>
      <c r="AB449" s="39"/>
    </row>
    <row r="450" spans="1:28" ht="26.4" x14ac:dyDescent="0.25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v>-3.2</v>
      </c>
      <c r="G450" s="366">
        <v>0</v>
      </c>
      <c r="H450" s="470">
        <v>0</v>
      </c>
      <c r="I450" s="366">
        <v>0</v>
      </c>
      <c r="J450" s="366">
        <v>0</v>
      </c>
      <c r="K450" s="470">
        <v>0</v>
      </c>
      <c r="L450" s="383"/>
      <c r="M450" s="369">
        <v>3.2</v>
      </c>
      <c r="N450" s="370">
        <v>200.7</v>
      </c>
      <c r="O450" s="370">
        <v>-200.7</v>
      </c>
      <c r="P450" s="370">
        <v>0</v>
      </c>
      <c r="Q450" s="370">
        <v>0</v>
      </c>
      <c r="R450" s="370">
        <v>0</v>
      </c>
      <c r="S450" s="370">
        <v>0</v>
      </c>
      <c r="T450" s="370">
        <f t="shared" si="506"/>
        <v>0</v>
      </c>
      <c r="U450" s="370">
        <f t="shared" si="507"/>
        <v>0</v>
      </c>
      <c r="V450" s="370">
        <f t="shared" si="508"/>
        <v>200.7</v>
      </c>
      <c r="W450" s="467">
        <v>0</v>
      </c>
      <c r="Y450" s="4">
        <v>200.7</v>
      </c>
      <c r="AA450" s="39">
        <f t="shared" si="502"/>
        <v>0</v>
      </c>
      <c r="AB450" s="39"/>
    </row>
    <row r="451" spans="1:28" ht="15.45" customHeight="1" x14ac:dyDescent="0.25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32"/>
      <c r="R451" s="632"/>
      <c r="S451" s="632"/>
      <c r="T451" s="632"/>
      <c r="U451" s="632"/>
      <c r="V451" s="632"/>
      <c r="W451" s="650"/>
      <c r="Y451" s="4">
        <v>4544.6899999999996</v>
      </c>
      <c r="AA451" s="39">
        <f t="shared" si="502"/>
        <v>4544.6899999999996</v>
      </c>
      <c r="AB451" s="39"/>
    </row>
    <row r="452" spans="1:28" ht="39.6" x14ac:dyDescent="0.25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v>0</v>
      </c>
      <c r="G452" s="366">
        <v>0</v>
      </c>
      <c r="H452" s="430">
        <v>87.6</v>
      </c>
      <c r="I452" s="366">
        <v>0</v>
      </c>
      <c r="J452" s="366">
        <v>0</v>
      </c>
      <c r="K452" s="430">
        <v>87.6</v>
      </c>
      <c r="L452" s="383"/>
      <c r="M452" s="369">
        <v>87.6</v>
      </c>
      <c r="N452" s="370">
        <v>4544.6899999999996</v>
      </c>
      <c r="O452" s="370">
        <v>0</v>
      </c>
      <c r="P452" s="370">
        <v>0</v>
      </c>
      <c r="Q452" s="370">
        <v>4544.6899999999996</v>
      </c>
      <c r="R452" s="370">
        <v>0</v>
      </c>
      <c r="S452" s="370">
        <v>0</v>
      </c>
      <c r="T452" s="370">
        <f t="shared" ref="T452" si="509">ROUND(K452*D452,2)</f>
        <v>4544.6899999999996</v>
      </c>
      <c r="U452" s="370">
        <f t="shared" ref="U452" si="510">ROUND(L452*D452,2)</f>
        <v>0</v>
      </c>
      <c r="V452" s="370">
        <f t="shared" ref="V452" si="511">ROUND(M452*D452,2)</f>
        <v>4544.6899999999996</v>
      </c>
      <c r="W452" s="371">
        <v>1</v>
      </c>
      <c r="Y452" s="4">
        <v>4544.6899999999996</v>
      </c>
      <c r="AA452" s="39">
        <f t="shared" si="502"/>
        <v>0</v>
      </c>
      <c r="AB452" s="39"/>
    </row>
    <row r="453" spans="1:28" ht="15.45" customHeight="1" x14ac:dyDescent="0.25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32"/>
      <c r="I453" s="632"/>
      <c r="J453" s="632"/>
      <c r="K453" s="632"/>
      <c r="L453" s="632"/>
      <c r="M453" s="632"/>
      <c r="N453" s="632"/>
      <c r="O453" s="632"/>
      <c r="P453" s="632"/>
      <c r="Q453" s="632"/>
      <c r="R453" s="632"/>
      <c r="S453" s="632"/>
      <c r="T453" s="632"/>
      <c r="U453" s="632"/>
      <c r="V453" s="632"/>
      <c r="W453" s="650"/>
      <c r="Y453" s="4">
        <v>10721.65</v>
      </c>
      <c r="AA453" s="39">
        <f t="shared" si="502"/>
        <v>10721.65</v>
      </c>
      <c r="AB453" s="39"/>
    </row>
    <row r="454" spans="1:28" ht="39.6" x14ac:dyDescent="0.25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v>0</v>
      </c>
      <c r="G454" s="366">
        <v>0</v>
      </c>
      <c r="H454" s="430">
        <v>98.6</v>
      </c>
      <c r="I454" s="366">
        <v>0</v>
      </c>
      <c r="J454" s="366">
        <v>0</v>
      </c>
      <c r="K454" s="430">
        <v>98.6</v>
      </c>
      <c r="L454" s="383"/>
      <c r="M454" s="369">
        <v>91.584000000000003</v>
      </c>
      <c r="N454" s="370">
        <v>7604.03</v>
      </c>
      <c r="O454" s="370">
        <v>0</v>
      </c>
      <c r="P454" s="370">
        <v>0</v>
      </c>
      <c r="Q454" s="370">
        <v>7604.03</v>
      </c>
      <c r="R454" s="370">
        <v>0</v>
      </c>
      <c r="S454" s="370">
        <v>0</v>
      </c>
      <c r="T454" s="370">
        <f t="shared" ref="T454" si="512">ROUND(K454*D454,2)</f>
        <v>7604.03</v>
      </c>
      <c r="U454" s="370">
        <f t="shared" ref="U454" si="513">ROUND(L454*D454,2)</f>
        <v>0</v>
      </c>
      <c r="V454" s="370">
        <f t="shared" ref="V454" si="514">ROUND(M454*D454,2)</f>
        <v>7062.96</v>
      </c>
      <c r="W454" s="371">
        <v>0.92884431018815028</v>
      </c>
      <c r="Y454" s="4">
        <v>7604.03</v>
      </c>
      <c r="AA454" s="39">
        <f t="shared" si="502"/>
        <v>0</v>
      </c>
      <c r="AB454" s="39"/>
    </row>
    <row r="455" spans="1:28" ht="26.4" x14ac:dyDescent="0.25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v>0</v>
      </c>
      <c r="G455" s="366">
        <v>0</v>
      </c>
      <c r="H455" s="430">
        <v>98.6</v>
      </c>
      <c r="I455" s="366">
        <v>0</v>
      </c>
      <c r="J455" s="366">
        <v>0</v>
      </c>
      <c r="K455" s="430">
        <v>98.6</v>
      </c>
      <c r="L455" s="383"/>
      <c r="M455" s="369">
        <v>91.584000000000003</v>
      </c>
      <c r="N455" s="370">
        <v>2717.42</v>
      </c>
      <c r="O455" s="370">
        <v>0</v>
      </c>
      <c r="P455" s="370">
        <v>0</v>
      </c>
      <c r="Q455" s="370">
        <v>2717.42</v>
      </c>
      <c r="R455" s="370">
        <v>0</v>
      </c>
      <c r="S455" s="370">
        <v>0</v>
      </c>
      <c r="T455" s="370">
        <f t="shared" ref="T455:T456" si="515">ROUND(K455*D455,2)</f>
        <v>2717.42</v>
      </c>
      <c r="U455" s="370">
        <f t="shared" ref="U455:U456" si="516">ROUND(L455*D455,2)</f>
        <v>0</v>
      </c>
      <c r="V455" s="370">
        <f t="shared" ref="V455:V456" si="517">ROUND(M455*D455,2)</f>
        <v>2524.06</v>
      </c>
      <c r="W455" s="371">
        <v>0.92884427140449388</v>
      </c>
      <c r="Y455" s="4">
        <v>2717.42</v>
      </c>
      <c r="AA455" s="39">
        <f t="shared" si="502"/>
        <v>0</v>
      </c>
      <c r="AB455" s="39"/>
    </row>
    <row r="456" spans="1:28" ht="39.6" x14ac:dyDescent="0.25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v>-7.7</v>
      </c>
      <c r="G456" s="366">
        <v>0</v>
      </c>
      <c r="H456" s="430">
        <v>6.8</v>
      </c>
      <c r="I456" s="366">
        <v>0</v>
      </c>
      <c r="J456" s="366">
        <v>0</v>
      </c>
      <c r="K456" s="430">
        <v>6.8</v>
      </c>
      <c r="L456" s="383"/>
      <c r="M456" s="369">
        <v>6.4</v>
      </c>
      <c r="N456" s="370">
        <v>400.2</v>
      </c>
      <c r="O456" s="370">
        <v>-212.52</v>
      </c>
      <c r="P456" s="370">
        <v>0</v>
      </c>
      <c r="Q456" s="370">
        <v>187.68</v>
      </c>
      <c r="R456" s="370">
        <v>0</v>
      </c>
      <c r="S456" s="370">
        <v>0</v>
      </c>
      <c r="T456" s="370">
        <f t="shared" si="515"/>
        <v>187.68</v>
      </c>
      <c r="U456" s="370">
        <f t="shared" si="516"/>
        <v>0</v>
      </c>
      <c r="V456" s="370">
        <f t="shared" si="517"/>
        <v>176.64</v>
      </c>
      <c r="W456" s="371">
        <v>0.94117647058823517</v>
      </c>
      <c r="Y456" s="4">
        <v>400.2</v>
      </c>
      <c r="AA456" s="39">
        <f t="shared" si="502"/>
        <v>0</v>
      </c>
      <c r="AB456" s="39"/>
    </row>
    <row r="457" spans="1:28" ht="15.45" customHeight="1" x14ac:dyDescent="0.25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32"/>
      <c r="I457" s="632"/>
      <c r="J457" s="632"/>
      <c r="K457" s="632"/>
      <c r="L457" s="632"/>
      <c r="M457" s="632"/>
      <c r="N457" s="632"/>
      <c r="O457" s="632"/>
      <c r="P457" s="632"/>
      <c r="Q457" s="632"/>
      <c r="R457" s="632"/>
      <c r="S457" s="632"/>
      <c r="T457" s="632"/>
      <c r="U457" s="632"/>
      <c r="V457" s="632"/>
      <c r="W457" s="433"/>
      <c r="Y457" s="4">
        <v>8151.07</v>
      </c>
      <c r="AA457" s="39">
        <f t="shared" si="502"/>
        <v>8151.07</v>
      </c>
      <c r="AB457" s="39"/>
    </row>
    <row r="458" spans="1:28" ht="26.4" x14ac:dyDescent="0.25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v>0</v>
      </c>
      <c r="G458" s="366">
        <v>0</v>
      </c>
      <c r="H458" s="430">
        <v>9.24</v>
      </c>
      <c r="I458" s="366">
        <v>0</v>
      </c>
      <c r="J458" s="366">
        <v>0</v>
      </c>
      <c r="K458" s="430">
        <v>9.24</v>
      </c>
      <c r="L458" s="383"/>
      <c r="M458" s="369">
        <v>0</v>
      </c>
      <c r="N458" s="370">
        <v>7215.24</v>
      </c>
      <c r="O458" s="370">
        <v>0</v>
      </c>
      <c r="P458" s="370">
        <v>0</v>
      </c>
      <c r="Q458" s="370">
        <v>7215.24</v>
      </c>
      <c r="R458" s="370">
        <v>0</v>
      </c>
      <c r="S458" s="370">
        <v>0</v>
      </c>
      <c r="T458" s="370">
        <f t="shared" ref="T458" si="518">ROUND(K458*D458,2)</f>
        <v>7215.24</v>
      </c>
      <c r="U458" s="370">
        <f t="shared" ref="U458" si="519">ROUND(L458*D458,2)</f>
        <v>0</v>
      </c>
      <c r="V458" s="370">
        <f t="shared" ref="V458" si="520">ROUND(M458*D458,2)</f>
        <v>0</v>
      </c>
      <c r="W458" s="371">
        <v>0</v>
      </c>
      <c r="Y458" s="4">
        <v>7215.24</v>
      </c>
      <c r="AA458" s="39">
        <f t="shared" si="502"/>
        <v>0</v>
      </c>
      <c r="AB458" s="39"/>
    </row>
    <row r="459" spans="1:28" ht="26.4" x14ac:dyDescent="0.25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v>0</v>
      </c>
      <c r="G459" s="366">
        <v>0</v>
      </c>
      <c r="H459" s="430">
        <v>1.34</v>
      </c>
      <c r="I459" s="366">
        <v>0</v>
      </c>
      <c r="J459" s="366">
        <v>0</v>
      </c>
      <c r="K459" s="430">
        <v>1.34</v>
      </c>
      <c r="L459" s="383"/>
      <c r="M459" s="369">
        <v>0</v>
      </c>
      <c r="N459" s="370">
        <v>935.83</v>
      </c>
      <c r="O459" s="370">
        <v>0</v>
      </c>
      <c r="P459" s="370">
        <v>0</v>
      </c>
      <c r="Q459" s="370">
        <v>935.83</v>
      </c>
      <c r="R459" s="370">
        <v>0</v>
      </c>
      <c r="S459" s="370">
        <v>0</v>
      </c>
      <c r="T459" s="370">
        <f t="shared" ref="T459" si="521">ROUND(K459*D459,2)</f>
        <v>935.83</v>
      </c>
      <c r="U459" s="370">
        <f t="shared" ref="U459" si="522">ROUND(L459*D459,2)</f>
        <v>0</v>
      </c>
      <c r="V459" s="370">
        <f t="shared" ref="V459" si="523">ROUND(M459*D459,2)</f>
        <v>0</v>
      </c>
      <c r="W459" s="371">
        <v>0</v>
      </c>
      <c r="Y459" s="4">
        <v>935.83</v>
      </c>
      <c r="AA459" s="39">
        <f t="shared" si="502"/>
        <v>0</v>
      </c>
      <c r="AB459" s="39"/>
    </row>
    <row r="460" spans="1:28" ht="15.45" customHeight="1" x14ac:dyDescent="0.25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02"/>
        <v>16229.02</v>
      </c>
      <c r="AB460" s="39"/>
    </row>
    <row r="461" spans="1:28" ht="26.4" x14ac:dyDescent="0.25">
      <c r="A461" s="435" t="s">
        <v>590</v>
      </c>
      <c r="B461" s="429" t="s">
        <v>182</v>
      </c>
      <c r="C461" s="430" t="s">
        <v>46</v>
      </c>
      <c r="D461" s="396">
        <v>434.36</v>
      </c>
      <c r="E461" s="430">
        <v>6.61</v>
      </c>
      <c r="F461" s="366">
        <v>-2.34375</v>
      </c>
      <c r="G461" s="366">
        <v>0</v>
      </c>
      <c r="H461" s="430">
        <v>4.2662500000000003</v>
      </c>
      <c r="I461" s="366">
        <v>-3.1150000000000233E-2</v>
      </c>
      <c r="J461" s="366">
        <v>0</v>
      </c>
      <c r="K461" s="430">
        <v>4.2351000000000001</v>
      </c>
      <c r="L461" s="383"/>
      <c r="M461" s="369">
        <v>6.61</v>
      </c>
      <c r="N461" s="370">
        <v>2871.12</v>
      </c>
      <c r="O461" s="370">
        <v>-1018.03</v>
      </c>
      <c r="P461" s="370">
        <v>0</v>
      </c>
      <c r="Q461" s="370">
        <v>1853.09</v>
      </c>
      <c r="R461" s="370">
        <v>-13.53</v>
      </c>
      <c r="S461" s="370">
        <v>0</v>
      </c>
      <c r="T461" s="370">
        <f t="shared" ref="T461" si="524">ROUND(K461*D461,2)</f>
        <v>1839.56</v>
      </c>
      <c r="U461" s="370">
        <f t="shared" ref="U461" si="525">ROUND(L461*D461,2)</f>
        <v>0</v>
      </c>
      <c r="V461" s="370">
        <f t="shared" ref="V461" si="526">ROUND(M461*D461,2)</f>
        <v>2871.12</v>
      </c>
      <c r="W461" s="371">
        <v>1.5493688919588364</v>
      </c>
      <c r="Y461" s="4">
        <v>2871.12</v>
      </c>
      <c r="AA461" s="39">
        <f t="shared" si="502"/>
        <v>0</v>
      </c>
      <c r="AB461" s="39"/>
    </row>
    <row r="462" spans="1:28" ht="66" x14ac:dyDescent="0.25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v>0</v>
      </c>
      <c r="G462" s="366">
        <v>3.6700000000000017</v>
      </c>
      <c r="H462" s="430">
        <v>98.05</v>
      </c>
      <c r="I462" s="366">
        <v>0</v>
      </c>
      <c r="J462" s="366">
        <v>0</v>
      </c>
      <c r="K462" s="430">
        <v>98.05</v>
      </c>
      <c r="L462" s="383"/>
      <c r="M462" s="369">
        <v>78.14</v>
      </c>
      <c r="N462" s="370">
        <v>3851.65</v>
      </c>
      <c r="O462" s="370">
        <v>0</v>
      </c>
      <c r="P462" s="370">
        <v>149.77000000000001</v>
      </c>
      <c r="Q462" s="370">
        <v>4001.42</v>
      </c>
      <c r="R462" s="370">
        <v>0</v>
      </c>
      <c r="S462" s="370">
        <v>0</v>
      </c>
      <c r="T462" s="370">
        <f t="shared" ref="T462:T463" si="527">ROUND(K462*D462,2)</f>
        <v>4001.42</v>
      </c>
      <c r="U462" s="370">
        <f t="shared" ref="U462:U463" si="528">ROUND(L462*D462,2)</f>
        <v>0</v>
      </c>
      <c r="V462" s="370">
        <f t="shared" ref="V462:V463" si="529">ROUND(M462*D462,2)</f>
        <v>3188.89</v>
      </c>
      <c r="W462" s="371">
        <v>0.79693958644681129</v>
      </c>
      <c r="Y462" s="4">
        <v>3851.65</v>
      </c>
      <c r="AA462" s="39">
        <f t="shared" si="502"/>
        <v>0</v>
      </c>
      <c r="AB462" s="39"/>
    </row>
    <row r="463" spans="1:28" ht="39.6" x14ac:dyDescent="0.25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v>0</v>
      </c>
      <c r="G463" s="366">
        <v>3.1400000000000006</v>
      </c>
      <c r="H463" s="430">
        <v>78.14</v>
      </c>
      <c r="I463" s="366">
        <v>0</v>
      </c>
      <c r="J463" s="366">
        <v>0</v>
      </c>
      <c r="K463" s="430">
        <v>78.14</v>
      </c>
      <c r="L463" s="383"/>
      <c r="M463" s="369">
        <v>0</v>
      </c>
      <c r="N463" s="370">
        <v>9506.25</v>
      </c>
      <c r="O463" s="370">
        <v>0</v>
      </c>
      <c r="P463" s="370">
        <v>398</v>
      </c>
      <c r="Q463" s="370">
        <v>9904.25</v>
      </c>
      <c r="R463" s="370">
        <v>0</v>
      </c>
      <c r="S463" s="370">
        <v>0</v>
      </c>
      <c r="T463" s="370">
        <f t="shared" si="527"/>
        <v>9904.25</v>
      </c>
      <c r="U463" s="370">
        <f t="shared" si="528"/>
        <v>0</v>
      </c>
      <c r="V463" s="370">
        <f t="shared" si="529"/>
        <v>0</v>
      </c>
      <c r="W463" s="371">
        <v>0</v>
      </c>
      <c r="Y463" s="4">
        <v>9506.25</v>
      </c>
      <c r="AA463" s="39">
        <f t="shared" si="502"/>
        <v>0</v>
      </c>
      <c r="AB463" s="39"/>
    </row>
    <row r="464" spans="1:28" ht="15.45" customHeight="1" x14ac:dyDescent="0.25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32"/>
      <c r="I464" s="632"/>
      <c r="J464" s="632"/>
      <c r="K464" s="632"/>
      <c r="L464" s="632"/>
      <c r="M464" s="632"/>
      <c r="N464" s="632"/>
      <c r="O464" s="632"/>
      <c r="P464" s="632"/>
      <c r="Q464" s="632"/>
      <c r="R464" s="632"/>
      <c r="S464" s="632"/>
      <c r="T464" s="632"/>
      <c r="U464" s="632"/>
      <c r="V464" s="632"/>
      <c r="W464" s="650"/>
      <c r="Y464" s="4">
        <v>15319.44</v>
      </c>
      <c r="AA464" s="39">
        <f t="shared" si="502"/>
        <v>15319.44</v>
      </c>
      <c r="AB464" s="39"/>
    </row>
    <row r="465" spans="1:28" ht="39.6" x14ac:dyDescent="0.25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v>0</v>
      </c>
      <c r="G465" s="366">
        <v>0</v>
      </c>
      <c r="H465" s="430">
        <v>183.68</v>
      </c>
      <c r="I465" s="366">
        <v>0</v>
      </c>
      <c r="J465" s="366">
        <v>0</v>
      </c>
      <c r="K465" s="430">
        <v>183.68</v>
      </c>
      <c r="L465" s="383"/>
      <c r="M465" s="369">
        <v>183.68</v>
      </c>
      <c r="N465" s="370">
        <v>802.68</v>
      </c>
      <c r="O465" s="370">
        <v>0</v>
      </c>
      <c r="P465" s="370">
        <v>0</v>
      </c>
      <c r="Q465" s="370">
        <v>802.68</v>
      </c>
      <c r="R465" s="370">
        <v>0</v>
      </c>
      <c r="S465" s="370">
        <v>0</v>
      </c>
      <c r="T465" s="370">
        <f t="shared" ref="T465" si="530">ROUND(K465*D465,2)</f>
        <v>802.68</v>
      </c>
      <c r="U465" s="370">
        <f t="shared" ref="U465" si="531">ROUND(L465*D465,2)</f>
        <v>0</v>
      </c>
      <c r="V465" s="370">
        <f t="shared" ref="V465" si="532">ROUND(M465*D465,2)</f>
        <v>802.68</v>
      </c>
      <c r="W465" s="371">
        <v>1</v>
      </c>
      <c r="Y465" s="4">
        <v>802.68</v>
      </c>
      <c r="AA465" s="39">
        <f t="shared" si="502"/>
        <v>0</v>
      </c>
      <c r="AB465" s="39"/>
    </row>
    <row r="466" spans="1:28" ht="52.8" x14ac:dyDescent="0.25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v>0</v>
      </c>
      <c r="G466" s="366">
        <v>0</v>
      </c>
      <c r="H466" s="430">
        <v>110.92</v>
      </c>
      <c r="I466" s="366">
        <v>0</v>
      </c>
      <c r="J466" s="366">
        <v>0</v>
      </c>
      <c r="K466" s="430">
        <v>110.92</v>
      </c>
      <c r="L466" s="383"/>
      <c r="M466" s="369">
        <v>110.92</v>
      </c>
      <c r="N466" s="370">
        <v>2676.5</v>
      </c>
      <c r="O466" s="370">
        <v>0</v>
      </c>
      <c r="P466" s="370">
        <v>0</v>
      </c>
      <c r="Q466" s="370">
        <v>2676.5</v>
      </c>
      <c r="R466" s="370">
        <v>0</v>
      </c>
      <c r="S466" s="370">
        <v>0</v>
      </c>
      <c r="T466" s="370">
        <f t="shared" ref="T466:T469" si="533">ROUND(K466*D466,2)</f>
        <v>2676.5</v>
      </c>
      <c r="U466" s="370">
        <f t="shared" ref="U466:U469" si="534">ROUND(L466*D466,2)</f>
        <v>0</v>
      </c>
      <c r="V466" s="370">
        <f t="shared" ref="V466:V469" si="535">ROUND(M466*D466,2)</f>
        <v>2676.5</v>
      </c>
      <c r="W466" s="371">
        <v>1</v>
      </c>
      <c r="Y466" s="4">
        <v>2676.5</v>
      </c>
      <c r="AA466" s="39">
        <f t="shared" si="502"/>
        <v>0</v>
      </c>
      <c r="AB466" s="39"/>
    </row>
    <row r="467" spans="1:28" ht="52.8" x14ac:dyDescent="0.25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v>0</v>
      </c>
      <c r="G467" s="366">
        <v>0</v>
      </c>
      <c r="H467" s="430">
        <v>72.760000000000005</v>
      </c>
      <c r="I467" s="366">
        <v>0</v>
      </c>
      <c r="J467" s="366">
        <v>0</v>
      </c>
      <c r="K467" s="430">
        <v>72.760000000000005</v>
      </c>
      <c r="L467" s="383"/>
      <c r="M467" s="369">
        <v>0</v>
      </c>
      <c r="N467" s="370">
        <v>1755.7</v>
      </c>
      <c r="O467" s="370">
        <v>0</v>
      </c>
      <c r="P467" s="370">
        <v>0</v>
      </c>
      <c r="Q467" s="370">
        <v>1755.7</v>
      </c>
      <c r="R467" s="370">
        <v>0</v>
      </c>
      <c r="S467" s="370">
        <v>0</v>
      </c>
      <c r="T467" s="370">
        <f t="shared" si="533"/>
        <v>1755.7</v>
      </c>
      <c r="U467" s="370">
        <f t="shared" si="534"/>
        <v>0</v>
      </c>
      <c r="V467" s="370">
        <f t="shared" si="535"/>
        <v>0</v>
      </c>
      <c r="W467" s="371">
        <v>0</v>
      </c>
      <c r="Y467" s="4">
        <v>1755.7</v>
      </c>
      <c r="AA467" s="39">
        <f t="shared" si="502"/>
        <v>0</v>
      </c>
      <c r="AB467" s="39"/>
    </row>
    <row r="468" spans="1:28" ht="26.4" x14ac:dyDescent="0.25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v>0</v>
      </c>
      <c r="G468" s="366">
        <v>0</v>
      </c>
      <c r="H468" s="430">
        <v>20.48</v>
      </c>
      <c r="I468" s="366">
        <v>0</v>
      </c>
      <c r="J468" s="366">
        <v>0</v>
      </c>
      <c r="K468" s="430">
        <v>20.48</v>
      </c>
      <c r="L468" s="383"/>
      <c r="M468" s="369">
        <v>0</v>
      </c>
      <c r="N468" s="370">
        <v>3474.84</v>
      </c>
      <c r="O468" s="370">
        <v>0</v>
      </c>
      <c r="P468" s="370">
        <v>0</v>
      </c>
      <c r="Q468" s="370">
        <v>3474.84</v>
      </c>
      <c r="R468" s="370">
        <v>0</v>
      </c>
      <c r="S468" s="370">
        <v>0</v>
      </c>
      <c r="T468" s="370">
        <f t="shared" si="533"/>
        <v>3474.84</v>
      </c>
      <c r="U468" s="370">
        <f t="shared" si="534"/>
        <v>0</v>
      </c>
      <c r="V468" s="370">
        <f t="shared" si="535"/>
        <v>0</v>
      </c>
      <c r="W468" s="371">
        <v>0</v>
      </c>
      <c r="Y468" s="4">
        <v>3474.84</v>
      </c>
      <c r="AA468" s="39">
        <f t="shared" si="502"/>
        <v>0</v>
      </c>
      <c r="AB468" s="39"/>
    </row>
    <row r="469" spans="1:28" ht="52.8" x14ac:dyDescent="0.25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v>0</v>
      </c>
      <c r="G469" s="366">
        <v>0</v>
      </c>
      <c r="H469" s="430">
        <v>110.92</v>
      </c>
      <c r="I469" s="366">
        <v>0</v>
      </c>
      <c r="J469" s="366">
        <v>0</v>
      </c>
      <c r="K469" s="430">
        <v>110.92</v>
      </c>
      <c r="L469" s="383"/>
      <c r="M469" s="369">
        <v>0</v>
      </c>
      <c r="N469" s="370">
        <v>6609.72</v>
      </c>
      <c r="O469" s="370">
        <v>0</v>
      </c>
      <c r="P469" s="370">
        <v>0</v>
      </c>
      <c r="Q469" s="370">
        <v>6609.72</v>
      </c>
      <c r="R469" s="370">
        <v>0</v>
      </c>
      <c r="S469" s="370">
        <v>0</v>
      </c>
      <c r="T469" s="370">
        <f t="shared" si="533"/>
        <v>6609.72</v>
      </c>
      <c r="U469" s="370">
        <f t="shared" si="534"/>
        <v>0</v>
      </c>
      <c r="V469" s="370">
        <f t="shared" si="535"/>
        <v>0</v>
      </c>
      <c r="W469" s="371">
        <v>0</v>
      </c>
      <c r="Y469" s="4">
        <v>6609.72</v>
      </c>
      <c r="AA469" s="39">
        <f t="shared" si="502"/>
        <v>0</v>
      </c>
      <c r="AB469" s="39"/>
    </row>
    <row r="470" spans="1:28" ht="15.45" customHeight="1" x14ac:dyDescent="0.25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32"/>
      <c r="I470" s="632"/>
      <c r="J470" s="632"/>
      <c r="K470" s="632"/>
      <c r="L470" s="632"/>
      <c r="M470" s="632"/>
      <c r="N470" s="632"/>
      <c r="O470" s="632"/>
      <c r="P470" s="632"/>
      <c r="Q470" s="632"/>
      <c r="R470" s="632"/>
      <c r="S470" s="632"/>
      <c r="T470" s="632"/>
      <c r="U470" s="632"/>
      <c r="V470" s="632"/>
      <c r="W470" s="650"/>
      <c r="Y470" s="4">
        <v>1975.66</v>
      </c>
      <c r="AA470" s="39">
        <f t="shared" si="502"/>
        <v>1975.66</v>
      </c>
      <c r="AB470" s="39"/>
    </row>
    <row r="471" spans="1:28" ht="26.4" x14ac:dyDescent="0.25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v>0</v>
      </c>
      <c r="G471" s="366">
        <v>0</v>
      </c>
      <c r="H471" s="430">
        <v>52.28</v>
      </c>
      <c r="I471" s="366">
        <v>0</v>
      </c>
      <c r="J471" s="366">
        <v>0</v>
      </c>
      <c r="K471" s="430">
        <v>52.28</v>
      </c>
      <c r="L471" s="383"/>
      <c r="M471" s="369">
        <v>0</v>
      </c>
      <c r="N471" s="370">
        <v>166.25</v>
      </c>
      <c r="O471" s="370">
        <v>0</v>
      </c>
      <c r="P471" s="370">
        <v>0</v>
      </c>
      <c r="Q471" s="370">
        <v>166.25</v>
      </c>
      <c r="R471" s="370">
        <v>0</v>
      </c>
      <c r="S471" s="370">
        <v>0</v>
      </c>
      <c r="T471" s="370">
        <f t="shared" ref="T471" si="536">ROUND(K471*D471,2)</f>
        <v>166.25</v>
      </c>
      <c r="U471" s="370">
        <f t="shared" ref="U471" si="537">ROUND(L471*D471,2)</f>
        <v>0</v>
      </c>
      <c r="V471" s="370">
        <f t="shared" ref="V471" si="538">ROUND(M471*D471,2)</f>
        <v>0</v>
      </c>
      <c r="W471" s="371">
        <v>0</v>
      </c>
      <c r="Y471" s="4">
        <v>166.25</v>
      </c>
      <c r="AA471" s="39">
        <f t="shared" si="502"/>
        <v>0</v>
      </c>
      <c r="AB471" s="39"/>
    </row>
    <row r="472" spans="1:28" ht="26.4" x14ac:dyDescent="0.25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v>0</v>
      </c>
      <c r="G472" s="366">
        <v>0</v>
      </c>
      <c r="H472" s="430">
        <v>52.28</v>
      </c>
      <c r="I472" s="366">
        <v>0</v>
      </c>
      <c r="J472" s="366">
        <v>0</v>
      </c>
      <c r="K472" s="430">
        <v>52.28</v>
      </c>
      <c r="L472" s="383"/>
      <c r="M472" s="369">
        <v>0</v>
      </c>
      <c r="N472" s="370">
        <v>1014.75</v>
      </c>
      <c r="O472" s="370">
        <v>0</v>
      </c>
      <c r="P472" s="370">
        <v>0</v>
      </c>
      <c r="Q472" s="370">
        <v>1014.75</v>
      </c>
      <c r="R472" s="370">
        <v>0</v>
      </c>
      <c r="S472" s="370">
        <v>0</v>
      </c>
      <c r="T472" s="370">
        <f t="shared" ref="T472:T473" si="539">ROUND(K472*D472,2)</f>
        <v>1014.75</v>
      </c>
      <c r="U472" s="370">
        <f t="shared" ref="U472:U473" si="540">ROUND(L472*D472,2)</f>
        <v>0</v>
      </c>
      <c r="V472" s="370">
        <f t="shared" ref="V472:V473" si="541">ROUND(M472*D472,2)</f>
        <v>0</v>
      </c>
      <c r="W472" s="371">
        <v>0</v>
      </c>
      <c r="Y472" s="4">
        <v>1014.75</v>
      </c>
      <c r="AA472" s="39">
        <f t="shared" si="502"/>
        <v>0</v>
      </c>
      <c r="AB472" s="39"/>
    </row>
    <row r="473" spans="1:28" ht="26.4" x14ac:dyDescent="0.25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v>0</v>
      </c>
      <c r="G473" s="366">
        <v>0</v>
      </c>
      <c r="H473" s="430">
        <v>52.28</v>
      </c>
      <c r="I473" s="366">
        <v>0</v>
      </c>
      <c r="J473" s="366">
        <v>0</v>
      </c>
      <c r="K473" s="430">
        <v>52.28</v>
      </c>
      <c r="L473" s="383"/>
      <c r="M473" s="369">
        <v>0</v>
      </c>
      <c r="N473" s="370">
        <v>794.66</v>
      </c>
      <c r="O473" s="370">
        <v>0</v>
      </c>
      <c r="P473" s="370">
        <v>0</v>
      </c>
      <c r="Q473" s="370">
        <v>794.66</v>
      </c>
      <c r="R473" s="370">
        <v>0</v>
      </c>
      <c r="S473" s="370">
        <v>0</v>
      </c>
      <c r="T473" s="370">
        <f t="shared" si="539"/>
        <v>794.66</v>
      </c>
      <c r="U473" s="370">
        <f t="shared" si="540"/>
        <v>0</v>
      </c>
      <c r="V473" s="370">
        <f t="shared" si="541"/>
        <v>0</v>
      </c>
      <c r="W473" s="371">
        <v>0</v>
      </c>
      <c r="Y473" s="4">
        <v>794.66</v>
      </c>
      <c r="AA473" s="39">
        <f t="shared" si="502"/>
        <v>0</v>
      </c>
      <c r="AB473" s="39"/>
    </row>
    <row r="474" spans="1:28" ht="15.6" x14ac:dyDescent="0.25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7"/>
      <c r="M474" s="647"/>
      <c r="N474" s="647"/>
      <c r="O474" s="647"/>
      <c r="P474" s="647"/>
      <c r="Q474" s="647"/>
      <c r="R474" s="647"/>
      <c r="S474" s="647"/>
      <c r="T474" s="647"/>
      <c r="U474" s="647"/>
      <c r="V474" s="647"/>
      <c r="W474" s="649"/>
      <c r="Y474" s="4">
        <v>3921.86</v>
      </c>
      <c r="AA474" s="39">
        <f t="shared" si="502"/>
        <v>3921.86</v>
      </c>
      <c r="AB474" s="39"/>
    </row>
    <row r="475" spans="1:28" ht="26.4" x14ac:dyDescent="0.25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v>0</v>
      </c>
      <c r="G475" s="366">
        <v>3.5540000000000012</v>
      </c>
      <c r="H475" s="430">
        <v>7.604000000000001</v>
      </c>
      <c r="I475" s="366">
        <v>0</v>
      </c>
      <c r="J475" s="366">
        <v>0</v>
      </c>
      <c r="K475" s="430">
        <v>7.604000000000001</v>
      </c>
      <c r="L475" s="383"/>
      <c r="M475" s="369">
        <v>0</v>
      </c>
      <c r="N475" s="370">
        <v>2724.56</v>
      </c>
      <c r="O475" s="370">
        <v>0</v>
      </c>
      <c r="P475" s="370">
        <v>2390.88</v>
      </c>
      <c r="Q475" s="370">
        <v>5115.4399999999996</v>
      </c>
      <c r="R475" s="370">
        <v>0</v>
      </c>
      <c r="S475" s="370">
        <v>0</v>
      </c>
      <c r="T475" s="370">
        <f t="shared" ref="T475" si="542">ROUND(K475*D475,2)</f>
        <v>5115.4399999999996</v>
      </c>
      <c r="U475" s="370">
        <f t="shared" ref="U475" si="543">ROUND(L475*D475,2)</f>
        <v>0</v>
      </c>
      <c r="V475" s="370">
        <f t="shared" ref="V475" si="544">ROUND(M475*D475,2)</f>
        <v>0</v>
      </c>
      <c r="W475" s="371">
        <v>0</v>
      </c>
      <c r="Y475" s="4">
        <v>2724.56</v>
      </c>
      <c r="AA475" s="39">
        <f t="shared" si="502"/>
        <v>0</v>
      </c>
      <c r="AB475" s="39"/>
    </row>
    <row r="476" spans="1:28" ht="39.6" x14ac:dyDescent="0.25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v>0</v>
      </c>
      <c r="G476" s="366">
        <v>0</v>
      </c>
      <c r="H476" s="430">
        <v>2</v>
      </c>
      <c r="I476" s="366">
        <v>0</v>
      </c>
      <c r="J476" s="366">
        <v>0</v>
      </c>
      <c r="K476" s="430">
        <v>2</v>
      </c>
      <c r="L476" s="383"/>
      <c r="M476" s="369">
        <v>0</v>
      </c>
      <c r="N476" s="370">
        <v>1005.32</v>
      </c>
      <c r="O476" s="370">
        <v>0</v>
      </c>
      <c r="P476" s="370">
        <v>0</v>
      </c>
      <c r="Q476" s="370">
        <v>1005.32</v>
      </c>
      <c r="R476" s="370">
        <v>0</v>
      </c>
      <c r="S476" s="370">
        <v>0</v>
      </c>
      <c r="T476" s="370">
        <f t="shared" ref="T476:T477" si="545">ROUND(K476*D476,2)</f>
        <v>1005.32</v>
      </c>
      <c r="U476" s="370">
        <f t="shared" ref="U476:U477" si="546">ROUND(L476*D476,2)</f>
        <v>0</v>
      </c>
      <c r="V476" s="370">
        <f t="shared" ref="V476:V477" si="547">ROUND(M476*D476,2)</f>
        <v>0</v>
      </c>
      <c r="W476" s="371">
        <v>0</v>
      </c>
      <c r="Y476" s="4">
        <v>1005.32</v>
      </c>
      <c r="AA476" s="39">
        <f t="shared" si="502"/>
        <v>0</v>
      </c>
      <c r="AB476" s="39"/>
    </row>
    <row r="477" spans="1:28" ht="26.4" x14ac:dyDescent="0.25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v>0</v>
      </c>
      <c r="G477" s="366">
        <v>0</v>
      </c>
      <c r="H477" s="430">
        <v>2</v>
      </c>
      <c r="I477" s="366">
        <v>0</v>
      </c>
      <c r="J477" s="366">
        <v>0</v>
      </c>
      <c r="K477" s="430">
        <v>2</v>
      </c>
      <c r="L477" s="383"/>
      <c r="M477" s="369">
        <v>0</v>
      </c>
      <c r="N477" s="370">
        <v>191.98</v>
      </c>
      <c r="O477" s="370">
        <v>0</v>
      </c>
      <c r="P477" s="370">
        <v>0</v>
      </c>
      <c r="Q477" s="370">
        <v>191.98</v>
      </c>
      <c r="R477" s="370">
        <v>0</v>
      </c>
      <c r="S477" s="370">
        <v>0</v>
      </c>
      <c r="T477" s="370">
        <f t="shared" si="545"/>
        <v>191.98</v>
      </c>
      <c r="U477" s="370">
        <f t="shared" si="546"/>
        <v>0</v>
      </c>
      <c r="V477" s="370">
        <f t="shared" si="547"/>
        <v>0</v>
      </c>
      <c r="W477" s="371">
        <v>0</v>
      </c>
      <c r="Y477" s="4">
        <v>191.98</v>
      </c>
      <c r="AA477" s="39">
        <f t="shared" si="502"/>
        <v>0</v>
      </c>
      <c r="AB477" s="39"/>
    </row>
    <row r="478" spans="1:28" ht="15.45" customHeight="1" x14ac:dyDescent="0.25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v>167355.75</v>
      </c>
      <c r="O478" s="432">
        <v>-167355.75</v>
      </c>
      <c r="P478" s="432">
        <v>0</v>
      </c>
      <c r="Q478" s="432">
        <v>0</v>
      </c>
      <c r="R478" s="432">
        <v>0</v>
      </c>
      <c r="S478" s="432">
        <v>167355.75</v>
      </c>
      <c r="T478" s="432">
        <f>SUM(T480:T484)</f>
        <v>167355.75</v>
      </c>
      <c r="U478" s="432">
        <f>SUM(U480:U484)</f>
        <v>0</v>
      </c>
      <c r="V478" s="432">
        <f>SUM(V480:V484)</f>
        <v>0</v>
      </c>
      <c r="W478" s="363">
        <v>0</v>
      </c>
      <c r="Y478" s="4">
        <v>167355.75</v>
      </c>
      <c r="AA478" s="39">
        <f t="shared" si="502"/>
        <v>0</v>
      </c>
      <c r="AB478" s="39"/>
    </row>
    <row r="479" spans="1:28" ht="15.45" customHeight="1" x14ac:dyDescent="0.25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32"/>
      <c r="I479" s="632"/>
      <c r="J479" s="632"/>
      <c r="K479" s="632"/>
      <c r="L479" s="632"/>
      <c r="M479" s="632"/>
      <c r="N479" s="632"/>
      <c r="O479" s="632"/>
      <c r="P479" s="632"/>
      <c r="Q479" s="632"/>
      <c r="R479" s="632"/>
      <c r="S479" s="632"/>
      <c r="T479" s="632"/>
      <c r="U479" s="632"/>
      <c r="V479" s="632"/>
      <c r="W479" s="433"/>
      <c r="Y479" s="4">
        <v>167355.75</v>
      </c>
      <c r="AA479" s="39">
        <f t="shared" si="502"/>
        <v>167355.75</v>
      </c>
      <c r="AB479" s="39"/>
    </row>
    <row r="480" spans="1:28" ht="39.6" x14ac:dyDescent="0.25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v>-330</v>
      </c>
      <c r="G480" s="366">
        <v>0</v>
      </c>
      <c r="H480" s="470">
        <v>0</v>
      </c>
      <c r="I480" s="366">
        <v>0</v>
      </c>
      <c r="J480" s="366">
        <v>330</v>
      </c>
      <c r="K480" s="470">
        <v>330</v>
      </c>
      <c r="L480" s="383"/>
      <c r="M480" s="369">
        <v>0</v>
      </c>
      <c r="N480" s="370">
        <v>81176.7</v>
      </c>
      <c r="O480" s="370">
        <v>-81176.7</v>
      </c>
      <c r="P480" s="370">
        <v>0</v>
      </c>
      <c r="Q480" s="370">
        <v>0</v>
      </c>
      <c r="R480" s="370">
        <v>0</v>
      </c>
      <c r="S480" s="370">
        <v>81176.7</v>
      </c>
      <c r="T480" s="370">
        <f t="shared" ref="T480" si="548">ROUND(K480*D480,2)</f>
        <v>81176.7</v>
      </c>
      <c r="U480" s="370">
        <f t="shared" ref="U480" si="549">ROUND(L480*D480,2)</f>
        <v>0</v>
      </c>
      <c r="V480" s="370">
        <f t="shared" ref="V480" si="550">ROUND(M480*D480,2)</f>
        <v>0</v>
      </c>
      <c r="W480" s="371">
        <v>0</v>
      </c>
      <c r="Y480" s="4">
        <v>81176.7</v>
      </c>
      <c r="AA480" s="39">
        <f t="shared" si="502"/>
        <v>0</v>
      </c>
      <c r="AB480" s="39"/>
    </row>
    <row r="481" spans="1:28" ht="39.6" x14ac:dyDescent="0.25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v>-5</v>
      </c>
      <c r="G481" s="366">
        <v>0</v>
      </c>
      <c r="H481" s="470">
        <v>0</v>
      </c>
      <c r="I481" s="366">
        <v>0</v>
      </c>
      <c r="J481" s="366">
        <v>5</v>
      </c>
      <c r="K481" s="470">
        <v>5</v>
      </c>
      <c r="L481" s="383"/>
      <c r="M481" s="369">
        <v>0</v>
      </c>
      <c r="N481" s="370">
        <v>1880.8</v>
      </c>
      <c r="O481" s="370">
        <v>-1880.8</v>
      </c>
      <c r="P481" s="370">
        <v>0</v>
      </c>
      <c r="Q481" s="370">
        <v>0</v>
      </c>
      <c r="R481" s="370">
        <v>0</v>
      </c>
      <c r="S481" s="370">
        <v>1880.8</v>
      </c>
      <c r="T481" s="370">
        <f t="shared" ref="T481:T484" si="551">ROUND(K481*D481,2)</f>
        <v>1880.8</v>
      </c>
      <c r="U481" s="370">
        <f t="shared" ref="U481:U484" si="552">ROUND(L481*D481,2)</f>
        <v>0</v>
      </c>
      <c r="V481" s="370">
        <f t="shared" ref="V481:V484" si="553">ROUND(M481*D481,2)</f>
        <v>0</v>
      </c>
      <c r="W481" s="371">
        <v>0</v>
      </c>
      <c r="Y481" s="4">
        <v>1880.8</v>
      </c>
      <c r="AA481" s="39">
        <f t="shared" si="502"/>
        <v>0</v>
      </c>
      <c r="AB481" s="39"/>
    </row>
    <row r="482" spans="1:28" ht="66" x14ac:dyDescent="0.25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v>-330</v>
      </c>
      <c r="G482" s="366">
        <v>0</v>
      </c>
      <c r="H482" s="470">
        <v>0</v>
      </c>
      <c r="I482" s="366">
        <v>0</v>
      </c>
      <c r="J482" s="366">
        <v>330</v>
      </c>
      <c r="K482" s="470">
        <v>330</v>
      </c>
      <c r="L482" s="383"/>
      <c r="M482" s="369">
        <v>0</v>
      </c>
      <c r="N482" s="370">
        <v>29739.599999999999</v>
      </c>
      <c r="O482" s="370">
        <v>-29739.599999999999</v>
      </c>
      <c r="P482" s="370">
        <v>0</v>
      </c>
      <c r="Q482" s="370">
        <v>0</v>
      </c>
      <c r="R482" s="370">
        <v>0</v>
      </c>
      <c r="S482" s="370">
        <v>29739.599999999999</v>
      </c>
      <c r="T482" s="370">
        <f t="shared" si="551"/>
        <v>29739.599999999999</v>
      </c>
      <c r="U482" s="370">
        <f t="shared" si="552"/>
        <v>0</v>
      </c>
      <c r="V482" s="370">
        <f t="shared" si="553"/>
        <v>0</v>
      </c>
      <c r="W482" s="371">
        <v>0</v>
      </c>
      <c r="Y482" s="4">
        <v>29739.599999999999</v>
      </c>
      <c r="AA482" s="39">
        <f t="shared" si="502"/>
        <v>0</v>
      </c>
      <c r="AB482" s="39"/>
    </row>
    <row r="483" spans="1:28" ht="66" x14ac:dyDescent="0.25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v>-291.95</v>
      </c>
      <c r="G483" s="366">
        <v>0</v>
      </c>
      <c r="H483" s="470">
        <v>0</v>
      </c>
      <c r="I483" s="366">
        <v>0</v>
      </c>
      <c r="J483" s="366">
        <v>291.95</v>
      </c>
      <c r="K483" s="470">
        <v>291.95</v>
      </c>
      <c r="L483" s="383"/>
      <c r="M483" s="369">
        <v>0</v>
      </c>
      <c r="N483" s="370">
        <v>22132.73</v>
      </c>
      <c r="O483" s="370">
        <v>-22132.73</v>
      </c>
      <c r="P483" s="370">
        <v>0</v>
      </c>
      <c r="Q483" s="370">
        <v>0</v>
      </c>
      <c r="R483" s="370">
        <v>0</v>
      </c>
      <c r="S483" s="370">
        <v>22132.73</v>
      </c>
      <c r="T483" s="370">
        <f t="shared" si="551"/>
        <v>22132.73</v>
      </c>
      <c r="U483" s="370">
        <f t="shared" si="552"/>
        <v>0</v>
      </c>
      <c r="V483" s="370">
        <f t="shared" si="553"/>
        <v>0</v>
      </c>
      <c r="W483" s="371">
        <v>0</v>
      </c>
      <c r="Y483" s="4">
        <v>22132.73</v>
      </c>
      <c r="AA483" s="39">
        <f t="shared" si="502"/>
        <v>0</v>
      </c>
      <c r="AB483" s="39"/>
    </row>
    <row r="484" spans="1:28" ht="52.8" x14ac:dyDescent="0.25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v>-432</v>
      </c>
      <c r="G484" s="366">
        <v>0</v>
      </c>
      <c r="H484" s="470">
        <v>0</v>
      </c>
      <c r="I484" s="366">
        <v>0</v>
      </c>
      <c r="J484" s="366">
        <v>432</v>
      </c>
      <c r="K484" s="470">
        <v>432</v>
      </c>
      <c r="L484" s="383"/>
      <c r="M484" s="369">
        <v>0</v>
      </c>
      <c r="N484" s="370">
        <v>32425.919999999998</v>
      </c>
      <c r="O484" s="370">
        <v>-32425.919999999998</v>
      </c>
      <c r="P484" s="370">
        <v>0</v>
      </c>
      <c r="Q484" s="370">
        <v>0</v>
      </c>
      <c r="R484" s="370">
        <v>0</v>
      </c>
      <c r="S484" s="370">
        <v>32425.919999999998</v>
      </c>
      <c r="T484" s="370">
        <f t="shared" si="551"/>
        <v>32425.919999999998</v>
      </c>
      <c r="U484" s="370">
        <f t="shared" si="552"/>
        <v>0</v>
      </c>
      <c r="V484" s="370">
        <f t="shared" si="553"/>
        <v>0</v>
      </c>
      <c r="W484" s="371">
        <v>0</v>
      </c>
      <c r="Y484" s="4">
        <v>32425.919999999998</v>
      </c>
      <c r="AA484" s="39">
        <f t="shared" si="502"/>
        <v>0</v>
      </c>
      <c r="AB484" s="39"/>
    </row>
    <row r="485" spans="1:28" ht="15.45" customHeight="1" x14ac:dyDescent="0.25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v>123300.99</v>
      </c>
      <c r="O485" s="432">
        <v>0</v>
      </c>
      <c r="P485" s="432">
        <v>0</v>
      </c>
      <c r="Q485" s="432">
        <v>123300.99</v>
      </c>
      <c r="R485" s="432">
        <v>0</v>
      </c>
      <c r="S485" s="432">
        <v>0</v>
      </c>
      <c r="T485" s="432">
        <f>SUM(T487:T490)</f>
        <v>123300.99</v>
      </c>
      <c r="U485" s="432">
        <f>SUM(U487:U490)</f>
        <v>0</v>
      </c>
      <c r="V485" s="432">
        <f>SUM(V487:V490)</f>
        <v>0</v>
      </c>
      <c r="W485" s="363">
        <v>0</v>
      </c>
      <c r="Y485" s="4">
        <v>123300.99</v>
      </c>
      <c r="AA485" s="39">
        <f t="shared" si="502"/>
        <v>0</v>
      </c>
      <c r="AB485" s="39"/>
    </row>
    <row r="486" spans="1:28" ht="15.45" customHeight="1" x14ac:dyDescent="0.25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32"/>
      <c r="I486" s="632"/>
      <c r="J486" s="632"/>
      <c r="K486" s="632"/>
      <c r="L486" s="632"/>
      <c r="M486" s="632"/>
      <c r="N486" s="632"/>
      <c r="O486" s="632"/>
      <c r="P486" s="632"/>
      <c r="Q486" s="632"/>
      <c r="R486" s="632"/>
      <c r="S486" s="632"/>
      <c r="T486" s="632"/>
      <c r="U486" s="632"/>
      <c r="V486" s="378"/>
      <c r="W486" s="433"/>
      <c r="Y486" s="4">
        <v>123300.99</v>
      </c>
      <c r="AA486" s="39">
        <f t="shared" si="502"/>
        <v>123300.99</v>
      </c>
      <c r="AB486" s="39"/>
    </row>
    <row r="487" spans="1:28" ht="26.4" x14ac:dyDescent="0.25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v>0</v>
      </c>
      <c r="G487" s="366">
        <v>0</v>
      </c>
      <c r="H487" s="430">
        <v>853.55</v>
      </c>
      <c r="I487" s="366">
        <v>0</v>
      </c>
      <c r="J487" s="366">
        <v>0</v>
      </c>
      <c r="K487" s="430">
        <v>853.55</v>
      </c>
      <c r="L487" s="383"/>
      <c r="M487" s="369">
        <v>0</v>
      </c>
      <c r="N487" s="370">
        <v>62215.26</v>
      </c>
      <c r="O487" s="370">
        <v>0</v>
      </c>
      <c r="P487" s="370">
        <v>0</v>
      </c>
      <c r="Q487" s="370">
        <v>62215.26</v>
      </c>
      <c r="R487" s="370">
        <v>0</v>
      </c>
      <c r="S487" s="370">
        <v>0</v>
      </c>
      <c r="T487" s="370">
        <f t="shared" ref="T487" si="554">ROUND(K487*D487,2)</f>
        <v>62215.26</v>
      </c>
      <c r="U487" s="370">
        <f t="shared" ref="U487" si="555">ROUND(L487*D487,2)</f>
        <v>0</v>
      </c>
      <c r="V487" s="370">
        <f t="shared" ref="V487" si="556">ROUND(M487*D487,2)</f>
        <v>0</v>
      </c>
      <c r="W487" s="371">
        <v>0</v>
      </c>
      <c r="Y487" s="4">
        <v>62215.26</v>
      </c>
      <c r="AA487" s="39">
        <f t="shared" si="502"/>
        <v>0</v>
      </c>
      <c r="AB487" s="39"/>
    </row>
    <row r="488" spans="1:28" ht="39.6" x14ac:dyDescent="0.25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v>0</v>
      </c>
      <c r="G488" s="366">
        <v>0</v>
      </c>
      <c r="H488" s="430">
        <v>751.33</v>
      </c>
      <c r="I488" s="366">
        <v>0</v>
      </c>
      <c r="J488" s="366">
        <v>0</v>
      </c>
      <c r="K488" s="430">
        <v>751.33</v>
      </c>
      <c r="L488" s="383"/>
      <c r="M488" s="369">
        <v>0</v>
      </c>
      <c r="N488" s="370">
        <v>50384.19</v>
      </c>
      <c r="O488" s="370">
        <v>0</v>
      </c>
      <c r="P488" s="370">
        <v>0</v>
      </c>
      <c r="Q488" s="370">
        <v>50384.19</v>
      </c>
      <c r="R488" s="370">
        <v>0</v>
      </c>
      <c r="S488" s="370">
        <v>0</v>
      </c>
      <c r="T488" s="370">
        <f t="shared" ref="T488:T490" si="557">ROUND(K488*D488,2)</f>
        <v>50384.19</v>
      </c>
      <c r="U488" s="370">
        <f t="shared" ref="U488:U490" si="558">ROUND(L488*D488,2)</f>
        <v>0</v>
      </c>
      <c r="V488" s="370">
        <f t="shared" ref="V488:V490" si="559">ROUND(M488*D488,2)</f>
        <v>0</v>
      </c>
      <c r="W488" s="371">
        <v>0</v>
      </c>
      <c r="Y488" s="4">
        <v>50384.19</v>
      </c>
      <c r="AA488" s="39">
        <f t="shared" si="502"/>
        <v>0</v>
      </c>
      <c r="AB488" s="39"/>
    </row>
    <row r="489" spans="1:28" ht="26.4" x14ac:dyDescent="0.25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v>0</v>
      </c>
      <c r="G489" s="366">
        <v>0</v>
      </c>
      <c r="H489" s="430">
        <v>310.88</v>
      </c>
      <c r="I489" s="366">
        <v>0</v>
      </c>
      <c r="J489" s="366">
        <v>0</v>
      </c>
      <c r="K489" s="430">
        <v>310.88</v>
      </c>
      <c r="L489" s="383"/>
      <c r="M489" s="369">
        <v>0</v>
      </c>
      <c r="N489" s="370">
        <v>10684.95</v>
      </c>
      <c r="O489" s="370">
        <v>0</v>
      </c>
      <c r="P489" s="370">
        <v>0</v>
      </c>
      <c r="Q489" s="370">
        <v>10684.95</v>
      </c>
      <c r="R489" s="370">
        <v>0</v>
      </c>
      <c r="S489" s="370">
        <v>0</v>
      </c>
      <c r="T489" s="370">
        <f t="shared" si="557"/>
        <v>10684.95</v>
      </c>
      <c r="U489" s="370">
        <f t="shared" si="558"/>
        <v>0</v>
      </c>
      <c r="V489" s="370">
        <f t="shared" si="559"/>
        <v>0</v>
      </c>
      <c r="W489" s="371">
        <v>0</v>
      </c>
      <c r="Y489" s="4">
        <v>10684.95</v>
      </c>
      <c r="AA489" s="39">
        <f t="shared" si="502"/>
        <v>0</v>
      </c>
      <c r="AB489" s="39"/>
    </row>
    <row r="490" spans="1:28" x14ac:dyDescent="0.25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v>0</v>
      </c>
      <c r="G490" s="366">
        <v>0</v>
      </c>
      <c r="H490" s="430">
        <v>1</v>
      </c>
      <c r="I490" s="366">
        <v>0</v>
      </c>
      <c r="J490" s="366">
        <v>0</v>
      </c>
      <c r="K490" s="430">
        <v>1</v>
      </c>
      <c r="L490" s="383"/>
      <c r="M490" s="369">
        <v>0</v>
      </c>
      <c r="N490" s="370">
        <v>16.59</v>
      </c>
      <c r="O490" s="370">
        <v>0</v>
      </c>
      <c r="P490" s="370">
        <v>0</v>
      </c>
      <c r="Q490" s="370">
        <v>16.59</v>
      </c>
      <c r="R490" s="370">
        <v>0</v>
      </c>
      <c r="S490" s="370">
        <v>0</v>
      </c>
      <c r="T490" s="370">
        <f t="shared" si="557"/>
        <v>16.59</v>
      </c>
      <c r="U490" s="370">
        <f t="shared" si="558"/>
        <v>0</v>
      </c>
      <c r="V490" s="370">
        <f t="shared" si="559"/>
        <v>0</v>
      </c>
      <c r="W490" s="371">
        <v>0</v>
      </c>
      <c r="Y490" s="4">
        <v>16.59</v>
      </c>
      <c r="AA490" s="39">
        <f t="shared" si="502"/>
        <v>0</v>
      </c>
      <c r="AB490" s="39"/>
    </row>
    <row r="491" spans="1:28" ht="15.6" x14ac:dyDescent="0.25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v>25952.620000000003</v>
      </c>
      <c r="O491" s="432">
        <v>0</v>
      </c>
      <c r="P491" s="432">
        <v>0</v>
      </c>
      <c r="Q491" s="432">
        <v>25952.620000000003</v>
      </c>
      <c r="R491" s="432">
        <v>0</v>
      </c>
      <c r="S491" s="432">
        <v>0</v>
      </c>
      <c r="T491" s="432">
        <f>SUM(T493:T498)</f>
        <v>25952.620000000003</v>
      </c>
      <c r="U491" s="432">
        <f>SUM(U493:U498)</f>
        <v>0</v>
      </c>
      <c r="V491" s="432">
        <f>SUM(V493:V498)</f>
        <v>9577.26</v>
      </c>
      <c r="W491" s="363">
        <v>0.36902863757108145</v>
      </c>
      <c r="Y491" s="4">
        <v>25952.62</v>
      </c>
      <c r="AA491" s="39">
        <f t="shared" si="502"/>
        <v>0</v>
      </c>
      <c r="AB491" s="39"/>
    </row>
    <row r="492" spans="1:28" ht="15.6" x14ac:dyDescent="0.25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7"/>
      <c r="M492" s="647"/>
      <c r="N492" s="647"/>
      <c r="O492" s="647"/>
      <c r="P492" s="647"/>
      <c r="Q492" s="647"/>
      <c r="R492" s="647"/>
      <c r="S492" s="647"/>
      <c r="T492" s="647"/>
      <c r="U492" s="647"/>
      <c r="V492" s="378"/>
      <c r="W492" s="433"/>
      <c r="Y492" s="4">
        <v>25952.62</v>
      </c>
      <c r="AA492" s="39">
        <f t="shared" si="502"/>
        <v>25952.62</v>
      </c>
      <c r="AB492" s="39"/>
    </row>
    <row r="493" spans="1:28" ht="39.6" x14ac:dyDescent="0.25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v>0</v>
      </c>
      <c r="G493" s="366">
        <v>0</v>
      </c>
      <c r="H493" s="430">
        <v>10</v>
      </c>
      <c r="I493" s="366">
        <v>0</v>
      </c>
      <c r="J493" s="366">
        <v>0</v>
      </c>
      <c r="K493" s="430">
        <v>10</v>
      </c>
      <c r="L493" s="383"/>
      <c r="M493" s="369">
        <v>0</v>
      </c>
      <c r="N493" s="370">
        <v>393.3</v>
      </c>
      <c r="O493" s="370">
        <v>0</v>
      </c>
      <c r="P493" s="370">
        <v>0</v>
      </c>
      <c r="Q493" s="370">
        <v>393.3</v>
      </c>
      <c r="R493" s="370">
        <v>0</v>
      </c>
      <c r="S493" s="370">
        <v>0</v>
      </c>
      <c r="T493" s="370">
        <f t="shared" ref="T493" si="560">ROUND(K493*D493,2)</f>
        <v>393.3</v>
      </c>
      <c r="U493" s="370">
        <f t="shared" ref="U493" si="561">ROUND(L493*D493,2)</f>
        <v>0</v>
      </c>
      <c r="V493" s="370">
        <f t="shared" ref="V493" si="562">ROUND(M493*D493,2)</f>
        <v>0</v>
      </c>
      <c r="W493" s="371">
        <v>0</v>
      </c>
      <c r="Y493" s="4">
        <v>393.3</v>
      </c>
      <c r="AA493" s="39">
        <f t="shared" si="502"/>
        <v>0</v>
      </c>
      <c r="AB493" s="39"/>
    </row>
    <row r="494" spans="1:28" ht="66" x14ac:dyDescent="0.25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v>0</v>
      </c>
      <c r="G494" s="366">
        <v>0</v>
      </c>
      <c r="H494" s="430">
        <v>68.63</v>
      </c>
      <c r="I494" s="366">
        <v>0</v>
      </c>
      <c r="J494" s="366">
        <v>0</v>
      </c>
      <c r="K494" s="430">
        <v>68.63</v>
      </c>
      <c r="L494" s="383"/>
      <c r="M494" s="369">
        <v>68.63</v>
      </c>
      <c r="N494" s="370">
        <v>5202.84</v>
      </c>
      <c r="O494" s="370">
        <v>0</v>
      </c>
      <c r="P494" s="370">
        <v>0</v>
      </c>
      <c r="Q494" s="370">
        <v>5202.84</v>
      </c>
      <c r="R494" s="370">
        <v>0</v>
      </c>
      <c r="S494" s="370">
        <v>0</v>
      </c>
      <c r="T494" s="370">
        <f t="shared" ref="T494:T498" si="563">ROUND(K494*D494,2)</f>
        <v>5202.84</v>
      </c>
      <c r="U494" s="370">
        <f t="shared" ref="U494:U498" si="564">ROUND(L494*D494,2)</f>
        <v>0</v>
      </c>
      <c r="V494" s="370">
        <f t="shared" ref="V494:V498" si="565">ROUND(M494*D494,2)</f>
        <v>5202.84</v>
      </c>
      <c r="W494" s="371">
        <v>1</v>
      </c>
      <c r="Y494" s="4">
        <v>5202.84</v>
      </c>
      <c r="AA494" s="39">
        <f t="shared" si="502"/>
        <v>0</v>
      </c>
      <c r="AB494" s="39"/>
    </row>
    <row r="495" spans="1:28" ht="66" x14ac:dyDescent="0.25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v>0</v>
      </c>
      <c r="G495" s="366">
        <v>0</v>
      </c>
      <c r="H495" s="430">
        <v>48.54</v>
      </c>
      <c r="I495" s="366">
        <v>0</v>
      </c>
      <c r="J495" s="366">
        <v>0</v>
      </c>
      <c r="K495" s="430">
        <v>48.54</v>
      </c>
      <c r="L495" s="383"/>
      <c r="M495" s="369">
        <v>48.54</v>
      </c>
      <c r="N495" s="370">
        <v>4374.42</v>
      </c>
      <c r="O495" s="370">
        <v>0</v>
      </c>
      <c r="P495" s="370">
        <v>0</v>
      </c>
      <c r="Q495" s="370">
        <v>4374.42</v>
      </c>
      <c r="R495" s="370">
        <v>0</v>
      </c>
      <c r="S495" s="370">
        <v>0</v>
      </c>
      <c r="T495" s="370">
        <f t="shared" si="563"/>
        <v>4374.42</v>
      </c>
      <c r="U495" s="370">
        <f t="shared" si="564"/>
        <v>0</v>
      </c>
      <c r="V495" s="370">
        <f t="shared" si="565"/>
        <v>4374.42</v>
      </c>
      <c r="W495" s="371">
        <v>1</v>
      </c>
      <c r="Y495" s="4">
        <v>4374.42</v>
      </c>
      <c r="AA495" s="39">
        <f t="shared" si="502"/>
        <v>0</v>
      </c>
      <c r="AB495" s="39"/>
    </row>
    <row r="496" spans="1:28" ht="66" x14ac:dyDescent="0.25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v>0</v>
      </c>
      <c r="G496" s="366">
        <v>0</v>
      </c>
      <c r="H496" s="430">
        <v>12.89</v>
      </c>
      <c r="I496" s="366">
        <v>0</v>
      </c>
      <c r="J496" s="366">
        <v>0</v>
      </c>
      <c r="K496" s="430">
        <v>12.89</v>
      </c>
      <c r="L496" s="383"/>
      <c r="M496" s="369">
        <v>0</v>
      </c>
      <c r="N496" s="370">
        <v>751.36</v>
      </c>
      <c r="O496" s="370">
        <v>0</v>
      </c>
      <c r="P496" s="370">
        <v>0</v>
      </c>
      <c r="Q496" s="370">
        <v>751.36</v>
      </c>
      <c r="R496" s="370">
        <v>0</v>
      </c>
      <c r="S496" s="370">
        <v>0</v>
      </c>
      <c r="T496" s="370">
        <f t="shared" si="563"/>
        <v>751.36</v>
      </c>
      <c r="U496" s="370">
        <f t="shared" si="564"/>
        <v>0</v>
      </c>
      <c r="V496" s="370">
        <f t="shared" si="565"/>
        <v>0</v>
      </c>
      <c r="W496" s="371">
        <v>0</v>
      </c>
      <c r="Y496" s="4">
        <v>751.36</v>
      </c>
      <c r="AA496" s="39">
        <f t="shared" si="502"/>
        <v>0</v>
      </c>
      <c r="AB496" s="39"/>
    </row>
    <row r="497" spans="1:28" ht="39.6" x14ac:dyDescent="0.25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v>0</v>
      </c>
      <c r="G497" s="366">
        <v>0</v>
      </c>
      <c r="H497" s="430">
        <v>3</v>
      </c>
      <c r="I497" s="366">
        <v>0</v>
      </c>
      <c r="J497" s="366">
        <v>0</v>
      </c>
      <c r="K497" s="430">
        <v>3</v>
      </c>
      <c r="L497" s="383"/>
      <c r="M497" s="369">
        <v>0</v>
      </c>
      <c r="N497" s="370">
        <v>9134.25</v>
      </c>
      <c r="O497" s="370">
        <v>0</v>
      </c>
      <c r="P497" s="370">
        <v>0</v>
      </c>
      <c r="Q497" s="370">
        <v>9134.25</v>
      </c>
      <c r="R497" s="370">
        <v>0</v>
      </c>
      <c r="S497" s="370">
        <v>0</v>
      </c>
      <c r="T497" s="370">
        <f t="shared" si="563"/>
        <v>9134.25</v>
      </c>
      <c r="U497" s="370">
        <f t="shared" si="564"/>
        <v>0</v>
      </c>
      <c r="V497" s="370">
        <f t="shared" si="565"/>
        <v>0</v>
      </c>
      <c r="W497" s="371">
        <v>0</v>
      </c>
      <c r="Y497" s="4">
        <v>9134.25</v>
      </c>
      <c r="AA497" s="39">
        <f t="shared" si="502"/>
        <v>0</v>
      </c>
      <c r="AB497" s="39"/>
    </row>
    <row r="498" spans="1:28" ht="39.6" x14ac:dyDescent="0.25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v>0</v>
      </c>
      <c r="G498" s="366">
        <v>0</v>
      </c>
      <c r="H498" s="430">
        <v>3</v>
      </c>
      <c r="I498" s="366">
        <v>0</v>
      </c>
      <c r="J498" s="366">
        <v>0</v>
      </c>
      <c r="K498" s="430">
        <v>3</v>
      </c>
      <c r="L498" s="383"/>
      <c r="M498" s="369">
        <v>0</v>
      </c>
      <c r="N498" s="370">
        <v>6096.45</v>
      </c>
      <c r="O498" s="370">
        <v>0</v>
      </c>
      <c r="P498" s="370">
        <v>0</v>
      </c>
      <c r="Q498" s="370">
        <v>6096.45</v>
      </c>
      <c r="R498" s="370">
        <v>0</v>
      </c>
      <c r="S498" s="370">
        <v>0</v>
      </c>
      <c r="T498" s="370">
        <f t="shared" si="563"/>
        <v>6096.45</v>
      </c>
      <c r="U498" s="370">
        <f t="shared" si="564"/>
        <v>0</v>
      </c>
      <c r="V498" s="370">
        <f t="shared" si="565"/>
        <v>0</v>
      </c>
      <c r="W498" s="371">
        <v>0</v>
      </c>
      <c r="Y498" s="4">
        <v>6096.45</v>
      </c>
      <c r="AA498" s="39">
        <f t="shared" si="502"/>
        <v>0</v>
      </c>
      <c r="AB498" s="39"/>
    </row>
    <row r="499" spans="1:28" ht="15.45" customHeight="1" x14ac:dyDescent="0.25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v>121749.64</v>
      </c>
      <c r="O499" s="432">
        <v>0</v>
      </c>
      <c r="P499" s="432">
        <v>0</v>
      </c>
      <c r="Q499" s="432">
        <v>121749.64</v>
      </c>
      <c r="R499" s="432">
        <v>0</v>
      </c>
      <c r="S499" s="432">
        <v>0</v>
      </c>
      <c r="T499" s="432">
        <f>SUM(T501:T538)</f>
        <v>121749.64</v>
      </c>
      <c r="U499" s="432">
        <f>SUM(U501:U538)</f>
        <v>0</v>
      </c>
      <c r="V499" s="432">
        <f>SUM(V501:V538)</f>
        <v>664</v>
      </c>
      <c r="W499" s="363">
        <v>5.4538148942370589E-3</v>
      </c>
      <c r="Y499" s="4">
        <v>121749.64</v>
      </c>
      <c r="AA499" s="39">
        <f t="shared" si="502"/>
        <v>0</v>
      </c>
      <c r="AB499" s="39"/>
    </row>
    <row r="500" spans="1:28" ht="15.45" customHeight="1" x14ac:dyDescent="0.25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32"/>
      <c r="I500" s="632"/>
      <c r="J500" s="632"/>
      <c r="K500" s="632"/>
      <c r="L500" s="632"/>
      <c r="M500" s="632"/>
      <c r="N500" s="632"/>
      <c r="O500" s="632"/>
      <c r="P500" s="632"/>
      <c r="Q500" s="632"/>
      <c r="R500" s="632"/>
      <c r="S500" s="632"/>
      <c r="T500" s="632"/>
      <c r="U500" s="632"/>
      <c r="V500" s="632"/>
      <c r="W500" s="433"/>
      <c r="Y500" s="4">
        <v>121749.64</v>
      </c>
      <c r="AA500" s="39">
        <f t="shared" si="502"/>
        <v>121749.64</v>
      </c>
      <c r="AB500" s="39"/>
    </row>
    <row r="501" spans="1:28" ht="26.4" x14ac:dyDescent="0.25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v>0</v>
      </c>
      <c r="G501" s="366">
        <v>0</v>
      </c>
      <c r="H501" s="430">
        <v>4</v>
      </c>
      <c r="I501" s="366">
        <v>0</v>
      </c>
      <c r="J501" s="366">
        <v>0</v>
      </c>
      <c r="K501" s="430">
        <v>4</v>
      </c>
      <c r="L501" s="383"/>
      <c r="M501" s="369">
        <v>0</v>
      </c>
      <c r="N501" s="370">
        <v>108.96</v>
      </c>
      <c r="O501" s="370">
        <v>0</v>
      </c>
      <c r="P501" s="370">
        <v>0</v>
      </c>
      <c r="Q501" s="370">
        <v>108.96</v>
      </c>
      <c r="R501" s="370">
        <v>0</v>
      </c>
      <c r="S501" s="370">
        <v>0</v>
      </c>
      <c r="T501" s="370">
        <f t="shared" ref="T501" si="566">ROUND(K501*D501,2)</f>
        <v>108.96</v>
      </c>
      <c r="U501" s="370">
        <f t="shared" ref="U501" si="567">ROUND(L501*D501,2)</f>
        <v>0</v>
      </c>
      <c r="V501" s="370">
        <f t="shared" ref="V501" si="568">ROUND(M501*D501,2)</f>
        <v>0</v>
      </c>
      <c r="W501" s="371">
        <v>0</v>
      </c>
      <c r="Y501" s="4">
        <v>108.96</v>
      </c>
      <c r="AA501" s="39">
        <f t="shared" si="502"/>
        <v>0</v>
      </c>
      <c r="AB501" s="39"/>
    </row>
    <row r="502" spans="1:28" ht="26.4" x14ac:dyDescent="0.25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v>0</v>
      </c>
      <c r="G502" s="366">
        <v>0</v>
      </c>
      <c r="H502" s="430">
        <v>6</v>
      </c>
      <c r="I502" s="366">
        <v>0</v>
      </c>
      <c r="J502" s="366">
        <v>0</v>
      </c>
      <c r="K502" s="430">
        <v>6</v>
      </c>
      <c r="L502" s="383"/>
      <c r="M502" s="369">
        <v>0</v>
      </c>
      <c r="N502" s="370">
        <v>178.08</v>
      </c>
      <c r="O502" s="370">
        <v>0</v>
      </c>
      <c r="P502" s="370">
        <v>0</v>
      </c>
      <c r="Q502" s="370">
        <v>178.08</v>
      </c>
      <c r="R502" s="370">
        <v>0</v>
      </c>
      <c r="S502" s="370">
        <v>0</v>
      </c>
      <c r="T502" s="370">
        <f t="shared" ref="T502:T538" si="569">ROUND(K502*D502,2)</f>
        <v>178.08</v>
      </c>
      <c r="U502" s="370">
        <f t="shared" ref="U502:U538" si="570">ROUND(L502*D502,2)</f>
        <v>0</v>
      </c>
      <c r="V502" s="370">
        <f t="shared" ref="V502:V538" si="571">ROUND(M502*D502,2)</f>
        <v>0</v>
      </c>
      <c r="W502" s="371">
        <v>0</v>
      </c>
      <c r="Y502" s="4">
        <v>178.08</v>
      </c>
      <c r="AA502" s="39">
        <f t="shared" si="502"/>
        <v>0</v>
      </c>
      <c r="AB502" s="39"/>
    </row>
    <row r="503" spans="1:28" ht="26.4" x14ac:dyDescent="0.25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v>0</v>
      </c>
      <c r="G503" s="366">
        <v>0</v>
      </c>
      <c r="H503" s="430">
        <v>14</v>
      </c>
      <c r="I503" s="366">
        <v>0</v>
      </c>
      <c r="J503" s="366">
        <v>0</v>
      </c>
      <c r="K503" s="430">
        <v>14</v>
      </c>
      <c r="L503" s="383"/>
      <c r="M503" s="369">
        <v>0</v>
      </c>
      <c r="N503" s="370">
        <v>703.36</v>
      </c>
      <c r="O503" s="370">
        <v>0</v>
      </c>
      <c r="P503" s="370">
        <v>0</v>
      </c>
      <c r="Q503" s="370">
        <v>703.36</v>
      </c>
      <c r="R503" s="370">
        <v>0</v>
      </c>
      <c r="S503" s="370">
        <v>0</v>
      </c>
      <c r="T503" s="370">
        <f t="shared" si="569"/>
        <v>703.36</v>
      </c>
      <c r="U503" s="370">
        <f t="shared" si="570"/>
        <v>0</v>
      </c>
      <c r="V503" s="370">
        <f t="shared" si="571"/>
        <v>0</v>
      </c>
      <c r="W503" s="371">
        <v>0</v>
      </c>
      <c r="Y503" s="4">
        <v>703.36</v>
      </c>
      <c r="AA503" s="39">
        <f t="shared" si="502"/>
        <v>0</v>
      </c>
      <c r="AB503" s="39"/>
    </row>
    <row r="504" spans="1:28" ht="26.4" x14ac:dyDescent="0.25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v>0</v>
      </c>
      <c r="G504" s="366">
        <v>0</v>
      </c>
      <c r="H504" s="430">
        <v>16</v>
      </c>
      <c r="I504" s="366">
        <v>0</v>
      </c>
      <c r="J504" s="366">
        <v>0</v>
      </c>
      <c r="K504" s="430">
        <v>16</v>
      </c>
      <c r="L504" s="383"/>
      <c r="M504" s="369">
        <v>0</v>
      </c>
      <c r="N504" s="370">
        <v>881.92</v>
      </c>
      <c r="O504" s="370">
        <v>0</v>
      </c>
      <c r="P504" s="370">
        <v>0</v>
      </c>
      <c r="Q504" s="370">
        <v>881.92</v>
      </c>
      <c r="R504" s="370">
        <v>0</v>
      </c>
      <c r="S504" s="370">
        <v>0</v>
      </c>
      <c r="T504" s="370">
        <f t="shared" si="569"/>
        <v>881.92</v>
      </c>
      <c r="U504" s="370">
        <f t="shared" si="570"/>
        <v>0</v>
      </c>
      <c r="V504" s="370">
        <f t="shared" si="571"/>
        <v>0</v>
      </c>
      <c r="W504" s="371">
        <v>0</v>
      </c>
      <c r="Y504" s="4">
        <v>881.92</v>
      </c>
      <c r="AA504" s="39">
        <f t="shared" si="502"/>
        <v>0</v>
      </c>
      <c r="AB504" s="39"/>
    </row>
    <row r="505" spans="1:28" ht="26.4" x14ac:dyDescent="0.25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v>0</v>
      </c>
      <c r="G505" s="366">
        <v>0</v>
      </c>
      <c r="H505" s="430">
        <v>7</v>
      </c>
      <c r="I505" s="366">
        <v>0</v>
      </c>
      <c r="J505" s="366">
        <v>0</v>
      </c>
      <c r="K505" s="430">
        <v>7</v>
      </c>
      <c r="L505" s="383"/>
      <c r="M505" s="369">
        <v>0</v>
      </c>
      <c r="N505" s="370">
        <v>180.04</v>
      </c>
      <c r="O505" s="370">
        <v>0</v>
      </c>
      <c r="P505" s="370">
        <v>0</v>
      </c>
      <c r="Q505" s="370">
        <v>180.04</v>
      </c>
      <c r="R505" s="370">
        <v>0</v>
      </c>
      <c r="S505" s="370">
        <v>0</v>
      </c>
      <c r="T505" s="370">
        <f t="shared" si="569"/>
        <v>180.04</v>
      </c>
      <c r="U505" s="370">
        <f t="shared" si="570"/>
        <v>0</v>
      </c>
      <c r="V505" s="370">
        <f t="shared" si="571"/>
        <v>0</v>
      </c>
      <c r="W505" s="371">
        <v>0</v>
      </c>
      <c r="Y505" s="4">
        <v>180.04</v>
      </c>
      <c r="AA505" s="39">
        <f t="shared" si="502"/>
        <v>0</v>
      </c>
      <c r="AB505" s="39"/>
    </row>
    <row r="506" spans="1:28" ht="26.4" x14ac:dyDescent="0.25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v>0</v>
      </c>
      <c r="G506" s="366">
        <v>0</v>
      </c>
      <c r="H506" s="430">
        <v>5</v>
      </c>
      <c r="I506" s="366">
        <v>0</v>
      </c>
      <c r="J506" s="366">
        <v>0</v>
      </c>
      <c r="K506" s="430">
        <v>5</v>
      </c>
      <c r="L506" s="383"/>
      <c r="M506" s="369">
        <v>0</v>
      </c>
      <c r="N506" s="370">
        <v>263.85000000000002</v>
      </c>
      <c r="O506" s="370">
        <v>0</v>
      </c>
      <c r="P506" s="370">
        <v>0</v>
      </c>
      <c r="Q506" s="370">
        <v>263.85000000000002</v>
      </c>
      <c r="R506" s="370">
        <v>0</v>
      </c>
      <c r="S506" s="370">
        <v>0</v>
      </c>
      <c r="T506" s="370">
        <f t="shared" si="569"/>
        <v>263.85000000000002</v>
      </c>
      <c r="U506" s="370">
        <f t="shared" si="570"/>
        <v>0</v>
      </c>
      <c r="V506" s="370">
        <f t="shared" si="571"/>
        <v>0</v>
      </c>
      <c r="W506" s="371">
        <v>0</v>
      </c>
      <c r="Y506" s="4">
        <v>263.85000000000002</v>
      </c>
      <c r="AA506" s="39">
        <f t="shared" si="502"/>
        <v>0</v>
      </c>
      <c r="AB506" s="39"/>
    </row>
    <row r="507" spans="1:28" ht="26.4" x14ac:dyDescent="0.25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v>0</v>
      </c>
      <c r="G507" s="366">
        <v>0</v>
      </c>
      <c r="H507" s="430">
        <v>5</v>
      </c>
      <c r="I507" s="366">
        <v>0</v>
      </c>
      <c r="J507" s="366">
        <v>0</v>
      </c>
      <c r="K507" s="430">
        <v>5</v>
      </c>
      <c r="L507" s="383"/>
      <c r="M507" s="369">
        <v>0</v>
      </c>
      <c r="N507" s="370">
        <v>279</v>
      </c>
      <c r="O507" s="370">
        <v>0</v>
      </c>
      <c r="P507" s="370">
        <v>0</v>
      </c>
      <c r="Q507" s="370">
        <v>279</v>
      </c>
      <c r="R507" s="370">
        <v>0</v>
      </c>
      <c r="S507" s="370">
        <v>0</v>
      </c>
      <c r="T507" s="370">
        <f t="shared" si="569"/>
        <v>279</v>
      </c>
      <c r="U507" s="370">
        <f t="shared" si="570"/>
        <v>0</v>
      </c>
      <c r="V507" s="370">
        <f t="shared" si="571"/>
        <v>0</v>
      </c>
      <c r="W507" s="371">
        <v>0</v>
      </c>
      <c r="Y507" s="4">
        <v>279</v>
      </c>
      <c r="AA507" s="39">
        <f t="shared" ref="AA507:AA567" si="572">+Y507-N507</f>
        <v>0</v>
      </c>
      <c r="AB507" s="39"/>
    </row>
    <row r="508" spans="1:28" ht="26.4" x14ac:dyDescent="0.25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v>0</v>
      </c>
      <c r="G508" s="366">
        <v>0</v>
      </c>
      <c r="H508" s="430">
        <v>4</v>
      </c>
      <c r="I508" s="366">
        <v>0</v>
      </c>
      <c r="J508" s="366">
        <v>0</v>
      </c>
      <c r="K508" s="430">
        <v>4</v>
      </c>
      <c r="L508" s="383"/>
      <c r="M508" s="369">
        <v>0</v>
      </c>
      <c r="N508" s="370">
        <v>295.16000000000003</v>
      </c>
      <c r="O508" s="370">
        <v>0</v>
      </c>
      <c r="P508" s="370">
        <v>0</v>
      </c>
      <c r="Q508" s="370">
        <v>295.16000000000003</v>
      </c>
      <c r="R508" s="370">
        <v>0</v>
      </c>
      <c r="S508" s="370">
        <v>0</v>
      </c>
      <c r="T508" s="370">
        <f t="shared" si="569"/>
        <v>295.16000000000003</v>
      </c>
      <c r="U508" s="370">
        <f t="shared" si="570"/>
        <v>0</v>
      </c>
      <c r="V508" s="370">
        <f t="shared" si="571"/>
        <v>0</v>
      </c>
      <c r="W508" s="371">
        <v>0</v>
      </c>
      <c r="Y508" s="4">
        <v>295.16000000000003</v>
      </c>
      <c r="AA508" s="39">
        <f t="shared" si="572"/>
        <v>0</v>
      </c>
      <c r="AB508" s="39"/>
    </row>
    <row r="509" spans="1:28" ht="39.6" x14ac:dyDescent="0.25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v>0</v>
      </c>
      <c r="G509" s="366">
        <v>0</v>
      </c>
      <c r="H509" s="430">
        <v>1255.9000000000001</v>
      </c>
      <c r="I509" s="366">
        <v>0</v>
      </c>
      <c r="J509" s="366">
        <v>0</v>
      </c>
      <c r="K509" s="430">
        <v>1255.9000000000001</v>
      </c>
      <c r="L509" s="383"/>
      <c r="M509" s="369">
        <v>0</v>
      </c>
      <c r="N509" s="370">
        <v>5651.55</v>
      </c>
      <c r="O509" s="370">
        <v>0</v>
      </c>
      <c r="P509" s="370">
        <v>0</v>
      </c>
      <c r="Q509" s="370">
        <v>5651.55</v>
      </c>
      <c r="R509" s="370">
        <v>0</v>
      </c>
      <c r="S509" s="370">
        <v>0</v>
      </c>
      <c r="T509" s="370">
        <f t="shared" si="569"/>
        <v>5651.55</v>
      </c>
      <c r="U509" s="370">
        <f t="shared" si="570"/>
        <v>0</v>
      </c>
      <c r="V509" s="370">
        <f t="shared" si="571"/>
        <v>0</v>
      </c>
      <c r="W509" s="371">
        <v>0</v>
      </c>
      <c r="Y509" s="4">
        <v>5651.55</v>
      </c>
      <c r="AA509" s="39">
        <f t="shared" si="572"/>
        <v>0</v>
      </c>
      <c r="AB509" s="39"/>
    </row>
    <row r="510" spans="1:28" ht="39.6" x14ac:dyDescent="0.25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v>0</v>
      </c>
      <c r="G510" s="366">
        <v>0</v>
      </c>
      <c r="H510" s="430">
        <v>3350.2</v>
      </c>
      <c r="I510" s="366">
        <v>0</v>
      </c>
      <c r="J510" s="366">
        <v>0</v>
      </c>
      <c r="K510" s="430">
        <v>3350.2</v>
      </c>
      <c r="L510" s="383"/>
      <c r="M510" s="369">
        <v>0</v>
      </c>
      <c r="N510" s="370">
        <v>20402.72</v>
      </c>
      <c r="O510" s="370">
        <v>0</v>
      </c>
      <c r="P510" s="370">
        <v>0</v>
      </c>
      <c r="Q510" s="370">
        <v>20402.72</v>
      </c>
      <c r="R510" s="370">
        <v>0</v>
      </c>
      <c r="S510" s="370">
        <v>0</v>
      </c>
      <c r="T510" s="370">
        <f t="shared" si="569"/>
        <v>20402.72</v>
      </c>
      <c r="U510" s="370">
        <f t="shared" si="570"/>
        <v>0</v>
      </c>
      <c r="V510" s="370">
        <f t="shared" si="571"/>
        <v>0</v>
      </c>
      <c r="W510" s="371">
        <v>0</v>
      </c>
      <c r="Y510" s="4">
        <v>20402.72</v>
      </c>
      <c r="AA510" s="39">
        <f t="shared" si="572"/>
        <v>0</v>
      </c>
      <c r="AB510" s="39"/>
    </row>
    <row r="511" spans="1:28" ht="39.6" x14ac:dyDescent="0.25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v>0</v>
      </c>
      <c r="G511" s="366">
        <v>0</v>
      </c>
      <c r="H511" s="430">
        <v>421.5</v>
      </c>
      <c r="I511" s="366">
        <v>0</v>
      </c>
      <c r="J511" s="366">
        <v>0</v>
      </c>
      <c r="K511" s="430">
        <v>421.5</v>
      </c>
      <c r="L511" s="383"/>
      <c r="M511" s="369">
        <v>0</v>
      </c>
      <c r="N511" s="370">
        <v>3620.69</v>
      </c>
      <c r="O511" s="370">
        <v>0</v>
      </c>
      <c r="P511" s="370">
        <v>0</v>
      </c>
      <c r="Q511" s="370">
        <v>3620.69</v>
      </c>
      <c r="R511" s="370">
        <v>0</v>
      </c>
      <c r="S511" s="370">
        <v>0</v>
      </c>
      <c r="T511" s="370">
        <f t="shared" si="569"/>
        <v>3620.69</v>
      </c>
      <c r="U511" s="370">
        <f t="shared" si="570"/>
        <v>0</v>
      </c>
      <c r="V511" s="370">
        <f t="shared" si="571"/>
        <v>0</v>
      </c>
      <c r="W511" s="371">
        <v>0</v>
      </c>
      <c r="Y511" s="4">
        <v>3620.69</v>
      </c>
      <c r="AA511" s="39">
        <f t="shared" si="572"/>
        <v>0</v>
      </c>
      <c r="AB511" s="39"/>
    </row>
    <row r="512" spans="1:28" ht="39.6" x14ac:dyDescent="0.25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v>0</v>
      </c>
      <c r="G512" s="366">
        <v>0</v>
      </c>
      <c r="H512" s="430">
        <v>471.5</v>
      </c>
      <c r="I512" s="366">
        <v>0</v>
      </c>
      <c r="J512" s="366">
        <v>0</v>
      </c>
      <c r="K512" s="430">
        <v>471.5</v>
      </c>
      <c r="L512" s="383"/>
      <c r="M512" s="369">
        <v>0</v>
      </c>
      <c r="N512" s="370">
        <v>5478.83</v>
      </c>
      <c r="O512" s="370">
        <v>0</v>
      </c>
      <c r="P512" s="370">
        <v>0</v>
      </c>
      <c r="Q512" s="370">
        <v>5478.83</v>
      </c>
      <c r="R512" s="370">
        <v>0</v>
      </c>
      <c r="S512" s="370">
        <v>0</v>
      </c>
      <c r="T512" s="370">
        <f t="shared" si="569"/>
        <v>5478.83</v>
      </c>
      <c r="U512" s="370">
        <f t="shared" si="570"/>
        <v>0</v>
      </c>
      <c r="V512" s="370">
        <f t="shared" si="571"/>
        <v>0</v>
      </c>
      <c r="W512" s="371">
        <v>0</v>
      </c>
      <c r="Y512" s="4">
        <v>5478.83</v>
      </c>
      <c r="AA512" s="39">
        <f t="shared" si="572"/>
        <v>0</v>
      </c>
      <c r="AB512" s="39"/>
    </row>
    <row r="513" spans="1:28" ht="39.6" x14ac:dyDescent="0.25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v>0</v>
      </c>
      <c r="G513" s="366">
        <v>0</v>
      </c>
      <c r="H513" s="430">
        <v>12</v>
      </c>
      <c r="I513" s="366">
        <v>0</v>
      </c>
      <c r="J513" s="366">
        <v>0</v>
      </c>
      <c r="K513" s="430">
        <v>12</v>
      </c>
      <c r="L513" s="383"/>
      <c r="M513" s="369">
        <v>0</v>
      </c>
      <c r="N513" s="370">
        <v>219.84</v>
      </c>
      <c r="O513" s="370">
        <v>0</v>
      </c>
      <c r="P513" s="370">
        <v>0</v>
      </c>
      <c r="Q513" s="370">
        <v>219.84</v>
      </c>
      <c r="R513" s="370">
        <v>0</v>
      </c>
      <c r="S513" s="370">
        <v>0</v>
      </c>
      <c r="T513" s="370">
        <f t="shared" si="569"/>
        <v>219.84</v>
      </c>
      <c r="U513" s="370">
        <f t="shared" si="570"/>
        <v>0</v>
      </c>
      <c r="V513" s="370">
        <f t="shared" si="571"/>
        <v>0</v>
      </c>
      <c r="W513" s="371">
        <v>0</v>
      </c>
      <c r="Y513" s="4">
        <v>219.84</v>
      </c>
      <c r="AA513" s="39">
        <f t="shared" si="572"/>
        <v>0</v>
      </c>
      <c r="AB513" s="39"/>
    </row>
    <row r="514" spans="1:28" ht="26.4" x14ac:dyDescent="0.25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v>0</v>
      </c>
      <c r="G514" s="366">
        <v>0</v>
      </c>
      <c r="H514" s="430">
        <v>26</v>
      </c>
      <c r="I514" s="366">
        <v>0</v>
      </c>
      <c r="J514" s="366">
        <v>0</v>
      </c>
      <c r="K514" s="430">
        <v>26</v>
      </c>
      <c r="L514" s="383"/>
      <c r="M514" s="369">
        <v>0</v>
      </c>
      <c r="N514" s="370">
        <v>3515.98</v>
      </c>
      <c r="O514" s="370">
        <v>0</v>
      </c>
      <c r="P514" s="370">
        <v>0</v>
      </c>
      <c r="Q514" s="370">
        <v>3515.98</v>
      </c>
      <c r="R514" s="370">
        <v>0</v>
      </c>
      <c r="S514" s="370">
        <v>0</v>
      </c>
      <c r="T514" s="370">
        <f t="shared" si="569"/>
        <v>3515.98</v>
      </c>
      <c r="U514" s="370">
        <f t="shared" si="570"/>
        <v>0</v>
      </c>
      <c r="V514" s="370">
        <f t="shared" si="571"/>
        <v>0</v>
      </c>
      <c r="W514" s="371">
        <v>0</v>
      </c>
      <c r="Y514" s="4">
        <v>3515.98</v>
      </c>
      <c r="AA514" s="39">
        <f t="shared" si="572"/>
        <v>0</v>
      </c>
      <c r="AB514" s="39"/>
    </row>
    <row r="515" spans="1:28" ht="26.4" x14ac:dyDescent="0.25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v>0</v>
      </c>
      <c r="G515" s="366">
        <v>0</v>
      </c>
      <c r="H515" s="430">
        <v>7</v>
      </c>
      <c r="I515" s="366">
        <v>0</v>
      </c>
      <c r="J515" s="366">
        <v>0</v>
      </c>
      <c r="K515" s="430">
        <v>7</v>
      </c>
      <c r="L515" s="383"/>
      <c r="M515" s="369">
        <v>0</v>
      </c>
      <c r="N515" s="370">
        <v>571.76</v>
      </c>
      <c r="O515" s="370">
        <v>0</v>
      </c>
      <c r="P515" s="370">
        <v>0</v>
      </c>
      <c r="Q515" s="370">
        <v>571.76</v>
      </c>
      <c r="R515" s="370">
        <v>0</v>
      </c>
      <c r="S515" s="370">
        <v>0</v>
      </c>
      <c r="T515" s="370">
        <f t="shared" si="569"/>
        <v>571.76</v>
      </c>
      <c r="U515" s="370">
        <f t="shared" si="570"/>
        <v>0</v>
      </c>
      <c r="V515" s="370">
        <f t="shared" si="571"/>
        <v>0</v>
      </c>
      <c r="W515" s="371">
        <v>0</v>
      </c>
      <c r="Y515" s="4">
        <v>571.76</v>
      </c>
      <c r="AA515" s="39">
        <f t="shared" si="572"/>
        <v>0</v>
      </c>
      <c r="AB515" s="39"/>
    </row>
    <row r="516" spans="1:28" ht="26.4" x14ac:dyDescent="0.25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v>0</v>
      </c>
      <c r="G516" s="366">
        <v>0</v>
      </c>
      <c r="H516" s="430">
        <v>1</v>
      </c>
      <c r="I516" s="366">
        <v>0</v>
      </c>
      <c r="J516" s="366">
        <v>0</v>
      </c>
      <c r="K516" s="430">
        <v>1</v>
      </c>
      <c r="L516" s="383"/>
      <c r="M516" s="369">
        <v>0</v>
      </c>
      <c r="N516" s="370">
        <v>83.35</v>
      </c>
      <c r="O516" s="370">
        <v>0</v>
      </c>
      <c r="P516" s="370">
        <v>0</v>
      </c>
      <c r="Q516" s="370">
        <v>83.35</v>
      </c>
      <c r="R516" s="370">
        <v>0</v>
      </c>
      <c r="S516" s="370">
        <v>0</v>
      </c>
      <c r="T516" s="370">
        <f t="shared" si="569"/>
        <v>83.35</v>
      </c>
      <c r="U516" s="370">
        <f t="shared" si="570"/>
        <v>0</v>
      </c>
      <c r="V516" s="370">
        <f t="shared" si="571"/>
        <v>0</v>
      </c>
      <c r="W516" s="371">
        <v>0</v>
      </c>
      <c r="Y516" s="4">
        <v>83.35</v>
      </c>
      <c r="AA516" s="39">
        <f t="shared" si="572"/>
        <v>0</v>
      </c>
      <c r="AB516" s="39"/>
    </row>
    <row r="517" spans="1:28" ht="26.4" x14ac:dyDescent="0.25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v>0</v>
      </c>
      <c r="G517" s="366">
        <v>0</v>
      </c>
      <c r="H517" s="430">
        <v>1</v>
      </c>
      <c r="I517" s="366">
        <v>0</v>
      </c>
      <c r="J517" s="366">
        <v>0</v>
      </c>
      <c r="K517" s="430">
        <v>1</v>
      </c>
      <c r="L517" s="383"/>
      <c r="M517" s="369">
        <v>0</v>
      </c>
      <c r="N517" s="370">
        <v>96.63</v>
      </c>
      <c r="O517" s="370">
        <v>0</v>
      </c>
      <c r="P517" s="370">
        <v>0</v>
      </c>
      <c r="Q517" s="370">
        <v>96.63</v>
      </c>
      <c r="R517" s="370">
        <v>0</v>
      </c>
      <c r="S517" s="370">
        <v>0</v>
      </c>
      <c r="T517" s="370">
        <f t="shared" si="569"/>
        <v>96.63</v>
      </c>
      <c r="U517" s="370">
        <f t="shared" si="570"/>
        <v>0</v>
      </c>
      <c r="V517" s="370">
        <f t="shared" si="571"/>
        <v>0</v>
      </c>
      <c r="W517" s="371">
        <v>0</v>
      </c>
      <c r="Y517" s="4">
        <v>96.63</v>
      </c>
      <c r="AA517" s="39">
        <f t="shared" si="572"/>
        <v>0</v>
      </c>
      <c r="AB517" s="39"/>
    </row>
    <row r="518" spans="1:28" ht="26.4" x14ac:dyDescent="0.25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v>0</v>
      </c>
      <c r="G518" s="366">
        <v>0</v>
      </c>
      <c r="H518" s="430">
        <v>20</v>
      </c>
      <c r="I518" s="366">
        <v>0</v>
      </c>
      <c r="J518" s="366">
        <v>0</v>
      </c>
      <c r="K518" s="430">
        <v>20</v>
      </c>
      <c r="L518" s="383"/>
      <c r="M518" s="369">
        <v>0</v>
      </c>
      <c r="N518" s="370">
        <v>259.2</v>
      </c>
      <c r="O518" s="370">
        <v>0</v>
      </c>
      <c r="P518" s="370">
        <v>0</v>
      </c>
      <c r="Q518" s="370">
        <v>259.2</v>
      </c>
      <c r="R518" s="370">
        <v>0</v>
      </c>
      <c r="S518" s="370">
        <v>0</v>
      </c>
      <c r="T518" s="370">
        <f t="shared" si="569"/>
        <v>259.2</v>
      </c>
      <c r="U518" s="370">
        <f t="shared" si="570"/>
        <v>0</v>
      </c>
      <c r="V518" s="370">
        <f t="shared" si="571"/>
        <v>0</v>
      </c>
      <c r="W518" s="371">
        <v>0</v>
      </c>
      <c r="Y518" s="4">
        <v>259.2</v>
      </c>
      <c r="AA518" s="39">
        <f t="shared" si="572"/>
        <v>0</v>
      </c>
      <c r="AB518" s="39"/>
    </row>
    <row r="519" spans="1:28" ht="26.4" x14ac:dyDescent="0.25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v>0</v>
      </c>
      <c r="G519" s="366">
        <v>0</v>
      </c>
      <c r="H519" s="430">
        <v>1</v>
      </c>
      <c r="I519" s="366">
        <v>0</v>
      </c>
      <c r="J519" s="366">
        <v>0</v>
      </c>
      <c r="K519" s="430">
        <v>1</v>
      </c>
      <c r="L519" s="383"/>
      <c r="M519" s="369">
        <v>0</v>
      </c>
      <c r="N519" s="370">
        <v>13.52</v>
      </c>
      <c r="O519" s="370">
        <v>0</v>
      </c>
      <c r="P519" s="370">
        <v>0</v>
      </c>
      <c r="Q519" s="370">
        <v>13.52</v>
      </c>
      <c r="R519" s="370">
        <v>0</v>
      </c>
      <c r="S519" s="370">
        <v>0</v>
      </c>
      <c r="T519" s="370">
        <f t="shared" si="569"/>
        <v>13.52</v>
      </c>
      <c r="U519" s="370">
        <f t="shared" si="570"/>
        <v>0</v>
      </c>
      <c r="V519" s="370">
        <f t="shared" si="571"/>
        <v>0</v>
      </c>
      <c r="W519" s="371">
        <v>0</v>
      </c>
      <c r="Y519" s="4">
        <v>13.52</v>
      </c>
      <c r="AA519" s="39">
        <f t="shared" si="572"/>
        <v>0</v>
      </c>
      <c r="AB519" s="39"/>
    </row>
    <row r="520" spans="1:28" ht="39.6" x14ac:dyDescent="0.25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v>0</v>
      </c>
      <c r="G520" s="366">
        <v>0</v>
      </c>
      <c r="H520" s="430">
        <v>134.69999999999999</v>
      </c>
      <c r="I520" s="366">
        <v>0</v>
      </c>
      <c r="J520" s="366">
        <v>0</v>
      </c>
      <c r="K520" s="430">
        <v>134.69999999999999</v>
      </c>
      <c r="L520" s="383"/>
      <c r="M520" s="369">
        <v>0</v>
      </c>
      <c r="N520" s="370">
        <v>1275.6099999999999</v>
      </c>
      <c r="O520" s="370">
        <v>0</v>
      </c>
      <c r="P520" s="370">
        <v>0</v>
      </c>
      <c r="Q520" s="370">
        <v>1275.6099999999999</v>
      </c>
      <c r="R520" s="370">
        <v>0</v>
      </c>
      <c r="S520" s="370">
        <v>0</v>
      </c>
      <c r="T520" s="370">
        <f t="shared" si="569"/>
        <v>1275.6099999999999</v>
      </c>
      <c r="U520" s="370">
        <f t="shared" si="570"/>
        <v>0</v>
      </c>
      <c r="V520" s="370">
        <f t="shared" si="571"/>
        <v>0</v>
      </c>
      <c r="W520" s="371">
        <v>0</v>
      </c>
      <c r="Y520" s="4">
        <v>1275.6099999999999</v>
      </c>
      <c r="AA520" s="39">
        <f t="shared" si="572"/>
        <v>0</v>
      </c>
      <c r="AB520" s="39"/>
    </row>
    <row r="521" spans="1:28" ht="39.6" x14ac:dyDescent="0.25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v>0</v>
      </c>
      <c r="G521" s="366">
        <v>0</v>
      </c>
      <c r="H521" s="430">
        <v>696.75</v>
      </c>
      <c r="I521" s="366">
        <v>0</v>
      </c>
      <c r="J521" s="366">
        <v>0</v>
      </c>
      <c r="K521" s="430">
        <v>696.75</v>
      </c>
      <c r="L521" s="383"/>
      <c r="M521" s="369">
        <v>100</v>
      </c>
      <c r="N521" s="370">
        <v>4626.42</v>
      </c>
      <c r="O521" s="370">
        <v>0</v>
      </c>
      <c r="P521" s="370">
        <v>0</v>
      </c>
      <c r="Q521" s="370">
        <v>4626.42</v>
      </c>
      <c r="R521" s="370">
        <v>0</v>
      </c>
      <c r="S521" s="370">
        <v>0</v>
      </c>
      <c r="T521" s="370">
        <f t="shared" si="569"/>
        <v>4626.42</v>
      </c>
      <c r="U521" s="370">
        <f t="shared" si="570"/>
        <v>0</v>
      </c>
      <c r="V521" s="370">
        <f t="shared" si="571"/>
        <v>664</v>
      </c>
      <c r="W521" s="371">
        <v>0.14352350197344815</v>
      </c>
      <c r="Y521" s="4">
        <v>4626.42</v>
      </c>
      <c r="AA521" s="39">
        <f t="shared" si="572"/>
        <v>0</v>
      </c>
      <c r="AB521" s="39"/>
    </row>
    <row r="522" spans="1:28" ht="39.6" x14ac:dyDescent="0.25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v>0</v>
      </c>
      <c r="G522" s="366">
        <v>0</v>
      </c>
      <c r="H522" s="430">
        <v>91.5</v>
      </c>
      <c r="I522" s="366">
        <v>0</v>
      </c>
      <c r="J522" s="366">
        <v>0</v>
      </c>
      <c r="K522" s="430">
        <v>91.5</v>
      </c>
      <c r="L522" s="383"/>
      <c r="M522" s="369">
        <v>0</v>
      </c>
      <c r="N522" s="370">
        <v>1544.52</v>
      </c>
      <c r="O522" s="370">
        <v>0</v>
      </c>
      <c r="P522" s="370">
        <v>0</v>
      </c>
      <c r="Q522" s="370">
        <v>1544.52</v>
      </c>
      <c r="R522" s="370">
        <v>0</v>
      </c>
      <c r="S522" s="370">
        <v>0</v>
      </c>
      <c r="T522" s="370">
        <f t="shared" si="569"/>
        <v>1544.52</v>
      </c>
      <c r="U522" s="370">
        <f t="shared" si="570"/>
        <v>0</v>
      </c>
      <c r="V522" s="370">
        <f t="shared" si="571"/>
        <v>0</v>
      </c>
      <c r="W522" s="371">
        <v>0</v>
      </c>
      <c r="Y522" s="4">
        <v>1544.52</v>
      </c>
      <c r="AA522" s="39">
        <f t="shared" si="572"/>
        <v>0</v>
      </c>
      <c r="AB522" s="39"/>
    </row>
    <row r="523" spans="1:28" ht="39.6" x14ac:dyDescent="0.25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v>0</v>
      </c>
      <c r="G523" s="366">
        <v>0</v>
      </c>
      <c r="H523" s="430">
        <v>65.2</v>
      </c>
      <c r="I523" s="366">
        <v>0</v>
      </c>
      <c r="J523" s="366">
        <v>0</v>
      </c>
      <c r="K523" s="430">
        <v>65.2</v>
      </c>
      <c r="L523" s="383"/>
      <c r="M523" s="369">
        <v>0</v>
      </c>
      <c r="N523" s="370">
        <v>2814.03</v>
      </c>
      <c r="O523" s="370">
        <v>0</v>
      </c>
      <c r="P523" s="370">
        <v>0</v>
      </c>
      <c r="Q523" s="370">
        <v>2814.03</v>
      </c>
      <c r="R523" s="370">
        <v>0</v>
      </c>
      <c r="S523" s="370">
        <v>0</v>
      </c>
      <c r="T523" s="370">
        <f t="shared" si="569"/>
        <v>2814.03</v>
      </c>
      <c r="U523" s="370">
        <f t="shared" si="570"/>
        <v>0</v>
      </c>
      <c r="V523" s="370">
        <f t="shared" si="571"/>
        <v>0</v>
      </c>
      <c r="W523" s="371">
        <v>0</v>
      </c>
      <c r="Y523" s="4">
        <v>2814.03</v>
      </c>
      <c r="AA523" s="39">
        <f t="shared" si="572"/>
        <v>0</v>
      </c>
      <c r="AB523" s="39"/>
    </row>
    <row r="524" spans="1:28" ht="39.6" x14ac:dyDescent="0.25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v>0</v>
      </c>
      <c r="G524" s="366">
        <v>0</v>
      </c>
      <c r="H524" s="430">
        <v>182.1</v>
      </c>
      <c r="I524" s="366">
        <v>0</v>
      </c>
      <c r="J524" s="366">
        <v>0</v>
      </c>
      <c r="K524" s="430">
        <v>182.1</v>
      </c>
      <c r="L524" s="383"/>
      <c r="M524" s="369">
        <v>0</v>
      </c>
      <c r="N524" s="370">
        <v>11923.91</v>
      </c>
      <c r="O524" s="370">
        <v>0</v>
      </c>
      <c r="P524" s="370">
        <v>0</v>
      </c>
      <c r="Q524" s="370">
        <v>11923.91</v>
      </c>
      <c r="R524" s="370">
        <v>0</v>
      </c>
      <c r="S524" s="370">
        <v>0</v>
      </c>
      <c r="T524" s="370">
        <f t="shared" si="569"/>
        <v>11923.91</v>
      </c>
      <c r="U524" s="370">
        <f t="shared" si="570"/>
        <v>0</v>
      </c>
      <c r="V524" s="370">
        <f t="shared" si="571"/>
        <v>0</v>
      </c>
      <c r="W524" s="371">
        <v>0</v>
      </c>
      <c r="Y524" s="4">
        <v>11923.91</v>
      </c>
      <c r="AA524" s="39">
        <f t="shared" si="572"/>
        <v>0</v>
      </c>
      <c r="AB524" s="39"/>
    </row>
    <row r="525" spans="1:28" ht="39.6" x14ac:dyDescent="0.25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v>0</v>
      </c>
      <c r="G525" s="366">
        <v>0</v>
      </c>
      <c r="H525" s="430">
        <v>2</v>
      </c>
      <c r="I525" s="366">
        <v>0</v>
      </c>
      <c r="J525" s="366">
        <v>0</v>
      </c>
      <c r="K525" s="430">
        <v>2</v>
      </c>
      <c r="L525" s="383"/>
      <c r="M525" s="369">
        <v>0</v>
      </c>
      <c r="N525" s="370">
        <v>33.76</v>
      </c>
      <c r="O525" s="370">
        <v>0</v>
      </c>
      <c r="P525" s="370">
        <v>0</v>
      </c>
      <c r="Q525" s="370">
        <v>33.76</v>
      </c>
      <c r="R525" s="370">
        <v>0</v>
      </c>
      <c r="S525" s="370">
        <v>0</v>
      </c>
      <c r="T525" s="370">
        <f t="shared" si="569"/>
        <v>33.76</v>
      </c>
      <c r="U525" s="370">
        <f t="shared" si="570"/>
        <v>0</v>
      </c>
      <c r="V525" s="370">
        <f t="shared" si="571"/>
        <v>0</v>
      </c>
      <c r="W525" s="371">
        <v>0</v>
      </c>
      <c r="Y525" s="4">
        <v>33.76</v>
      </c>
      <c r="AA525" s="39">
        <f t="shared" si="572"/>
        <v>0</v>
      </c>
      <c r="AB525" s="39"/>
    </row>
    <row r="526" spans="1:28" ht="39.6" x14ac:dyDescent="0.25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v>0</v>
      </c>
      <c r="G526" s="366">
        <v>0</v>
      </c>
      <c r="H526" s="430">
        <v>2</v>
      </c>
      <c r="I526" s="366">
        <v>0</v>
      </c>
      <c r="J526" s="366">
        <v>0</v>
      </c>
      <c r="K526" s="430">
        <v>2</v>
      </c>
      <c r="L526" s="383"/>
      <c r="M526" s="369">
        <v>0</v>
      </c>
      <c r="N526" s="370">
        <v>20.36</v>
      </c>
      <c r="O526" s="370">
        <v>0</v>
      </c>
      <c r="P526" s="370">
        <v>0</v>
      </c>
      <c r="Q526" s="370">
        <v>20.36</v>
      </c>
      <c r="R526" s="370">
        <v>0</v>
      </c>
      <c r="S526" s="370">
        <v>0</v>
      </c>
      <c r="T526" s="370">
        <f t="shared" si="569"/>
        <v>20.36</v>
      </c>
      <c r="U526" s="370">
        <f t="shared" si="570"/>
        <v>0</v>
      </c>
      <c r="V526" s="370">
        <f t="shared" si="571"/>
        <v>0</v>
      </c>
      <c r="W526" s="371">
        <v>0</v>
      </c>
      <c r="Y526" s="4">
        <v>20.36</v>
      </c>
      <c r="AA526" s="39">
        <f t="shared" si="572"/>
        <v>0</v>
      </c>
      <c r="AB526" s="39"/>
    </row>
    <row r="527" spans="1:28" ht="39.6" x14ac:dyDescent="0.25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v>0</v>
      </c>
      <c r="G527" s="366">
        <v>0</v>
      </c>
      <c r="H527" s="430">
        <v>1</v>
      </c>
      <c r="I527" s="366">
        <v>0</v>
      </c>
      <c r="J527" s="366">
        <v>0</v>
      </c>
      <c r="K527" s="430">
        <v>1</v>
      </c>
      <c r="L527" s="383"/>
      <c r="M527" s="369">
        <v>0</v>
      </c>
      <c r="N527" s="370">
        <v>2124.52</v>
      </c>
      <c r="O527" s="370">
        <v>0</v>
      </c>
      <c r="P527" s="370">
        <v>0</v>
      </c>
      <c r="Q527" s="370">
        <v>2124.52</v>
      </c>
      <c r="R527" s="370">
        <v>0</v>
      </c>
      <c r="S527" s="370">
        <v>0</v>
      </c>
      <c r="T527" s="370">
        <f t="shared" si="569"/>
        <v>2124.52</v>
      </c>
      <c r="U527" s="370">
        <f t="shared" si="570"/>
        <v>0</v>
      </c>
      <c r="V527" s="370">
        <f t="shared" si="571"/>
        <v>0</v>
      </c>
      <c r="W527" s="371">
        <v>0</v>
      </c>
      <c r="Y527" s="4">
        <v>2124.52</v>
      </c>
      <c r="AA527" s="39">
        <f t="shared" si="572"/>
        <v>0</v>
      </c>
      <c r="AB527" s="39"/>
    </row>
    <row r="528" spans="1:28" ht="26.4" x14ac:dyDescent="0.25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v>0</v>
      </c>
      <c r="G528" s="366">
        <v>0</v>
      </c>
      <c r="H528" s="430">
        <v>1</v>
      </c>
      <c r="I528" s="366">
        <v>0</v>
      </c>
      <c r="J528" s="366">
        <v>0</v>
      </c>
      <c r="K528" s="430">
        <v>1</v>
      </c>
      <c r="L528" s="383"/>
      <c r="M528" s="369">
        <v>0</v>
      </c>
      <c r="N528" s="370">
        <v>1222.5899999999999</v>
      </c>
      <c r="O528" s="370">
        <v>0</v>
      </c>
      <c r="P528" s="370">
        <v>0</v>
      </c>
      <c r="Q528" s="370">
        <v>1222.5899999999999</v>
      </c>
      <c r="R528" s="370">
        <v>0</v>
      </c>
      <c r="S528" s="370">
        <v>0</v>
      </c>
      <c r="T528" s="370">
        <f t="shared" si="569"/>
        <v>1222.5899999999999</v>
      </c>
      <c r="U528" s="370">
        <f t="shared" si="570"/>
        <v>0</v>
      </c>
      <c r="V528" s="370">
        <f t="shared" si="571"/>
        <v>0</v>
      </c>
      <c r="W528" s="371">
        <v>0</v>
      </c>
      <c r="Y528" s="4">
        <v>1222.5899999999999</v>
      </c>
      <c r="AA528" s="39">
        <f t="shared" si="572"/>
        <v>0</v>
      </c>
      <c r="AB528" s="39"/>
    </row>
    <row r="529" spans="1:28" ht="26.4" x14ac:dyDescent="0.25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v>0</v>
      </c>
      <c r="G529" s="366">
        <v>0</v>
      </c>
      <c r="H529" s="430">
        <v>1</v>
      </c>
      <c r="I529" s="366">
        <v>0</v>
      </c>
      <c r="J529" s="366">
        <v>0</v>
      </c>
      <c r="K529" s="430">
        <v>1</v>
      </c>
      <c r="L529" s="383"/>
      <c r="M529" s="369">
        <v>0</v>
      </c>
      <c r="N529" s="370">
        <v>127.07</v>
      </c>
      <c r="O529" s="370">
        <v>0</v>
      </c>
      <c r="P529" s="370">
        <v>0</v>
      </c>
      <c r="Q529" s="370">
        <v>127.07</v>
      </c>
      <c r="R529" s="370">
        <v>0</v>
      </c>
      <c r="S529" s="370">
        <v>0</v>
      </c>
      <c r="T529" s="370">
        <f t="shared" si="569"/>
        <v>127.07</v>
      </c>
      <c r="U529" s="370">
        <f t="shared" si="570"/>
        <v>0</v>
      </c>
      <c r="V529" s="370">
        <f t="shared" si="571"/>
        <v>0</v>
      </c>
      <c r="W529" s="371">
        <v>0</v>
      </c>
      <c r="Y529" s="4">
        <v>127.07</v>
      </c>
      <c r="AA529" s="39">
        <f t="shared" si="572"/>
        <v>0</v>
      </c>
      <c r="AB529" s="39"/>
    </row>
    <row r="530" spans="1:28" ht="26.4" x14ac:dyDescent="0.25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v>0</v>
      </c>
      <c r="G530" s="366">
        <v>0</v>
      </c>
      <c r="H530" s="430">
        <v>3</v>
      </c>
      <c r="I530" s="366">
        <v>0</v>
      </c>
      <c r="J530" s="366">
        <v>0</v>
      </c>
      <c r="K530" s="430">
        <v>3</v>
      </c>
      <c r="L530" s="383"/>
      <c r="M530" s="369">
        <v>0</v>
      </c>
      <c r="N530" s="370">
        <v>155.25</v>
      </c>
      <c r="O530" s="370">
        <v>0</v>
      </c>
      <c r="P530" s="370">
        <v>0</v>
      </c>
      <c r="Q530" s="370">
        <v>155.25</v>
      </c>
      <c r="R530" s="370">
        <v>0</v>
      </c>
      <c r="S530" s="370">
        <v>0</v>
      </c>
      <c r="T530" s="370">
        <f t="shared" si="569"/>
        <v>155.25</v>
      </c>
      <c r="U530" s="370">
        <f t="shared" si="570"/>
        <v>0</v>
      </c>
      <c r="V530" s="370">
        <f t="shared" si="571"/>
        <v>0</v>
      </c>
      <c r="W530" s="371">
        <v>0</v>
      </c>
      <c r="Y530" s="4">
        <v>155.25</v>
      </c>
      <c r="AA530" s="39">
        <f t="shared" si="572"/>
        <v>0</v>
      </c>
      <c r="AB530" s="39"/>
    </row>
    <row r="531" spans="1:28" ht="39.6" x14ac:dyDescent="0.25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v>0</v>
      </c>
      <c r="G531" s="366">
        <v>0</v>
      </c>
      <c r="H531" s="430">
        <v>8</v>
      </c>
      <c r="I531" s="366">
        <v>0</v>
      </c>
      <c r="J531" s="366">
        <v>0</v>
      </c>
      <c r="K531" s="430">
        <v>8</v>
      </c>
      <c r="L531" s="383"/>
      <c r="M531" s="369">
        <v>0</v>
      </c>
      <c r="N531" s="370">
        <v>4048</v>
      </c>
      <c r="O531" s="370">
        <v>0</v>
      </c>
      <c r="P531" s="370">
        <v>0</v>
      </c>
      <c r="Q531" s="370">
        <v>4048</v>
      </c>
      <c r="R531" s="370">
        <v>0</v>
      </c>
      <c r="S531" s="370">
        <v>0</v>
      </c>
      <c r="T531" s="370">
        <f t="shared" si="569"/>
        <v>4048</v>
      </c>
      <c r="U531" s="370">
        <f t="shared" si="570"/>
        <v>0</v>
      </c>
      <c r="V531" s="370">
        <f t="shared" si="571"/>
        <v>0</v>
      </c>
      <c r="W531" s="371">
        <v>0</v>
      </c>
      <c r="Y531" s="4">
        <v>4048</v>
      </c>
      <c r="AA531" s="39">
        <f t="shared" si="572"/>
        <v>0</v>
      </c>
      <c r="AB531" s="39"/>
    </row>
    <row r="532" spans="1:28" ht="26.4" x14ac:dyDescent="0.25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v>0</v>
      </c>
      <c r="G532" s="366">
        <v>0</v>
      </c>
      <c r="H532" s="430">
        <v>56</v>
      </c>
      <c r="I532" s="366">
        <v>0</v>
      </c>
      <c r="J532" s="366">
        <v>0</v>
      </c>
      <c r="K532" s="430">
        <v>56</v>
      </c>
      <c r="L532" s="383"/>
      <c r="M532" s="369">
        <v>0</v>
      </c>
      <c r="N532" s="370">
        <v>781.2</v>
      </c>
      <c r="O532" s="370">
        <v>0</v>
      </c>
      <c r="P532" s="370">
        <v>0</v>
      </c>
      <c r="Q532" s="370">
        <v>781.2</v>
      </c>
      <c r="R532" s="370">
        <v>0</v>
      </c>
      <c r="S532" s="370">
        <v>0</v>
      </c>
      <c r="T532" s="370">
        <f t="shared" si="569"/>
        <v>781.2</v>
      </c>
      <c r="U532" s="370">
        <f t="shared" si="570"/>
        <v>0</v>
      </c>
      <c r="V532" s="370">
        <f t="shared" si="571"/>
        <v>0</v>
      </c>
      <c r="W532" s="371">
        <v>0</v>
      </c>
      <c r="Y532" s="4">
        <v>781.2</v>
      </c>
      <c r="AA532" s="39">
        <f t="shared" si="572"/>
        <v>0</v>
      </c>
      <c r="AB532" s="39"/>
    </row>
    <row r="533" spans="1:28" ht="26.4" x14ac:dyDescent="0.25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v>0</v>
      </c>
      <c r="G533" s="366">
        <v>0</v>
      </c>
      <c r="H533" s="430">
        <v>4</v>
      </c>
      <c r="I533" s="366">
        <v>0</v>
      </c>
      <c r="J533" s="366">
        <v>0</v>
      </c>
      <c r="K533" s="430">
        <v>4</v>
      </c>
      <c r="L533" s="383"/>
      <c r="M533" s="369">
        <v>0</v>
      </c>
      <c r="N533" s="370">
        <v>51.6</v>
      </c>
      <c r="O533" s="370">
        <v>0</v>
      </c>
      <c r="P533" s="370">
        <v>0</v>
      </c>
      <c r="Q533" s="370">
        <v>51.6</v>
      </c>
      <c r="R533" s="370">
        <v>0</v>
      </c>
      <c r="S533" s="370">
        <v>0</v>
      </c>
      <c r="T533" s="370">
        <f t="shared" si="569"/>
        <v>51.6</v>
      </c>
      <c r="U533" s="370">
        <f t="shared" si="570"/>
        <v>0</v>
      </c>
      <c r="V533" s="370">
        <f t="shared" si="571"/>
        <v>0</v>
      </c>
      <c r="W533" s="371">
        <v>0</v>
      </c>
      <c r="Y533" s="4">
        <v>51.6</v>
      </c>
      <c r="AA533" s="39">
        <f t="shared" si="572"/>
        <v>0</v>
      </c>
      <c r="AB533" s="39"/>
    </row>
    <row r="534" spans="1:28" ht="52.8" x14ac:dyDescent="0.25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v>0</v>
      </c>
      <c r="G534" s="366">
        <v>0</v>
      </c>
      <c r="H534" s="430">
        <v>16</v>
      </c>
      <c r="I534" s="366">
        <v>0</v>
      </c>
      <c r="J534" s="366">
        <v>0</v>
      </c>
      <c r="K534" s="430">
        <v>16</v>
      </c>
      <c r="L534" s="383"/>
      <c r="M534" s="369">
        <v>0</v>
      </c>
      <c r="N534" s="370">
        <v>8258.24</v>
      </c>
      <c r="O534" s="370">
        <v>0</v>
      </c>
      <c r="P534" s="370">
        <v>0</v>
      </c>
      <c r="Q534" s="370">
        <v>8258.24</v>
      </c>
      <c r="R534" s="370">
        <v>0</v>
      </c>
      <c r="S534" s="370">
        <v>0</v>
      </c>
      <c r="T534" s="370">
        <f t="shared" si="569"/>
        <v>8258.24</v>
      </c>
      <c r="U534" s="370">
        <f t="shared" si="570"/>
        <v>0</v>
      </c>
      <c r="V534" s="370">
        <f t="shared" si="571"/>
        <v>0</v>
      </c>
      <c r="W534" s="371">
        <v>0</v>
      </c>
      <c r="Y534" s="4">
        <v>8258.24</v>
      </c>
      <c r="AA534" s="39">
        <f t="shared" si="572"/>
        <v>0</v>
      </c>
      <c r="AB534" s="39"/>
    </row>
    <row r="535" spans="1:28" ht="26.4" x14ac:dyDescent="0.25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v>0</v>
      </c>
      <c r="G535" s="366">
        <v>0</v>
      </c>
      <c r="H535" s="430">
        <v>16</v>
      </c>
      <c r="I535" s="366">
        <v>0</v>
      </c>
      <c r="J535" s="366">
        <v>0</v>
      </c>
      <c r="K535" s="430">
        <v>16</v>
      </c>
      <c r="L535" s="383"/>
      <c r="M535" s="369">
        <v>0</v>
      </c>
      <c r="N535" s="370">
        <v>19561.439999999999</v>
      </c>
      <c r="O535" s="370">
        <v>0</v>
      </c>
      <c r="P535" s="370">
        <v>0</v>
      </c>
      <c r="Q535" s="370">
        <v>19561.439999999999</v>
      </c>
      <c r="R535" s="370">
        <v>0</v>
      </c>
      <c r="S535" s="370">
        <v>0</v>
      </c>
      <c r="T535" s="370">
        <f t="shared" si="569"/>
        <v>19561.439999999999</v>
      </c>
      <c r="U535" s="370">
        <f t="shared" si="570"/>
        <v>0</v>
      </c>
      <c r="V535" s="370">
        <f t="shared" si="571"/>
        <v>0</v>
      </c>
      <c r="W535" s="371">
        <v>0</v>
      </c>
      <c r="Y535" s="4">
        <v>19561.439999999999</v>
      </c>
      <c r="AA535" s="39">
        <f t="shared" si="572"/>
        <v>0</v>
      </c>
      <c r="AB535" s="39"/>
    </row>
    <row r="536" spans="1:28" ht="39.6" x14ac:dyDescent="0.25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v>0</v>
      </c>
      <c r="G536" s="366">
        <v>0</v>
      </c>
      <c r="H536" s="430">
        <v>32</v>
      </c>
      <c r="I536" s="366">
        <v>0</v>
      </c>
      <c r="J536" s="366">
        <v>0</v>
      </c>
      <c r="K536" s="430">
        <v>32</v>
      </c>
      <c r="L536" s="383"/>
      <c r="M536" s="369">
        <v>0</v>
      </c>
      <c r="N536" s="370">
        <v>14287.36</v>
      </c>
      <c r="O536" s="370">
        <v>0</v>
      </c>
      <c r="P536" s="370">
        <v>0</v>
      </c>
      <c r="Q536" s="370">
        <v>14287.36</v>
      </c>
      <c r="R536" s="370">
        <v>0</v>
      </c>
      <c r="S536" s="370">
        <v>0</v>
      </c>
      <c r="T536" s="370">
        <f t="shared" si="569"/>
        <v>14287.36</v>
      </c>
      <c r="U536" s="370">
        <f t="shared" si="570"/>
        <v>0</v>
      </c>
      <c r="V536" s="370">
        <f t="shared" si="571"/>
        <v>0</v>
      </c>
      <c r="W536" s="371">
        <v>0</v>
      </c>
      <c r="Y536" s="4">
        <v>14287.36</v>
      </c>
      <c r="AA536" s="39">
        <f t="shared" si="572"/>
        <v>0</v>
      </c>
      <c r="AB536" s="39"/>
    </row>
    <row r="537" spans="1:28" ht="39.6" x14ac:dyDescent="0.25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v>0</v>
      </c>
      <c r="G537" s="366">
        <v>0</v>
      </c>
      <c r="H537" s="430">
        <v>44</v>
      </c>
      <c r="I537" s="366">
        <v>0</v>
      </c>
      <c r="J537" s="366">
        <v>0</v>
      </c>
      <c r="K537" s="430">
        <v>44</v>
      </c>
      <c r="L537" s="383"/>
      <c r="M537" s="369">
        <v>0</v>
      </c>
      <c r="N537" s="370">
        <v>5959.36</v>
      </c>
      <c r="O537" s="370">
        <v>0</v>
      </c>
      <c r="P537" s="370">
        <v>0</v>
      </c>
      <c r="Q537" s="370">
        <v>5959.36</v>
      </c>
      <c r="R537" s="370">
        <v>0</v>
      </c>
      <c r="S537" s="370">
        <v>0</v>
      </c>
      <c r="T537" s="370">
        <f t="shared" si="569"/>
        <v>5959.36</v>
      </c>
      <c r="U537" s="370">
        <f t="shared" si="570"/>
        <v>0</v>
      </c>
      <c r="V537" s="370">
        <f t="shared" si="571"/>
        <v>0</v>
      </c>
      <c r="W537" s="371">
        <v>0</v>
      </c>
      <c r="Y537" s="4">
        <v>5959.36</v>
      </c>
      <c r="AA537" s="39">
        <f t="shared" si="572"/>
        <v>0</v>
      </c>
      <c r="AB537" s="39"/>
    </row>
    <row r="538" spans="1:28" ht="26.4" x14ac:dyDescent="0.25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v>0</v>
      </c>
      <c r="G538" s="366">
        <v>0</v>
      </c>
      <c r="H538" s="430">
        <v>9</v>
      </c>
      <c r="I538" s="366">
        <v>0</v>
      </c>
      <c r="J538" s="366">
        <v>0</v>
      </c>
      <c r="K538" s="430">
        <v>9</v>
      </c>
      <c r="L538" s="383"/>
      <c r="M538" s="369">
        <v>0</v>
      </c>
      <c r="N538" s="370">
        <v>129.96</v>
      </c>
      <c r="O538" s="370">
        <v>0</v>
      </c>
      <c r="P538" s="370">
        <v>0</v>
      </c>
      <c r="Q538" s="370">
        <v>129.96</v>
      </c>
      <c r="R538" s="370">
        <v>0</v>
      </c>
      <c r="S538" s="370">
        <v>0</v>
      </c>
      <c r="T538" s="370">
        <f t="shared" si="569"/>
        <v>129.96</v>
      </c>
      <c r="U538" s="370">
        <f t="shared" si="570"/>
        <v>0</v>
      </c>
      <c r="V538" s="370">
        <f t="shared" si="571"/>
        <v>0</v>
      </c>
      <c r="W538" s="371">
        <v>0</v>
      </c>
      <c r="Y538" s="4">
        <v>129.96</v>
      </c>
      <c r="AA538" s="39">
        <f t="shared" si="572"/>
        <v>0</v>
      </c>
      <c r="AB538" s="39"/>
    </row>
    <row r="539" spans="1:28" ht="15.6" x14ac:dyDescent="0.25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v>16444.47</v>
      </c>
      <c r="O539" s="432">
        <v>0</v>
      </c>
      <c r="P539" s="432">
        <v>0</v>
      </c>
      <c r="Q539" s="432">
        <v>16444.47</v>
      </c>
      <c r="R539" s="432">
        <v>0</v>
      </c>
      <c r="S539" s="432">
        <v>0</v>
      </c>
      <c r="T539" s="432">
        <f>SUM(T541:T550)</f>
        <v>16444.47</v>
      </c>
      <c r="U539" s="432">
        <f>SUM(U541:U550)</f>
        <v>0</v>
      </c>
      <c r="V539" s="432">
        <f>SUM(V541:V550)</f>
        <v>3089.8</v>
      </c>
      <c r="W539" s="363">
        <v>0.18789295124744063</v>
      </c>
      <c r="Y539" s="4">
        <v>16444.47</v>
      </c>
      <c r="AA539" s="39">
        <f t="shared" si="572"/>
        <v>0</v>
      </c>
      <c r="AB539" s="39"/>
    </row>
    <row r="540" spans="1:28" ht="15.6" x14ac:dyDescent="0.25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7"/>
      <c r="M540" s="647"/>
      <c r="N540" s="647"/>
      <c r="O540" s="647"/>
      <c r="P540" s="647"/>
      <c r="Q540" s="647"/>
      <c r="R540" s="647"/>
      <c r="S540" s="647"/>
      <c r="T540" s="647"/>
      <c r="U540" s="647"/>
      <c r="V540" s="378"/>
      <c r="W540" s="433"/>
      <c r="Y540" s="4">
        <v>16444.47</v>
      </c>
      <c r="AA540" s="39">
        <f t="shared" si="572"/>
        <v>16444.47</v>
      </c>
      <c r="AB540" s="39"/>
    </row>
    <row r="541" spans="1:28" ht="26.4" x14ac:dyDescent="0.25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v>0</v>
      </c>
      <c r="G541" s="366">
        <v>0</v>
      </c>
      <c r="H541" s="430">
        <v>1</v>
      </c>
      <c r="I541" s="366">
        <v>0</v>
      </c>
      <c r="J541" s="366">
        <v>0</v>
      </c>
      <c r="K541" s="430">
        <v>1</v>
      </c>
      <c r="L541" s="383"/>
      <c r="M541" s="369">
        <v>0</v>
      </c>
      <c r="N541" s="370">
        <v>46.61</v>
      </c>
      <c r="O541" s="370">
        <v>0</v>
      </c>
      <c r="P541" s="370">
        <v>0</v>
      </c>
      <c r="Q541" s="370">
        <v>46.61</v>
      </c>
      <c r="R541" s="370">
        <v>0</v>
      </c>
      <c r="S541" s="370">
        <v>0</v>
      </c>
      <c r="T541" s="370">
        <f t="shared" ref="T541" si="573">ROUND(K541*D541,2)</f>
        <v>46.61</v>
      </c>
      <c r="U541" s="370">
        <f t="shared" ref="U541" si="574">ROUND(L541*D541,2)</f>
        <v>0</v>
      </c>
      <c r="V541" s="370">
        <f t="shared" ref="V541" si="575">ROUND(M541*D541,2)</f>
        <v>0</v>
      </c>
      <c r="W541" s="371">
        <v>0</v>
      </c>
      <c r="Y541" s="4">
        <v>46.61</v>
      </c>
      <c r="AA541" s="39">
        <f t="shared" si="572"/>
        <v>0</v>
      </c>
      <c r="AB541" s="39"/>
    </row>
    <row r="542" spans="1:28" ht="26.4" x14ac:dyDescent="0.25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v>0</v>
      </c>
      <c r="G542" s="366">
        <v>0</v>
      </c>
      <c r="H542" s="430">
        <v>1</v>
      </c>
      <c r="I542" s="366">
        <v>0</v>
      </c>
      <c r="J542" s="366">
        <v>0</v>
      </c>
      <c r="K542" s="430">
        <v>1</v>
      </c>
      <c r="L542" s="383"/>
      <c r="M542" s="369">
        <v>0</v>
      </c>
      <c r="N542" s="370">
        <v>20.170000000000002</v>
      </c>
      <c r="O542" s="370">
        <v>0</v>
      </c>
      <c r="P542" s="370">
        <v>0</v>
      </c>
      <c r="Q542" s="370">
        <v>20.170000000000002</v>
      </c>
      <c r="R542" s="370">
        <v>0</v>
      </c>
      <c r="S542" s="370">
        <v>0</v>
      </c>
      <c r="T542" s="370">
        <f t="shared" ref="T542:T550" si="576">ROUND(K542*D542,2)</f>
        <v>20.170000000000002</v>
      </c>
      <c r="U542" s="370">
        <f t="shared" ref="U542:U550" si="577">ROUND(L542*D542,2)</f>
        <v>0</v>
      </c>
      <c r="V542" s="370">
        <f t="shared" ref="V542:V550" si="578">ROUND(M542*D542,2)</f>
        <v>0</v>
      </c>
      <c r="W542" s="371">
        <v>0</v>
      </c>
      <c r="Y542" s="4">
        <v>20.170000000000002</v>
      </c>
      <c r="AA542" s="39">
        <f t="shared" si="572"/>
        <v>0</v>
      </c>
      <c r="AB542" s="39"/>
    </row>
    <row r="543" spans="1:28" ht="39.6" x14ac:dyDescent="0.25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v>0</v>
      </c>
      <c r="G543" s="366">
        <v>0</v>
      </c>
      <c r="H543" s="430">
        <v>3</v>
      </c>
      <c r="I543" s="366">
        <v>0</v>
      </c>
      <c r="J543" s="366">
        <v>0</v>
      </c>
      <c r="K543" s="430">
        <v>3</v>
      </c>
      <c r="L543" s="383"/>
      <c r="M543" s="369">
        <v>0</v>
      </c>
      <c r="N543" s="370">
        <v>416.19</v>
      </c>
      <c r="O543" s="370">
        <v>0</v>
      </c>
      <c r="P543" s="370">
        <v>0</v>
      </c>
      <c r="Q543" s="370">
        <v>416.19</v>
      </c>
      <c r="R543" s="370">
        <v>0</v>
      </c>
      <c r="S543" s="370">
        <v>0</v>
      </c>
      <c r="T543" s="370">
        <f t="shared" si="576"/>
        <v>416.19</v>
      </c>
      <c r="U543" s="370">
        <f t="shared" si="577"/>
        <v>0</v>
      </c>
      <c r="V543" s="370">
        <f t="shared" si="578"/>
        <v>0</v>
      </c>
      <c r="W543" s="371">
        <v>0</v>
      </c>
      <c r="Y543" s="4">
        <v>416.19</v>
      </c>
      <c r="AA543" s="39">
        <f t="shared" si="572"/>
        <v>0</v>
      </c>
      <c r="AB543" s="39"/>
    </row>
    <row r="544" spans="1:28" ht="39.6" x14ac:dyDescent="0.25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v>0</v>
      </c>
      <c r="G544" s="366">
        <v>0</v>
      </c>
      <c r="H544" s="430">
        <v>7</v>
      </c>
      <c r="I544" s="366">
        <v>0</v>
      </c>
      <c r="J544" s="366">
        <v>0</v>
      </c>
      <c r="K544" s="430">
        <v>7</v>
      </c>
      <c r="L544" s="383"/>
      <c r="M544" s="369">
        <v>0</v>
      </c>
      <c r="N544" s="370">
        <v>795.97</v>
      </c>
      <c r="O544" s="370">
        <v>0</v>
      </c>
      <c r="P544" s="370">
        <v>0</v>
      </c>
      <c r="Q544" s="370">
        <v>795.97</v>
      </c>
      <c r="R544" s="370">
        <v>0</v>
      </c>
      <c r="S544" s="370">
        <v>0</v>
      </c>
      <c r="T544" s="370">
        <f t="shared" si="576"/>
        <v>795.97</v>
      </c>
      <c r="U544" s="370">
        <f t="shared" si="577"/>
        <v>0</v>
      </c>
      <c r="V544" s="370">
        <f t="shared" si="578"/>
        <v>0</v>
      </c>
      <c r="W544" s="371">
        <v>0</v>
      </c>
      <c r="Y544" s="4">
        <v>795.97</v>
      </c>
      <c r="AA544" s="39">
        <f t="shared" si="572"/>
        <v>0</v>
      </c>
      <c r="AB544" s="39"/>
    </row>
    <row r="545" spans="1:28" ht="26.4" x14ac:dyDescent="0.25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v>0</v>
      </c>
      <c r="G545" s="366">
        <v>0</v>
      </c>
      <c r="H545" s="430">
        <v>1</v>
      </c>
      <c r="I545" s="366">
        <v>0</v>
      </c>
      <c r="J545" s="366">
        <v>0</v>
      </c>
      <c r="K545" s="430">
        <v>1</v>
      </c>
      <c r="L545" s="383"/>
      <c r="M545" s="369">
        <v>0</v>
      </c>
      <c r="N545" s="370">
        <v>2444.8200000000002</v>
      </c>
      <c r="O545" s="370">
        <v>0</v>
      </c>
      <c r="P545" s="370">
        <v>0</v>
      </c>
      <c r="Q545" s="370">
        <v>2444.8200000000002</v>
      </c>
      <c r="R545" s="370">
        <v>0</v>
      </c>
      <c r="S545" s="370">
        <v>0</v>
      </c>
      <c r="T545" s="370">
        <f t="shared" si="576"/>
        <v>2444.8200000000002</v>
      </c>
      <c r="U545" s="370">
        <f t="shared" si="577"/>
        <v>0</v>
      </c>
      <c r="V545" s="370">
        <f t="shared" si="578"/>
        <v>0</v>
      </c>
      <c r="W545" s="371">
        <v>0</v>
      </c>
      <c r="Y545" s="4">
        <v>2444.8200000000002</v>
      </c>
      <c r="AA545" s="39">
        <f t="shared" si="572"/>
        <v>0</v>
      </c>
      <c r="AB545" s="39"/>
    </row>
    <row r="546" spans="1:28" ht="39.6" x14ac:dyDescent="0.25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v>0</v>
      </c>
      <c r="G546" s="366">
        <v>0</v>
      </c>
      <c r="H546" s="430">
        <v>4</v>
      </c>
      <c r="I546" s="366">
        <v>0</v>
      </c>
      <c r="J546" s="366">
        <v>0</v>
      </c>
      <c r="K546" s="430">
        <v>4</v>
      </c>
      <c r="L546" s="383"/>
      <c r="M546" s="369">
        <v>0</v>
      </c>
      <c r="N546" s="370">
        <v>431.12</v>
      </c>
      <c r="O546" s="370">
        <v>0</v>
      </c>
      <c r="P546" s="370">
        <v>0</v>
      </c>
      <c r="Q546" s="370">
        <v>431.12</v>
      </c>
      <c r="R546" s="370">
        <v>0</v>
      </c>
      <c r="S546" s="370">
        <v>0</v>
      </c>
      <c r="T546" s="370">
        <f t="shared" si="576"/>
        <v>431.12</v>
      </c>
      <c r="U546" s="370">
        <f t="shared" si="577"/>
        <v>0</v>
      </c>
      <c r="V546" s="370">
        <f t="shared" si="578"/>
        <v>0</v>
      </c>
      <c r="W546" s="371">
        <v>0</v>
      </c>
      <c r="Y546" s="4">
        <v>431.12</v>
      </c>
      <c r="AA546" s="39">
        <f t="shared" si="572"/>
        <v>0</v>
      </c>
      <c r="AB546" s="39"/>
    </row>
    <row r="547" spans="1:28" ht="66" x14ac:dyDescent="0.25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v>0</v>
      </c>
      <c r="G547" s="366">
        <v>0</v>
      </c>
      <c r="H547" s="430">
        <v>168.21</v>
      </c>
      <c r="I547" s="366">
        <v>0</v>
      </c>
      <c r="J547" s="366">
        <v>0</v>
      </c>
      <c r="K547" s="430">
        <v>168.21</v>
      </c>
      <c r="L547" s="383"/>
      <c r="M547" s="369">
        <v>70</v>
      </c>
      <c r="N547" s="370">
        <v>7424.79</v>
      </c>
      <c r="O547" s="370">
        <v>0</v>
      </c>
      <c r="P547" s="370">
        <v>0</v>
      </c>
      <c r="Q547" s="370">
        <v>7424.79</v>
      </c>
      <c r="R547" s="370">
        <v>0</v>
      </c>
      <c r="S547" s="370">
        <v>0</v>
      </c>
      <c r="T547" s="370">
        <f t="shared" si="576"/>
        <v>7424.79</v>
      </c>
      <c r="U547" s="370">
        <f t="shared" si="577"/>
        <v>0</v>
      </c>
      <c r="V547" s="370">
        <f t="shared" si="578"/>
        <v>3089.8</v>
      </c>
      <c r="W547" s="371">
        <v>0.41614644993326411</v>
      </c>
      <c r="Y547" s="4">
        <v>7424.79</v>
      </c>
      <c r="AA547" s="39">
        <f t="shared" si="572"/>
        <v>0</v>
      </c>
      <c r="AB547" s="39"/>
    </row>
    <row r="548" spans="1:28" ht="66" x14ac:dyDescent="0.25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v>0</v>
      </c>
      <c r="G548" s="366">
        <v>0</v>
      </c>
      <c r="H548" s="430">
        <v>36.94</v>
      </c>
      <c r="I548" s="366">
        <v>0</v>
      </c>
      <c r="J548" s="366">
        <v>0</v>
      </c>
      <c r="K548" s="430">
        <v>36.94</v>
      </c>
      <c r="L548" s="383"/>
      <c r="M548" s="369">
        <v>0</v>
      </c>
      <c r="N548" s="370">
        <v>1294.75</v>
      </c>
      <c r="O548" s="370">
        <v>0</v>
      </c>
      <c r="P548" s="370">
        <v>0</v>
      </c>
      <c r="Q548" s="370">
        <v>1294.75</v>
      </c>
      <c r="R548" s="370">
        <v>0</v>
      </c>
      <c r="S548" s="370">
        <v>0</v>
      </c>
      <c r="T548" s="370">
        <f t="shared" si="576"/>
        <v>1294.75</v>
      </c>
      <c r="U548" s="370">
        <f t="shared" si="577"/>
        <v>0</v>
      </c>
      <c r="V548" s="370">
        <f t="shared" si="578"/>
        <v>0</v>
      </c>
      <c r="W548" s="371">
        <v>0</v>
      </c>
      <c r="Y548" s="4">
        <v>1294.75</v>
      </c>
      <c r="AA548" s="39">
        <f t="shared" si="572"/>
        <v>0</v>
      </c>
      <c r="AB548" s="39"/>
    </row>
    <row r="549" spans="1:28" ht="66" x14ac:dyDescent="0.25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v>0</v>
      </c>
      <c r="G549" s="366">
        <v>0</v>
      </c>
      <c r="H549" s="430">
        <v>14.05</v>
      </c>
      <c r="I549" s="366">
        <v>0</v>
      </c>
      <c r="J549" s="366">
        <v>0</v>
      </c>
      <c r="K549" s="430">
        <v>14.05</v>
      </c>
      <c r="L549" s="383"/>
      <c r="M549" s="369">
        <v>0</v>
      </c>
      <c r="N549" s="370">
        <v>492.45</v>
      </c>
      <c r="O549" s="370">
        <v>0</v>
      </c>
      <c r="P549" s="370">
        <v>0</v>
      </c>
      <c r="Q549" s="370">
        <v>492.45</v>
      </c>
      <c r="R549" s="370">
        <v>0</v>
      </c>
      <c r="S549" s="370">
        <v>0</v>
      </c>
      <c r="T549" s="370">
        <f t="shared" si="576"/>
        <v>492.45</v>
      </c>
      <c r="U549" s="370">
        <f t="shared" si="577"/>
        <v>0</v>
      </c>
      <c r="V549" s="370">
        <f t="shared" si="578"/>
        <v>0</v>
      </c>
      <c r="W549" s="371">
        <v>0</v>
      </c>
      <c r="Y549" s="4">
        <v>492.45</v>
      </c>
      <c r="AA549" s="39">
        <f t="shared" si="572"/>
        <v>0</v>
      </c>
      <c r="AB549" s="39"/>
    </row>
    <row r="550" spans="1:28" ht="26.4" x14ac:dyDescent="0.25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v>0</v>
      </c>
      <c r="G550" s="366">
        <v>0</v>
      </c>
      <c r="H550" s="430">
        <v>2</v>
      </c>
      <c r="I550" s="366">
        <v>0</v>
      </c>
      <c r="J550" s="366">
        <v>0</v>
      </c>
      <c r="K550" s="430">
        <v>2</v>
      </c>
      <c r="L550" s="383"/>
      <c r="M550" s="369">
        <v>0</v>
      </c>
      <c r="N550" s="370">
        <v>3077.6</v>
      </c>
      <c r="O550" s="370">
        <v>0</v>
      </c>
      <c r="P550" s="370">
        <v>0</v>
      </c>
      <c r="Q550" s="370">
        <v>3077.6</v>
      </c>
      <c r="R550" s="370">
        <v>0</v>
      </c>
      <c r="S550" s="370">
        <v>0</v>
      </c>
      <c r="T550" s="370">
        <f t="shared" si="576"/>
        <v>3077.6</v>
      </c>
      <c r="U550" s="370">
        <f t="shared" si="577"/>
        <v>0</v>
      </c>
      <c r="V550" s="370">
        <f t="shared" si="578"/>
        <v>0</v>
      </c>
      <c r="W550" s="371">
        <v>0</v>
      </c>
      <c r="Y550" s="4">
        <v>3077.6</v>
      </c>
      <c r="AA550" s="39">
        <f t="shared" si="572"/>
        <v>0</v>
      </c>
      <c r="AB550" s="39"/>
    </row>
    <row r="551" spans="1:28" ht="15.6" x14ac:dyDescent="0.25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v>80691.670000000013</v>
      </c>
      <c r="O551" s="432">
        <v>0</v>
      </c>
      <c r="P551" s="432">
        <v>3628.64</v>
      </c>
      <c r="Q551" s="432">
        <v>84320.31</v>
      </c>
      <c r="R551" s="432">
        <v>0</v>
      </c>
      <c r="S551" s="432">
        <v>0</v>
      </c>
      <c r="T551" s="432">
        <f>SUM(T553:T567)</f>
        <v>84320.31</v>
      </c>
      <c r="U551" s="432">
        <f>SUM(U553:U567)</f>
        <v>0</v>
      </c>
      <c r="V551" s="432">
        <f>SUM(V553:V567)</f>
        <v>53644.35</v>
      </c>
      <c r="W551" s="363">
        <v>0.63619725781368686</v>
      </c>
      <c r="Y551" s="4">
        <v>80691.67</v>
      </c>
      <c r="AA551" s="39">
        <f t="shared" si="572"/>
        <v>0</v>
      </c>
      <c r="AB551" s="39"/>
    </row>
    <row r="552" spans="1:28" ht="15.6" x14ac:dyDescent="0.25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7"/>
      <c r="M552" s="647"/>
      <c r="N552" s="647"/>
      <c r="O552" s="647"/>
      <c r="P552" s="647"/>
      <c r="Q552" s="647"/>
      <c r="R552" s="647"/>
      <c r="S552" s="647"/>
      <c r="T552" s="647"/>
      <c r="U552" s="647"/>
      <c r="V552" s="378"/>
      <c r="W552" s="433"/>
      <c r="Y552" s="4">
        <v>5281.9</v>
      </c>
      <c r="AA552" s="39">
        <f t="shared" si="572"/>
        <v>5281.9</v>
      </c>
      <c r="AB552" s="39"/>
    </row>
    <row r="553" spans="1:28" ht="39.6" x14ac:dyDescent="0.25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v>0</v>
      </c>
      <c r="G553" s="366">
        <v>0</v>
      </c>
      <c r="H553" s="430">
        <v>87.71</v>
      </c>
      <c r="I553" s="366">
        <v>0</v>
      </c>
      <c r="J553" s="366">
        <v>0</v>
      </c>
      <c r="K553" s="430">
        <v>87.71</v>
      </c>
      <c r="L553" s="383"/>
      <c r="M553" s="369">
        <v>87.71</v>
      </c>
      <c r="N553" s="370">
        <v>5281.9</v>
      </c>
      <c r="O553" s="370">
        <v>0</v>
      </c>
      <c r="P553" s="370">
        <v>0</v>
      </c>
      <c r="Q553" s="370">
        <v>5281.9</v>
      </c>
      <c r="R553" s="370">
        <v>0</v>
      </c>
      <c r="S553" s="370">
        <v>0</v>
      </c>
      <c r="T553" s="370">
        <f t="shared" ref="T553" si="579">ROUND(K553*D553,2)</f>
        <v>5281.9</v>
      </c>
      <c r="U553" s="370">
        <f t="shared" ref="U553" si="580">ROUND(L553*D553,2)</f>
        <v>0</v>
      </c>
      <c r="V553" s="370">
        <f t="shared" ref="V553" si="581">ROUND(M553*D553,2)</f>
        <v>5281.9</v>
      </c>
      <c r="W553" s="371">
        <v>1</v>
      </c>
      <c r="Y553" s="4">
        <v>5281.9</v>
      </c>
      <c r="AA553" s="39">
        <f t="shared" si="572"/>
        <v>0</v>
      </c>
      <c r="AB553" s="39"/>
    </row>
    <row r="554" spans="1:28" ht="13.95" customHeight="1" x14ac:dyDescent="0.25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48"/>
      <c r="M554" s="648"/>
      <c r="N554" s="648"/>
      <c r="O554" s="648"/>
      <c r="P554" s="648"/>
      <c r="Q554" s="648"/>
      <c r="R554" s="648"/>
      <c r="S554" s="648"/>
      <c r="T554" s="648"/>
      <c r="U554" s="648"/>
      <c r="V554" s="648"/>
      <c r="W554" s="433"/>
      <c r="Y554" s="4">
        <v>14860.51</v>
      </c>
      <c r="AA554" s="39">
        <f t="shared" si="572"/>
        <v>14860.51</v>
      </c>
      <c r="AB554" s="39"/>
    </row>
    <row r="555" spans="1:28" ht="26.4" x14ac:dyDescent="0.25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v>0</v>
      </c>
      <c r="G555" s="366">
        <v>0</v>
      </c>
      <c r="H555" s="430">
        <v>21.05</v>
      </c>
      <c r="I555" s="366">
        <v>0</v>
      </c>
      <c r="J555" s="366">
        <v>0</v>
      </c>
      <c r="K555" s="430">
        <v>21.05</v>
      </c>
      <c r="L555" s="383"/>
      <c r="M555" s="369">
        <v>21.05</v>
      </c>
      <c r="N555" s="370">
        <v>1619.17</v>
      </c>
      <c r="O555" s="370">
        <v>0</v>
      </c>
      <c r="P555" s="370">
        <v>0</v>
      </c>
      <c r="Q555" s="370">
        <v>1619.17</v>
      </c>
      <c r="R555" s="370">
        <v>0</v>
      </c>
      <c r="S555" s="370">
        <v>0</v>
      </c>
      <c r="T555" s="370">
        <f t="shared" ref="T555" si="582">ROUND(K555*D555,2)</f>
        <v>1619.17</v>
      </c>
      <c r="U555" s="370">
        <f t="shared" ref="U555" si="583">ROUND(L555*D555,2)</f>
        <v>0</v>
      </c>
      <c r="V555" s="370">
        <f t="shared" ref="V555" si="584">ROUND(M555*D555,2)</f>
        <v>1619.17</v>
      </c>
      <c r="W555" s="371">
        <v>1</v>
      </c>
      <c r="Y555" s="4">
        <v>1619.17</v>
      </c>
      <c r="AA555" s="39">
        <f t="shared" si="572"/>
        <v>0</v>
      </c>
      <c r="AB555" s="39"/>
    </row>
    <row r="556" spans="1:28" ht="26.4" x14ac:dyDescent="0.25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v>0</v>
      </c>
      <c r="G556" s="366">
        <v>7.0200000000000014</v>
      </c>
      <c r="H556" s="430">
        <v>21.05</v>
      </c>
      <c r="I556" s="366">
        <v>0</v>
      </c>
      <c r="J556" s="366">
        <v>0</v>
      </c>
      <c r="K556" s="430">
        <v>21.05</v>
      </c>
      <c r="L556" s="383"/>
      <c r="M556" s="369">
        <v>14.03</v>
      </c>
      <c r="N556" s="370">
        <v>7252.11</v>
      </c>
      <c r="O556" s="370">
        <v>0</v>
      </c>
      <c r="P556" s="370">
        <v>3628.64</v>
      </c>
      <c r="Q556" s="370">
        <v>10880.75</v>
      </c>
      <c r="R556" s="370">
        <v>0</v>
      </c>
      <c r="S556" s="370">
        <v>0</v>
      </c>
      <c r="T556" s="370">
        <f t="shared" ref="T556:T558" si="585">ROUND(K556*D556,2)</f>
        <v>10880.75</v>
      </c>
      <c r="U556" s="370">
        <f t="shared" ref="U556:U558" si="586">ROUND(L556*D556,2)</f>
        <v>0</v>
      </c>
      <c r="V556" s="370">
        <f t="shared" ref="V556:V558" si="587">ROUND(M556*D556,2)</f>
        <v>7252.11</v>
      </c>
      <c r="W556" s="371">
        <v>0.66650828297681686</v>
      </c>
      <c r="Y556" s="4">
        <v>7252.11</v>
      </c>
      <c r="AA556" s="39">
        <f t="shared" si="572"/>
        <v>0</v>
      </c>
      <c r="AB556" s="39"/>
    </row>
    <row r="557" spans="1:28" ht="26.4" x14ac:dyDescent="0.25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v>0</v>
      </c>
      <c r="G557" s="366">
        <v>0</v>
      </c>
      <c r="H557" s="430">
        <v>87.71</v>
      </c>
      <c r="I557" s="366">
        <v>0</v>
      </c>
      <c r="J557" s="366">
        <v>0</v>
      </c>
      <c r="K557" s="430">
        <v>87.71</v>
      </c>
      <c r="L557" s="383"/>
      <c r="M557" s="369">
        <v>87.71</v>
      </c>
      <c r="N557" s="370">
        <v>3824.16</v>
      </c>
      <c r="O557" s="370">
        <v>0</v>
      </c>
      <c r="P557" s="370">
        <v>0</v>
      </c>
      <c r="Q557" s="370">
        <v>3824.16</v>
      </c>
      <c r="R557" s="370">
        <v>0</v>
      </c>
      <c r="S557" s="370">
        <v>0</v>
      </c>
      <c r="T557" s="370">
        <f t="shared" si="585"/>
        <v>3824.16</v>
      </c>
      <c r="U557" s="370">
        <f t="shared" si="586"/>
        <v>0</v>
      </c>
      <c r="V557" s="370">
        <f t="shared" si="587"/>
        <v>3824.16</v>
      </c>
      <c r="W557" s="371">
        <v>1</v>
      </c>
      <c r="Y557" s="4">
        <v>3824.16</v>
      </c>
      <c r="AA557" s="39">
        <f t="shared" si="572"/>
        <v>0</v>
      </c>
      <c r="AB557" s="39"/>
    </row>
    <row r="558" spans="1:28" ht="39.6" x14ac:dyDescent="0.25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v>0</v>
      </c>
      <c r="G558" s="366">
        <v>0</v>
      </c>
      <c r="H558" s="430">
        <v>3.51</v>
      </c>
      <c r="I558" s="366">
        <v>0</v>
      </c>
      <c r="J558" s="366">
        <v>0</v>
      </c>
      <c r="K558" s="430">
        <v>3.51</v>
      </c>
      <c r="L558" s="383"/>
      <c r="M558" s="369">
        <v>3.51</v>
      </c>
      <c r="N558" s="370">
        <v>2165.0700000000002</v>
      </c>
      <c r="O558" s="370">
        <v>0</v>
      </c>
      <c r="P558" s="370">
        <v>0</v>
      </c>
      <c r="Q558" s="370">
        <v>2165.0700000000002</v>
      </c>
      <c r="R558" s="370">
        <v>0</v>
      </c>
      <c r="S558" s="370">
        <v>0</v>
      </c>
      <c r="T558" s="370">
        <f t="shared" si="585"/>
        <v>2165.0700000000002</v>
      </c>
      <c r="U558" s="370">
        <f t="shared" si="586"/>
        <v>0</v>
      </c>
      <c r="V558" s="370">
        <f t="shared" si="587"/>
        <v>2165.0700000000002</v>
      </c>
      <c r="W558" s="371">
        <v>1</v>
      </c>
      <c r="Y558" s="4">
        <v>2165.0700000000002</v>
      </c>
      <c r="AA558" s="39">
        <f t="shared" si="572"/>
        <v>0</v>
      </c>
      <c r="AB558" s="39"/>
    </row>
    <row r="559" spans="1:28" ht="15.6" x14ac:dyDescent="0.25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v>0</v>
      </c>
      <c r="K559" s="378"/>
      <c r="L559" s="647"/>
      <c r="M559" s="647"/>
      <c r="N559" s="647"/>
      <c r="O559" s="647"/>
      <c r="P559" s="647"/>
      <c r="Q559" s="647"/>
      <c r="R559" s="647"/>
      <c r="S559" s="647"/>
      <c r="T559" s="647"/>
      <c r="U559" s="647"/>
      <c r="V559" s="647"/>
      <c r="W559" s="433"/>
      <c r="Y559" s="4">
        <v>12025.94</v>
      </c>
      <c r="AA559" s="39">
        <f t="shared" si="572"/>
        <v>12025.94</v>
      </c>
      <c r="AB559" s="39"/>
    </row>
    <row r="560" spans="1:28" ht="26.25" customHeight="1" x14ac:dyDescent="0.25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v>0</v>
      </c>
      <c r="G560" s="366">
        <v>0</v>
      </c>
      <c r="H560" s="430">
        <v>173.71</v>
      </c>
      <c r="I560" s="366">
        <v>0</v>
      </c>
      <c r="J560" s="366">
        <v>0</v>
      </c>
      <c r="K560" s="430">
        <v>173.71</v>
      </c>
      <c r="L560" s="383"/>
      <c r="M560" s="369">
        <v>117</v>
      </c>
      <c r="N560" s="370">
        <v>12025.94</v>
      </c>
      <c r="O560" s="370">
        <v>0</v>
      </c>
      <c r="P560" s="370">
        <v>0</v>
      </c>
      <c r="Q560" s="370">
        <v>12025.94</v>
      </c>
      <c r="R560" s="370">
        <v>0</v>
      </c>
      <c r="S560" s="370">
        <v>0</v>
      </c>
      <c r="T560" s="370">
        <f t="shared" ref="T560" si="588">ROUND(K560*D560,2)</f>
        <v>12025.94</v>
      </c>
      <c r="U560" s="370">
        <f t="shared" ref="U560" si="589">ROUND(L560*D560,2)</f>
        <v>0</v>
      </c>
      <c r="V560" s="370">
        <f t="shared" ref="V560" si="590">ROUND(M560*D560,2)</f>
        <v>8099.91</v>
      </c>
      <c r="W560" s="371">
        <v>0.67353653851590811</v>
      </c>
      <c r="Y560" s="4">
        <v>12025.94</v>
      </c>
      <c r="AA560" s="39">
        <f t="shared" si="572"/>
        <v>0</v>
      </c>
      <c r="AB560" s="39"/>
    </row>
    <row r="561" spans="1:28" ht="15.6" x14ac:dyDescent="0.25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7"/>
      <c r="M561" s="647"/>
      <c r="N561" s="647"/>
      <c r="O561" s="647"/>
      <c r="P561" s="647"/>
      <c r="Q561" s="647"/>
      <c r="R561" s="647"/>
      <c r="S561" s="647"/>
      <c r="T561" s="647"/>
      <c r="U561" s="647"/>
      <c r="V561" s="647"/>
      <c r="W561" s="433"/>
      <c r="Y561" s="4">
        <v>33745.94</v>
      </c>
      <c r="AA561" s="39">
        <f t="shared" si="572"/>
        <v>33745.94</v>
      </c>
      <c r="AB561" s="39"/>
    </row>
    <row r="562" spans="1:28" ht="52.8" x14ac:dyDescent="0.25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v>0</v>
      </c>
      <c r="G562" s="366">
        <v>0</v>
      </c>
      <c r="H562" s="430">
        <v>254.36</v>
      </c>
      <c r="I562" s="366">
        <v>0</v>
      </c>
      <c r="J562" s="366">
        <v>0</v>
      </c>
      <c r="K562" s="430">
        <v>254.36</v>
      </c>
      <c r="L562" s="383"/>
      <c r="M562" s="369">
        <v>129.6</v>
      </c>
      <c r="N562" s="370">
        <v>33745.94</v>
      </c>
      <c r="O562" s="370">
        <v>0</v>
      </c>
      <c r="P562" s="370">
        <v>0</v>
      </c>
      <c r="Q562" s="370">
        <v>33745.94</v>
      </c>
      <c r="R562" s="370">
        <v>0</v>
      </c>
      <c r="S562" s="370">
        <v>0</v>
      </c>
      <c r="T562" s="370">
        <f t="shared" ref="T562" si="591">ROUND(K562*D562,2)</f>
        <v>33745.94</v>
      </c>
      <c r="U562" s="370">
        <f t="shared" ref="U562" si="592">ROUND(L562*D562,2)</f>
        <v>0</v>
      </c>
      <c r="V562" s="370">
        <f t="shared" ref="V562" si="593">ROUND(M562*D562,2)</f>
        <v>17194.03</v>
      </c>
      <c r="W562" s="371">
        <v>0.50951403339186874</v>
      </c>
      <c r="Y562" s="4">
        <v>33745.94</v>
      </c>
      <c r="AA562" s="39">
        <f t="shared" si="572"/>
        <v>0</v>
      </c>
      <c r="AB562" s="39"/>
    </row>
    <row r="563" spans="1:28" ht="15.6" x14ac:dyDescent="0.25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7"/>
      <c r="M563" s="647"/>
      <c r="N563" s="647"/>
      <c r="O563" s="647"/>
      <c r="P563" s="647"/>
      <c r="Q563" s="647"/>
      <c r="R563" s="647"/>
      <c r="S563" s="647"/>
      <c r="T563" s="647"/>
      <c r="U563" s="647"/>
      <c r="V563" s="378"/>
      <c r="W563" s="433"/>
      <c r="Y563" s="4">
        <v>9998.94</v>
      </c>
      <c r="AA563" s="39">
        <f t="shared" si="572"/>
        <v>9998.94</v>
      </c>
      <c r="AB563" s="39"/>
    </row>
    <row r="564" spans="1:28" ht="39.6" x14ac:dyDescent="0.25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v>0</v>
      </c>
      <c r="G564" s="366">
        <v>0</v>
      </c>
      <c r="H564" s="430">
        <v>350.84</v>
      </c>
      <c r="I564" s="366">
        <v>0</v>
      </c>
      <c r="J564" s="366">
        <v>0</v>
      </c>
      <c r="K564" s="430">
        <v>350.84</v>
      </c>
      <c r="L564" s="383"/>
      <c r="M564" s="369">
        <v>288</v>
      </c>
      <c r="N564" s="370">
        <v>1533.17</v>
      </c>
      <c r="O564" s="370">
        <v>0</v>
      </c>
      <c r="P564" s="370">
        <v>0</v>
      </c>
      <c r="Q564" s="370">
        <v>1533.17</v>
      </c>
      <c r="R564" s="370">
        <v>0</v>
      </c>
      <c r="S564" s="370">
        <v>0</v>
      </c>
      <c r="T564" s="370">
        <f t="shared" ref="T564" si="594">ROUND(K564*D564,2)</f>
        <v>1533.17</v>
      </c>
      <c r="U564" s="370">
        <f t="shared" ref="U564" si="595">ROUND(L564*D564,2)</f>
        <v>0</v>
      </c>
      <c r="V564" s="370">
        <f t="shared" ref="V564" si="596">ROUND(M564*D564,2)</f>
        <v>1258.56</v>
      </c>
      <c r="W564" s="371">
        <v>0.82088744235799027</v>
      </c>
      <c r="Y564" s="4">
        <v>1533.17</v>
      </c>
      <c r="AA564" s="39">
        <f t="shared" si="572"/>
        <v>0</v>
      </c>
      <c r="AB564" s="39"/>
    </row>
    <row r="565" spans="1:28" ht="52.8" x14ac:dyDescent="0.25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v>0</v>
      </c>
      <c r="G565" s="366">
        <v>0</v>
      </c>
      <c r="H565" s="430">
        <v>350.84</v>
      </c>
      <c r="I565" s="366">
        <v>0</v>
      </c>
      <c r="J565" s="366">
        <v>0</v>
      </c>
      <c r="K565" s="430">
        <v>350.84</v>
      </c>
      <c r="L565" s="383"/>
      <c r="M565" s="369">
        <v>288</v>
      </c>
      <c r="N565" s="370">
        <v>8465.77</v>
      </c>
      <c r="O565" s="370">
        <v>0</v>
      </c>
      <c r="P565" s="370">
        <v>0</v>
      </c>
      <c r="Q565" s="370">
        <v>8465.77</v>
      </c>
      <c r="R565" s="370">
        <v>0</v>
      </c>
      <c r="S565" s="370">
        <v>0</v>
      </c>
      <c r="T565" s="370">
        <f t="shared" ref="T565" si="597">ROUND(K565*D565,2)</f>
        <v>8465.77</v>
      </c>
      <c r="U565" s="370">
        <f t="shared" ref="U565" si="598">ROUND(L565*D565,2)</f>
        <v>0</v>
      </c>
      <c r="V565" s="370">
        <f t="shared" ref="V565" si="599">ROUND(M565*D565,2)</f>
        <v>6949.44</v>
      </c>
      <c r="W565" s="371">
        <v>0.82088693645114374</v>
      </c>
      <c r="Y565" s="4">
        <v>8465.77</v>
      </c>
      <c r="AA565" s="39">
        <f t="shared" si="572"/>
        <v>0</v>
      </c>
      <c r="AB565" s="39"/>
    </row>
    <row r="566" spans="1:28" ht="15.6" x14ac:dyDescent="0.25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7"/>
      <c r="M566" s="647"/>
      <c r="N566" s="647"/>
      <c r="O566" s="647"/>
      <c r="P566" s="647"/>
      <c r="Q566" s="647"/>
      <c r="R566" s="647"/>
      <c r="S566" s="647"/>
      <c r="T566" s="647"/>
      <c r="U566" s="647"/>
      <c r="V566" s="378"/>
      <c r="W566" s="433"/>
      <c r="Y566" s="4">
        <v>4778.4399999999996</v>
      </c>
      <c r="AA566" s="39">
        <f t="shared" si="572"/>
        <v>4778.4399999999996</v>
      </c>
      <c r="AB566" s="39"/>
    </row>
    <row r="567" spans="1:28" ht="26.25" customHeight="1" x14ac:dyDescent="0.25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v>0</v>
      </c>
      <c r="G567" s="366">
        <v>0</v>
      </c>
      <c r="H567" s="430">
        <v>350.84</v>
      </c>
      <c r="I567" s="366">
        <v>0</v>
      </c>
      <c r="J567" s="366">
        <v>0</v>
      </c>
      <c r="K567" s="430">
        <v>350.84</v>
      </c>
      <c r="L567" s="383"/>
      <c r="M567" s="369">
        <v>0</v>
      </c>
      <c r="N567" s="370">
        <v>4778.4399999999996</v>
      </c>
      <c r="O567" s="370">
        <v>0</v>
      </c>
      <c r="P567" s="370">
        <v>0</v>
      </c>
      <c r="Q567" s="370">
        <v>4778.4399999999996</v>
      </c>
      <c r="R567" s="370">
        <v>0</v>
      </c>
      <c r="S567" s="370">
        <v>0</v>
      </c>
      <c r="T567" s="370">
        <f t="shared" ref="T567" si="600">ROUND(K567*D567,2)</f>
        <v>4778.4399999999996</v>
      </c>
      <c r="U567" s="370">
        <f t="shared" ref="U567" si="601">ROUND(L567*D567,2)</f>
        <v>0</v>
      </c>
      <c r="V567" s="370">
        <f t="shared" ref="V567" si="602">ROUND(M567*D567,2)</f>
        <v>0</v>
      </c>
      <c r="W567" s="371">
        <v>0</v>
      </c>
      <c r="Y567" s="4">
        <v>4778.4399999999996</v>
      </c>
      <c r="AA567" s="39">
        <f t="shared" si="572"/>
        <v>0</v>
      </c>
      <c r="AB567" s="39"/>
    </row>
    <row r="568" spans="1:28" ht="15.6" x14ac:dyDescent="0.25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v>0</v>
      </c>
      <c r="O568" s="432">
        <v>-256673.36</v>
      </c>
      <c r="P568" s="432">
        <v>406023.72000000009</v>
      </c>
      <c r="Q568" s="432">
        <v>0</v>
      </c>
      <c r="R568" s="432">
        <v>0</v>
      </c>
      <c r="S568" s="432">
        <f>S569</f>
        <v>356193.66</v>
      </c>
      <c r="T568" s="432">
        <f>T569</f>
        <v>356193.66</v>
      </c>
      <c r="U568" s="432">
        <v>0</v>
      </c>
      <c r="V568" s="432">
        <v>1576160.6500000001</v>
      </c>
      <c r="W568" s="363">
        <v>0</v>
      </c>
      <c r="AA568" s="39"/>
      <c r="AB568" s="39"/>
    </row>
    <row r="569" spans="1:28" ht="39.6" x14ac:dyDescent="0.25">
      <c r="A569" s="468" t="s">
        <v>1584</v>
      </c>
      <c r="B569" s="488" t="s">
        <v>890</v>
      </c>
      <c r="C569" s="485" t="s">
        <v>46</v>
      </c>
      <c r="D569" s="484">
        <v>89.495894644063881</v>
      </c>
      <c r="E569" s="485"/>
      <c r="F569" s="366">
        <v>0</v>
      </c>
      <c r="G569" s="366">
        <v>0</v>
      </c>
      <c r="H569" s="470">
        <v>0</v>
      </c>
      <c r="I569" s="366">
        <v>0</v>
      </c>
      <c r="J569" s="366">
        <v>3980</v>
      </c>
      <c r="K569" s="470">
        <v>3980</v>
      </c>
      <c r="L569" s="486"/>
      <c r="M569" s="369">
        <v>0</v>
      </c>
      <c r="N569" s="370"/>
      <c r="O569" s="370">
        <v>0</v>
      </c>
      <c r="P569" s="370">
        <v>0</v>
      </c>
      <c r="Q569" s="370">
        <v>0</v>
      </c>
      <c r="R569" s="370">
        <v>0</v>
      </c>
      <c r="S569" s="370">
        <f t="shared" ref="S569" si="603">ROUND(D569*J569,2)</f>
        <v>356193.66</v>
      </c>
      <c r="T569" s="370">
        <f t="shared" ref="T569" si="604">ROUND(K569*D569,2)</f>
        <v>356193.66</v>
      </c>
      <c r="U569" s="370">
        <v>0</v>
      </c>
      <c r="V569" s="370">
        <v>0</v>
      </c>
      <c r="W569" s="454">
        <v>0</v>
      </c>
      <c r="AA569" s="39"/>
      <c r="AB569" s="39"/>
    </row>
    <row r="570" spans="1:28" s="10" customFormat="1" x14ac:dyDescent="0.3">
      <c r="A570" s="683"/>
      <c r="B570" s="684"/>
      <c r="C570" s="684"/>
      <c r="D570" s="684"/>
      <c r="E570" s="684"/>
      <c r="F570" s="684"/>
      <c r="G570" s="684"/>
      <c r="H570" s="684"/>
      <c r="I570" s="684"/>
      <c r="J570" s="684"/>
      <c r="K570" s="684"/>
      <c r="L570" s="684"/>
      <c r="M570" s="684"/>
      <c r="N570" s="684"/>
      <c r="O570" s="684"/>
      <c r="P570" s="684"/>
      <c r="Q570" s="684"/>
      <c r="R570" s="684"/>
      <c r="S570" s="684"/>
      <c r="T570" s="684"/>
      <c r="U570" s="684"/>
      <c r="V570" s="684"/>
      <c r="W570" s="685"/>
      <c r="X570" s="9"/>
      <c r="Y570" s="9"/>
      <c r="Z570" s="9"/>
      <c r="AA570" s="9"/>
      <c r="AB570" s="9"/>
    </row>
    <row r="571" spans="1:28" s="10" customFormat="1" ht="16.5" customHeight="1" x14ac:dyDescent="0.3">
      <c r="A571" s="686" t="s">
        <v>1524</v>
      </c>
      <c r="B571" s="687"/>
      <c r="C571" s="687"/>
      <c r="D571" s="687"/>
      <c r="E571" s="687"/>
      <c r="F571" s="687"/>
      <c r="G571" s="687"/>
      <c r="H571" s="687"/>
      <c r="I571" s="687"/>
      <c r="J571" s="687"/>
      <c r="K571" s="687"/>
      <c r="L571" s="687"/>
      <c r="M571" s="687"/>
      <c r="N571" s="478">
        <f t="shared" ref="N571:Q571" si="605">N18+N53+N108+N120+N134+N197+N257+N292+N327+N376+N426+N478+N485+N491+N499+N539+N551</f>
        <v>2233696.41</v>
      </c>
      <c r="O571" s="478">
        <f t="shared" si="605"/>
        <v>-256673.36</v>
      </c>
      <c r="P571" s="478">
        <f t="shared" si="605"/>
        <v>406023.72000000009</v>
      </c>
      <c r="Q571" s="478">
        <f t="shared" si="605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0</v>
      </c>
      <c r="V571" s="507">
        <f>V18+V53+V108+V120+V134+V197+V257+V292+V327+V376+V426+V478+V485+V491+V499+V539+V551</f>
        <v>829455.85</v>
      </c>
      <c r="W571" s="479">
        <f>V571/Q571</f>
        <v>0.34806528220986066</v>
      </c>
      <c r="X571" s="9"/>
      <c r="Y571" s="9"/>
      <c r="Z571" s="9"/>
      <c r="AA571" s="9"/>
      <c r="AB571" s="9"/>
    </row>
    <row r="572" spans="1:28" x14ac:dyDescent="0.25">
      <c r="A572" s="622"/>
      <c r="B572" s="580"/>
      <c r="C572" s="580"/>
      <c r="D572" s="580"/>
      <c r="E572" s="580"/>
      <c r="F572" s="580"/>
      <c r="G572" s="580"/>
      <c r="H572" s="580"/>
      <c r="I572" s="580"/>
      <c r="J572" s="580"/>
      <c r="K572" s="580"/>
      <c r="L572" s="580"/>
      <c r="M572" s="580"/>
      <c r="N572" s="580"/>
      <c r="O572" s="580"/>
      <c r="P572" s="580"/>
      <c r="Q572" s="580"/>
      <c r="R572" s="580"/>
      <c r="S572" s="580"/>
      <c r="T572" s="580"/>
      <c r="U572" s="580"/>
      <c r="V572" s="580"/>
      <c r="W572" s="623"/>
    </row>
    <row r="573" spans="1:28" ht="15.6" x14ac:dyDescent="0.25">
      <c r="A573" s="86"/>
      <c r="B573" s="565" t="s">
        <v>1592</v>
      </c>
      <c r="W573" s="87"/>
    </row>
    <row r="574" spans="1:28" x14ac:dyDescent="0.25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25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25">
      <c r="A576" s="86"/>
      <c r="W576" s="87"/>
    </row>
    <row r="577" spans="1:24" x14ac:dyDescent="0.25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4" x14ac:dyDescent="0.25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4" ht="18" x14ac:dyDescent="0.25">
      <c r="T580" s="557">
        <f>(T571-Q571)/N571</f>
        <v>0.1825236536956247</v>
      </c>
    </row>
    <row r="582" spans="1:24" ht="20.399999999999999" x14ac:dyDescent="0.25">
      <c r="L582" s="745">
        <f>N571*1.25</f>
        <v>2792120.5125000002</v>
      </c>
      <c r="M582" s="745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'BM08'!P567+'2º READ.'!U571</f>
        <v>746704.80000000016</v>
      </c>
    </row>
    <row r="585" spans="1:24" x14ac:dyDescent="0.25">
      <c r="Q585" s="645">
        <f>Q571-N571</f>
        <v>149350.37000000058</v>
      </c>
      <c r="R585" s="645"/>
      <c r="S585" s="645"/>
      <c r="T585" s="645"/>
      <c r="U585" s="646"/>
    </row>
    <row r="586" spans="1:24" ht="20.399999999999999" x14ac:dyDescent="0.25">
      <c r="Q586" s="646"/>
      <c r="R586" s="646"/>
      <c r="S586" s="646"/>
      <c r="T586" s="646"/>
      <c r="U586" s="646"/>
      <c r="V586" s="333">
        <f>Q585/N571</f>
        <v>6.6862430064970446E-2</v>
      </c>
      <c r="X586" s="525">
        <f>U571+'BM07'!P567</f>
        <v>677767.09000000008</v>
      </c>
    </row>
    <row r="588" spans="1:24" ht="17.399999999999999" x14ac:dyDescent="0.25">
      <c r="X588" s="525">
        <f>U571+'BM09'!P567</f>
        <v>782907.55</v>
      </c>
    </row>
    <row r="589" spans="1:24" ht="20.399999999999999" x14ac:dyDescent="0.25">
      <c r="L589" s="718">
        <v>0.25</v>
      </c>
      <c r="M589" s="718"/>
    </row>
  </sheetData>
  <mergeCells count="132">
    <mergeCell ref="L563:U563"/>
    <mergeCell ref="L566:U566"/>
    <mergeCell ref="A570:W570"/>
    <mergeCell ref="A571:M571"/>
    <mergeCell ref="A572:W572"/>
    <mergeCell ref="Q585:U586"/>
    <mergeCell ref="H500:V500"/>
    <mergeCell ref="L540:U540"/>
    <mergeCell ref="L552:U552"/>
    <mergeCell ref="L554:V554"/>
    <mergeCell ref="L559:V559"/>
    <mergeCell ref="L561:V561"/>
    <mergeCell ref="L582:M582"/>
    <mergeCell ref="H464:W464"/>
    <mergeCell ref="H470:W470"/>
    <mergeCell ref="L474:W474"/>
    <mergeCell ref="H479:V479"/>
    <mergeCell ref="H486:U486"/>
    <mergeCell ref="L492:U492"/>
    <mergeCell ref="L427:U427"/>
    <mergeCell ref="H429:W429"/>
    <mergeCell ref="D443:W443"/>
    <mergeCell ref="H451:W451"/>
    <mergeCell ref="H453:W453"/>
    <mergeCell ref="H457:V457"/>
    <mergeCell ref="L379:V379"/>
    <mergeCell ref="L393:W393"/>
    <mergeCell ref="H401:W401"/>
    <mergeCell ref="L403:W403"/>
    <mergeCell ref="H408:W408"/>
    <mergeCell ref="H411:W411"/>
    <mergeCell ref="L318:W318"/>
    <mergeCell ref="L323:W323"/>
    <mergeCell ref="L328:W328"/>
    <mergeCell ref="L330:W330"/>
    <mergeCell ref="H343:W343"/>
    <mergeCell ref="L377:V377"/>
    <mergeCell ref="L288:W288"/>
    <mergeCell ref="L293:V293"/>
    <mergeCell ref="L295:W295"/>
    <mergeCell ref="L310:W310"/>
    <mergeCell ref="L312:W312"/>
    <mergeCell ref="L315:W315"/>
    <mergeCell ref="H258:W258"/>
    <mergeCell ref="H260:W260"/>
    <mergeCell ref="E275:W275"/>
    <mergeCell ref="H277:W277"/>
    <mergeCell ref="H280:W280"/>
    <mergeCell ref="L283:W283"/>
    <mergeCell ref="D230:W230"/>
    <mergeCell ref="D236:W236"/>
    <mergeCell ref="D240:W240"/>
    <mergeCell ref="D247:W247"/>
    <mergeCell ref="C256:V256"/>
    <mergeCell ref="D181:W181"/>
    <mergeCell ref="C188:W188"/>
    <mergeCell ref="E198:V198"/>
    <mergeCell ref="D200:W200"/>
    <mergeCell ref="D215:W215"/>
    <mergeCell ref="E221:W221"/>
    <mergeCell ref="E171:W171"/>
    <mergeCell ref="H177:W177"/>
    <mergeCell ref="H123:W123"/>
    <mergeCell ref="L125:W125"/>
    <mergeCell ref="L129:W129"/>
    <mergeCell ref="H131:W131"/>
    <mergeCell ref="L133:U133"/>
    <mergeCell ref="H137:W137"/>
    <mergeCell ref="D226:W226"/>
    <mergeCell ref="M54:Q54"/>
    <mergeCell ref="M56:Q56"/>
    <mergeCell ref="H78:U78"/>
    <mergeCell ref="H80:V80"/>
    <mergeCell ref="D87:Q87"/>
    <mergeCell ref="H150:W150"/>
    <mergeCell ref="H157:W157"/>
    <mergeCell ref="H163:W163"/>
    <mergeCell ref="H167:W167"/>
    <mergeCell ref="V12:W12"/>
    <mergeCell ref="A13:B14"/>
    <mergeCell ref="C13:D14"/>
    <mergeCell ref="E13:H14"/>
    <mergeCell ref="L13:M14"/>
    <mergeCell ref="N13:N14"/>
    <mergeCell ref="N16:V16"/>
    <mergeCell ref="W16:W17"/>
    <mergeCell ref="Z17:AA17"/>
    <mergeCell ref="O13:O14"/>
    <mergeCell ref="P13:P14"/>
    <mergeCell ref="V13:W14"/>
    <mergeCell ref="Y14:Y16"/>
    <mergeCell ref="A15:W15"/>
    <mergeCell ref="A16:A17"/>
    <mergeCell ref="B16:B17"/>
    <mergeCell ref="C16:C17"/>
    <mergeCell ref="E16:M16"/>
    <mergeCell ref="I13:J14"/>
    <mergeCell ref="I12:J12"/>
    <mergeCell ref="K13:K14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L589:M589"/>
    <mergeCell ref="Q13:Q14"/>
    <mergeCell ref="R13:R14"/>
    <mergeCell ref="S13:S14"/>
    <mergeCell ref="T13:U14"/>
    <mergeCell ref="T12:U12"/>
    <mergeCell ref="A9:E9"/>
    <mergeCell ref="L9:U9"/>
    <mergeCell ref="A10:E11"/>
    <mergeCell ref="L10:U11"/>
    <mergeCell ref="A12:B12"/>
    <mergeCell ref="C12:D12"/>
    <mergeCell ref="E12:H12"/>
    <mergeCell ref="L12:M12"/>
    <mergeCell ref="B19:W19"/>
    <mergeCell ref="B24:W24"/>
    <mergeCell ref="L36:V36"/>
    <mergeCell ref="E91:U91"/>
    <mergeCell ref="H97:U97"/>
    <mergeCell ref="E101:Q101"/>
    <mergeCell ref="L109:V109"/>
    <mergeCell ref="H113:W113"/>
    <mergeCell ref="E121:W121"/>
    <mergeCell ref="L44:Q44"/>
  </mergeCells>
  <phoneticPr fontId="45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40" fitToWidth="100" fitToHeight="0" orientation="landscape" r:id="rId1"/>
  <headerFooter>
    <oddFooter xml:space="preserve">&amp;LFabio Cavalcanti de A. Filho
Resp. Téc. - Eng. Civil
CREA 1617144509
</oddFooter>
  </headerFooter>
  <ignoredErrors>
    <ignoredError sqref="Q13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97B6-371C-4DEC-BA3B-E5AAA6CAA5BC}">
  <sheetPr>
    <pageSetUpPr fitToPage="1"/>
  </sheetPr>
  <dimension ref="A1:R1668"/>
  <sheetViews>
    <sheetView view="pageBreakPreview" topLeftCell="A930" zoomScale="150" zoomScaleNormal="110" zoomScaleSheetLayoutView="150" workbookViewId="0">
      <selection activeCell="B936" sqref="B936"/>
    </sheetView>
  </sheetViews>
  <sheetFormatPr defaultColWidth="9" defaultRowHeight="13.2" x14ac:dyDescent="0.25"/>
  <cols>
    <col min="1" max="1" width="7.5" style="48" customWidth="1"/>
    <col min="2" max="2" width="28.796875" style="48" customWidth="1"/>
    <col min="3" max="3" width="24.5" style="48" customWidth="1"/>
    <col min="4" max="4" width="5.59765625" style="48" customWidth="1"/>
    <col min="5" max="5" width="7.296875" style="48" customWidth="1"/>
    <col min="6" max="6" width="6.59765625" style="48" customWidth="1"/>
    <col min="7" max="7" width="7.796875" style="48" customWidth="1"/>
    <col min="8" max="8" width="5.796875" style="48" customWidth="1"/>
    <col min="9" max="9" width="7.59765625" style="48" customWidth="1"/>
    <col min="10" max="10" width="5.69921875" style="48" customWidth="1"/>
    <col min="11" max="11" width="6.296875" style="48" customWidth="1"/>
    <col min="12" max="12" width="7" style="48" customWidth="1"/>
    <col min="13" max="13" width="7.8984375" style="48" customWidth="1"/>
    <col min="14" max="14" width="5.09765625" style="48" customWidth="1"/>
    <col min="15" max="15" width="2.296875" style="48" customWidth="1"/>
    <col min="16" max="16384" width="9" style="48"/>
  </cols>
  <sheetData>
    <row r="1" spans="1:16" ht="12" customHeight="1" x14ac:dyDescent="0.25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25">
      <c r="A2" s="695" t="s">
        <v>762</v>
      </c>
      <c r="B2" s="696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25">
      <c r="A3" s="695" t="s">
        <v>764</v>
      </c>
      <c r="B3" s="696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25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25">
      <c r="A5" s="49" t="s">
        <v>767</v>
      </c>
      <c r="B5" s="51"/>
      <c r="C5" s="697" t="s">
        <v>768</v>
      </c>
      <c r="D5" s="697"/>
      <c r="E5" s="697"/>
      <c r="F5" s="697"/>
      <c r="G5" s="697"/>
      <c r="H5" s="697"/>
      <c r="I5" s="51"/>
      <c r="J5" s="51"/>
      <c r="K5" s="51"/>
      <c r="L5" s="51"/>
      <c r="M5" s="51"/>
      <c r="N5" s="52"/>
    </row>
    <row r="6" spans="1:16" ht="12" customHeight="1" x14ac:dyDescent="0.25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3" customHeight="1" x14ac:dyDescent="0.25">
      <c r="A7" s="695" t="s">
        <v>771</v>
      </c>
      <c r="B7" s="696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85" customHeight="1" x14ac:dyDescent="0.25">
      <c r="A8" s="698" t="s">
        <v>773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</row>
    <row r="9" spans="1:16" ht="12" customHeight="1" x14ac:dyDescent="0.25">
      <c r="A9" s="699" t="s">
        <v>774</v>
      </c>
      <c r="B9" s="701" t="s">
        <v>775</v>
      </c>
      <c r="C9" s="701" t="s">
        <v>776</v>
      </c>
      <c r="D9" s="699" t="s">
        <v>777</v>
      </c>
      <c r="E9" s="703" t="s">
        <v>778</v>
      </c>
      <c r="F9" s="704"/>
      <c r="G9" s="704"/>
      <c r="H9" s="704"/>
      <c r="I9" s="704"/>
      <c r="J9" s="705"/>
      <c r="K9" s="706" t="s">
        <v>779</v>
      </c>
      <c r="L9" s="707"/>
      <c r="M9" s="708"/>
      <c r="N9" s="699" t="s">
        <v>780</v>
      </c>
    </row>
    <row r="10" spans="1:16" ht="13.35" customHeight="1" x14ac:dyDescent="0.25">
      <c r="A10" s="700"/>
      <c r="B10" s="702"/>
      <c r="C10" s="702"/>
      <c r="D10" s="700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0"/>
    </row>
    <row r="11" spans="1:16" ht="12" customHeight="1" x14ac:dyDescent="0.25">
      <c r="A11" s="56" t="s">
        <v>790</v>
      </c>
      <c r="B11" s="709" t="s">
        <v>791</v>
      </c>
      <c r="C11" s="710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1.2" x14ac:dyDescent="0.25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1" x14ac:dyDescent="0.25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35" customHeight="1" x14ac:dyDescent="0.25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" customHeight="1" x14ac:dyDescent="0.25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25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25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25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25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25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25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25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25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25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25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85" customHeight="1" x14ac:dyDescent="0.25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25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5" customHeight="1" x14ac:dyDescent="0.25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1" x14ac:dyDescent="0.25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25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25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5" customHeight="1" x14ac:dyDescent="0.25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5" customHeight="1" x14ac:dyDescent="0.25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" customHeight="1" x14ac:dyDescent="0.25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099999999999994" customHeight="1" x14ac:dyDescent="0.25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599999999999994" customHeight="1" x14ac:dyDescent="0.25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25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8" customHeight="1" x14ac:dyDescent="0.25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25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25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599999999999994" customHeight="1" x14ac:dyDescent="0.25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" customHeight="1" x14ac:dyDescent="0.25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5" customHeight="1" x14ac:dyDescent="0.25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25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85" customHeight="1" x14ac:dyDescent="0.25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5" customHeight="1" x14ac:dyDescent="0.25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3" customHeight="1" x14ac:dyDescent="0.25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3" customHeight="1" x14ac:dyDescent="0.25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0.799999999999997" x14ac:dyDescent="0.25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25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25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0.6" x14ac:dyDescent="0.25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25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25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25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0.6" x14ac:dyDescent="0.25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25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0.799999999999997" x14ac:dyDescent="0.25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25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0.6" x14ac:dyDescent="0.25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25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0.6" x14ac:dyDescent="0.25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25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0.6" x14ac:dyDescent="0.25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25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0.6" x14ac:dyDescent="0.25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25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0.799999999999997" x14ac:dyDescent="0.25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25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40.799999999999997" x14ac:dyDescent="0.25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25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1" x14ac:dyDescent="0.25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25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25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0.399999999999999" x14ac:dyDescent="0.25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25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25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1" x14ac:dyDescent="0.25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25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25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5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25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1.2" x14ac:dyDescent="0.25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51" x14ac:dyDescent="0.25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1.2" x14ac:dyDescent="0.25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1.2" x14ac:dyDescent="0.25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1" x14ac:dyDescent="0.25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0.6" x14ac:dyDescent="0.25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0.6" x14ac:dyDescent="0.25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1.400000000000006" x14ac:dyDescent="0.25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71.400000000000006" x14ac:dyDescent="0.25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1" x14ac:dyDescent="0.25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1.599999999999994" x14ac:dyDescent="0.25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1" x14ac:dyDescent="0.25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0.6" x14ac:dyDescent="0.25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1" x14ac:dyDescent="0.25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2" x14ac:dyDescent="0.25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1.8" x14ac:dyDescent="0.25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1.2" x14ac:dyDescent="0.25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1" x14ac:dyDescent="0.25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.05" customHeight="1" x14ac:dyDescent="0.25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1.400000000000006" x14ac:dyDescent="0.25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1" x14ac:dyDescent="0.25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1.400000000000006" x14ac:dyDescent="0.25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.399999999999999" x14ac:dyDescent="0.25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.399999999999999" x14ac:dyDescent="0.25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1.400000000000006" x14ac:dyDescent="0.25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1.8" x14ac:dyDescent="0.25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1.8" x14ac:dyDescent="0.25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30.6" x14ac:dyDescent="0.25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0.6" x14ac:dyDescent="0.25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1" x14ac:dyDescent="0.25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0.6" x14ac:dyDescent="0.25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0.799999999999997" x14ac:dyDescent="0.25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1" x14ac:dyDescent="0.25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11" t="s">
        <v>1025</v>
      </c>
      <c r="C319" s="712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8" customHeight="1" x14ac:dyDescent="0.25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25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25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25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25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25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25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25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25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8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25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25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25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25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25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25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25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1.2" x14ac:dyDescent="0.25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0.799999999999997" x14ac:dyDescent="0.25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25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25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0.6" x14ac:dyDescent="0.25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8" customHeight="1" x14ac:dyDescent="0.25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25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25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1.2" x14ac:dyDescent="0.25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1.2" x14ac:dyDescent="0.25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0.399999999999999" x14ac:dyDescent="0.25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.399999999999999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25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1" x14ac:dyDescent="0.25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5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25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8" customHeight="1" x14ac:dyDescent="0.25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1.400000000000006" x14ac:dyDescent="0.25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25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8" customHeight="1" x14ac:dyDescent="0.25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25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35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25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25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25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25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8" customHeight="1" x14ac:dyDescent="0.25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25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25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25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25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25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8" customHeight="1" x14ac:dyDescent="0.25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25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8" customHeight="1" x14ac:dyDescent="0.25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25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25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25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8" customHeight="1" x14ac:dyDescent="0.25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25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customHeight="1" x14ac:dyDescent="0.25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25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5" customHeight="1" x14ac:dyDescent="0.25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customHeight="1" x14ac:dyDescent="0.25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25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8" customHeight="1" x14ac:dyDescent="0.25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25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35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8" customHeight="1" x14ac:dyDescent="0.25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5" customHeight="1" x14ac:dyDescent="0.25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8" customHeight="1" x14ac:dyDescent="0.25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25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25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25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25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25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25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25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25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25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25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1.2" x14ac:dyDescent="0.25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5000000000000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0.799999999999997" hidden="1" x14ac:dyDescent="0.25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8" hidden="1" customHeight="1" x14ac:dyDescent="0.25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8" hidden="1" customHeight="1" x14ac:dyDescent="0.25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25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40.799999999999997" hidden="1" x14ac:dyDescent="0.25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25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0.6" x14ac:dyDescent="0.25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25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0.799999999999997" x14ac:dyDescent="0.25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25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6.95" customHeight="1" x14ac:dyDescent="0.25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25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25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71.400000000000006" x14ac:dyDescent="0.25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71.400000000000006" x14ac:dyDescent="0.25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71.400000000000006" x14ac:dyDescent="0.25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71.400000000000006" x14ac:dyDescent="0.25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8" customHeight="1" x14ac:dyDescent="0.25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25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25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1" x14ac:dyDescent="0.25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5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25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25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25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25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25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25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25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25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1.2" x14ac:dyDescent="0.25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8" customHeight="1" x14ac:dyDescent="0.25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8" customHeight="1" x14ac:dyDescent="0.25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25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25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8" customHeight="1" x14ac:dyDescent="0.25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customHeight="1" x14ac:dyDescent="0.25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customHeight="1" x14ac:dyDescent="0.25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customHeight="1" x14ac:dyDescent="0.25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customHeight="1" x14ac:dyDescent="0.25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customHeight="1" x14ac:dyDescent="0.25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8" customHeight="1" x14ac:dyDescent="0.25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customHeight="1" x14ac:dyDescent="0.25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5" customHeight="1" x14ac:dyDescent="0.25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25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customHeight="1" x14ac:dyDescent="0.25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customHeight="1" x14ac:dyDescent="0.25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8" customHeight="1" x14ac:dyDescent="0.25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8" customHeight="1" x14ac:dyDescent="0.25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customHeight="1" x14ac:dyDescent="0.25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customHeight="1" x14ac:dyDescent="0.25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customHeight="1" x14ac:dyDescent="0.25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customHeight="1" x14ac:dyDescent="0.25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customHeight="1" x14ac:dyDescent="0.25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8" customHeight="1" x14ac:dyDescent="0.25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customHeight="1" x14ac:dyDescent="0.25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customHeight="1" x14ac:dyDescent="0.25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customHeight="1" x14ac:dyDescent="0.25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customHeight="1" x14ac:dyDescent="0.25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5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customHeight="1" x14ac:dyDescent="0.25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1.2" x14ac:dyDescent="0.25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0.799999999999997" x14ac:dyDescent="0.25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customHeight="1" x14ac:dyDescent="0.25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0.399999999999999" x14ac:dyDescent="0.25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0.799999999999997" x14ac:dyDescent="0.25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49999999999997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0.799999999999997" x14ac:dyDescent="0.25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0.799999999999997" x14ac:dyDescent="0.25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51" x14ac:dyDescent="0.25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1" x14ac:dyDescent="0.25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customHeight="1" x14ac:dyDescent="0.25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0.799999999999997" x14ac:dyDescent="0.25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x14ac:dyDescent="0.25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1" x14ac:dyDescent="0.25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5" customHeight="1" x14ac:dyDescent="0.25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1.2" x14ac:dyDescent="0.25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4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548"/>
      <c r="B813" s="119"/>
      <c r="C813" s="554" t="s">
        <v>1582</v>
      </c>
      <c r="D813" s="556">
        <v>1</v>
      </c>
      <c r="E813" s="122">
        <f>4.9*2*(5.8*6)+1.6*(5.8*6)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25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L816+L817+L818</f>
        <v>297.28000000000003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280">
        <v>1</v>
      </c>
      <c r="E816" s="280">
        <f>36-0.2*7</f>
        <v>34.6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221.44000000000003</v>
      </c>
      <c r="L816" s="280">
        <f>K816*D816</f>
        <v>221.44000000000003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4.8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107.52</v>
      </c>
      <c r="L817" s="280">
        <f t="shared" ref="L817:L818" si="29">K817*D817</f>
        <v>107.52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1.6</v>
      </c>
      <c r="F818" s="243"/>
      <c r="G818" s="280">
        <v>1.65</v>
      </c>
      <c r="H818" s="243"/>
      <c r="I818" s="243">
        <f>-12</f>
        <v>-12</v>
      </c>
      <c r="J818" s="243"/>
      <c r="K818" s="280">
        <f t="shared" si="28"/>
        <v>-31.68</v>
      </c>
      <c r="L818" s="280">
        <f t="shared" si="29"/>
        <v>-31.68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25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594.56000000000006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36-0.2*7</f>
        <v>34.6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442.88000000000005</v>
      </c>
      <c r="L821" s="280">
        <f>K821*D821</f>
        <v>442.88000000000005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4.8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215.04</v>
      </c>
      <c r="L822" s="280">
        <f t="shared" ref="L822:L823" si="31">K822*D822</f>
        <v>215.04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 t="shared" si="30"/>
        <v>-63.36</v>
      </c>
      <c r="L823" s="280">
        <f t="shared" si="31"/>
        <v>-63.36</v>
      </c>
      <c r="M823" s="130"/>
      <c r="N823" s="159"/>
    </row>
    <row r="824" spans="1:14" ht="73.5" customHeight="1" x14ac:dyDescent="0.25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594.56000000000006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36-0.2*7</f>
        <v>34.6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442.88000000000005</v>
      </c>
      <c r="L825" s="280">
        <f>K825*D825</f>
        <v>442.88000000000005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4.8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215.04</v>
      </c>
      <c r="L826" s="280">
        <f t="shared" ref="L826:L827" si="33">K826*D826</f>
        <v>215.04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 t="shared" si="32"/>
        <v>-63.36</v>
      </c>
      <c r="L827" s="280">
        <f t="shared" si="33"/>
        <v>-63.36</v>
      </c>
      <c r="M827" s="130"/>
      <c r="N827" s="159"/>
    </row>
    <row r="828" spans="1:14" ht="12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customHeight="1" x14ac:dyDescent="0.25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215.04</v>
      </c>
      <c r="L831" s="280">
        <f t="shared" ref="L831:L832" si="35">K831*D831</f>
        <v>215.04</v>
      </c>
      <c r="M831" s="130"/>
      <c r="N831" s="159"/>
    </row>
    <row r="832" spans="1:14" ht="12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 t="shared" si="34"/>
        <v>-63.36</v>
      </c>
      <c r="L832" s="280">
        <f t="shared" si="35"/>
        <v>-63.36</v>
      </c>
      <c r="M832" s="130"/>
      <c r="N832" s="159"/>
    </row>
    <row r="833" spans="1:16" ht="31.8" customHeight="1" x14ac:dyDescent="0.25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215.04</v>
      </c>
      <c r="L835" s="280">
        <f t="shared" ref="L835:L836" si="37">K835*D835</f>
        <v>215.04</v>
      </c>
      <c r="M835" s="130"/>
      <c r="N835" s="159"/>
    </row>
    <row r="836" spans="1:16" ht="12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 t="shared" si="36"/>
        <v>-63.36</v>
      </c>
      <c r="L836" s="280">
        <f t="shared" si="37"/>
        <v>-63.36</v>
      </c>
      <c r="M836" s="130"/>
      <c r="N836" s="159"/>
    </row>
    <row r="837" spans="1:16" ht="16.8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customHeight="1" x14ac:dyDescent="0.25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customHeight="1" x14ac:dyDescent="0.25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51" hidden="1" x14ac:dyDescent="0.25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1.400000000000006" hidden="1" x14ac:dyDescent="0.25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1.2" x14ac:dyDescent="0.25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1.400000000000006" x14ac:dyDescent="0.25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0.6" x14ac:dyDescent="0.25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customHeight="1" x14ac:dyDescent="0.2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customHeight="1" x14ac:dyDescent="0.25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customHeight="1" x14ac:dyDescent="0.25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40.799999999999997" x14ac:dyDescent="0.25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0.6" x14ac:dyDescent="0.25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3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0.799999999999997" x14ac:dyDescent="0.25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35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5" customHeight="1" x14ac:dyDescent="0.25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0.799999999999997" x14ac:dyDescent="0.25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0.799999999999997" x14ac:dyDescent="0.25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0.799999999999997" x14ac:dyDescent="0.25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2.95" customHeight="1" x14ac:dyDescent="0.25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0.799999999999997" x14ac:dyDescent="0.25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0.399999999999999" x14ac:dyDescent="0.25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.399999999999999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customHeight="1" x14ac:dyDescent="0.25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x14ac:dyDescent="0.25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1" x14ac:dyDescent="0.25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71.400000000000006" x14ac:dyDescent="0.25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4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customHeight="1" x14ac:dyDescent="0.2">
      <c r="A940" s="548"/>
      <c r="B940" s="119"/>
      <c r="C940" s="554" t="s">
        <v>1582</v>
      </c>
      <c r="D940" s="556">
        <v>3</v>
      </c>
      <c r="E940" s="122">
        <f>4.9*2*(5.6*6)+1.6*(5.8*6)</f>
        <v>384.96</v>
      </c>
      <c r="F940" s="123"/>
      <c r="G940" s="132">
        <v>0.6</v>
      </c>
      <c r="H940" s="123"/>
      <c r="I940" s="123"/>
      <c r="J940" s="123"/>
      <c r="K940" s="122">
        <f>E940*G940</f>
        <v>230.97599999999997</v>
      </c>
      <c r="L940" s="122">
        <f>K940*D940</f>
        <v>692.92799999999988</v>
      </c>
      <c r="M940" s="125"/>
      <c r="N940" s="121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25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789.36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v>34.6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152.24</v>
      </c>
      <c r="L943" s="280">
        <f>K943*D943</f>
        <v>456.72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4.8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137.28</v>
      </c>
      <c r="L944" s="280">
        <f t="shared" ref="L944:L945" si="45">K944*D944</f>
        <v>411.84000000000003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-79.2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.05" customHeight="1" x14ac:dyDescent="0.25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274.56</v>
      </c>
      <c r="L949" s="280">
        <f t="shared" ref="L949:L950" si="47">K949*D949</f>
        <v>823.68000000000006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8" customHeight="1" x14ac:dyDescent="0.25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274.56</v>
      </c>
      <c r="L953" s="280">
        <f t="shared" ref="L953:L954" si="49">K953*D953</f>
        <v>823.68000000000006</v>
      </c>
      <c r="M953" s="131"/>
      <c r="N953" s="159"/>
    </row>
    <row r="954" spans="1:14" ht="12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customHeight="1" x14ac:dyDescent="0.25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274.56</v>
      </c>
      <c r="L958" s="280">
        <f t="shared" ref="L958:L959" si="51">K958*D958</f>
        <v>823.68000000000006</v>
      </c>
      <c r="M958" s="131"/>
      <c r="N958" s="159"/>
    </row>
    <row r="959" spans="1:14" ht="12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customHeight="1" x14ac:dyDescent="0.25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274.56</v>
      </c>
      <c r="L962" s="280">
        <f t="shared" ref="L962:L963" si="53">K962*D962</f>
        <v>823.68000000000006</v>
      </c>
      <c r="M962" s="131"/>
      <c r="N962" s="159"/>
    </row>
    <row r="963" spans="1:14" ht="12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customHeight="1" x14ac:dyDescent="0.25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customHeight="1" x14ac:dyDescent="0.25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51" hidden="1" x14ac:dyDescent="0.25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1.400000000000006" hidden="1" x14ac:dyDescent="0.25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1.2" x14ac:dyDescent="0.25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1.400000000000006" x14ac:dyDescent="0.25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0.6" x14ac:dyDescent="0.25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customHeight="1" x14ac:dyDescent="0.2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customHeight="1" x14ac:dyDescent="0.25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customHeight="1" x14ac:dyDescent="0.25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1.2" x14ac:dyDescent="0.25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0.799999999999997" x14ac:dyDescent="0.25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x14ac:dyDescent="0.25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.6" x14ac:dyDescent="0.25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0.799999999999997" x14ac:dyDescent="0.25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.799999999999997" x14ac:dyDescent="0.25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0.799999999999997" x14ac:dyDescent="0.25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.799999999999997" x14ac:dyDescent="0.25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0.799999999999997" x14ac:dyDescent="0.25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0.799999999999997" x14ac:dyDescent="0.25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0.799999999999997" x14ac:dyDescent="0.25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0.799999999999997" x14ac:dyDescent="0.25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1" x14ac:dyDescent="0.25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51" x14ac:dyDescent="0.25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1.2" x14ac:dyDescent="0.25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0.6" x14ac:dyDescent="0.25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51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1.599999999999994" x14ac:dyDescent="0.25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1.599999999999994" x14ac:dyDescent="0.25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1.599999999999994" x14ac:dyDescent="0.25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1.599999999999994" x14ac:dyDescent="0.25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1.2" x14ac:dyDescent="0.25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0.799999999999997" x14ac:dyDescent="0.25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0.799999999999997" x14ac:dyDescent="0.25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x14ac:dyDescent="0.2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1.400000000000006" x14ac:dyDescent="0.25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71.400000000000006" x14ac:dyDescent="0.25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1" x14ac:dyDescent="0.25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1.599999999999994" x14ac:dyDescent="0.25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1.2" x14ac:dyDescent="0.25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02" x14ac:dyDescent="0.25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1.8" x14ac:dyDescent="0.25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0.6" x14ac:dyDescent="0.25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1" x14ac:dyDescent="0.25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1.599999999999994" x14ac:dyDescent="0.25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1.2" x14ac:dyDescent="0.25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1" x14ac:dyDescent="0.25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1.400000000000006" x14ac:dyDescent="0.25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.399999999999999" x14ac:dyDescent="0.25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1.8" x14ac:dyDescent="0.25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1.8" x14ac:dyDescent="0.25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x14ac:dyDescent="0.25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1" x14ac:dyDescent="0.25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x14ac:dyDescent="0.25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customHeight="1" x14ac:dyDescent="0.25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0.799999999999997" x14ac:dyDescent="0.25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1" x14ac:dyDescent="0.25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customHeight="1" x14ac:dyDescent="0.25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customHeight="1" x14ac:dyDescent="0.25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x14ac:dyDescent="0.25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x14ac:dyDescent="0.25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x14ac:dyDescent="0.25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customHeight="1" x14ac:dyDescent="0.25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x14ac:dyDescent="0.25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x14ac:dyDescent="0.25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x14ac:dyDescent="0.25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customHeight="1" x14ac:dyDescent="0.25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x14ac:dyDescent="0.25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x14ac:dyDescent="0.25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x14ac:dyDescent="0.25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customHeight="1" x14ac:dyDescent="0.25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customHeight="1" x14ac:dyDescent="0.25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customHeight="1" x14ac:dyDescent="0.25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customHeight="1" x14ac:dyDescent="0.25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customHeight="1" x14ac:dyDescent="0.25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customHeight="1" x14ac:dyDescent="0.25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8" customHeight="1" x14ac:dyDescent="0.25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customHeight="1" x14ac:dyDescent="0.25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0.6" x14ac:dyDescent="0.25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1" x14ac:dyDescent="0.25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51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customHeight="1" x14ac:dyDescent="0.25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customHeight="1" x14ac:dyDescent="0.25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25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customHeight="1" x14ac:dyDescent="0.25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8" customHeight="1" x14ac:dyDescent="0.25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customHeight="1" x14ac:dyDescent="0.25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customHeight="1" x14ac:dyDescent="0.25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5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customHeight="1" x14ac:dyDescent="0.25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8" customHeight="1" x14ac:dyDescent="0.25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25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customHeight="1" x14ac:dyDescent="0.25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customHeight="1" x14ac:dyDescent="0.25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customHeight="1" x14ac:dyDescent="0.25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customHeight="1" x14ac:dyDescent="0.25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customHeight="1" x14ac:dyDescent="0.25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customHeight="1" x14ac:dyDescent="0.25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8" customHeight="1" x14ac:dyDescent="0.25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customHeight="1" x14ac:dyDescent="0.25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customHeight="1" x14ac:dyDescent="0.25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customHeight="1" x14ac:dyDescent="0.25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8" customHeight="1" x14ac:dyDescent="0.25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8" customHeight="1" x14ac:dyDescent="0.25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customHeight="1" x14ac:dyDescent="0.25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8" customHeight="1" x14ac:dyDescent="0.25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customHeight="1" x14ac:dyDescent="0.25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8" customHeight="1" x14ac:dyDescent="0.25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customHeight="1" x14ac:dyDescent="0.25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customHeight="1" x14ac:dyDescent="0.25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customHeight="1" x14ac:dyDescent="0.25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customHeight="1" x14ac:dyDescent="0.25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customHeight="1" x14ac:dyDescent="0.25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customHeight="1" x14ac:dyDescent="0.25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25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8" customHeight="1" x14ac:dyDescent="0.25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25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customHeight="1" x14ac:dyDescent="0.25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8" customHeight="1" x14ac:dyDescent="0.25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x14ac:dyDescent="0.25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x14ac:dyDescent="0.25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customHeight="1" x14ac:dyDescent="0.25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x14ac:dyDescent="0.25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x14ac:dyDescent="0.25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customHeight="1" x14ac:dyDescent="0.25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x14ac:dyDescent="0.25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x14ac:dyDescent="0.25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customHeight="1" x14ac:dyDescent="0.25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customHeight="1" x14ac:dyDescent="0.25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customHeight="1" x14ac:dyDescent="0.25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customHeight="1" x14ac:dyDescent="0.25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customHeight="1" x14ac:dyDescent="0.25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customHeight="1" x14ac:dyDescent="0.25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8" customHeight="1" x14ac:dyDescent="0.25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0.6" x14ac:dyDescent="0.25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1" x14ac:dyDescent="0.25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51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customHeight="1" x14ac:dyDescent="0.25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customHeight="1" x14ac:dyDescent="0.25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customHeight="1" x14ac:dyDescent="0.25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customHeight="1" x14ac:dyDescent="0.25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8" customHeight="1" x14ac:dyDescent="0.25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customHeight="1" x14ac:dyDescent="0.25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customHeight="1" x14ac:dyDescent="0.25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customHeight="1" x14ac:dyDescent="0.25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25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customHeight="1" x14ac:dyDescent="0.25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customHeight="1" x14ac:dyDescent="0.25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0.6" x14ac:dyDescent="0.25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8" customHeight="1" x14ac:dyDescent="0.25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customHeight="1" x14ac:dyDescent="0.25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customHeight="1" x14ac:dyDescent="0.25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customHeight="1" x14ac:dyDescent="0.25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8" customHeight="1" x14ac:dyDescent="0.25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customHeight="1" x14ac:dyDescent="0.25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8" customHeight="1" x14ac:dyDescent="0.25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customHeight="1" x14ac:dyDescent="0.25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25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customHeight="1" x14ac:dyDescent="0.25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customHeight="1" x14ac:dyDescent="0.25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8" customHeight="1" x14ac:dyDescent="0.25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customHeight="1" x14ac:dyDescent="0.25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customHeight="1" x14ac:dyDescent="0.25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35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customHeight="1" x14ac:dyDescent="0.25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" customHeight="1" x14ac:dyDescent="0.25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customHeight="1" x14ac:dyDescent="0.25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customHeight="1" x14ac:dyDescent="0.25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customHeight="1" x14ac:dyDescent="0.25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2" x14ac:dyDescent="0.25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50000000000001" customHeight="1" x14ac:dyDescent="0.25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599999999999994" customHeight="1" x14ac:dyDescent="0.25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8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customHeight="1" x14ac:dyDescent="0.25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customHeight="1" x14ac:dyDescent="0.25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customHeight="1" x14ac:dyDescent="0.25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customHeight="1" x14ac:dyDescent="0.25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customHeight="1" x14ac:dyDescent="0.25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8" customHeight="1" x14ac:dyDescent="0.25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customHeight="1" x14ac:dyDescent="0.25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customHeight="1" x14ac:dyDescent="0.25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customHeight="1" x14ac:dyDescent="0.25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5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customHeight="1" x14ac:dyDescent="0.25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customHeight="1" x14ac:dyDescent="0.25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35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customHeight="1" x14ac:dyDescent="0.25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" customHeight="1" x14ac:dyDescent="0.25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3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.05" customHeight="1" x14ac:dyDescent="0.25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85" customHeight="1" x14ac:dyDescent="0.25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8" customHeight="1" x14ac:dyDescent="0.25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customHeight="1" x14ac:dyDescent="0.25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5" customHeight="1" x14ac:dyDescent="0.25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" customHeight="1" x14ac:dyDescent="0.25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customHeight="1" x14ac:dyDescent="0.25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customHeight="1" x14ac:dyDescent="0.25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" customHeight="1" x14ac:dyDescent="0.25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35" customHeight="1" x14ac:dyDescent="0.25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customHeight="1" x14ac:dyDescent="0.25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85" customHeight="1" x14ac:dyDescent="0.25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customHeight="1" x14ac:dyDescent="0.25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5" customHeight="1" x14ac:dyDescent="0.25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.05" customHeight="1" x14ac:dyDescent="0.25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" customHeight="1" x14ac:dyDescent="0.25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99999999999997" customHeight="1" x14ac:dyDescent="0.25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customHeight="1" x14ac:dyDescent="0.25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3" customHeight="1" x14ac:dyDescent="0.25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" customHeight="1" x14ac:dyDescent="0.25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customHeight="1" x14ac:dyDescent="0.25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customHeight="1" x14ac:dyDescent="0.25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99999999999997" customHeight="1" x14ac:dyDescent="0.25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customHeight="1" x14ac:dyDescent="0.25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" customHeight="1" x14ac:dyDescent="0.25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35" customHeight="1" x14ac:dyDescent="0.25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5" customHeight="1" x14ac:dyDescent="0.25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customHeight="1" x14ac:dyDescent="0.25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5" customHeight="1" x14ac:dyDescent="0.25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customHeight="1" x14ac:dyDescent="0.25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99999999999997" customHeight="1" x14ac:dyDescent="0.25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" customHeight="1" x14ac:dyDescent="0.25">
      <c r="A1597" s="155" t="s">
        <v>1357</v>
      </c>
      <c r="B1597" s="713" t="s">
        <v>611</v>
      </c>
      <c r="C1597" s="714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99999999999997" customHeight="1" x14ac:dyDescent="0.25">
      <c r="A1598" s="229">
        <v>48957</v>
      </c>
      <c r="B1598" s="693" t="s">
        <v>1358</v>
      </c>
      <c r="C1598" s="694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" customHeight="1" x14ac:dyDescent="0.25">
      <c r="A1599" s="155" t="s">
        <v>1359</v>
      </c>
      <c r="B1599" s="713" t="s">
        <v>611</v>
      </c>
      <c r="C1599" s="714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customHeight="1" x14ac:dyDescent="0.25">
      <c r="A1600" s="229">
        <v>49322</v>
      </c>
      <c r="B1600" s="693" t="s">
        <v>1360</v>
      </c>
      <c r="C1600" s="694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customHeight="1" x14ac:dyDescent="0.25">
      <c r="A1601" s="155" t="s">
        <v>1361</v>
      </c>
      <c r="B1601" s="713" t="s">
        <v>611</v>
      </c>
      <c r="C1601" s="714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35" customHeight="1" x14ac:dyDescent="0.25">
      <c r="A1602" s="179">
        <v>49687</v>
      </c>
      <c r="B1602" s="693" t="s">
        <v>1362</v>
      </c>
      <c r="C1602" s="694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customHeight="1" x14ac:dyDescent="0.25">
      <c r="A1603" s="155" t="s">
        <v>1363</v>
      </c>
      <c r="B1603" s="713" t="s">
        <v>611</v>
      </c>
      <c r="C1603" s="714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3" customHeight="1" x14ac:dyDescent="0.25">
      <c r="A1604" s="179">
        <v>50053</v>
      </c>
      <c r="B1604" s="715" t="s">
        <v>716</v>
      </c>
      <c r="C1604" s="716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customHeight="1" x14ac:dyDescent="0.25">
      <c r="A1605" s="155" t="s">
        <v>1364</v>
      </c>
      <c r="B1605" s="713" t="s">
        <v>611</v>
      </c>
      <c r="C1605" s="714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" customHeight="1" x14ac:dyDescent="0.25">
      <c r="A1606" s="179">
        <v>50418</v>
      </c>
      <c r="B1606" s="715" t="s">
        <v>1365</v>
      </c>
      <c r="C1606" s="716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" customHeight="1" x14ac:dyDescent="0.25">
      <c r="A1607" s="155" t="s">
        <v>1366</v>
      </c>
      <c r="B1607" s="713" t="s">
        <v>611</v>
      </c>
      <c r="C1607" s="714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3" customHeight="1" x14ac:dyDescent="0.25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" customHeight="1" x14ac:dyDescent="0.25">
      <c r="A1609" s="140" t="s">
        <v>720</v>
      </c>
      <c r="B1609" s="711" t="s">
        <v>838</v>
      </c>
      <c r="C1609" s="712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customHeight="1" x14ac:dyDescent="0.25">
      <c r="A1610" s="179">
        <v>41640</v>
      </c>
      <c r="B1610" s="715" t="s">
        <v>722</v>
      </c>
      <c r="C1610" s="716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" customHeight="1" x14ac:dyDescent="0.25">
      <c r="A1611" s="155" t="s">
        <v>1369</v>
      </c>
      <c r="B1611" s="713" t="s">
        <v>1370</v>
      </c>
      <c r="C1611" s="714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8" customHeight="1" x14ac:dyDescent="0.25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" customHeight="1" x14ac:dyDescent="0.25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99999999999997" customHeight="1" x14ac:dyDescent="0.25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99999999999997" customHeight="1" x14ac:dyDescent="0.25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8" customHeight="1" x14ac:dyDescent="0.25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customHeight="1" x14ac:dyDescent="0.25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customHeight="1" x14ac:dyDescent="0.25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customHeight="1" x14ac:dyDescent="0.25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customHeight="1" x14ac:dyDescent="0.25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3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customHeight="1" x14ac:dyDescent="0.25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customHeight="1" x14ac:dyDescent="0.25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customHeight="1" x14ac:dyDescent="0.25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customHeight="1" x14ac:dyDescent="0.25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0.799999999999997" x14ac:dyDescent="0.25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0.799999999999997" x14ac:dyDescent="0.25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.399999999999999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1" x14ac:dyDescent="0.25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.399999999999999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0.799999999999997" x14ac:dyDescent="0.25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61.2" x14ac:dyDescent="0.25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0.799999999999997" x14ac:dyDescent="0.25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8" customHeight="1" x14ac:dyDescent="0.25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customHeight="1" x14ac:dyDescent="0.25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customHeight="1" x14ac:dyDescent="0.25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customHeight="1" x14ac:dyDescent="0.25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1.400000000000006" x14ac:dyDescent="0.25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25">
      <c r="I1668" s="48">
        <v>77</v>
      </c>
    </row>
  </sheetData>
  <mergeCells count="28"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BA99-8B47-4F84-9897-2FC9442F638B}">
  <dimension ref="A1:AB589"/>
  <sheetViews>
    <sheetView view="pageBreakPreview" topLeftCell="K568" zoomScaleNormal="85" zoomScaleSheetLayoutView="100" workbookViewId="0">
      <selection activeCell="U571" sqref="U571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6" width="10.5" style="31" hidden="1" customWidth="1"/>
    <col min="7" max="7" width="24.19921875" style="31" hidden="1" customWidth="1"/>
    <col min="8" max="8" width="15.19921875" style="31" customWidth="1"/>
    <col min="9" max="9" width="12.3984375" style="31" hidden="1" customWidth="1"/>
    <col min="10" max="10" width="18.69921875" style="31" hidden="1" customWidth="1"/>
    <col min="11" max="11" width="17.69921875" style="31" customWidth="1"/>
    <col min="12" max="12" width="11.69921875" style="2" customWidth="1"/>
    <col min="13" max="13" width="10.796875" style="2" customWidth="1"/>
    <col min="14" max="14" width="15.59765625" style="4" customWidth="1"/>
    <col min="15" max="15" width="14.69921875" style="4" hidden="1" customWidth="1"/>
    <col min="16" max="16" width="14.296875" style="4" hidden="1" customWidth="1"/>
    <col min="17" max="17" width="17.59765625" style="4" customWidth="1"/>
    <col min="18" max="18" width="14.69921875" style="4" hidden="1" customWidth="1"/>
    <col min="19" max="19" width="17.5" style="4" hidden="1" customWidth="1"/>
    <col min="20" max="20" width="17.59765625" style="4" customWidth="1"/>
    <col min="21" max="22" width="15.59765625" style="4" customWidth="1"/>
    <col min="23" max="23" width="11.5" style="4" customWidth="1"/>
    <col min="24" max="24" width="18.19921875" style="4" bestFit="1" customWidth="1"/>
    <col min="25" max="25" width="10.5" style="4" bestFit="1" customWidth="1"/>
    <col min="26" max="26" width="13.69921875" style="4" bestFit="1" customWidth="1"/>
    <col min="27" max="16384" width="9" style="4"/>
  </cols>
  <sheetData>
    <row r="1" spans="1:28" s="6" customFormat="1" ht="12.75" customHeight="1" x14ac:dyDescent="0.25">
      <c r="A1" s="82"/>
      <c r="B1" s="83"/>
      <c r="C1" s="734" t="s">
        <v>1597</v>
      </c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5"/>
      <c r="X1" s="5"/>
      <c r="Y1" s="5"/>
      <c r="Z1" s="5"/>
      <c r="AA1" s="5"/>
      <c r="AB1" s="5"/>
    </row>
    <row r="2" spans="1:28" s="6" customFormat="1" ht="12.75" customHeight="1" x14ac:dyDescent="0.25">
      <c r="A2" s="19"/>
      <c r="B2" s="20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  <c r="V2" s="736"/>
      <c r="W2" s="737"/>
      <c r="X2" s="5"/>
      <c r="Y2" s="5"/>
      <c r="Z2" s="5"/>
      <c r="AA2" s="5"/>
      <c r="AB2" s="5"/>
    </row>
    <row r="3" spans="1:28" s="6" customFormat="1" ht="12.75" customHeight="1" x14ac:dyDescent="0.25">
      <c r="A3" s="19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  <c r="S3" s="736"/>
      <c r="T3" s="736"/>
      <c r="U3" s="736"/>
      <c r="V3" s="736"/>
      <c r="W3" s="737"/>
      <c r="X3" s="5"/>
      <c r="Y3" s="5"/>
      <c r="Z3" s="5"/>
      <c r="AA3" s="5"/>
      <c r="AB3" s="5"/>
    </row>
    <row r="4" spans="1:28" s="6" customFormat="1" ht="12.75" customHeight="1" x14ac:dyDescent="0.25">
      <c r="A4" s="19"/>
      <c r="B4" s="18" t="s">
        <v>24</v>
      </c>
      <c r="C4" s="736"/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  <c r="O4" s="736"/>
      <c r="P4" s="736"/>
      <c r="Q4" s="736"/>
      <c r="R4" s="736"/>
      <c r="S4" s="736"/>
      <c r="T4" s="736"/>
      <c r="U4" s="736"/>
      <c r="V4" s="736"/>
      <c r="W4" s="737"/>
      <c r="X4" s="5"/>
      <c r="Y4" s="5"/>
      <c r="Z4" s="5"/>
      <c r="AA4" s="5"/>
      <c r="AB4" s="5"/>
    </row>
    <row r="5" spans="1:28" s="6" customFormat="1" ht="12.75" customHeight="1" x14ac:dyDescent="0.25">
      <c r="A5" s="21"/>
      <c r="B5" s="18" t="s">
        <v>6</v>
      </c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  <c r="T5" s="738"/>
      <c r="U5" s="738"/>
      <c r="V5" s="738"/>
      <c r="W5" s="739"/>
      <c r="X5" s="5"/>
      <c r="Y5" s="5"/>
      <c r="Z5" s="5"/>
      <c r="AA5" s="5"/>
      <c r="AB5" s="5"/>
    </row>
    <row r="6" spans="1:28" s="6" customFormat="1" ht="31.2" x14ac:dyDescent="0.25">
      <c r="A6" s="727" t="s">
        <v>2</v>
      </c>
      <c r="B6" s="728"/>
      <c r="C6" s="728"/>
      <c r="D6" s="728"/>
      <c r="E6" s="729"/>
      <c r="F6" s="344"/>
      <c r="G6" s="344"/>
      <c r="H6" s="344"/>
      <c r="I6" s="344"/>
      <c r="J6" s="344"/>
      <c r="K6" s="344"/>
      <c r="L6" s="740" t="s">
        <v>3</v>
      </c>
      <c r="M6" s="741"/>
      <c r="N6" s="741"/>
      <c r="O6" s="741"/>
      <c r="P6" s="741"/>
      <c r="Q6" s="741"/>
      <c r="R6" s="741"/>
      <c r="S6" s="741"/>
      <c r="T6" s="741"/>
      <c r="U6" s="742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346"/>
      <c r="J7" s="346"/>
      <c r="K7" s="346"/>
      <c r="L7" s="663" t="s">
        <v>6</v>
      </c>
      <c r="M7" s="664"/>
      <c r="N7" s="664"/>
      <c r="O7" s="664"/>
      <c r="P7" s="664"/>
      <c r="Q7" s="664"/>
      <c r="R7" s="664"/>
      <c r="S7" s="664"/>
      <c r="T7" s="664"/>
      <c r="U7" s="665"/>
      <c r="V7" s="669">
        <v>45513</v>
      </c>
      <c r="W7" s="670" t="s">
        <v>1596</v>
      </c>
      <c r="X7" s="5"/>
      <c r="Y7" s="5"/>
      <c r="Z7" s="5"/>
      <c r="AA7" s="5"/>
      <c r="AB7" s="5"/>
    </row>
    <row r="8" spans="1:28" s="6" customFormat="1" x14ac:dyDescent="0.25">
      <c r="A8" s="666"/>
      <c r="B8" s="667"/>
      <c r="C8" s="667"/>
      <c r="D8" s="667"/>
      <c r="E8" s="668"/>
      <c r="F8" s="347"/>
      <c r="G8" s="347"/>
      <c r="H8" s="347"/>
      <c r="I8" s="347"/>
      <c r="J8" s="347"/>
      <c r="K8" s="347"/>
      <c r="L8" s="666"/>
      <c r="M8" s="667"/>
      <c r="N8" s="667"/>
      <c r="O8" s="667"/>
      <c r="P8" s="667"/>
      <c r="Q8" s="667"/>
      <c r="R8" s="667"/>
      <c r="S8" s="667"/>
      <c r="T8" s="667"/>
      <c r="U8" s="668"/>
      <c r="V8" s="669"/>
      <c r="W8" s="671"/>
      <c r="X8" s="5"/>
      <c r="Y8" s="5"/>
      <c r="Z8" s="5"/>
      <c r="AA8" s="5"/>
      <c r="AB8" s="5"/>
    </row>
    <row r="9" spans="1:28" s="6" customFormat="1" ht="33" customHeight="1" x14ac:dyDescent="0.25">
      <c r="A9" s="727" t="s">
        <v>7</v>
      </c>
      <c r="B9" s="728"/>
      <c r="C9" s="728"/>
      <c r="D9" s="728"/>
      <c r="E9" s="729"/>
      <c r="F9" s="348"/>
      <c r="G9" s="348"/>
      <c r="H9" s="348"/>
      <c r="I9" s="348"/>
      <c r="J9" s="348"/>
      <c r="K9" s="348"/>
      <c r="L9" s="730" t="s">
        <v>8</v>
      </c>
      <c r="M9" s="730"/>
      <c r="N9" s="730"/>
      <c r="O9" s="730"/>
      <c r="P9" s="730"/>
      <c r="Q9" s="730"/>
      <c r="R9" s="730"/>
      <c r="S9" s="730"/>
      <c r="T9" s="730"/>
      <c r="U9" s="7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351"/>
      <c r="J10" s="351"/>
      <c r="K10" s="351"/>
      <c r="L10" s="672" t="s">
        <v>804</v>
      </c>
      <c r="M10" s="672"/>
      <c r="N10" s="672"/>
      <c r="O10" s="672"/>
      <c r="P10" s="672"/>
      <c r="Q10" s="672"/>
      <c r="R10" s="672"/>
      <c r="S10" s="672"/>
      <c r="T10" s="672"/>
      <c r="U10" s="672"/>
      <c r="V10" s="669">
        <v>44957</v>
      </c>
      <c r="W10" s="669">
        <v>45322</v>
      </c>
      <c r="X10" s="5"/>
      <c r="Y10" s="5"/>
      <c r="Z10" s="5"/>
      <c r="AA10" s="5"/>
      <c r="AB10" s="5"/>
    </row>
    <row r="11" spans="1:28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352"/>
      <c r="J11" s="352"/>
      <c r="K11" s="35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69"/>
      <c r="W11" s="669"/>
      <c r="X11" s="5"/>
      <c r="Y11" s="5"/>
      <c r="Z11" s="5"/>
      <c r="AA11" s="5"/>
      <c r="AB11" s="5"/>
    </row>
    <row r="12" spans="1:28" s="6" customFormat="1" ht="31.2" x14ac:dyDescent="0.25">
      <c r="A12" s="730" t="s">
        <v>12</v>
      </c>
      <c r="B12" s="730"/>
      <c r="C12" s="731" t="s">
        <v>1598</v>
      </c>
      <c r="D12" s="732"/>
      <c r="E12" s="733" t="s">
        <v>1484</v>
      </c>
      <c r="F12" s="733"/>
      <c r="G12" s="733"/>
      <c r="H12" s="733"/>
      <c r="I12" s="731" t="s">
        <v>1590</v>
      </c>
      <c r="J12" s="732"/>
      <c r="K12" s="559" t="s">
        <v>1595</v>
      </c>
      <c r="L12" s="727" t="s">
        <v>1586</v>
      </c>
      <c r="M12" s="729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25" t="str">
        <f>'BM10'!N12</f>
        <v>Valor da medição - R$</v>
      </c>
      <c r="U12" s="726"/>
      <c r="V12" s="743" t="s">
        <v>15</v>
      </c>
      <c r="W12" s="743"/>
      <c r="X12" s="5"/>
      <c r="Y12" s="5"/>
      <c r="Z12" s="5"/>
      <c r="AA12" s="5"/>
      <c r="AB12" s="5"/>
    </row>
    <row r="13" spans="1:28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Q571</f>
        <v>2383046.7800000007</v>
      </c>
      <c r="F13" s="641"/>
      <c r="G13" s="641"/>
      <c r="H13" s="637"/>
      <c r="I13" s="721">
        <f>T571</f>
        <v>2790749.2100000009</v>
      </c>
      <c r="J13" s="722"/>
      <c r="K13" s="722">
        <f>I13</f>
        <v>2790749.2100000009</v>
      </c>
      <c r="L13" s="636">
        <f>I13-E13</f>
        <v>407702.43000000017</v>
      </c>
      <c r="M13" s="637"/>
      <c r="N13" s="744">
        <f>L13/C13</f>
        <v>0.1825236536956247</v>
      </c>
      <c r="O13" s="680">
        <f>O571</f>
        <v>-256673.36</v>
      </c>
      <c r="P13" s="680">
        <f>P571</f>
        <v>406023.72000000009</v>
      </c>
      <c r="Q13" s="719">
        <f>(I13-C13)/C13</f>
        <v>0.24938608376059515</v>
      </c>
      <c r="R13" s="680">
        <f>R571</f>
        <v>-265773.12</v>
      </c>
      <c r="S13" s="680">
        <f>S571</f>
        <v>673475.57000000007</v>
      </c>
      <c r="T13" s="721">
        <f>U571</f>
        <v>46351.46</v>
      </c>
      <c r="U13" s="722"/>
      <c r="V13" s="672" t="s">
        <v>1603</v>
      </c>
      <c r="W13" s="672"/>
      <c r="X13" s="5"/>
      <c r="Y13" s="5"/>
      <c r="Z13" s="5"/>
      <c r="AA13" s="5"/>
      <c r="AB13" s="5"/>
    </row>
    <row r="14" spans="1:28" s="6" customFormat="1" ht="13.95" customHeight="1" x14ac:dyDescent="0.25">
      <c r="A14" s="676"/>
      <c r="B14" s="678"/>
      <c r="C14" s="638"/>
      <c r="D14" s="639"/>
      <c r="E14" s="638"/>
      <c r="F14" s="642"/>
      <c r="G14" s="642"/>
      <c r="H14" s="639"/>
      <c r="I14" s="723"/>
      <c r="J14" s="724"/>
      <c r="K14" s="724"/>
      <c r="L14" s="638"/>
      <c r="M14" s="639"/>
      <c r="N14" s="681"/>
      <c r="O14" s="681"/>
      <c r="P14" s="681"/>
      <c r="Q14" s="720"/>
      <c r="R14" s="681"/>
      <c r="S14" s="681"/>
      <c r="T14" s="723"/>
      <c r="U14" s="724"/>
      <c r="V14" s="672"/>
      <c r="W14" s="672"/>
      <c r="X14" s="5"/>
      <c r="Y14" s="625">
        <v>1.2522</v>
      </c>
      <c r="Z14" s="5"/>
      <c r="AA14" s="5"/>
      <c r="AB14" s="5"/>
    </row>
    <row r="15" spans="1:28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5"/>
      <c r="Y15" s="625"/>
      <c r="Z15" s="5"/>
      <c r="AA15" s="5"/>
      <c r="AB15" s="5"/>
    </row>
    <row r="16" spans="1:28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89"/>
      <c r="L16" s="689"/>
      <c r="M16" s="689"/>
      <c r="N16" s="691" t="s">
        <v>19</v>
      </c>
      <c r="O16" s="691"/>
      <c r="P16" s="691"/>
      <c r="Q16" s="691"/>
      <c r="R16" s="691"/>
      <c r="S16" s="691"/>
      <c r="T16" s="691"/>
      <c r="U16" s="691"/>
      <c r="V16" s="691"/>
      <c r="W16" s="692" t="s">
        <v>20</v>
      </c>
      <c r="X16" s="9"/>
      <c r="Y16" s="625"/>
      <c r="Z16" s="9"/>
      <c r="AA16" s="9"/>
      <c r="AB16" s="9"/>
    </row>
    <row r="17" spans="1:28" s="10" customFormat="1" ht="39.6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92"/>
      <c r="X17" s="9"/>
      <c r="Y17" s="334">
        <f>C13</f>
        <v>2233696.41</v>
      </c>
      <c r="Z17" s="682">
        <f>2302424.52</f>
        <v>2302424.52</v>
      </c>
      <c r="AA17" s="682"/>
      <c r="AB17" s="278">
        <f>(Y17/Z17)*Y14</f>
        <v>1.2148214285878089</v>
      </c>
    </row>
    <row r="18" spans="1:28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V18/T18</f>
        <v>0.64752031744437188</v>
      </c>
    </row>
    <row r="19" spans="1:28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1"/>
      <c r="Y19" s="4">
        <v>31853.61</v>
      </c>
    </row>
    <row r="20" spans="1:28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V21/T21</f>
        <v>1</v>
      </c>
      <c r="Y21" s="4">
        <v>10632.8</v>
      </c>
      <c r="AA21" s="39">
        <f t="shared" si="1"/>
        <v>0</v>
      </c>
      <c r="AB21" s="39"/>
    </row>
    <row r="22" spans="1:28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26.4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8"/>
      <c r="Y24" s="4">
        <v>12647.42</v>
      </c>
      <c r="AA24" s="39">
        <f t="shared" si="1"/>
        <v>12647.42</v>
      </c>
      <c r="AB24" s="39"/>
    </row>
    <row r="25" spans="1:28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32"/>
      <c r="M36" s="632"/>
      <c r="N36" s="632"/>
      <c r="O36" s="632"/>
      <c r="P36" s="632"/>
      <c r="Q36" s="632"/>
      <c r="R36" s="632"/>
      <c r="S36" s="632"/>
      <c r="T36" s="632"/>
      <c r="U36" s="632"/>
      <c r="V36" s="632"/>
      <c r="W36" s="380"/>
      <c r="Y36" s="4">
        <v>14014.7</v>
      </c>
      <c r="AA36" s="39">
        <f t="shared" si="1"/>
        <v>14014.7</v>
      </c>
      <c r="AB36" s="39"/>
    </row>
    <row r="37" spans="1:28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32"/>
      <c r="M44" s="632"/>
      <c r="N44" s="632"/>
      <c r="O44" s="632"/>
      <c r="P44" s="632"/>
      <c r="Q44" s="6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6882.8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32"/>
      <c r="N54" s="632"/>
      <c r="O54" s="632"/>
      <c r="P54" s="632"/>
      <c r="Q54" s="6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33"/>
      <c r="N56" s="633"/>
      <c r="O56" s="633"/>
      <c r="P56" s="633"/>
      <c r="Q56" s="633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L58+'BM10'!J58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L59+'BM10'!J59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L60+'BM10'!J60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L61+'BM10'!J61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L62+'BM10'!J62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L63+'BM10'!J63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L64+'BM10'!J64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L65+'BM10'!J65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L67+'BM10'!J67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9.6" x14ac:dyDescent="0.25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9.6" x14ac:dyDescent="0.25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L71+'BM10'!J71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L72+'BM10'!J72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L73+'BM10'!J73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39.6" x14ac:dyDescent="0.25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L74+'BM10'!J74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L75+'BM10'!J75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L76+'BM10'!J76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6.4" x14ac:dyDescent="0.25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L77+'BM10'!J77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632"/>
      <c r="R80" s="632"/>
      <c r="S80" s="632"/>
      <c r="T80" s="632"/>
      <c r="U80" s="632"/>
      <c r="V80" s="632"/>
      <c r="W80" s="371"/>
      <c r="Y80" s="4">
        <v>14389.16</v>
      </c>
      <c r="AA80" s="39">
        <f t="shared" si="65"/>
        <v>14389.16</v>
      </c>
      <c r="AB80" s="39"/>
    </row>
    <row r="81" spans="1:28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L83+'BM10'!J83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L84+'BM10'!J84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L85+'BM10'!J85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L86+'BM10'!J86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632"/>
      <c r="Q91" s="632"/>
      <c r="R91" s="632"/>
      <c r="S91" s="632"/>
      <c r="T91" s="632"/>
      <c r="U91" s="63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>
        <f>'MEM. CAL - BM 11'!M227</f>
        <v>48.22</v>
      </c>
      <c r="M94" s="369">
        <f>L94+'BM10'!J94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6111.89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>
        <f>'MEM. CAL - BM 11'!M230</f>
        <v>36.71</v>
      </c>
      <c r="M95" s="369">
        <f>L95+'BM10'!J95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770.91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632"/>
      <c r="Q97" s="632"/>
      <c r="R97" s="632"/>
      <c r="S97" s="632"/>
      <c r="T97" s="632"/>
      <c r="U97" s="63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632"/>
      <c r="P101" s="632"/>
      <c r="Q101" s="63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L102+'BM10'!J102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L103+'BM10'!J103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L104+'BM10'!J104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L105+'BM10'!J105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L106+'BM10'!J106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L107+'BM10'!J107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7"/>
      <c r="M109" s="647"/>
      <c r="N109" s="647"/>
      <c r="O109" s="647"/>
      <c r="P109" s="647"/>
      <c r="Q109" s="647"/>
      <c r="R109" s="647"/>
      <c r="S109" s="647"/>
      <c r="T109" s="647"/>
      <c r="U109" s="647"/>
      <c r="V109" s="647"/>
      <c r="W109" s="433"/>
      <c r="Y109" s="4">
        <v>8830.9599999999991</v>
      </c>
      <c r="AA109" s="39">
        <f t="shared" si="65"/>
        <v>8830.9599999999991</v>
      </c>
      <c r="AB109" s="39"/>
    </row>
    <row r="110" spans="1:28" ht="39.6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32"/>
      <c r="R113" s="632"/>
      <c r="S113" s="632"/>
      <c r="T113" s="632"/>
      <c r="U113" s="632"/>
      <c r="V113" s="632"/>
      <c r="W113" s="650"/>
      <c r="Y113" s="4">
        <v>12180.51</v>
      </c>
      <c r="AA113" s="39">
        <f t="shared" si="65"/>
        <v>12180.51</v>
      </c>
      <c r="AB113" s="39"/>
    </row>
    <row r="114" spans="1:28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L114+'BM10'!J114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L115+'BM10'!J115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L116+'BM10'!J116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L117+'BM10'!J117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L118+'BM10'!J118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L119+'BM10'!J119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32"/>
      <c r="R121" s="632"/>
      <c r="S121" s="632"/>
      <c r="T121" s="632"/>
      <c r="U121" s="632"/>
      <c r="V121" s="632"/>
      <c r="W121" s="650"/>
      <c r="Y121" s="4">
        <v>203.7</v>
      </c>
      <c r="AA121" s="39">
        <f t="shared" si="65"/>
        <v>203.7</v>
      </c>
      <c r="AB121" s="39"/>
    </row>
    <row r="122" spans="1:28" ht="26.4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32"/>
      <c r="R123" s="632"/>
      <c r="S123" s="632"/>
      <c r="T123" s="632"/>
      <c r="U123" s="632"/>
      <c r="V123" s="632"/>
      <c r="W123" s="650"/>
      <c r="Y123" s="4">
        <v>1151.33</v>
      </c>
      <c r="AA123" s="39">
        <f t="shared" si="65"/>
        <v>1151.33</v>
      </c>
      <c r="AB123" s="39"/>
    </row>
    <row r="124" spans="1:28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9"/>
      <c r="Y125" s="4">
        <v>44261.77</v>
      </c>
      <c r="AA125" s="39">
        <f t="shared" si="65"/>
        <v>44261.77</v>
      </c>
      <c r="AB125" s="39"/>
    </row>
    <row r="126" spans="1:28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7"/>
      <c r="M129" s="647"/>
      <c r="N129" s="647"/>
      <c r="O129" s="647"/>
      <c r="P129" s="647"/>
      <c r="Q129" s="647"/>
      <c r="R129" s="647"/>
      <c r="S129" s="647"/>
      <c r="T129" s="647"/>
      <c r="U129" s="647"/>
      <c r="V129" s="647"/>
      <c r="W129" s="649"/>
      <c r="Y129" s="4">
        <v>40567.39</v>
      </c>
      <c r="AA129" s="39">
        <f t="shared" si="65"/>
        <v>40567.39</v>
      </c>
      <c r="AB129" s="39"/>
    </row>
    <row r="130" spans="1:28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32"/>
      <c r="R131" s="632"/>
      <c r="S131" s="632"/>
      <c r="T131" s="632"/>
      <c r="U131" s="632"/>
      <c r="V131" s="632"/>
      <c r="W131" s="650"/>
      <c r="Y131" s="4">
        <v>3151.39</v>
      </c>
      <c r="AA131" s="39">
        <f t="shared" si="65"/>
        <v>3151.39</v>
      </c>
      <c r="AB131" s="39"/>
    </row>
    <row r="132" spans="1:28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7"/>
      <c r="M133" s="647"/>
      <c r="N133" s="647"/>
      <c r="O133" s="647"/>
      <c r="P133" s="647"/>
      <c r="Q133" s="647"/>
      <c r="R133" s="647"/>
      <c r="S133" s="647"/>
      <c r="T133" s="647"/>
      <c r="U133" s="647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-3.44</v>
      </c>
      <c r="V134" s="432">
        <f t="shared" si="168"/>
        <v>60809.130000000005</v>
      </c>
      <c r="W134" s="363">
        <f>V134/T134</f>
        <v>0.39434857527622802</v>
      </c>
      <c r="Y134" s="4">
        <v>151532.43</v>
      </c>
      <c r="AA134" s="39">
        <f t="shared" ref="AA134:AA147" si="169">+Y134-N134</f>
        <v>0</v>
      </c>
      <c r="AB134" s="39"/>
    </row>
    <row r="135" spans="1:28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32"/>
      <c r="R137" s="632"/>
      <c r="S137" s="632"/>
      <c r="T137" s="632"/>
      <c r="U137" s="632"/>
      <c r="V137" s="632"/>
      <c r="W137" s="650"/>
      <c r="Y137" s="4">
        <v>15878.96</v>
      </c>
      <c r="AA137" s="39">
        <f t="shared" si="169"/>
        <v>15878.96</v>
      </c>
      <c r="AB137" s="39"/>
    </row>
    <row r="138" spans="1:28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L138+'BM10'!J138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L139+'BM10'!J139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L140+'BM10'!J140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L141+'BM10'!J141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9.6" x14ac:dyDescent="0.25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L142+'BM10'!J142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6.4" x14ac:dyDescent="0.25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>
        <f>K143-'BM10'!J143</f>
        <v>-4.7999999999994714E-3</v>
      </c>
      <c r="M143" s="369">
        <f>L143+'BM10'!J143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-2.48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6.4" x14ac:dyDescent="0.25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L144+'BM10'!J144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9.6" x14ac:dyDescent="0.25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L145+'BM10'!J145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9.6" x14ac:dyDescent="0.25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L146+'BM10'!J146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x14ac:dyDescent="0.25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>
        <f>K147-'BM10'!J147</f>
        <v>-1.9999999999935625E-3</v>
      </c>
      <c r="M147" s="369">
        <f>L147+'BM10'!J147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-0.09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9.6" x14ac:dyDescent="0.25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L148+'BM10'!J148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9.6" x14ac:dyDescent="0.25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L149+'BM10'!J149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32"/>
      <c r="R150" s="632"/>
      <c r="S150" s="632"/>
      <c r="T150" s="632"/>
      <c r="U150" s="632"/>
      <c r="V150" s="632"/>
      <c r="W150" s="650"/>
      <c r="Y150" s="4">
        <v>9576.68</v>
      </c>
      <c r="AA150" s="39">
        <f t="shared" ref="AA150:AA211" si="193">+Y150-N150</f>
        <v>9576.68</v>
      </c>
      <c r="AB150" s="39"/>
    </row>
    <row r="151" spans="1:28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L151+'BM10'!J151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L152+'BM10'!J152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L153+'BM10'!J153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L154+'BM10'!J154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L155+'BM10'!J155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L156+'BM10'!J156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32"/>
      <c r="R157" s="632"/>
      <c r="S157" s="632"/>
      <c r="T157" s="632"/>
      <c r="U157" s="632"/>
      <c r="V157" s="632"/>
      <c r="W157" s="650"/>
      <c r="Y157" s="4">
        <v>36069.11</v>
      </c>
      <c r="AA157" s="39">
        <f t="shared" si="193"/>
        <v>36069.11</v>
      </c>
      <c r="AB157" s="39"/>
    </row>
    <row r="158" spans="1:28" ht="39.6" x14ac:dyDescent="0.25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L158+'BM10'!J158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6.4" x14ac:dyDescent="0.25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L159+'BM10'!J159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6.4" x14ac:dyDescent="0.25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L160+'BM10'!J160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6.4" x14ac:dyDescent="0.25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L161+'BM10'!J161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9.6" x14ac:dyDescent="0.25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L162+'BM10'!J162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32"/>
      <c r="R163" s="632"/>
      <c r="S163" s="632"/>
      <c r="T163" s="632"/>
      <c r="U163" s="632"/>
      <c r="V163" s="632"/>
      <c r="W163" s="650"/>
      <c r="Y163" s="4">
        <v>12659.41</v>
      </c>
      <c r="AA163" s="39">
        <f t="shared" si="193"/>
        <v>12659.41</v>
      </c>
      <c r="AB163" s="39"/>
    </row>
    <row r="164" spans="1:28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L164+'BM10'!J164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L165+'BM10'!J165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L166+'BM10'!J166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32"/>
      <c r="R167" s="632"/>
      <c r="S167" s="632"/>
      <c r="T167" s="632"/>
      <c r="U167" s="632"/>
      <c r="V167" s="632"/>
      <c r="W167" s="650"/>
      <c r="Y167" s="4">
        <v>18821.990000000002</v>
      </c>
      <c r="AA167" s="39">
        <f t="shared" si="193"/>
        <v>18821.990000000002</v>
      </c>
      <c r="AB167" s="39"/>
    </row>
    <row r="168" spans="1:28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L168+'BM10'!J168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L169+'BM10'!J169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L170+'BM10'!J170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32"/>
      <c r="R171" s="632"/>
      <c r="S171" s="632"/>
      <c r="T171" s="632"/>
      <c r="U171" s="632"/>
      <c r="V171" s="632"/>
      <c r="W171" s="650"/>
      <c r="Y171" s="4">
        <v>15673.07</v>
      </c>
      <c r="AA171" s="39">
        <f t="shared" si="193"/>
        <v>15673.07</v>
      </c>
      <c r="AB171" s="39"/>
    </row>
    <row r="172" spans="1:28" ht="26.4" x14ac:dyDescent="0.25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>
        <f>K172-'BM10'!J172</f>
        <v>-1.9999999999997797E-3</v>
      </c>
      <c r="M172" s="369">
        <f>L172+'BM10'!J172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-0.87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L173+'BM10'!J173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L174+'BM10'!J174</f>
        <v>0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0</v>
      </c>
      <c r="W174" s="371">
        <f t="shared" si="226"/>
        <v>0</v>
      </c>
      <c r="Y174" s="4">
        <v>8465.6299999999992</v>
      </c>
      <c r="AA174" s="39">
        <f t="shared" si="193"/>
        <v>0</v>
      </c>
      <c r="AB174" s="39"/>
    </row>
    <row r="175" spans="1:28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L175+'BM10'!J175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L176+'BM10'!J176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32"/>
      <c r="R177" s="632"/>
      <c r="S177" s="632"/>
      <c r="T177" s="632"/>
      <c r="U177" s="632"/>
      <c r="V177" s="632"/>
      <c r="W177" s="650"/>
      <c r="Y177" s="4">
        <v>16539.22</v>
      </c>
      <c r="AA177" s="39">
        <f t="shared" si="193"/>
        <v>16539.22</v>
      </c>
      <c r="AB177" s="39"/>
    </row>
    <row r="178" spans="1:28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L178+'BM10'!J178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L179+'BM10'!J179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L180+'BM10'!J180</f>
        <v>0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0</v>
      </c>
      <c r="W180" s="371">
        <f t="shared" si="232"/>
        <v>0</v>
      </c>
      <c r="Y180" s="4">
        <v>8959.36</v>
      </c>
      <c r="AA180" s="39">
        <f t="shared" si="193"/>
        <v>0</v>
      </c>
      <c r="AB180" s="39"/>
    </row>
    <row r="181" spans="1:28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32"/>
      <c r="R181" s="632"/>
      <c r="S181" s="632"/>
      <c r="T181" s="632"/>
      <c r="U181" s="632"/>
      <c r="V181" s="632"/>
      <c r="W181" s="650"/>
      <c r="Y181" s="4">
        <v>8059.95</v>
      </c>
      <c r="AA181" s="39">
        <f t="shared" si="193"/>
        <v>8059.95</v>
      </c>
      <c r="AB181" s="39"/>
    </row>
    <row r="182" spans="1:28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L182+'BM10'!J182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L183+'BM10'!J183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L184+'BM10'!J184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L185+'BM10'!J185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L186+'BM10'!J186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L187+'BM10'!J187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32"/>
      <c r="R188" s="632"/>
      <c r="S188" s="632"/>
      <c r="T188" s="632"/>
      <c r="U188" s="632"/>
      <c r="V188" s="632"/>
      <c r="W188" s="650"/>
      <c r="Y188" s="4">
        <v>15736.84</v>
      </c>
      <c r="AA188" s="39">
        <f t="shared" si="193"/>
        <v>15736.84</v>
      </c>
      <c r="AB188" s="39"/>
    </row>
    <row r="189" spans="1:28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L189+'BM10'!J189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L190+'BM10'!J190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L191+'BM10'!J191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L192+'BM10'!J192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L193+'BM10'!J193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L194+'BM10'!J194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L195+'BM10'!J195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L196+'BM10'!J196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8533.9500000000007</v>
      </c>
      <c r="V197" s="432">
        <f t="shared" si="251"/>
        <v>73544.200000000012</v>
      </c>
      <c r="W197" s="363">
        <f>V197/T197</f>
        <v>0.45610096012637641</v>
      </c>
      <c r="Y197" s="4">
        <v>151985.25</v>
      </c>
      <c r="AA197" s="39">
        <f t="shared" si="193"/>
        <v>0</v>
      </c>
      <c r="AB197" s="39"/>
    </row>
    <row r="198" spans="1:28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632"/>
      <c r="R198" s="632"/>
      <c r="S198" s="632"/>
      <c r="T198" s="632"/>
      <c r="U198" s="632"/>
      <c r="V198" s="632"/>
      <c r="W198" s="433"/>
      <c r="Y198" s="4">
        <v>3062.79</v>
      </c>
      <c r="AA198" s="39">
        <f t="shared" si="193"/>
        <v>3062.79</v>
      </c>
      <c r="AB198" s="39"/>
    </row>
    <row r="199" spans="1:28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L199+'BM10'!J199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32"/>
      <c r="R200" s="632"/>
      <c r="S200" s="632"/>
      <c r="T200" s="632"/>
      <c r="U200" s="632"/>
      <c r="V200" s="632"/>
      <c r="W200" s="650"/>
      <c r="Y200" s="4">
        <v>19464.86</v>
      </c>
      <c r="AA200" s="39">
        <f t="shared" si="193"/>
        <v>19464.86</v>
      </c>
      <c r="AB200" s="39"/>
    </row>
    <row r="201" spans="1:28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L201+'BM10'!J201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L202+'BM10'!J202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L203+'BM10'!J203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L204+'BM10'!J204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L205+'BM10'!J205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L206+'BM10'!J206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L207+'BM10'!J207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L208+'BM10'!J208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9.6" x14ac:dyDescent="0.25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L209+'BM10'!J209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6.4" x14ac:dyDescent="0.25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L210+'BM10'!J210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x14ac:dyDescent="0.25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>
        <f>K211-'BM10'!J211</f>
        <v>4.5249999999999995</v>
      </c>
      <c r="M211" s="369">
        <f>L211+'BM10'!J211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211.05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9.6" x14ac:dyDescent="0.25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L212+'BM10'!J212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9.6" x14ac:dyDescent="0.25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L213+'BM10'!J213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9.6" x14ac:dyDescent="0.25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L214+'BM10'!J214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52"/>
      <c r="Y215" s="4">
        <v>37494.26</v>
      </c>
      <c r="AA215" s="39">
        <f t="shared" ref="AA215:AA224" si="275">+Y215-N215</f>
        <v>37494.26</v>
      </c>
      <c r="AB215" s="39"/>
    </row>
    <row r="216" spans="1:28" ht="39.6" x14ac:dyDescent="0.25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L216+'BM10'!J216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6.4" x14ac:dyDescent="0.25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L217+'BM10'!J217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6.4" x14ac:dyDescent="0.25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L218+'BM10'!J218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6.4" x14ac:dyDescent="0.25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L219+'BM10'!J219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9.6" x14ac:dyDescent="0.25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L220+'BM10'!J220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32"/>
      <c r="R221" s="632"/>
      <c r="S221" s="632"/>
      <c r="T221" s="632"/>
      <c r="U221" s="632"/>
      <c r="V221" s="632"/>
      <c r="W221" s="650"/>
      <c r="Y221" s="4">
        <v>11230.05</v>
      </c>
      <c r="AA221" s="39">
        <f t="shared" si="275"/>
        <v>11230.05</v>
      </c>
      <c r="AB221" s="39"/>
    </row>
    <row r="222" spans="1:28" ht="39.6" x14ac:dyDescent="0.25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L222+'BM10'!J222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6.4" x14ac:dyDescent="0.25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L223+'BM10'!J223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6.4" x14ac:dyDescent="0.25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L224+'BM10'!J224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9.6" x14ac:dyDescent="0.25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L225+'BM10'!J225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32"/>
      <c r="R226" s="632"/>
      <c r="S226" s="632"/>
      <c r="T226" s="632"/>
      <c r="U226" s="632"/>
      <c r="V226" s="632"/>
      <c r="W226" s="650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L227+'BM10'!J227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L228+'BM10'!J228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L229+'BM10'!J229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32"/>
      <c r="R230" s="632"/>
      <c r="S230" s="632"/>
      <c r="T230" s="632"/>
      <c r="U230" s="632"/>
      <c r="V230" s="632"/>
      <c r="W230" s="650"/>
      <c r="Y230" s="4">
        <v>19457.419999999998</v>
      </c>
      <c r="AA230" s="39">
        <f t="shared" si="288"/>
        <v>19457.419999999998</v>
      </c>
      <c r="AB230" s="39"/>
    </row>
    <row r="231" spans="1:28" ht="26.4" x14ac:dyDescent="0.25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f>K231-'BM10'!J231</f>
        <v>-1.9999999999997797E-3</v>
      </c>
      <c r="M231" s="369">
        <f>L231+'BM10'!J231</f>
        <v>3.0680000000000001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-0.87</v>
      </c>
      <c r="V231" s="370">
        <f>ROUND(M231*D231,2)</f>
        <v>1332.62</v>
      </c>
      <c r="W231" s="371">
        <f>V231/T231</f>
        <v>1</v>
      </c>
      <c r="Y231" s="4">
        <v>2914.56</v>
      </c>
      <c r="AA231" s="39">
        <f t="shared" si="288"/>
        <v>0</v>
      </c>
      <c r="AB231" s="39"/>
    </row>
    <row r="232" spans="1:28" ht="66" x14ac:dyDescent="0.25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L232+'BM10'!J232</f>
        <v>61.36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2504.1</v>
      </c>
      <c r="W232" s="371">
        <f t="shared" ref="W232:W235" si="300">V232/T232</f>
        <v>1</v>
      </c>
      <c r="Y232" s="4">
        <v>3914.09</v>
      </c>
      <c r="AA232" s="39">
        <f t="shared" si="288"/>
        <v>0</v>
      </c>
      <c r="AB232" s="39"/>
    </row>
    <row r="233" spans="1:28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L233+'BM10'!J233</f>
        <v>0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0</v>
      </c>
      <c r="W233" s="371">
        <f t="shared" si="300"/>
        <v>0</v>
      </c>
      <c r="Y233" s="4">
        <v>9237.5400000000009</v>
      </c>
      <c r="AA233" s="39">
        <f t="shared" si="288"/>
        <v>0</v>
      </c>
      <c r="AB233" s="39"/>
    </row>
    <row r="234" spans="1:28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L234+'BM10'!J234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L235+'BM10'!J235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32"/>
      <c r="R236" s="632"/>
      <c r="S236" s="632"/>
      <c r="T236" s="632"/>
      <c r="U236" s="632"/>
      <c r="V236" s="632"/>
      <c r="W236" s="650"/>
      <c r="Y236" s="4">
        <v>18987.400000000001</v>
      </c>
      <c r="AA236" s="39">
        <f t="shared" si="288"/>
        <v>18987.400000000001</v>
      </c>
      <c r="AB236" s="39"/>
    </row>
    <row r="237" spans="1:28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L237+'BM10'!J237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L238+'BM10'!J238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139.68399999999997</v>
      </c>
      <c r="M239" s="369">
        <f>L239+'BM10'!J239</f>
        <v>139.68399999999997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8323.77</v>
      </c>
      <c r="V239" s="370">
        <f t="shared" si="305"/>
        <v>8323.77</v>
      </c>
      <c r="W239" s="371">
        <f t="shared" si="306"/>
        <v>0.81978994518168047</v>
      </c>
      <c r="Y239" s="4">
        <v>10153.540000000001</v>
      </c>
      <c r="AA239" s="39">
        <f t="shared" si="288"/>
        <v>0</v>
      </c>
      <c r="AB239" s="39"/>
    </row>
    <row r="240" spans="1:28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32"/>
      <c r="R240" s="632"/>
      <c r="S240" s="632"/>
      <c r="T240" s="632"/>
      <c r="U240" s="632"/>
      <c r="V240" s="632"/>
      <c r="W240" s="650"/>
      <c r="Y240" s="4">
        <v>7729.64</v>
      </c>
      <c r="AA240" s="39">
        <f t="shared" si="288"/>
        <v>7729.64</v>
      </c>
      <c r="AB240" s="39"/>
    </row>
    <row r="241" spans="1:28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L241+'BM10'!J241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L242+'BM10'!J242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L243+'BM10'!J243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L244+'BM10'!J244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L245+'BM10'!J245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L246+'BM10'!J246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32"/>
      <c r="R247" s="632"/>
      <c r="S247" s="632"/>
      <c r="T247" s="632"/>
      <c r="U247" s="632"/>
      <c r="V247" s="632"/>
      <c r="W247" s="650"/>
      <c r="Y247" s="4">
        <v>15736.84</v>
      </c>
      <c r="AA247" s="39">
        <f t="shared" si="288"/>
        <v>15736.84</v>
      </c>
      <c r="AB247" s="39"/>
    </row>
    <row r="248" spans="1:28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L248+'BM10'!J248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L249+'BM10'!J249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L250+'BM10'!J250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L251+'BM10'!J251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L252+'BM10'!J252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L253+'BM10'!J253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L254+'BM10'!J254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L255+'BM10'!J255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632"/>
      <c r="R256" s="632"/>
      <c r="S256" s="632"/>
      <c r="T256" s="632"/>
      <c r="U256" s="632"/>
      <c r="V256" s="632"/>
      <c r="W256" s="433"/>
      <c r="Y256" s="4">
        <v>701301.49</v>
      </c>
      <c r="AA256" s="39">
        <f t="shared" si="288"/>
        <v>701301.49</v>
      </c>
      <c r="AB256" s="39"/>
    </row>
    <row r="257" spans="1:28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-22.33</v>
      </c>
      <c r="V257" s="432">
        <f t="shared" si="325"/>
        <v>61914.830000000009</v>
      </c>
      <c r="W257" s="363">
        <f>V257/T257</f>
        <v>0.28570489194658855</v>
      </c>
      <c r="Y257" s="4">
        <v>185883.03</v>
      </c>
      <c r="AA257" s="39">
        <f t="shared" si="288"/>
        <v>0</v>
      </c>
      <c r="AB257" s="39"/>
    </row>
    <row r="258" spans="1:28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32"/>
      <c r="R258" s="632"/>
      <c r="S258" s="632"/>
      <c r="T258" s="632"/>
      <c r="U258" s="632"/>
      <c r="V258" s="632"/>
      <c r="W258" s="650"/>
      <c r="Y258" s="4">
        <v>198.72</v>
      </c>
      <c r="AA258" s="39">
        <f t="shared" si="288"/>
        <v>198.72</v>
      </c>
      <c r="AB258" s="39"/>
    </row>
    <row r="259" spans="1:28" ht="26.4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L259+'BM10'!J259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32"/>
      <c r="R260" s="632"/>
      <c r="S260" s="632"/>
      <c r="T260" s="632"/>
      <c r="U260" s="632"/>
      <c r="V260" s="632"/>
      <c r="W260" s="650"/>
      <c r="Y260" s="4">
        <v>28037.53</v>
      </c>
      <c r="AA260" s="39">
        <f t="shared" si="288"/>
        <v>28037.53</v>
      </c>
      <c r="AB260" s="39"/>
    </row>
    <row r="261" spans="1:28" ht="26.4" x14ac:dyDescent="0.25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L261+'BM10'!J261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6.4" x14ac:dyDescent="0.25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L262+'BM10'!J262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6.4" x14ac:dyDescent="0.25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L263+'BM10'!J263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6.4" x14ac:dyDescent="0.25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L264+'BM10'!J264</f>
        <v>215.82689333333335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4845.3100000000004</v>
      </c>
      <c r="W264" s="371">
        <f t="shared" si="348"/>
        <v>0.76700035775230246</v>
      </c>
      <c r="Y264" s="4">
        <v>1147.2</v>
      </c>
      <c r="AA264" s="39">
        <f t="shared" si="288"/>
        <v>0</v>
      </c>
      <c r="AB264" s="39"/>
    </row>
    <row r="265" spans="1:28" ht="26.4" x14ac:dyDescent="0.25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L265+'BM10'!J265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6.4" x14ac:dyDescent="0.25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L266+'BM10'!J266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9.6" x14ac:dyDescent="0.25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L267+'BM10'!J267</f>
        <v>14.163200000000003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6907.53</v>
      </c>
      <c r="W267" s="371">
        <f t="shared" si="348"/>
        <v>0.78933457356120618</v>
      </c>
      <c r="Y267" s="4">
        <v>931.53</v>
      </c>
      <c r="AA267" s="39">
        <f t="shared" si="288"/>
        <v>0</v>
      </c>
      <c r="AB267" s="39"/>
    </row>
    <row r="268" spans="1:28" ht="26.4" x14ac:dyDescent="0.25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L268+'BM10'!J268</f>
        <v>14.163200000000003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3765.57</v>
      </c>
      <c r="W268" s="371">
        <f t="shared" si="348"/>
        <v>0.78933500469546547</v>
      </c>
      <c r="Y268" s="4">
        <v>507.81</v>
      </c>
      <c r="AA268" s="39">
        <f t="shared" si="288"/>
        <v>0</v>
      </c>
      <c r="AB268" s="39"/>
    </row>
    <row r="269" spans="1:28" x14ac:dyDescent="0.25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f>K269-'BM10'!J269</f>
        <v>-0.47879999999997835</v>
      </c>
      <c r="M269" s="369">
        <f>L269+'BM10'!J269</f>
        <v>15.066000000000017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-22.33</v>
      </c>
      <c r="V269" s="370">
        <f t="shared" si="346"/>
        <v>702.68</v>
      </c>
      <c r="W269" s="371">
        <f t="shared" si="348"/>
        <v>1</v>
      </c>
      <c r="Y269" s="4">
        <v>188.43</v>
      </c>
      <c r="AA269" s="39">
        <f t="shared" si="288"/>
        <v>0</v>
      </c>
      <c r="AB269" s="39"/>
    </row>
    <row r="270" spans="1:28" ht="26.4" x14ac:dyDescent="0.25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L270+'BM10'!J270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9.6" x14ac:dyDescent="0.25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L271+'BM10'!J271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39.6" x14ac:dyDescent="0.25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L272+'BM10'!J272</f>
        <v>115.45500000000001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4584.72</v>
      </c>
      <c r="W272" s="371">
        <f t="shared" si="348"/>
        <v>0.60430300561897721</v>
      </c>
      <c r="X272" s="67"/>
      <c r="AA272" s="39"/>
      <c r="AB272" s="39"/>
    </row>
    <row r="273" spans="1:28" ht="39.6" x14ac:dyDescent="0.25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L273+'BM10'!J273</f>
        <v>124.38719999999999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2123.29</v>
      </c>
      <c r="W273" s="371">
        <f t="shared" si="348"/>
        <v>0.27017958189598679</v>
      </c>
      <c r="X273" s="67"/>
      <c r="AA273" s="39"/>
      <c r="AB273" s="39"/>
    </row>
    <row r="274" spans="1:28" ht="39.6" x14ac:dyDescent="0.25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L274+'BM10'!J274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45" customHeight="1" x14ac:dyDescent="0.25">
      <c r="A275" s="364" t="s">
        <v>409</v>
      </c>
      <c r="B275" s="377" t="s">
        <v>276</v>
      </c>
      <c r="C275" s="378"/>
      <c r="D275" s="378"/>
      <c r="E275" s="632"/>
      <c r="F275" s="632"/>
      <c r="G275" s="632"/>
      <c r="H275" s="632"/>
      <c r="I275" s="632"/>
      <c r="J275" s="632"/>
      <c r="K275" s="632"/>
      <c r="L275" s="632"/>
      <c r="M275" s="632"/>
      <c r="N275" s="632"/>
      <c r="O275" s="632"/>
      <c r="P275" s="632"/>
      <c r="Q275" s="632"/>
      <c r="R275" s="632"/>
      <c r="S275" s="632"/>
      <c r="T275" s="632"/>
      <c r="U275" s="632"/>
      <c r="V275" s="632"/>
      <c r="W275" s="650"/>
      <c r="Y275" s="4">
        <v>11220.61</v>
      </c>
      <c r="AA275" s="39">
        <f t="shared" ref="AA275:AA285" si="349">+Y275-N275</f>
        <v>11220.61</v>
      </c>
      <c r="AB275" s="39"/>
    </row>
    <row r="276" spans="1:28" ht="39.6" x14ac:dyDescent="0.25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L276+'BM10'!J275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45" customHeight="1" x14ac:dyDescent="0.25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32"/>
      <c r="I277" s="632"/>
      <c r="J277" s="632"/>
      <c r="K277" s="632"/>
      <c r="L277" s="632"/>
      <c r="M277" s="632"/>
      <c r="N277" s="632"/>
      <c r="O277" s="632"/>
      <c r="P277" s="632"/>
      <c r="Q277" s="632"/>
      <c r="R277" s="632"/>
      <c r="S277" s="632"/>
      <c r="T277" s="632"/>
      <c r="U277" s="632"/>
      <c r="V277" s="632"/>
      <c r="W277" s="650"/>
      <c r="Y277" s="4">
        <v>11928.96</v>
      </c>
      <c r="AA277" s="39">
        <f t="shared" si="349"/>
        <v>11928.96</v>
      </c>
      <c r="AB277" s="39"/>
    </row>
    <row r="278" spans="1:28" ht="39.6" x14ac:dyDescent="0.25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L278+'BM10'!J277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2.8" x14ac:dyDescent="0.25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L279+'BM10'!J278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45" customHeight="1" x14ac:dyDescent="0.25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32"/>
      <c r="I280" s="632"/>
      <c r="J280" s="632"/>
      <c r="K280" s="632"/>
      <c r="L280" s="632"/>
      <c r="M280" s="632"/>
      <c r="N280" s="632"/>
      <c r="O280" s="632"/>
      <c r="P280" s="632"/>
      <c r="Q280" s="632"/>
      <c r="R280" s="632"/>
      <c r="S280" s="632"/>
      <c r="T280" s="632"/>
      <c r="U280" s="632"/>
      <c r="V280" s="632"/>
      <c r="W280" s="650"/>
      <c r="Y280" s="4">
        <v>13825.04</v>
      </c>
      <c r="AA280" s="39">
        <f t="shared" si="349"/>
        <v>13825.04</v>
      </c>
      <c r="AB280" s="39"/>
    </row>
    <row r="281" spans="1:28" ht="26.4" x14ac:dyDescent="0.25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L281+'BM10'!J280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6.4" x14ac:dyDescent="0.25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L282+'BM10'!J281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6" x14ac:dyDescent="0.25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9"/>
      <c r="Y283" s="4">
        <v>55689.760000000002</v>
      </c>
      <c r="AA283" s="39">
        <f t="shared" si="349"/>
        <v>55689.760000000002</v>
      </c>
      <c r="AB283" s="39"/>
    </row>
    <row r="284" spans="1:28" ht="39.6" x14ac:dyDescent="0.25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L284+'BM10'!J283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6.4" x14ac:dyDescent="0.25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L285+'BM10'!J284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9.6" x14ac:dyDescent="0.25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L286+'BM10'!J285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9.6" x14ac:dyDescent="0.25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L287+'BM10'!J286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6" x14ac:dyDescent="0.25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9"/>
      <c r="Y288" s="4">
        <v>64982.41</v>
      </c>
      <c r="AA288" s="39">
        <f t="shared" ref="AA288:AA305" si="368">+Y288-N288</f>
        <v>64982.41</v>
      </c>
      <c r="AB288" s="39"/>
    </row>
    <row r="289" spans="1:28" x14ac:dyDescent="0.25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L289+'BM10'!J288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6.4" x14ac:dyDescent="0.25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L290+'BM10'!J289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6.4" x14ac:dyDescent="0.25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L291+'BM10'!J290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6" x14ac:dyDescent="0.25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4461.09</v>
      </c>
      <c r="V292" s="432">
        <f t="shared" si="374"/>
        <v>200447.22999999998</v>
      </c>
      <c r="W292" s="363">
        <f>V292/T292</f>
        <v>0.31053355529908311</v>
      </c>
      <c r="Y292" s="4">
        <v>515418.46</v>
      </c>
      <c r="AA292" s="39">
        <f t="shared" si="368"/>
        <v>0</v>
      </c>
      <c r="AB292" s="39"/>
    </row>
    <row r="293" spans="1:28" ht="15.6" x14ac:dyDescent="0.25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433"/>
      <c r="Y293" s="4">
        <v>596.16</v>
      </c>
      <c r="AA293" s="39">
        <f t="shared" si="368"/>
        <v>596.16</v>
      </c>
      <c r="AB293" s="39"/>
    </row>
    <row r="294" spans="1:28" ht="26.4" x14ac:dyDescent="0.25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L294+'BM10'!J293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6" x14ac:dyDescent="0.25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9"/>
      <c r="Y295" s="4">
        <v>90861.26</v>
      </c>
      <c r="AA295" s="39">
        <f t="shared" si="368"/>
        <v>90861.26</v>
      </c>
      <c r="AB295" s="39"/>
    </row>
    <row r="296" spans="1:28" ht="26.4" x14ac:dyDescent="0.25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L296+'BM10'!J295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6.4" x14ac:dyDescent="0.25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L297+'BM10'!J296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6.4" x14ac:dyDescent="0.25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L298+'BM10'!J297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6.4" x14ac:dyDescent="0.25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L299+'BM10'!J298</f>
        <v>647.48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14535.93</v>
      </c>
      <c r="W299" s="371">
        <f t="shared" si="397"/>
        <v>0.76699995303843949</v>
      </c>
      <c r="Y299" s="4">
        <v>3441.59</v>
      </c>
      <c r="AA299" s="39">
        <f t="shared" si="368"/>
        <v>0</v>
      </c>
      <c r="AB299" s="39"/>
    </row>
    <row r="300" spans="1:28" ht="26.4" x14ac:dyDescent="0.25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L300+'BM10'!J299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6.4" x14ac:dyDescent="0.25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L301+'BM10'!J300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9.6" x14ac:dyDescent="0.25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L302+'BM10'!J301</f>
        <v>40.93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19961.97</v>
      </c>
      <c r="W302" s="371">
        <f t="shared" si="397"/>
        <v>0.76036243921224178</v>
      </c>
      <c r="Y302" s="4">
        <v>2794.58</v>
      </c>
      <c r="AA302" s="39">
        <f t="shared" si="368"/>
        <v>0</v>
      </c>
      <c r="AB302" s="39"/>
    </row>
    <row r="303" spans="1:28" ht="26.4" x14ac:dyDescent="0.25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L303+'BM10'!J302</f>
        <v>40.93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10882.06</v>
      </c>
      <c r="W303" s="371">
        <f t="shared" si="397"/>
        <v>0.76036216572757354</v>
      </c>
      <c r="Y303" s="4">
        <v>1523.44</v>
      </c>
      <c r="AA303" s="39">
        <f t="shared" si="368"/>
        <v>0</v>
      </c>
      <c r="AB303" s="39"/>
    </row>
    <row r="304" spans="1:28" x14ac:dyDescent="0.25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>
        <f>K304-'BM10'!J303</f>
        <v>-7.8875999999999706</v>
      </c>
      <c r="M304" s="369">
        <f>L304+'BM10'!J303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-367.88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6.4" x14ac:dyDescent="0.25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L305+'BM10'!J304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9.6" x14ac:dyDescent="0.25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>
        <f>K306-'BM10'!J305</f>
        <v>55.440000000000055</v>
      </c>
      <c r="M306" s="369">
        <f>L306+'BM10'!J305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4828.97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39.6" x14ac:dyDescent="0.25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L307+'BM10'!J306</f>
        <v>300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11913</v>
      </c>
      <c r="W307" s="371">
        <f t="shared" si="397"/>
        <v>0.51325488384877838</v>
      </c>
      <c r="X307" s="66"/>
      <c r="AA307" s="39"/>
      <c r="AB307" s="39"/>
    </row>
    <row r="308" spans="1:28" ht="39.6" x14ac:dyDescent="0.25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L308+'BM10'!J307</f>
        <v>373.16159999999996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6369.87</v>
      </c>
      <c r="W308" s="371">
        <f t="shared" si="397"/>
        <v>0.27017958189598679</v>
      </c>
      <c r="X308" s="66"/>
      <c r="AA308" s="39"/>
      <c r="AB308" s="39"/>
    </row>
    <row r="309" spans="1:28" ht="39.6" x14ac:dyDescent="0.25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L309+'BM10'!J309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6" x14ac:dyDescent="0.25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9"/>
      <c r="Y310" s="4">
        <v>22393.48</v>
      </c>
      <c r="AA310" s="39">
        <f t="shared" ref="AA310:AA320" si="398">+Y310-N310</f>
        <v>22393.48</v>
      </c>
      <c r="AB310" s="39"/>
    </row>
    <row r="311" spans="1:28" ht="39.6" x14ac:dyDescent="0.25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L311+'BM10'!J309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6" x14ac:dyDescent="0.25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9"/>
      <c r="Y312" s="4">
        <v>24603.48</v>
      </c>
      <c r="AA312" s="39">
        <f t="shared" si="398"/>
        <v>24603.48</v>
      </c>
      <c r="AB312" s="39"/>
    </row>
    <row r="313" spans="1:28" ht="39.6" x14ac:dyDescent="0.25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L313+'BM10'!J311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2.8" x14ac:dyDescent="0.25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L314+'BM10'!J312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6" x14ac:dyDescent="0.25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9"/>
      <c r="Y315" s="4">
        <v>28514.13</v>
      </c>
      <c r="AA315" s="39">
        <f t="shared" si="398"/>
        <v>28514.13</v>
      </c>
      <c r="AB315" s="39"/>
    </row>
    <row r="316" spans="1:28" ht="26.4" x14ac:dyDescent="0.25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L316+'BM10'!J314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6.4" x14ac:dyDescent="0.25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L317+'BM10'!J315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6" x14ac:dyDescent="0.25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9"/>
      <c r="Y318" s="4">
        <v>158276.16</v>
      </c>
      <c r="AA318" s="39">
        <f t="shared" si="398"/>
        <v>158276.16</v>
      </c>
      <c r="AB318" s="39"/>
    </row>
    <row r="319" spans="1:28" ht="39.6" x14ac:dyDescent="0.25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L319+'BM10'!J317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6.4" x14ac:dyDescent="0.25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L320+'BM10'!J318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9.6" x14ac:dyDescent="0.25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L321+'BM10'!J319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9.6" x14ac:dyDescent="0.25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L322+'BM10'!J320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6" x14ac:dyDescent="0.25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9"/>
      <c r="Y323" s="4">
        <v>190173.79</v>
      </c>
      <c r="AA323" s="39">
        <f t="shared" ref="AA323:AA341" si="417">+Y323-N323</f>
        <v>190173.79</v>
      </c>
      <c r="AB323" s="39"/>
    </row>
    <row r="324" spans="1:28" x14ac:dyDescent="0.25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L324+'BM10'!J322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6.4" x14ac:dyDescent="0.25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L325+'BM10'!J323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6.4" x14ac:dyDescent="0.25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L326+'BM10'!J324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6" x14ac:dyDescent="0.25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-774.99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6" x14ac:dyDescent="0.25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9"/>
      <c r="Y328" s="4">
        <v>5082.57</v>
      </c>
      <c r="AA328" s="39">
        <f t="shared" si="417"/>
        <v>5082.57</v>
      </c>
      <c r="AB328" s="39"/>
    </row>
    <row r="329" spans="1:28" ht="39.6" x14ac:dyDescent="0.25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L329+'BM10'!J327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6" x14ac:dyDescent="0.25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9"/>
      <c r="Y330" s="4">
        <v>30190.87</v>
      </c>
      <c r="AA330" s="39">
        <f t="shared" si="417"/>
        <v>30190.87</v>
      </c>
      <c r="AB330" s="39"/>
    </row>
    <row r="331" spans="1:28" ht="26.4" x14ac:dyDescent="0.25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L331+'BM10'!J329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6.4" x14ac:dyDescent="0.25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L332+'BM10'!J330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6.4" x14ac:dyDescent="0.25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L333+'BM10'!J331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6.4" x14ac:dyDescent="0.25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L334+'BM10'!J332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6.4" x14ac:dyDescent="0.25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L335+'BM10'!J333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6.4" x14ac:dyDescent="0.25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L336+'BM10'!J334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6.4" x14ac:dyDescent="0.25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L337+'BM10'!J335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6.4" x14ac:dyDescent="0.25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L338+'BM10'!J336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9.6" x14ac:dyDescent="0.25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L339+'BM10'!J337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9.6" x14ac:dyDescent="0.25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L340+'BM10'!J338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x14ac:dyDescent="0.25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L341+'BM10'!J339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9.6" x14ac:dyDescent="0.25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L342+'BM10'!J340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45" customHeight="1" x14ac:dyDescent="0.25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32"/>
      <c r="I343" s="632"/>
      <c r="J343" s="632"/>
      <c r="K343" s="632"/>
      <c r="L343" s="632"/>
      <c r="M343" s="632"/>
      <c r="N343" s="632"/>
      <c r="O343" s="632"/>
      <c r="P343" s="632"/>
      <c r="Q343" s="632"/>
      <c r="R343" s="632"/>
      <c r="S343" s="632"/>
      <c r="T343" s="632"/>
      <c r="U343" s="632"/>
      <c r="V343" s="632"/>
      <c r="W343" s="650"/>
      <c r="Y343" s="4">
        <v>20883.23</v>
      </c>
      <c r="AA343" s="39">
        <f t="shared" ref="AA343:AA390" si="447">+Y343-N343</f>
        <v>20883.23</v>
      </c>
      <c r="AB343" s="39"/>
    </row>
    <row r="344" spans="1:28" ht="39.6" x14ac:dyDescent="0.25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L344+'BM10'!J342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9.6" x14ac:dyDescent="0.25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L345+'BM10'!J343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9.6" x14ac:dyDescent="0.25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L346+'BM10'!J344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9.6" x14ac:dyDescent="0.25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L347+'BM10'!J345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9.6" x14ac:dyDescent="0.25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L348+'BM10'!J346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6.4" x14ac:dyDescent="0.25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L349+'BM10'!J347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6.4" x14ac:dyDescent="0.25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L350+'BM10'!J348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6" x14ac:dyDescent="0.25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9.6" x14ac:dyDescent="0.25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L352+'BM10'!J350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6" x14ac:dyDescent="0.25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39.6" x14ac:dyDescent="0.25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L354+'BM10'!J352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6.4" x14ac:dyDescent="0.25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L355+'BM10'!J353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9.6" x14ac:dyDescent="0.25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L356+'BM10'!J354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9.6" x14ac:dyDescent="0.25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L357+'BM10'!J355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6" x14ac:dyDescent="0.25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6" x14ac:dyDescent="0.25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L359+'BM10'!J357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2.8" x14ac:dyDescent="0.25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L360+'BM10'!J358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6.4" x14ac:dyDescent="0.25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L361+'BM10'!J359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6" x14ac:dyDescent="0.25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6.4" x14ac:dyDescent="0.25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>
        <f>K363-'BM10'!J361</f>
        <v>-1.7842099999999999</v>
      </c>
      <c r="M363" s="369">
        <f>L363+'BM10'!J361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-774.99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6" x14ac:dyDescent="0.25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L364+'BM10'!J362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9.6" x14ac:dyDescent="0.25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L365+'BM10'!J363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6.4" x14ac:dyDescent="0.25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L366+'BM10'!J364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6" x14ac:dyDescent="0.25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9.6" x14ac:dyDescent="0.25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L368+'BM10'!J366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2.8" x14ac:dyDescent="0.25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L369+'BM10'!J367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2.8" x14ac:dyDescent="0.25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L370+'BM10'!J368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6.4" x14ac:dyDescent="0.25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L371+'BM10'!J369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6" x14ac:dyDescent="0.25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6.4" x14ac:dyDescent="0.25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L373+'BM10'!J371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6.4" x14ac:dyDescent="0.25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L374+'BM10'!J372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6.4" x14ac:dyDescent="0.25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L375+'BM10'!J373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6" x14ac:dyDescent="0.25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9475.43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6" x14ac:dyDescent="0.25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7"/>
      <c r="M377" s="647"/>
      <c r="N377" s="647"/>
      <c r="O377" s="647"/>
      <c r="P377" s="647"/>
      <c r="Q377" s="647"/>
      <c r="R377" s="647"/>
      <c r="S377" s="647"/>
      <c r="T377" s="647"/>
      <c r="U377" s="647"/>
      <c r="V377" s="647"/>
      <c r="W377" s="433"/>
      <c r="Y377" s="4">
        <v>2277.52</v>
      </c>
      <c r="AA377" s="39">
        <f t="shared" si="447"/>
        <v>2277.52</v>
      </c>
      <c r="AB377" s="39"/>
    </row>
    <row r="378" spans="1:28" ht="39.6" x14ac:dyDescent="0.25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L378+'BM10'!J376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6" x14ac:dyDescent="0.25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7"/>
      <c r="M379" s="647"/>
      <c r="N379" s="647"/>
      <c r="O379" s="647"/>
      <c r="P379" s="647"/>
      <c r="Q379" s="647"/>
      <c r="R379" s="647"/>
      <c r="S379" s="647"/>
      <c r="T379" s="647"/>
      <c r="U379" s="647"/>
      <c r="V379" s="647"/>
      <c r="W379" s="433"/>
      <c r="Y379" s="4">
        <v>14537.02</v>
      </c>
      <c r="AA379" s="39">
        <f t="shared" si="447"/>
        <v>14537.02</v>
      </c>
      <c r="AB379" s="39"/>
    </row>
    <row r="380" spans="1:28" ht="26.4" x14ac:dyDescent="0.25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L380+'BM10'!J378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6.4" x14ac:dyDescent="0.25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L381+'BM10'!J379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6.4" x14ac:dyDescent="0.25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L382+'BM10'!J380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6.4" x14ac:dyDescent="0.25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L383+'BM10'!J381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6.4" x14ac:dyDescent="0.25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L384+'BM10'!J382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6.4" x14ac:dyDescent="0.25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L385+'BM10'!J383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6.4" x14ac:dyDescent="0.25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L386+'BM10'!J384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6.4" x14ac:dyDescent="0.25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L387+'BM10'!J385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9.6" x14ac:dyDescent="0.25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L388+'BM10'!J386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9.6" x14ac:dyDescent="0.25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L389+'BM10'!J387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x14ac:dyDescent="0.25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L390+'BM10'!J388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9.6" x14ac:dyDescent="0.25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L391+'BM10'!J389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9.6" x14ac:dyDescent="0.25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L392+'BM10'!J390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6" x14ac:dyDescent="0.25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7"/>
      <c r="M393" s="647"/>
      <c r="N393" s="647"/>
      <c r="O393" s="647"/>
      <c r="P393" s="647"/>
      <c r="Q393" s="647"/>
      <c r="R393" s="647"/>
      <c r="S393" s="647"/>
      <c r="T393" s="647"/>
      <c r="U393" s="647"/>
      <c r="V393" s="647"/>
      <c r="W393" s="649"/>
      <c r="Y393" s="4">
        <v>11614.43</v>
      </c>
      <c r="AA393" s="39">
        <f t="shared" ref="AA393:AA440" si="513">+Y393-N393</f>
        <v>11614.43</v>
      </c>
      <c r="AB393" s="39"/>
    </row>
    <row r="394" spans="1:28" ht="39.6" x14ac:dyDescent="0.25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L394+'BM10'!J392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9.6" x14ac:dyDescent="0.25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L395+'BM10'!J393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9.6" x14ac:dyDescent="0.25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L396+'BM10'!J394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9.6" x14ac:dyDescent="0.25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L397+'BM10'!J395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9.6" x14ac:dyDescent="0.25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L398+'BM10'!J396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6.4" x14ac:dyDescent="0.25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L399+'BM10'!J397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6.4" x14ac:dyDescent="0.25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L400+'BM10'!J398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45" customHeight="1" x14ac:dyDescent="0.25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32"/>
      <c r="I401" s="632"/>
      <c r="J401" s="632"/>
      <c r="K401" s="632"/>
      <c r="L401" s="632"/>
      <c r="M401" s="632"/>
      <c r="N401" s="632"/>
      <c r="O401" s="632"/>
      <c r="P401" s="632"/>
      <c r="Q401" s="632"/>
      <c r="R401" s="632"/>
      <c r="S401" s="632"/>
      <c r="T401" s="632"/>
      <c r="U401" s="632"/>
      <c r="V401" s="632"/>
      <c r="W401" s="650"/>
      <c r="Y401" s="4">
        <v>5906.54</v>
      </c>
      <c r="AA401" s="39">
        <f t="shared" si="513"/>
        <v>5906.54</v>
      </c>
      <c r="AB401" s="39"/>
    </row>
    <row r="402" spans="1:28" ht="39.6" x14ac:dyDescent="0.25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L402+'BM10'!J400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6" x14ac:dyDescent="0.25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7"/>
      <c r="M403" s="647"/>
      <c r="N403" s="647"/>
      <c r="O403" s="647"/>
      <c r="P403" s="647"/>
      <c r="Q403" s="647"/>
      <c r="R403" s="647"/>
      <c r="S403" s="647"/>
      <c r="T403" s="647"/>
      <c r="U403" s="647"/>
      <c r="V403" s="647"/>
      <c r="W403" s="649"/>
      <c r="Y403" s="4">
        <v>13935.75</v>
      </c>
      <c r="AA403" s="39">
        <f t="shared" si="513"/>
        <v>13935.75</v>
      </c>
      <c r="AB403" s="39"/>
    </row>
    <row r="404" spans="1:28" ht="39.6" x14ac:dyDescent="0.25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L404+'BM10'!J402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6.4" x14ac:dyDescent="0.25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L405+'BM10'!J403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9.6" x14ac:dyDescent="0.25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L406+'BM10'!J404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9.6" x14ac:dyDescent="0.25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L407+'BM10'!J405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45" customHeight="1" x14ac:dyDescent="0.25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32"/>
      <c r="I408" s="632"/>
      <c r="J408" s="632"/>
      <c r="K408" s="632"/>
      <c r="L408" s="632"/>
      <c r="M408" s="632"/>
      <c r="N408" s="632"/>
      <c r="O408" s="632"/>
      <c r="P408" s="632"/>
      <c r="Q408" s="632"/>
      <c r="R408" s="632"/>
      <c r="S408" s="632"/>
      <c r="T408" s="632"/>
      <c r="U408" s="632"/>
      <c r="V408" s="632"/>
      <c r="W408" s="650"/>
      <c r="Y408" s="4">
        <v>10544.46</v>
      </c>
      <c r="AA408" s="39">
        <f t="shared" si="513"/>
        <v>10544.46</v>
      </c>
      <c r="AB408" s="39"/>
    </row>
    <row r="409" spans="1:28" ht="39.6" x14ac:dyDescent="0.25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L409+'BM10'!J407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2.8" x14ac:dyDescent="0.25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L410+'BM10'!J408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45" customHeight="1" x14ac:dyDescent="0.25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32"/>
      <c r="I411" s="632"/>
      <c r="J411" s="632"/>
      <c r="K411" s="632"/>
      <c r="L411" s="632"/>
      <c r="M411" s="632"/>
      <c r="N411" s="632"/>
      <c r="O411" s="632"/>
      <c r="P411" s="632"/>
      <c r="Q411" s="632"/>
      <c r="R411" s="632"/>
      <c r="S411" s="632"/>
      <c r="T411" s="632"/>
      <c r="U411" s="632"/>
      <c r="V411" s="632"/>
      <c r="W411" s="650"/>
      <c r="Y411" s="4">
        <v>17525.580000000002</v>
      </c>
      <c r="AA411" s="39">
        <f t="shared" si="513"/>
        <v>17525.580000000002</v>
      </c>
      <c r="AB411" s="39"/>
    </row>
    <row r="412" spans="1:28" ht="26.4" x14ac:dyDescent="0.25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>
        <f>K412-'BM10'!J410</f>
        <v>-1.6286849999999999</v>
      </c>
      <c r="M412" s="369">
        <f>L412+'BM10'!J410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-707.44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6" x14ac:dyDescent="0.25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L413+'BM10'!J411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9.6" x14ac:dyDescent="0.25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>
        <f>K414</f>
        <v>75</v>
      </c>
      <c r="M414" s="369">
        <f>L414+'BM10'!J412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9506.25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6.4" x14ac:dyDescent="0.25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>
        <f>K415</f>
        <v>32.22</v>
      </c>
      <c r="M415" s="369">
        <f>L415+'BM10'!J413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676.62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9.6" x14ac:dyDescent="0.25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L416+'BM10'!J414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6" x14ac:dyDescent="0.25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9.6" x14ac:dyDescent="0.25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L418+'BM10'!J416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2.8" x14ac:dyDescent="0.25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L419+'BM10'!J417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2.8" x14ac:dyDescent="0.25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L420+'BM10'!J418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6.4" x14ac:dyDescent="0.25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L421+'BM10'!J419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6" x14ac:dyDescent="0.25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6.4" x14ac:dyDescent="0.25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L423+'BM10'!J421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6.4" x14ac:dyDescent="0.25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L424+'BM10'!J422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6.4" x14ac:dyDescent="0.25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L425+'BM10'!J423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6" x14ac:dyDescent="0.25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8155.84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6" x14ac:dyDescent="0.25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7"/>
      <c r="M427" s="647"/>
      <c r="N427" s="647"/>
      <c r="O427" s="647"/>
      <c r="P427" s="647"/>
      <c r="Q427" s="647"/>
      <c r="R427" s="647"/>
      <c r="S427" s="647"/>
      <c r="T427" s="647"/>
      <c r="U427" s="647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9.6" x14ac:dyDescent="0.25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L428+'BM10'!J426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45" customHeight="1" x14ac:dyDescent="0.25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32"/>
      <c r="I429" s="632"/>
      <c r="J429" s="632"/>
      <c r="K429" s="632"/>
      <c r="L429" s="632"/>
      <c r="M429" s="632"/>
      <c r="N429" s="632"/>
      <c r="O429" s="632"/>
      <c r="P429" s="632"/>
      <c r="Q429" s="632"/>
      <c r="R429" s="632"/>
      <c r="S429" s="632"/>
      <c r="T429" s="632"/>
      <c r="U429" s="632"/>
      <c r="V429" s="632"/>
      <c r="W429" s="650"/>
      <c r="Y429" s="4">
        <v>14821.6</v>
      </c>
      <c r="AA429" s="39">
        <f t="shared" si="513"/>
        <v>14821.6</v>
      </c>
      <c r="AB429" s="39"/>
    </row>
    <row r="430" spans="1:28" ht="26.4" x14ac:dyDescent="0.25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>
        <f>K430-'BM10'!J428</f>
        <v>-0.38899999999999935</v>
      </c>
      <c r="M430" s="369">
        <f>L430+'BM10'!J428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-29.92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6.4" x14ac:dyDescent="0.25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>
        <f>K431-'BM10'!J429</f>
        <v>-9.2799999999999976</v>
      </c>
      <c r="M431" s="369">
        <f>L431+'BM10'!J429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-52.43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6.4" x14ac:dyDescent="0.25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>
        <f>K432-'BM10'!J430</f>
        <v>-1.0089999999999999</v>
      </c>
      <c r="M432" s="369">
        <f>L432+'BM10'!J430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-616.36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6.4" x14ac:dyDescent="0.25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L433+'BM10'!J431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6.4" x14ac:dyDescent="0.25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L434+'BM10'!J432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6.4" x14ac:dyDescent="0.25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L435+'BM10'!J433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6.4" x14ac:dyDescent="0.25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L436+'BM10'!J434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6.4" x14ac:dyDescent="0.25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L437+'BM10'!J435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9.6" x14ac:dyDescent="0.25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L438+'BM10'!J436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9.6" x14ac:dyDescent="0.25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L439+'BM10'!J437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x14ac:dyDescent="0.25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>
        <f>K440-'BM10'!J438</f>
        <v>-0.38899999999999935</v>
      </c>
      <c r="M440" s="369">
        <f>L440+'BM10'!J438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-18.14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9.6" x14ac:dyDescent="0.25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L441+'BM10'!J439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9.6" x14ac:dyDescent="0.25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L442+'BM10'!J440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45" customHeight="1" x14ac:dyDescent="0.25">
      <c r="A443" s="364" t="s">
        <v>35</v>
      </c>
      <c r="B443" s="377" t="s">
        <v>142</v>
      </c>
      <c r="C443" s="378"/>
      <c r="D443" s="632"/>
      <c r="E443" s="632"/>
      <c r="F443" s="632"/>
      <c r="G443" s="632"/>
      <c r="H443" s="632"/>
      <c r="I443" s="632"/>
      <c r="J443" s="632"/>
      <c r="K443" s="632"/>
      <c r="L443" s="632"/>
      <c r="M443" s="632"/>
      <c r="N443" s="632"/>
      <c r="O443" s="632"/>
      <c r="P443" s="632"/>
      <c r="Q443" s="632"/>
      <c r="R443" s="632"/>
      <c r="S443" s="632"/>
      <c r="T443" s="632"/>
      <c r="U443" s="632"/>
      <c r="V443" s="632"/>
      <c r="W443" s="650"/>
      <c r="Y443" s="4">
        <v>9642.52</v>
      </c>
      <c r="AA443" s="39">
        <f t="shared" ref="AA443:AA506" si="578">+Y443-N443</f>
        <v>9642.52</v>
      </c>
      <c r="AB443" s="39"/>
    </row>
    <row r="444" spans="1:28" ht="39.6" x14ac:dyDescent="0.25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L444+'BM10'!J442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9.6" x14ac:dyDescent="0.25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L445+'BM10'!J443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9.6" x14ac:dyDescent="0.25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L446+'BM10'!J444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9.6" x14ac:dyDescent="0.25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L447+'BM10'!J445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9.6" x14ac:dyDescent="0.25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L448+'BM10'!J446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6.4" x14ac:dyDescent="0.25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L449+'BM10'!J447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6.4" x14ac:dyDescent="0.25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L450+'BM10'!J448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45" customHeight="1" x14ac:dyDescent="0.25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32"/>
      <c r="R451" s="632"/>
      <c r="S451" s="632"/>
      <c r="T451" s="632"/>
      <c r="U451" s="632"/>
      <c r="V451" s="632"/>
      <c r="W451" s="650"/>
      <c r="Y451" s="4">
        <v>4544.6899999999996</v>
      </c>
      <c r="AA451" s="39">
        <f t="shared" si="578"/>
        <v>4544.6899999999996</v>
      </c>
      <c r="AB451" s="39"/>
    </row>
    <row r="452" spans="1:28" ht="39.6" x14ac:dyDescent="0.25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L452+'BM10'!J450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45" customHeight="1" x14ac:dyDescent="0.25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32"/>
      <c r="I453" s="632"/>
      <c r="J453" s="632"/>
      <c r="K453" s="632"/>
      <c r="L453" s="632"/>
      <c r="M453" s="632"/>
      <c r="N453" s="632"/>
      <c r="O453" s="632"/>
      <c r="P453" s="632"/>
      <c r="Q453" s="632"/>
      <c r="R453" s="632"/>
      <c r="S453" s="632"/>
      <c r="T453" s="632"/>
      <c r="U453" s="632"/>
      <c r="V453" s="632"/>
      <c r="W453" s="650"/>
      <c r="Y453" s="4">
        <v>10721.65</v>
      </c>
      <c r="AA453" s="39">
        <f t="shared" si="578"/>
        <v>10721.65</v>
      </c>
      <c r="AB453" s="39"/>
    </row>
    <row r="454" spans="1:28" ht="39.6" x14ac:dyDescent="0.25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L454+'BM10'!J452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6.4" x14ac:dyDescent="0.25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L455+'BM10'!J453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9.6" x14ac:dyDescent="0.25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L456+'BM10'!J454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45" customHeight="1" x14ac:dyDescent="0.25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32"/>
      <c r="I457" s="632"/>
      <c r="J457" s="632"/>
      <c r="K457" s="632"/>
      <c r="L457" s="632"/>
      <c r="M457" s="632"/>
      <c r="N457" s="632"/>
      <c r="O457" s="632"/>
      <c r="P457" s="632"/>
      <c r="Q457" s="632"/>
      <c r="R457" s="632"/>
      <c r="S457" s="632"/>
      <c r="T457" s="632"/>
      <c r="U457" s="632"/>
      <c r="V457" s="632"/>
      <c r="W457" s="433"/>
      <c r="Y457" s="4">
        <v>8151.07</v>
      </c>
      <c r="AA457" s="39">
        <f t="shared" si="578"/>
        <v>8151.07</v>
      </c>
      <c r="AB457" s="39"/>
    </row>
    <row r="458" spans="1:28" ht="26.4" x14ac:dyDescent="0.25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L458+'BM10'!J456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6.4" x14ac:dyDescent="0.25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L459+'BM10'!J457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45" customHeight="1" x14ac:dyDescent="0.25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6.4" x14ac:dyDescent="0.25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>
        <f>K461-'BM10'!J459</f>
        <v>-2.3749000000000002</v>
      </c>
      <c r="M461" s="369">
        <f>L461+'BM10'!J459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-1031.56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6" x14ac:dyDescent="0.25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L462+'BM10'!J460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9.6" x14ac:dyDescent="0.25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>
        <f>K463</f>
        <v>78.14</v>
      </c>
      <c r="M463" s="369">
        <f>L463+'BM10'!J461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9904.25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45" customHeight="1" x14ac:dyDescent="0.25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32"/>
      <c r="I464" s="632"/>
      <c r="J464" s="632"/>
      <c r="K464" s="632"/>
      <c r="L464" s="632"/>
      <c r="M464" s="632"/>
      <c r="N464" s="632"/>
      <c r="O464" s="632"/>
      <c r="P464" s="632"/>
      <c r="Q464" s="632"/>
      <c r="R464" s="632"/>
      <c r="S464" s="632"/>
      <c r="T464" s="632"/>
      <c r="U464" s="632"/>
      <c r="V464" s="632"/>
      <c r="W464" s="650"/>
      <c r="Y464" s="4">
        <v>15319.44</v>
      </c>
      <c r="AA464" s="39">
        <f t="shared" si="578"/>
        <v>15319.44</v>
      </c>
      <c r="AB464" s="39"/>
    </row>
    <row r="465" spans="1:28" ht="39.6" x14ac:dyDescent="0.25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L465+'BM10'!J463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2.8" x14ac:dyDescent="0.25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L466+'BM10'!J464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2.8" x14ac:dyDescent="0.25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L467+'BM10'!J465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6.4" x14ac:dyDescent="0.25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L468+'BM10'!J466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2.8" x14ac:dyDescent="0.25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L469+'BM10'!J467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45" customHeight="1" x14ac:dyDescent="0.25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32"/>
      <c r="I470" s="632"/>
      <c r="J470" s="632"/>
      <c r="K470" s="632"/>
      <c r="L470" s="632"/>
      <c r="M470" s="632"/>
      <c r="N470" s="632"/>
      <c r="O470" s="632"/>
      <c r="P470" s="632"/>
      <c r="Q470" s="632"/>
      <c r="R470" s="632"/>
      <c r="S470" s="632"/>
      <c r="T470" s="632"/>
      <c r="U470" s="632"/>
      <c r="V470" s="632"/>
      <c r="W470" s="650"/>
      <c r="Y470" s="4">
        <v>1975.66</v>
      </c>
      <c r="AA470" s="39">
        <f t="shared" si="578"/>
        <v>1975.66</v>
      </c>
      <c r="AB470" s="39"/>
    </row>
    <row r="471" spans="1:28" ht="26.4" x14ac:dyDescent="0.25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L471+'BM10'!J469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6.4" x14ac:dyDescent="0.25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L472+'BM10'!J470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6.4" x14ac:dyDescent="0.25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L473+'BM10'!J471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6" x14ac:dyDescent="0.25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7"/>
      <c r="M474" s="647"/>
      <c r="N474" s="647"/>
      <c r="O474" s="647"/>
      <c r="P474" s="647"/>
      <c r="Q474" s="647"/>
      <c r="R474" s="647"/>
      <c r="S474" s="647"/>
      <c r="T474" s="647"/>
      <c r="U474" s="647"/>
      <c r="V474" s="647"/>
      <c r="W474" s="649"/>
      <c r="Y474" s="4">
        <v>3921.86</v>
      </c>
      <c r="AA474" s="39">
        <f t="shared" si="578"/>
        <v>3921.86</v>
      </c>
      <c r="AB474" s="39"/>
    </row>
    <row r="475" spans="1:28" ht="26.4" x14ac:dyDescent="0.25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L475+'BM10'!J473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9.6" x14ac:dyDescent="0.25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L476+'BM10'!J474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6.4" x14ac:dyDescent="0.25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L477+'BM10'!J475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45" customHeight="1" x14ac:dyDescent="0.25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45" customHeight="1" x14ac:dyDescent="0.25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32"/>
      <c r="I479" s="632"/>
      <c r="J479" s="632"/>
      <c r="K479" s="632"/>
      <c r="L479" s="632"/>
      <c r="M479" s="632"/>
      <c r="N479" s="632"/>
      <c r="O479" s="632"/>
      <c r="P479" s="632"/>
      <c r="Q479" s="632"/>
      <c r="R479" s="632"/>
      <c r="S479" s="632"/>
      <c r="T479" s="632"/>
      <c r="U479" s="632"/>
      <c r="V479" s="632"/>
      <c r="W479" s="433"/>
      <c r="Y479" s="4">
        <v>167355.75</v>
      </c>
      <c r="AA479" s="39">
        <f t="shared" si="578"/>
        <v>167355.75</v>
      </c>
      <c r="AB479" s="39"/>
    </row>
    <row r="480" spans="1:28" ht="39.6" x14ac:dyDescent="0.25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L480+'BM10'!J478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9.6" x14ac:dyDescent="0.25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L481+'BM10'!J479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6" x14ac:dyDescent="0.25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L482+'BM10'!J480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6" x14ac:dyDescent="0.25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L483+'BM10'!J481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2.8" x14ac:dyDescent="0.25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L484+'BM10'!J482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45" customHeight="1" x14ac:dyDescent="0.25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45" customHeight="1" x14ac:dyDescent="0.25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32"/>
      <c r="I486" s="632"/>
      <c r="J486" s="632"/>
      <c r="K486" s="632"/>
      <c r="L486" s="632"/>
      <c r="M486" s="632"/>
      <c r="N486" s="632"/>
      <c r="O486" s="632"/>
      <c r="P486" s="632"/>
      <c r="Q486" s="632"/>
      <c r="R486" s="632"/>
      <c r="S486" s="632"/>
      <c r="T486" s="632"/>
      <c r="U486" s="63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6.4" x14ac:dyDescent="0.25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L487+'BM10'!J485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9.6" x14ac:dyDescent="0.25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L488+'BM10'!J486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6.4" x14ac:dyDescent="0.25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L489+'BM10'!J487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x14ac:dyDescent="0.25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L490+'BM10'!J488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6" x14ac:dyDescent="0.25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6" x14ac:dyDescent="0.25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7"/>
      <c r="M492" s="647"/>
      <c r="N492" s="647"/>
      <c r="O492" s="647"/>
      <c r="P492" s="647"/>
      <c r="Q492" s="647"/>
      <c r="R492" s="647"/>
      <c r="S492" s="647"/>
      <c r="T492" s="647"/>
      <c r="U492" s="647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9.6" x14ac:dyDescent="0.25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L493+'BM10'!J491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6" x14ac:dyDescent="0.25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L494+'BM10'!J492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6" x14ac:dyDescent="0.25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L495+'BM10'!J493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6" x14ac:dyDescent="0.25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L496+'BM10'!J494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9.6" x14ac:dyDescent="0.25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L497+'BM10'!J495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9.6" x14ac:dyDescent="0.25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L498+'BM10'!J496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45" customHeight="1" x14ac:dyDescent="0.25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45" customHeight="1" x14ac:dyDescent="0.25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32"/>
      <c r="I500" s="632"/>
      <c r="J500" s="632"/>
      <c r="K500" s="632"/>
      <c r="L500" s="632"/>
      <c r="M500" s="632"/>
      <c r="N500" s="632"/>
      <c r="O500" s="632"/>
      <c r="P500" s="632"/>
      <c r="Q500" s="632"/>
      <c r="R500" s="632"/>
      <c r="S500" s="632"/>
      <c r="T500" s="632"/>
      <c r="U500" s="632"/>
      <c r="V500" s="632"/>
      <c r="W500" s="433"/>
      <c r="Y500" s="4">
        <v>121749.64</v>
      </c>
      <c r="AA500" s="39">
        <f t="shared" si="578"/>
        <v>121749.64</v>
      </c>
      <c r="AB500" s="39"/>
    </row>
    <row r="501" spans="1:28" ht="26.4" x14ac:dyDescent="0.25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L501+'BM10'!J499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6.4" x14ac:dyDescent="0.25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L502+'BM10'!J500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6.4" x14ac:dyDescent="0.25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L503+'BM10'!J501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6.4" x14ac:dyDescent="0.25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L504+'BM10'!J502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6.4" x14ac:dyDescent="0.25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L505+'BM10'!J503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6.4" x14ac:dyDescent="0.25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L506+'BM10'!J504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6.4" x14ac:dyDescent="0.25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L507+'BM10'!J505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6.4" x14ac:dyDescent="0.25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L508+'BM10'!J506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9.6" x14ac:dyDescent="0.25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L509+'BM10'!J507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9.6" x14ac:dyDescent="0.25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L510+'BM10'!J508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9.6" x14ac:dyDescent="0.25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L511+'BM10'!J509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9.6" x14ac:dyDescent="0.25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L512+'BM10'!J510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9.6" x14ac:dyDescent="0.25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L513+'BM10'!J511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6.4" x14ac:dyDescent="0.25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L514+'BM10'!J512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6.4" x14ac:dyDescent="0.25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L515+'BM10'!J513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6.4" x14ac:dyDescent="0.25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L516+'BM10'!J514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6.4" x14ac:dyDescent="0.25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L517+'BM10'!J515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6.4" x14ac:dyDescent="0.25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L518+'BM10'!J516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6.4" x14ac:dyDescent="0.25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L519+'BM10'!J517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9.6" x14ac:dyDescent="0.25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L520+'BM10'!J518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9.6" x14ac:dyDescent="0.25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L521+'BM10'!J519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9.6" x14ac:dyDescent="0.25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L522+'BM10'!J520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9.6" x14ac:dyDescent="0.25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L523+'BM10'!J521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9.6" x14ac:dyDescent="0.25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L524+'BM10'!J522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9.6" x14ac:dyDescent="0.25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L525+'BM10'!J523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9.6" x14ac:dyDescent="0.25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L526+'BM10'!J524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9.6" x14ac:dyDescent="0.25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L527+'BM10'!J525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6.4" x14ac:dyDescent="0.25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L528+'BM10'!J526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6.4" x14ac:dyDescent="0.25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L529+'BM10'!J527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6.4" x14ac:dyDescent="0.25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L530+'BM10'!J528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9.6" x14ac:dyDescent="0.25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L531+'BM10'!J529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6.4" x14ac:dyDescent="0.25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L532+'BM10'!J530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6.4" x14ac:dyDescent="0.25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L533+'BM10'!J531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2.8" x14ac:dyDescent="0.25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L534+'BM10'!J532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6.4" x14ac:dyDescent="0.25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L535+'BM10'!J533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9.6" x14ac:dyDescent="0.25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L536+'BM10'!J534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9.6" x14ac:dyDescent="0.25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L537+'BM10'!J535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6.4" x14ac:dyDescent="0.25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L538+'BM10'!J536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6" x14ac:dyDescent="0.25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9643.11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6" x14ac:dyDescent="0.25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7"/>
      <c r="M540" s="647"/>
      <c r="N540" s="647"/>
      <c r="O540" s="647"/>
      <c r="P540" s="647"/>
      <c r="Q540" s="647"/>
      <c r="R540" s="647"/>
      <c r="S540" s="647"/>
      <c r="T540" s="647"/>
      <c r="U540" s="647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6.4" x14ac:dyDescent="0.25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L541+'BM10'!J539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6.4" x14ac:dyDescent="0.25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L542+'BM10'!J540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9.6" x14ac:dyDescent="0.25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L543+'BM10'!J541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9.6" x14ac:dyDescent="0.25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L544+'BM10'!J542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6.4" x14ac:dyDescent="0.25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L545+'BM10'!J543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9.6" x14ac:dyDescent="0.25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>
        <v>4</v>
      </c>
      <c r="M546" s="369">
        <f>L546+'BM10'!J544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431.12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6" x14ac:dyDescent="0.25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>
        <f>K547</f>
        <v>168.21</v>
      </c>
      <c r="M547" s="369">
        <f>L547+'BM10'!J545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7424.79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52.8" x14ac:dyDescent="0.25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>
        <f>K548</f>
        <v>36.94</v>
      </c>
      <c r="M548" s="369">
        <f>L548+'BM10'!J546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1294.75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52.8" x14ac:dyDescent="0.25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>
        <f>K549</f>
        <v>14.05</v>
      </c>
      <c r="M549" s="369">
        <f>L549+'BM10'!J547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492.45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6.4" x14ac:dyDescent="0.25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L550+'BM10'!J548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6" x14ac:dyDescent="0.25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6" x14ac:dyDescent="0.25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7"/>
      <c r="M552" s="647"/>
      <c r="N552" s="647"/>
      <c r="O552" s="647"/>
      <c r="P552" s="647"/>
      <c r="Q552" s="647"/>
      <c r="R552" s="647"/>
      <c r="S552" s="647"/>
      <c r="T552" s="647"/>
      <c r="U552" s="647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9.6" x14ac:dyDescent="0.25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L553+'BM10'!J551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3.95" customHeight="1" x14ac:dyDescent="0.25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48"/>
      <c r="M554" s="648"/>
      <c r="N554" s="648"/>
      <c r="O554" s="648"/>
      <c r="P554" s="648"/>
      <c r="Q554" s="648"/>
      <c r="R554" s="648"/>
      <c r="S554" s="648"/>
      <c r="T554" s="648"/>
      <c r="U554" s="648"/>
      <c r="V554" s="648"/>
      <c r="W554" s="371"/>
      <c r="Y554" s="4">
        <v>14860.51</v>
      </c>
      <c r="AA554" s="39">
        <f t="shared" si="681"/>
        <v>14860.51</v>
      </c>
      <c r="AB554" s="39"/>
    </row>
    <row r="555" spans="1:28" ht="26.4" x14ac:dyDescent="0.25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L555+'BM10'!J553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6.4" x14ac:dyDescent="0.25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L556+'BM10'!J554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6.4" x14ac:dyDescent="0.25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L557+'BM10'!J555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9.6" x14ac:dyDescent="0.25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L558+'BM10'!J556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6" x14ac:dyDescent="0.25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7"/>
      <c r="M559" s="647"/>
      <c r="N559" s="647"/>
      <c r="O559" s="647"/>
      <c r="P559" s="647"/>
      <c r="Q559" s="647"/>
      <c r="R559" s="647"/>
      <c r="S559" s="647"/>
      <c r="T559" s="647"/>
      <c r="U559" s="647"/>
      <c r="V559" s="647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25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L560+'BM10'!J558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6" x14ac:dyDescent="0.25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7"/>
      <c r="M561" s="647"/>
      <c r="N561" s="647"/>
      <c r="O561" s="647"/>
      <c r="P561" s="647"/>
      <c r="Q561" s="647"/>
      <c r="R561" s="647"/>
      <c r="S561" s="647"/>
      <c r="T561" s="647"/>
      <c r="U561" s="647"/>
      <c r="V561" s="647"/>
      <c r="W561" s="371"/>
      <c r="Y561" s="4">
        <v>33745.94</v>
      </c>
      <c r="AA561" s="39">
        <f t="shared" si="681"/>
        <v>33745.94</v>
      </c>
      <c r="AB561" s="39"/>
    </row>
    <row r="562" spans="1:28" ht="52.8" x14ac:dyDescent="0.25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L562+'BM10'!J560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6" x14ac:dyDescent="0.25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7"/>
      <c r="M563" s="647"/>
      <c r="N563" s="647"/>
      <c r="O563" s="647"/>
      <c r="P563" s="647"/>
      <c r="Q563" s="647"/>
      <c r="R563" s="647"/>
      <c r="S563" s="647"/>
      <c r="T563" s="647"/>
      <c r="U563" s="647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9.6" x14ac:dyDescent="0.25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L564+'BM10'!J562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2.8" x14ac:dyDescent="0.25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L565+'BM10'!J563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6" x14ac:dyDescent="0.25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7"/>
      <c r="M566" s="647"/>
      <c r="N566" s="647"/>
      <c r="O566" s="647"/>
      <c r="P566" s="647"/>
      <c r="Q566" s="647"/>
      <c r="R566" s="647"/>
      <c r="S566" s="647"/>
      <c r="T566" s="647"/>
      <c r="U566" s="647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25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L567+'BM10'!J565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6" x14ac:dyDescent="0.25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9.6" x14ac:dyDescent="0.25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L569+'BM10'!J569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83"/>
      <c r="B570" s="684"/>
      <c r="C570" s="684"/>
      <c r="D570" s="684"/>
      <c r="E570" s="684"/>
      <c r="F570" s="684"/>
      <c r="G570" s="684"/>
      <c r="H570" s="684"/>
      <c r="I570" s="684"/>
      <c r="J570" s="684"/>
      <c r="K570" s="684"/>
      <c r="L570" s="684"/>
      <c r="M570" s="684"/>
      <c r="N570" s="684"/>
      <c r="O570" s="684"/>
      <c r="P570" s="684"/>
      <c r="Q570" s="684"/>
      <c r="R570" s="684"/>
      <c r="S570" s="684"/>
      <c r="T570" s="684"/>
      <c r="U570" s="684"/>
      <c r="V570" s="684"/>
      <c r="W570" s="685"/>
      <c r="X570" s="9"/>
      <c r="Y570" s="9"/>
      <c r="Z570" s="9"/>
      <c r="AA570" s="9"/>
      <c r="AB570" s="9"/>
    </row>
    <row r="571" spans="1:28" s="10" customFormat="1" ht="16.5" customHeight="1" x14ac:dyDescent="0.3">
      <c r="A571" s="686" t="s">
        <v>1524</v>
      </c>
      <c r="B571" s="687"/>
      <c r="C571" s="687"/>
      <c r="D571" s="687"/>
      <c r="E571" s="687"/>
      <c r="F571" s="687"/>
      <c r="G571" s="687"/>
      <c r="H571" s="687"/>
      <c r="I571" s="687"/>
      <c r="J571" s="687"/>
      <c r="K571" s="687"/>
      <c r="L571" s="687"/>
      <c r="M571" s="68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46351.46</v>
      </c>
      <c r="V571" s="507">
        <f>V18+V53+V108+V120+V134+V197+V257+V292+V327+V376+V426+V478+V485+V491+V499+V539+V551+V568</f>
        <v>875807.31</v>
      </c>
      <c r="W571" s="479">
        <f>V571/Q571</f>
        <v>0.36751578582104033</v>
      </c>
      <c r="X571" s="9"/>
      <c r="Y571" s="9"/>
      <c r="Z571" s="9"/>
      <c r="AA571" s="9"/>
      <c r="AB571" s="9"/>
    </row>
    <row r="572" spans="1:28" x14ac:dyDescent="0.25">
      <c r="A572" s="622"/>
      <c r="B572" s="580"/>
      <c r="C572" s="580"/>
      <c r="D572" s="580"/>
      <c r="E572" s="580"/>
      <c r="F572" s="580"/>
      <c r="G572" s="580"/>
      <c r="H572" s="580"/>
      <c r="I572" s="580"/>
      <c r="J572" s="580"/>
      <c r="K572" s="580"/>
      <c r="L572" s="580"/>
      <c r="M572" s="580"/>
      <c r="N572" s="580"/>
      <c r="O572" s="580"/>
      <c r="P572" s="580"/>
      <c r="Q572" s="580"/>
      <c r="R572" s="580"/>
      <c r="S572" s="580"/>
      <c r="T572" s="580"/>
      <c r="U572" s="580"/>
      <c r="V572" s="580"/>
      <c r="W572" s="623"/>
    </row>
    <row r="573" spans="1:28" ht="15.6" x14ac:dyDescent="0.25">
      <c r="A573" s="86"/>
      <c r="B573" s="565" t="s">
        <v>1602</v>
      </c>
      <c r="W573" s="87"/>
    </row>
    <row r="574" spans="1:28" x14ac:dyDescent="0.25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25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25">
      <c r="A576" s="86"/>
      <c r="W576" s="87"/>
    </row>
    <row r="577" spans="1:26" x14ac:dyDescent="0.25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25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25">
      <c r="T580" s="557">
        <f>(T571-Q571)/N571</f>
        <v>0.1825236536956247</v>
      </c>
    </row>
    <row r="582" spans="1:26" ht="20.399999999999999" x14ac:dyDescent="0.25">
      <c r="L582" s="745">
        <f>N571*1.25</f>
        <v>2792120.5125000002</v>
      </c>
      <c r="M582" s="745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11'!U571</f>
        <v>793056.26000000013</v>
      </c>
      <c r="Z582" s="568">
        <f>U571+'BM10'!P567</f>
        <v>875807.30999999994</v>
      </c>
    </row>
    <row r="585" spans="1:26" x14ac:dyDescent="0.25">
      <c r="Q585" s="645">
        <f>Q571-N571</f>
        <v>149350.37000000058</v>
      </c>
      <c r="R585" s="645"/>
      <c r="S585" s="645"/>
      <c r="T585" s="645"/>
      <c r="U585" s="646"/>
    </row>
    <row r="586" spans="1:26" ht="20.399999999999999" x14ac:dyDescent="0.25">
      <c r="Q586" s="646"/>
      <c r="R586" s="646"/>
      <c r="S586" s="646"/>
      <c r="T586" s="646"/>
      <c r="U586" s="646"/>
      <c r="V586" s="333">
        <f>Q585/N571</f>
        <v>6.6862430064970446E-2</v>
      </c>
      <c r="X586" s="525">
        <f>U571+'BM07'!P567</f>
        <v>724118.55</v>
      </c>
    </row>
    <row r="588" spans="1:26" ht="17.399999999999999" x14ac:dyDescent="0.25">
      <c r="X588" s="525">
        <f>U571+'BM09'!P567</f>
        <v>829259.01</v>
      </c>
    </row>
    <row r="589" spans="1:26" ht="20.399999999999999" x14ac:dyDescent="0.25">
      <c r="L589" s="718">
        <v>0.25</v>
      </c>
      <c r="M589" s="718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2EDE-CAB3-44DC-8892-91CC97425D8E}">
  <sheetPr>
    <pageSetUpPr fitToPage="1"/>
  </sheetPr>
  <dimension ref="A1:R1665"/>
  <sheetViews>
    <sheetView view="pageBreakPreview" zoomScale="150" zoomScaleNormal="110" zoomScaleSheetLayoutView="150" workbookViewId="0">
      <selection activeCell="M679" sqref="M679"/>
    </sheetView>
  </sheetViews>
  <sheetFormatPr defaultColWidth="9" defaultRowHeight="13.2" x14ac:dyDescent="0.25"/>
  <cols>
    <col min="1" max="1" width="7.5" style="48" customWidth="1"/>
    <col min="2" max="2" width="28.796875" style="48" customWidth="1"/>
    <col min="3" max="3" width="24.5" style="48" customWidth="1"/>
    <col min="4" max="4" width="5.59765625" style="48" customWidth="1"/>
    <col min="5" max="5" width="7.296875" style="48" customWidth="1"/>
    <col min="6" max="6" width="6.59765625" style="48" customWidth="1"/>
    <col min="7" max="7" width="7.796875" style="48" customWidth="1"/>
    <col min="8" max="8" width="5.796875" style="48" customWidth="1"/>
    <col min="9" max="9" width="7.59765625" style="48" customWidth="1"/>
    <col min="10" max="10" width="5.69921875" style="48" customWidth="1"/>
    <col min="11" max="11" width="6.296875" style="48" customWidth="1"/>
    <col min="12" max="12" width="7" style="48" customWidth="1"/>
    <col min="13" max="13" width="7.8984375" style="48" customWidth="1"/>
    <col min="14" max="14" width="5.09765625" style="48" customWidth="1"/>
    <col min="15" max="15" width="2.296875" style="48" customWidth="1"/>
    <col min="16" max="16384" width="9" style="48"/>
  </cols>
  <sheetData>
    <row r="1" spans="1:16" ht="12" customHeight="1" x14ac:dyDescent="0.25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25">
      <c r="A2" s="695" t="s">
        <v>762</v>
      </c>
      <c r="B2" s="696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25">
      <c r="A3" s="695" t="s">
        <v>764</v>
      </c>
      <c r="B3" s="696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25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25">
      <c r="A5" s="49" t="s">
        <v>767</v>
      </c>
      <c r="B5" s="51"/>
      <c r="C5" s="697" t="s">
        <v>768</v>
      </c>
      <c r="D5" s="697"/>
      <c r="E5" s="697"/>
      <c r="F5" s="697"/>
      <c r="G5" s="697"/>
      <c r="H5" s="697"/>
      <c r="I5" s="51"/>
      <c r="J5" s="51"/>
      <c r="K5" s="51"/>
      <c r="L5" s="51"/>
      <c r="M5" s="51"/>
      <c r="N5" s="52"/>
    </row>
    <row r="6" spans="1:16" ht="12" customHeight="1" x14ac:dyDescent="0.25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3" customHeight="1" x14ac:dyDescent="0.25">
      <c r="A7" s="695" t="s">
        <v>771</v>
      </c>
      <c r="B7" s="696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85" customHeight="1" x14ac:dyDescent="0.25">
      <c r="A8" s="717" t="s">
        <v>1601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</row>
    <row r="9" spans="1:16" ht="12" customHeight="1" x14ac:dyDescent="0.25">
      <c r="A9" s="699" t="s">
        <v>774</v>
      </c>
      <c r="B9" s="701" t="s">
        <v>775</v>
      </c>
      <c r="C9" s="701" t="s">
        <v>776</v>
      </c>
      <c r="D9" s="699" t="s">
        <v>777</v>
      </c>
      <c r="E9" s="703" t="s">
        <v>778</v>
      </c>
      <c r="F9" s="704"/>
      <c r="G9" s="704"/>
      <c r="H9" s="704"/>
      <c r="I9" s="704"/>
      <c r="J9" s="705"/>
      <c r="K9" s="706" t="s">
        <v>779</v>
      </c>
      <c r="L9" s="707"/>
      <c r="M9" s="708"/>
      <c r="N9" s="699" t="s">
        <v>780</v>
      </c>
    </row>
    <row r="10" spans="1:16" ht="13.35" customHeight="1" x14ac:dyDescent="0.25">
      <c r="A10" s="700"/>
      <c r="B10" s="702"/>
      <c r="C10" s="702"/>
      <c r="D10" s="700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0"/>
    </row>
    <row r="11" spans="1:16" ht="12" customHeight="1" x14ac:dyDescent="0.25">
      <c r="A11" s="56" t="s">
        <v>790</v>
      </c>
      <c r="B11" s="709" t="s">
        <v>791</v>
      </c>
      <c r="C11" s="710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1.2" hidden="1" x14ac:dyDescent="0.25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1" hidden="1" x14ac:dyDescent="0.25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35" hidden="1" customHeight="1" x14ac:dyDescent="0.25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" hidden="1" customHeight="1" x14ac:dyDescent="0.25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25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25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25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25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25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25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25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25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25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25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85" hidden="1" customHeight="1" x14ac:dyDescent="0.25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25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5" hidden="1" customHeight="1" x14ac:dyDescent="0.25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1" hidden="1" x14ac:dyDescent="0.25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25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25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5" hidden="1" customHeight="1" x14ac:dyDescent="0.25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5" hidden="1" customHeight="1" x14ac:dyDescent="0.25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" hidden="1" customHeight="1" x14ac:dyDescent="0.25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099999999999994" hidden="1" customHeight="1" x14ac:dyDescent="0.25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599999999999994" hidden="1" customHeight="1" x14ac:dyDescent="0.25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25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8" hidden="1" customHeight="1" x14ac:dyDescent="0.25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25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25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599999999999994" hidden="1" customHeight="1" x14ac:dyDescent="0.25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" hidden="1" customHeight="1" x14ac:dyDescent="0.25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5" hidden="1" customHeight="1" x14ac:dyDescent="0.25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25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85" hidden="1" customHeight="1" x14ac:dyDescent="0.25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5" hidden="1" customHeight="1" x14ac:dyDescent="0.25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3" hidden="1" customHeight="1" x14ac:dyDescent="0.25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3" hidden="1" customHeight="1" x14ac:dyDescent="0.25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0.799999999999997" hidden="1" x14ac:dyDescent="0.25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25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25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0.6" hidden="1" x14ac:dyDescent="0.25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25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25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25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0.6" hidden="1" x14ac:dyDescent="0.25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25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0.799999999999997" hidden="1" x14ac:dyDescent="0.25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25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0.6" hidden="1" x14ac:dyDescent="0.25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25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0.6" hidden="1" x14ac:dyDescent="0.25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25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0.6" hidden="1" x14ac:dyDescent="0.25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25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0.6" hidden="1" x14ac:dyDescent="0.25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25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0.799999999999997" hidden="1" x14ac:dyDescent="0.25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25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40.799999999999997" hidden="1" x14ac:dyDescent="0.25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25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1" hidden="1" x14ac:dyDescent="0.25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25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25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0.399999999999999" hidden="1" x14ac:dyDescent="0.25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25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25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1" hidden="1" x14ac:dyDescent="0.25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25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25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51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25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1.2" hidden="1" x14ac:dyDescent="0.25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51" hidden="1" x14ac:dyDescent="0.25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1.2" hidden="1" x14ac:dyDescent="0.25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1.2" hidden="1" x14ac:dyDescent="0.25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1" hidden="1" x14ac:dyDescent="0.25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0.6" hidden="1" x14ac:dyDescent="0.25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0.6" hidden="1" x14ac:dyDescent="0.25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1.400000000000006" hidden="1" x14ac:dyDescent="0.25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71.400000000000006" hidden="1" x14ac:dyDescent="0.25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1" hidden="1" x14ac:dyDescent="0.25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1.599999999999994" hidden="1" x14ac:dyDescent="0.25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1" hidden="1" x14ac:dyDescent="0.25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0.6" hidden="1" x14ac:dyDescent="0.25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1" hidden="1" x14ac:dyDescent="0.25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2" hidden="1" x14ac:dyDescent="0.25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1.8" hidden="1" x14ac:dyDescent="0.25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1.2" hidden="1" x14ac:dyDescent="0.25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1" hidden="1" x14ac:dyDescent="0.25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.05" hidden="1" customHeight="1" x14ac:dyDescent="0.25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1.400000000000006" x14ac:dyDescent="0.25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1" x14ac:dyDescent="0.25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1.400000000000006" hidden="1" x14ac:dyDescent="0.25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.399999999999999" hidden="1" x14ac:dyDescent="0.25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.399999999999999" hidden="1" x14ac:dyDescent="0.25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1.400000000000006" hidden="1" x14ac:dyDescent="0.25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1.8" hidden="1" x14ac:dyDescent="0.25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1.8" hidden="1" x14ac:dyDescent="0.25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30.6" hidden="1" x14ac:dyDescent="0.25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0.6" hidden="1" x14ac:dyDescent="0.25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1" hidden="1" x14ac:dyDescent="0.25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0.6" hidden="1" x14ac:dyDescent="0.25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0.799999999999997" hidden="1" x14ac:dyDescent="0.25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1" hidden="1" x14ac:dyDescent="0.25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11" t="s">
        <v>1025</v>
      </c>
      <c r="C319" s="712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8" hidden="1" customHeight="1" x14ac:dyDescent="0.25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25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25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25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25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25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25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25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25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8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25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25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25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25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25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25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25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1.2" hidden="1" x14ac:dyDescent="0.25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0.799999999999997" hidden="1" x14ac:dyDescent="0.25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25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25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0.6" hidden="1" x14ac:dyDescent="0.25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8" hidden="1" customHeight="1" x14ac:dyDescent="0.25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25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25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1.2" hidden="1" x14ac:dyDescent="0.25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1.2" hidden="1" x14ac:dyDescent="0.25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0.399999999999999" hidden="1" x14ac:dyDescent="0.25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.399999999999999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25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1" hidden="1" x14ac:dyDescent="0.25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51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25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8" hidden="1" customHeight="1" x14ac:dyDescent="0.25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1.400000000000006" hidden="1" x14ac:dyDescent="0.25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25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8" hidden="1" customHeight="1" x14ac:dyDescent="0.25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25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35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25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25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25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25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8" hidden="1" customHeight="1" x14ac:dyDescent="0.25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25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25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25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25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25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8" hidden="1" customHeight="1" x14ac:dyDescent="0.25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25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8" hidden="1" customHeight="1" x14ac:dyDescent="0.25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25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25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25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8" hidden="1" customHeight="1" x14ac:dyDescent="0.25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25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25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25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5" hidden="1" customHeight="1" x14ac:dyDescent="0.25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hidden="1" customHeight="1" x14ac:dyDescent="0.25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25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3</v>
      </c>
      <c r="H496" s="109"/>
      <c r="I496" s="109"/>
      <c r="J496" s="109"/>
      <c r="K496" s="108">
        <v>79.98</v>
      </c>
      <c r="L496" s="108">
        <v>159.96</v>
      </c>
      <c r="M496" s="110"/>
      <c r="N496" s="157"/>
    </row>
    <row r="497" spans="1:14" ht="12" hidden="1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0.86</v>
      </c>
      <c r="F497" s="238"/>
      <c r="G497" s="108">
        <v>2.1</v>
      </c>
      <c r="H497" s="238"/>
      <c r="I497" s="238"/>
      <c r="J497" s="238"/>
      <c r="K497" s="108">
        <v>1.81</v>
      </c>
      <c r="L497" s="108">
        <v>-3.61</v>
      </c>
      <c r="M497" s="110"/>
      <c r="N497" s="115"/>
    </row>
    <row r="498" spans="1:14" ht="12" hidden="1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v>1.5</v>
      </c>
      <c r="L498" s="108">
        <v>-3</v>
      </c>
      <c r="M498" s="110"/>
      <c r="N498" s="115"/>
    </row>
    <row r="499" spans="1:14" ht="12" hidden="1" customHeight="1" x14ac:dyDescent="0.2">
      <c r="A499" s="138"/>
      <c r="B499" s="214" t="s">
        <v>1144</v>
      </c>
      <c r="C499" s="138" t="s">
        <v>1142</v>
      </c>
      <c r="D499" s="108">
        <v>-2</v>
      </c>
      <c r="E499" s="108">
        <v>3</v>
      </c>
      <c r="F499" s="238"/>
      <c r="G499" s="108">
        <v>0.5</v>
      </c>
      <c r="H499" s="238"/>
      <c r="I499" s="238"/>
      <c r="J499" s="238"/>
      <c r="K499" s="108">
        <v>1.5</v>
      </c>
      <c r="L499" s="108">
        <v>-3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8" hidden="1" customHeight="1" x14ac:dyDescent="0.25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25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35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8" hidden="1" customHeight="1" x14ac:dyDescent="0.25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5" hidden="1" customHeight="1" x14ac:dyDescent="0.25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8" hidden="1" customHeight="1" x14ac:dyDescent="0.25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25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25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25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25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25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25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25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25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25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25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1.2" hidden="1" x14ac:dyDescent="0.25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50000000000001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0.799999999999997" hidden="1" x14ac:dyDescent="0.25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8" hidden="1" customHeight="1" x14ac:dyDescent="0.25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8" hidden="1" customHeight="1" x14ac:dyDescent="0.25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25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40.799999999999997" hidden="1" x14ac:dyDescent="0.25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25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0.6" hidden="1" x14ac:dyDescent="0.25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25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0.799999999999997" hidden="1" x14ac:dyDescent="0.25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25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6.95" hidden="1" customHeight="1" x14ac:dyDescent="0.25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25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25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1.599999999999994" hidden="1" x14ac:dyDescent="0.25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1.599999999999994" hidden="1" x14ac:dyDescent="0.25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1.599999999999994" hidden="1" x14ac:dyDescent="0.25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1.599999999999994" hidden="1" x14ac:dyDescent="0.25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8" hidden="1" customHeight="1" x14ac:dyDescent="0.25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25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25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1" hidden="1" x14ac:dyDescent="0.25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51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1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25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25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25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25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25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25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25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25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1.2" hidden="1" x14ac:dyDescent="0.25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8" hidden="1" customHeight="1" x14ac:dyDescent="0.25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8" hidden="1" customHeight="1" x14ac:dyDescent="0.25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25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25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8" hidden="1" customHeight="1" x14ac:dyDescent="0.25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hidden="1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hidden="1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hidden="1" customHeight="1" x14ac:dyDescent="0.25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hidden="1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hidden="1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hidden="1" customHeight="1" x14ac:dyDescent="0.25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hidden="1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hidden="1" customHeight="1" x14ac:dyDescent="0.25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hidden="1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hidden="1" customHeight="1" x14ac:dyDescent="0.25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hidden="1" customHeight="1" x14ac:dyDescent="0.25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hidden="1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hidden="1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hidden="1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hidden="1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hidden="1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8" hidden="1" customHeight="1" x14ac:dyDescent="0.25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hidden="1" customHeight="1" x14ac:dyDescent="0.25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5" hidden="1" customHeight="1" x14ac:dyDescent="0.25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hidden="1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hidden="1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hidden="1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hidden="1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25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f>SUM(L680:L683)</f>
        <v>139.68399999999997</v>
      </c>
      <c r="N679" s="105" t="s">
        <v>63</v>
      </c>
    </row>
    <row r="680" spans="1:14" ht="24" customHeight="1" x14ac:dyDescent="0.25">
      <c r="A680" s="145"/>
      <c r="B680" s="567" t="s">
        <v>1140</v>
      </c>
      <c r="C680" s="145" t="s">
        <v>1070</v>
      </c>
      <c r="D680" s="280">
        <v>2</v>
      </c>
      <c r="E680" s="280">
        <f>8.37*2+3.93*2+1.03*2</f>
        <v>26.659999999999997</v>
      </c>
      <c r="F680" s="130"/>
      <c r="G680" s="280">
        <v>2.8</v>
      </c>
      <c r="H680" s="130"/>
      <c r="I680" s="130"/>
      <c r="J680" s="130"/>
      <c r="K680" s="280">
        <f>E680*G680</f>
        <v>74.647999999999982</v>
      </c>
      <c r="L680" s="280">
        <f>K680*D680</f>
        <v>149.29599999999996</v>
      </c>
      <c r="M680" s="131"/>
      <c r="N680" s="192"/>
    </row>
    <row r="681" spans="1:14" ht="12" customHeight="1" x14ac:dyDescent="0.2">
      <c r="A681" s="145"/>
      <c r="B681" s="313" t="s">
        <v>967</v>
      </c>
      <c r="C681" s="145" t="s">
        <v>1142</v>
      </c>
      <c r="D681" s="280">
        <v>-2</v>
      </c>
      <c r="E681" s="280">
        <v>0.86</v>
      </c>
      <c r="F681" s="243"/>
      <c r="G681" s="280">
        <v>2.1</v>
      </c>
      <c r="H681" s="243"/>
      <c r="I681" s="243"/>
      <c r="J681" s="243"/>
      <c r="K681" s="280">
        <f t="shared" ref="K681:K683" si="22">E681*G681</f>
        <v>1.806</v>
      </c>
      <c r="L681" s="280">
        <f t="shared" ref="L681:L683" si="23">K681*D681</f>
        <v>-3.6120000000000001</v>
      </c>
      <c r="M681" s="131"/>
      <c r="N681" s="159"/>
    </row>
    <row r="682" spans="1:14" ht="12" customHeight="1" x14ac:dyDescent="0.2">
      <c r="A682" s="145"/>
      <c r="B682" s="286" t="s">
        <v>1143</v>
      </c>
      <c r="C682" s="145" t="s">
        <v>1142</v>
      </c>
      <c r="D682" s="280">
        <v>-2</v>
      </c>
      <c r="E682" s="280">
        <v>3</v>
      </c>
      <c r="F682" s="243"/>
      <c r="G682" s="280">
        <v>0.5</v>
      </c>
      <c r="H682" s="243"/>
      <c r="I682" s="243"/>
      <c r="J682" s="243"/>
      <c r="K682" s="280">
        <f t="shared" si="22"/>
        <v>1.5</v>
      </c>
      <c r="L682" s="280">
        <f t="shared" si="23"/>
        <v>-3</v>
      </c>
      <c r="M682" s="131"/>
      <c r="N682" s="159"/>
    </row>
    <row r="683" spans="1:14" ht="12" customHeight="1" x14ac:dyDescent="0.2">
      <c r="A683" s="145"/>
      <c r="B683" s="286" t="s">
        <v>1144</v>
      </c>
      <c r="C683" s="145" t="s">
        <v>1142</v>
      </c>
      <c r="D683" s="280">
        <v>-2</v>
      </c>
      <c r="E683" s="280">
        <v>3</v>
      </c>
      <c r="F683" s="243"/>
      <c r="G683" s="280">
        <v>0.5</v>
      </c>
      <c r="H683" s="243"/>
      <c r="I683" s="243"/>
      <c r="J683" s="243"/>
      <c r="K683" s="280">
        <f t="shared" si="22"/>
        <v>1.5</v>
      </c>
      <c r="L683" s="280">
        <f t="shared" si="23"/>
        <v>-3</v>
      </c>
      <c r="M683" s="131"/>
      <c r="N683" s="159"/>
    </row>
    <row r="684" spans="1:14" ht="12" hidden="1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hidden="1" customHeight="1" x14ac:dyDescent="0.25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hidden="1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hidden="1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hidden="1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hidden="1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hidden="1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8" hidden="1" customHeight="1" x14ac:dyDescent="0.25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hidden="1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hidden="1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hidden="1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hidden="1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hidden="1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8" hidden="1" customHeight="1" x14ac:dyDescent="0.25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hidden="1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hidden="1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hidden="1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hidden="1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hidden="1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hidden="1" customHeight="1" x14ac:dyDescent="0.25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hidden="1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hidden="1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4">K705*D705</f>
        <v>30.68</v>
      </c>
      <c r="M705" s="131"/>
      <c r="N705" s="159"/>
    </row>
    <row r="706" spans="1:14" ht="31.5" hidden="1" customHeight="1" x14ac:dyDescent="0.25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5">K708*D708</f>
        <v>30.68</v>
      </c>
      <c r="M708" s="131"/>
      <c r="N708" s="159"/>
    </row>
    <row r="709" spans="1:14" ht="31.5" hidden="1" customHeight="1" x14ac:dyDescent="0.25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6">K711*D711</f>
        <v>30.68</v>
      </c>
      <c r="M711" s="131"/>
      <c r="N711" s="159"/>
    </row>
    <row r="712" spans="1:14" ht="12" hidden="1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hidden="1" customHeight="1" x14ac:dyDescent="0.25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hidden="1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hidden="1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hidden="1" customHeight="1" x14ac:dyDescent="0.25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hidden="1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8" hidden="1" customHeight="1" x14ac:dyDescent="0.25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hidden="1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hidden="1" customHeight="1" x14ac:dyDescent="0.25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25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hidden="1" customHeight="1" x14ac:dyDescent="0.25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25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5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hidden="1" customHeight="1" x14ac:dyDescent="0.25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hidden="1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hidden="1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hidden="1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1.2" hidden="1" x14ac:dyDescent="0.25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hidden="1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hidden="1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0.799999999999997" hidden="1" x14ac:dyDescent="0.25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hidden="1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hidden="1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hidden="1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7">E739*G739*I739</f>
        <v>0.9</v>
      </c>
      <c r="L739" s="108"/>
      <c r="M739" s="109"/>
      <c r="N739" s="115"/>
    </row>
    <row r="740" spans="1:14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7"/>
        <v>0.9</v>
      </c>
      <c r="L740" s="108"/>
      <c r="M740" s="109"/>
      <c r="N740" s="115"/>
    </row>
    <row r="741" spans="1:14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7"/>
        <v>0.9</v>
      </c>
      <c r="L741" s="108"/>
      <c r="M741" s="109"/>
      <c r="N741" s="115"/>
    </row>
    <row r="742" spans="1:14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7"/>
        <v>0.9</v>
      </c>
      <c r="L742" s="108"/>
      <c r="M742" s="109"/>
      <c r="N742" s="115"/>
    </row>
    <row r="743" spans="1:14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7"/>
        <v>0.9</v>
      </c>
      <c r="L743" s="108"/>
      <c r="M743" s="109"/>
      <c r="N743" s="115"/>
    </row>
    <row r="744" spans="1:14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7"/>
        <v>0.9</v>
      </c>
      <c r="L744" s="108"/>
      <c r="M744" s="109"/>
      <c r="N744" s="115"/>
    </row>
    <row r="745" spans="1:14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8">E746*G746*I746</f>
        <v>0.9</v>
      </c>
      <c r="L746" s="108"/>
      <c r="M746" s="109"/>
      <c r="N746" s="115"/>
    </row>
    <row r="747" spans="1:14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8"/>
        <v>0.9</v>
      </c>
      <c r="L747" s="108"/>
      <c r="M747" s="109"/>
      <c r="N747" s="115"/>
    </row>
    <row r="748" spans="1:14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8"/>
        <v>0.9</v>
      </c>
      <c r="L748" s="108"/>
      <c r="M748" s="109"/>
      <c r="N748" s="115"/>
    </row>
    <row r="749" spans="1:14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8"/>
        <v>0.9</v>
      </c>
      <c r="L749" s="108"/>
      <c r="M749" s="109"/>
      <c r="N749" s="115"/>
    </row>
    <row r="750" spans="1:14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8"/>
        <v>0.9</v>
      </c>
      <c r="L750" s="108"/>
      <c r="M750" s="109"/>
      <c r="N750" s="115"/>
    </row>
    <row r="751" spans="1:14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8"/>
        <v>0.9</v>
      </c>
      <c r="L751" s="108"/>
      <c r="M751" s="109"/>
      <c r="N751" s="115"/>
    </row>
    <row r="752" spans="1:14" ht="12" hidden="1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8"/>
        <v>2.7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8"/>
        <v>2.7</v>
      </c>
      <c r="L754" s="108"/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8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8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8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8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8"/>
        <v>2.7</v>
      </c>
      <c r="L759" s="108"/>
      <c r="M759" s="109"/>
      <c r="N759" s="115"/>
    </row>
    <row r="760" spans="1:16" ht="12" hidden="1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hidden="1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hidden="1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hidden="1" customHeight="1" x14ac:dyDescent="0.25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hidden="1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hidden="1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hidden="1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0.399999999999999" hidden="1" x14ac:dyDescent="0.25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0.799999999999997" hidden="1" x14ac:dyDescent="0.25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K771+K772+K773+K774+K775</f>
        <v>281.39085333333333</v>
      </c>
      <c r="N770" s="117" t="s">
        <v>71</v>
      </c>
    </row>
    <row r="771" spans="1:14" ht="35.549999999999997" hidden="1" customHeight="1" x14ac:dyDescent="0.2">
      <c r="A771" s="143"/>
      <c r="B771" s="139" t="s">
        <v>1461</v>
      </c>
      <c r="C771" s="316"/>
      <c r="D771" s="108">
        <v>14</v>
      </c>
      <c r="E771" s="108">
        <f>8*0.79+6*0.88</f>
        <v>11.600000000000001</v>
      </c>
      <c r="F771" s="238" t="s">
        <v>797</v>
      </c>
      <c r="G771" s="238">
        <f>E771*0.154</f>
        <v>1.7864000000000002</v>
      </c>
      <c r="H771" s="238" t="s">
        <v>798</v>
      </c>
      <c r="I771" s="238"/>
      <c r="J771" s="238"/>
      <c r="K771" s="108">
        <f>D771*G771</f>
        <v>25.009600000000002</v>
      </c>
      <c r="L771" s="108"/>
      <c r="M771" s="109"/>
      <c r="N771" s="115"/>
    </row>
    <row r="772" spans="1:14" ht="13.5" hidden="1" customHeight="1" x14ac:dyDescent="0.2">
      <c r="A772" s="138"/>
      <c r="B772" s="139" t="s">
        <v>1462</v>
      </c>
      <c r="C772" s="326"/>
      <c r="D772" s="108">
        <v>7</v>
      </c>
      <c r="E772" s="108">
        <f>24*0.84+7*2.48</f>
        <v>37.519999999999996</v>
      </c>
      <c r="F772" s="238" t="s">
        <v>797</v>
      </c>
      <c r="G772" s="238">
        <f>E772*0.154</f>
        <v>5.7780799999999992</v>
      </c>
      <c r="H772" s="238" t="s">
        <v>798</v>
      </c>
      <c r="I772" s="238"/>
      <c r="J772" s="238"/>
      <c r="K772" s="108">
        <f>D772*G772</f>
        <v>40.446559999999991</v>
      </c>
      <c r="L772" s="108"/>
      <c r="M772" s="109"/>
      <c r="N772" s="115"/>
    </row>
    <row r="773" spans="1:14" hidden="1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(1.6/0.15)*0.77</f>
        <v>8.2133333333333347</v>
      </c>
      <c r="F773" s="238" t="s">
        <v>797</v>
      </c>
      <c r="G773" s="238">
        <f>E773*0.154</f>
        <v>1.2648533333333336</v>
      </c>
      <c r="H773" s="238" t="s">
        <v>798</v>
      </c>
      <c r="I773" s="238"/>
      <c r="J773" s="238"/>
      <c r="K773" s="108">
        <f>G773*D773</f>
        <v>35.415893333333344</v>
      </c>
      <c r="L773" s="108"/>
      <c r="M773" s="109"/>
      <c r="N773" s="115"/>
    </row>
    <row r="774" spans="1:14" ht="12" hidden="1" customHeight="1" x14ac:dyDescent="0.2">
      <c r="A774" s="138"/>
      <c r="B774" s="139" t="s">
        <v>1464</v>
      </c>
      <c r="C774" s="326"/>
      <c r="D774" s="108">
        <f>D$777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9">G774</f>
        <v>114.114</v>
      </c>
      <c r="L774" s="108"/>
      <c r="M774" s="109"/>
      <c r="N774" s="115"/>
    </row>
    <row r="775" spans="1:14" ht="12" hidden="1" customHeight="1" x14ac:dyDescent="0.2">
      <c r="A775" s="119"/>
      <c r="B775" s="120" t="s">
        <v>828</v>
      </c>
      <c r="C775" s="325" t="s">
        <v>1576</v>
      </c>
      <c r="D775" s="122">
        <f>28</f>
        <v>28</v>
      </c>
      <c r="E775" s="122">
        <f>(3/0.15)*0.77</f>
        <v>15.4</v>
      </c>
      <c r="F775" s="123" t="s">
        <v>797</v>
      </c>
      <c r="G775" s="123">
        <f>E775*0.154</f>
        <v>2.3715999999999999</v>
      </c>
      <c r="H775" s="123" t="s">
        <v>798</v>
      </c>
      <c r="I775" s="123"/>
      <c r="J775" s="123"/>
      <c r="K775" s="122">
        <f>G775*D775</f>
        <v>66.404799999999994</v>
      </c>
      <c r="L775" s="122"/>
      <c r="M775" s="132"/>
      <c r="N775" s="121"/>
    </row>
    <row r="776" spans="1:14" ht="40.799999999999997" hidden="1" x14ac:dyDescent="0.25">
      <c r="A776" s="105" t="s">
        <v>402</v>
      </c>
      <c r="B776" s="118" t="s">
        <v>72</v>
      </c>
      <c r="C776" s="124" t="s">
        <v>1189</v>
      </c>
      <c r="D776" s="193"/>
      <c r="E776" s="193"/>
      <c r="F776" s="193"/>
      <c r="G776" s="193"/>
      <c r="H776" s="193"/>
      <c r="I776" s="193"/>
      <c r="J776" s="193"/>
      <c r="K776" s="99"/>
      <c r="L776" s="193"/>
      <c r="M776" s="315">
        <f>K777</f>
        <v>360.24</v>
      </c>
      <c r="N776" s="105" t="s">
        <v>71</v>
      </c>
    </row>
    <row r="777" spans="1:14" ht="12" hidden="1" customHeight="1" x14ac:dyDescent="0.2">
      <c r="A777" s="138"/>
      <c r="B777" s="139" t="s">
        <v>809</v>
      </c>
      <c r="C777" s="326"/>
      <c r="D777" s="108">
        <f>36*4+12*7</f>
        <v>228</v>
      </c>
      <c r="E777" s="108">
        <f>D777*4</f>
        <v>912</v>
      </c>
      <c r="F777" s="238" t="s">
        <v>797</v>
      </c>
      <c r="G777" s="238">
        <f>E777*0.395</f>
        <v>360.24</v>
      </c>
      <c r="H777" s="238" t="s">
        <v>798</v>
      </c>
      <c r="I777" s="238"/>
      <c r="J777" s="238"/>
      <c r="K777" s="108">
        <f>G777</f>
        <v>360.24</v>
      </c>
      <c r="L777" s="108"/>
      <c r="M777" s="109"/>
      <c r="N777" s="115"/>
    </row>
    <row r="778" spans="1:14" ht="40.799999999999997" hidden="1" x14ac:dyDescent="0.25">
      <c r="A778" s="117" t="s">
        <v>403</v>
      </c>
      <c r="B778" s="118" t="s">
        <v>404</v>
      </c>
      <c r="C778" s="133" t="s">
        <v>1189</v>
      </c>
      <c r="D778" s="193"/>
      <c r="E778" s="193"/>
      <c r="F778" s="193"/>
      <c r="G778" s="193"/>
      <c r="H778" s="193"/>
      <c r="I778" s="193"/>
      <c r="J778" s="193"/>
      <c r="K778" s="193"/>
      <c r="L778" s="193"/>
      <c r="M778" s="179">
        <v>0</v>
      </c>
      <c r="N778" s="117" t="s">
        <v>71</v>
      </c>
    </row>
    <row r="779" spans="1:14" ht="12" hidden="1" customHeight="1" x14ac:dyDescent="0.2">
      <c r="A779" s="152"/>
      <c r="B779" s="194" t="s">
        <v>1166</v>
      </c>
      <c r="C779" s="114" t="s">
        <v>1465</v>
      </c>
      <c r="D779" s="113">
        <v>1</v>
      </c>
      <c r="E779" s="113">
        <v>0</v>
      </c>
      <c r="F779" s="239"/>
      <c r="G779" s="239"/>
      <c r="H779" s="239"/>
      <c r="I779" s="239"/>
      <c r="J779" s="239"/>
      <c r="K779" s="113">
        <v>0</v>
      </c>
      <c r="L779" s="113">
        <v>0</v>
      </c>
      <c r="M779" s="103"/>
      <c r="N779" s="114"/>
    </row>
    <row r="780" spans="1:14" ht="51" hidden="1" x14ac:dyDescent="0.25">
      <c r="A780" s="117" t="s">
        <v>405</v>
      </c>
      <c r="B780" s="116" t="s">
        <v>1191</v>
      </c>
      <c r="C780" s="112"/>
      <c r="D780" s="193"/>
      <c r="E780" s="193"/>
      <c r="F780" s="193"/>
      <c r="G780" s="193"/>
      <c r="H780" s="193"/>
      <c r="I780" s="193"/>
      <c r="J780" s="193"/>
      <c r="K780" s="193"/>
      <c r="L780" s="193"/>
      <c r="M780" s="315">
        <f>SUM(L781:L785)</f>
        <v>17.943200000000001</v>
      </c>
      <c r="N780" s="117" t="s">
        <v>46</v>
      </c>
    </row>
    <row r="781" spans="1:14" hidden="1" x14ac:dyDescent="0.2">
      <c r="A781" s="317"/>
      <c r="B781" s="139" t="s">
        <v>794</v>
      </c>
      <c r="C781" s="326"/>
      <c r="D781" s="108">
        <v>14</v>
      </c>
      <c r="E781" s="108">
        <v>0.122</v>
      </c>
      <c r="F781" s="238"/>
      <c r="G781" s="108"/>
      <c r="H781" s="238"/>
      <c r="I781" s="108"/>
      <c r="J781" s="238"/>
      <c r="K781" s="108">
        <f>E781</f>
        <v>0.122</v>
      </c>
      <c r="L781" s="295">
        <f>K781*D781</f>
        <v>1.708</v>
      </c>
      <c r="M781" s="109"/>
      <c r="N781" s="115"/>
    </row>
    <row r="782" spans="1:14" hidden="1" x14ac:dyDescent="0.2">
      <c r="A782" s="317"/>
      <c r="B782" s="139" t="s">
        <v>793</v>
      </c>
      <c r="C782" s="326"/>
      <c r="D782" s="108">
        <v>7</v>
      </c>
      <c r="E782" s="108">
        <v>0.376</v>
      </c>
      <c r="F782" s="238"/>
      <c r="G782" s="108"/>
      <c r="H782" s="238"/>
      <c r="I782" s="108"/>
      <c r="J782" s="238"/>
      <c r="K782" s="108">
        <f>E782</f>
        <v>0.376</v>
      </c>
      <c r="L782" s="295">
        <f>K782*D782</f>
        <v>2.6320000000000001</v>
      </c>
      <c r="M782" s="109"/>
      <c r="N782" s="115"/>
    </row>
    <row r="783" spans="1:14" hidden="1" x14ac:dyDescent="0.2">
      <c r="A783" s="317"/>
      <c r="B783" s="139" t="s">
        <v>1466</v>
      </c>
      <c r="C783" s="326" t="s">
        <v>1482</v>
      </c>
      <c r="D783" s="108">
        <v>28</v>
      </c>
      <c r="E783" s="318"/>
      <c r="F783" s="108">
        <v>0.15</v>
      </c>
      <c r="G783" s="108"/>
      <c r="H783" s="108">
        <v>0.3</v>
      </c>
      <c r="I783" s="108"/>
      <c r="J783" s="238"/>
      <c r="K783" s="108">
        <f>D783*(1.6-0.3)*0.15*0.3</f>
        <v>1.6379999999999999</v>
      </c>
      <c r="L783" s="295">
        <f>K783</f>
        <v>1.6379999999999999</v>
      </c>
      <c r="M783" s="109"/>
      <c r="N783" s="115"/>
    </row>
    <row r="784" spans="1:14" hidden="1" x14ac:dyDescent="0.2">
      <c r="A784" s="317"/>
      <c r="B784" s="139" t="s">
        <v>1467</v>
      </c>
      <c r="C784" s="316"/>
      <c r="D784" s="108">
        <f>34.95*4+10.8*7</f>
        <v>215.40000000000003</v>
      </c>
      <c r="E784" s="108"/>
      <c r="F784" s="108">
        <v>0.19</v>
      </c>
      <c r="G784" s="108"/>
      <c r="H784" s="108">
        <v>0.2</v>
      </c>
      <c r="I784" s="108"/>
      <c r="J784" s="238"/>
      <c r="K784" s="108">
        <f>D784*F784*H784</f>
        <v>8.1852000000000018</v>
      </c>
      <c r="L784" s="295">
        <f>K784</f>
        <v>8.1852000000000018</v>
      </c>
      <c r="M784" s="109"/>
      <c r="N784" s="115"/>
    </row>
    <row r="785" spans="1:14" hidden="1" x14ac:dyDescent="0.2">
      <c r="A785" s="273"/>
      <c r="B785" s="120" t="s">
        <v>828</v>
      </c>
      <c r="C785" s="325" t="s">
        <v>1576</v>
      </c>
      <c r="D785" s="122">
        <v>28</v>
      </c>
      <c r="E785" s="122"/>
      <c r="F785" s="122">
        <v>0.15</v>
      </c>
      <c r="G785" s="122"/>
      <c r="H785" s="122">
        <v>0.3</v>
      </c>
      <c r="I785" s="122"/>
      <c r="J785" s="123">
        <v>3</v>
      </c>
      <c r="K785" s="122">
        <f>J785*H785*F785</f>
        <v>0.13499999999999998</v>
      </c>
      <c r="L785" s="549">
        <f>K785*D785</f>
        <v>3.7799999999999994</v>
      </c>
      <c r="M785" s="132"/>
      <c r="N785" s="121"/>
    </row>
    <row r="786" spans="1:14" ht="51" hidden="1" x14ac:dyDescent="0.25">
      <c r="A786" s="218" t="s">
        <v>406</v>
      </c>
      <c r="B786" s="116" t="s">
        <v>1107</v>
      </c>
      <c r="C786" s="112"/>
      <c r="D786" s="193"/>
      <c r="E786" s="193"/>
      <c r="F786" s="193"/>
      <c r="G786" s="193"/>
      <c r="H786" s="193"/>
      <c r="I786" s="193"/>
      <c r="J786" s="193"/>
      <c r="K786" s="193"/>
      <c r="L786" s="193"/>
      <c r="M786" s="315">
        <f>SUM(L787:L791)</f>
        <v>17.943200000000001</v>
      </c>
      <c r="N786" s="105" t="s">
        <v>46</v>
      </c>
    </row>
    <row r="787" spans="1:14" hidden="1" x14ac:dyDescent="0.2">
      <c r="A787" s="317"/>
      <c r="B787" s="139" t="s">
        <v>794</v>
      </c>
      <c r="C787" s="326"/>
      <c r="D787" s="108">
        <v>14</v>
      </c>
      <c r="E787" s="108">
        <v>0.122</v>
      </c>
      <c r="F787" s="238"/>
      <c r="G787" s="108"/>
      <c r="H787" s="238"/>
      <c r="I787" s="108"/>
      <c r="J787" s="238"/>
      <c r="K787" s="108">
        <f>E787</f>
        <v>0.122</v>
      </c>
      <c r="L787" s="295">
        <f>K787*D787</f>
        <v>1.708</v>
      </c>
      <c r="M787" s="109"/>
      <c r="N787" s="115"/>
    </row>
    <row r="788" spans="1:14" hidden="1" x14ac:dyDescent="0.2">
      <c r="A788" s="317"/>
      <c r="B788" s="139" t="s">
        <v>793</v>
      </c>
      <c r="C788" s="326"/>
      <c r="D788" s="108">
        <v>7</v>
      </c>
      <c r="E788" s="108">
        <v>0.376</v>
      </c>
      <c r="F788" s="238"/>
      <c r="G788" s="108"/>
      <c r="H788" s="238"/>
      <c r="I788" s="108"/>
      <c r="J788" s="238"/>
      <c r="K788" s="108">
        <f>E788</f>
        <v>0.376</v>
      </c>
      <c r="L788" s="295">
        <f>K788*D788</f>
        <v>2.6320000000000001</v>
      </c>
      <c r="M788" s="109"/>
      <c r="N788" s="115"/>
    </row>
    <row r="789" spans="1:14" hidden="1" x14ac:dyDescent="0.2">
      <c r="A789" s="317"/>
      <c r="B789" s="139" t="s">
        <v>1466</v>
      </c>
      <c r="C789" s="326" t="s">
        <v>1482</v>
      </c>
      <c r="D789" s="108">
        <v>28</v>
      </c>
      <c r="E789" s="318"/>
      <c r="F789" s="108">
        <v>0.15</v>
      </c>
      <c r="G789" s="108"/>
      <c r="H789" s="108">
        <v>0.3</v>
      </c>
      <c r="I789" s="108"/>
      <c r="J789" s="238"/>
      <c r="K789" s="108">
        <f>D789*(1.6-0.3)*0.15*0.3</f>
        <v>1.6379999999999999</v>
      </c>
      <c r="L789" s="295">
        <f>K789</f>
        <v>1.6379999999999999</v>
      </c>
      <c r="M789" s="109"/>
      <c r="N789" s="115"/>
    </row>
    <row r="790" spans="1:14" hidden="1" x14ac:dyDescent="0.2">
      <c r="A790" s="317"/>
      <c r="B790" s="139" t="s">
        <v>1467</v>
      </c>
      <c r="C790" s="316"/>
      <c r="D790" s="108">
        <f>34.95*4+10.8*7</f>
        <v>215.40000000000003</v>
      </c>
      <c r="E790" s="108"/>
      <c r="F790" s="108">
        <v>0.19</v>
      </c>
      <c r="G790" s="108"/>
      <c r="H790" s="108">
        <v>0.2</v>
      </c>
      <c r="I790" s="108"/>
      <c r="J790" s="238"/>
      <c r="K790" s="108">
        <f>D790*F790*H790</f>
        <v>8.1852000000000018</v>
      </c>
      <c r="L790" s="295">
        <f>K790</f>
        <v>8.1852000000000018</v>
      </c>
      <c r="M790" s="109"/>
      <c r="N790" s="115"/>
    </row>
    <row r="791" spans="1:14" hidden="1" x14ac:dyDescent="0.2">
      <c r="A791" s="273"/>
      <c r="B791" s="120" t="s">
        <v>828</v>
      </c>
      <c r="C791" s="325" t="s">
        <v>1576</v>
      </c>
      <c r="D791" s="122">
        <v>28</v>
      </c>
      <c r="E791" s="122"/>
      <c r="F791" s="122">
        <v>0.15</v>
      </c>
      <c r="G791" s="122"/>
      <c r="H791" s="122">
        <v>0.3</v>
      </c>
      <c r="I791" s="122"/>
      <c r="J791" s="123">
        <v>3</v>
      </c>
      <c r="K791" s="122">
        <f>J791*H791*F791</f>
        <v>0.13499999999999998</v>
      </c>
      <c r="L791" s="549">
        <f>K791*D791</f>
        <v>3.7799999999999994</v>
      </c>
      <c r="M791" s="132"/>
      <c r="N791" s="121"/>
    </row>
    <row r="792" spans="1:14" ht="45.75" hidden="1" customHeight="1" x14ac:dyDescent="0.25">
      <c r="A792" s="218" t="s">
        <v>407</v>
      </c>
      <c r="B792" s="118" t="s">
        <v>77</v>
      </c>
      <c r="C792" s="95"/>
      <c r="D792" s="101"/>
      <c r="E792" s="101"/>
      <c r="F792" s="101"/>
      <c r="G792" s="101"/>
      <c r="H792" s="101"/>
      <c r="I792" s="101"/>
      <c r="J792" s="101"/>
      <c r="K792" s="101"/>
      <c r="L792" s="101"/>
      <c r="M792" s="179">
        <f>SUM(L793:L795)</f>
        <v>11.764799999999994</v>
      </c>
      <c r="N792" s="105" t="s">
        <v>46</v>
      </c>
    </row>
    <row r="793" spans="1:14" hidden="1" x14ac:dyDescent="0.2">
      <c r="A793" s="148"/>
      <c r="B793" s="139" t="s">
        <v>888</v>
      </c>
      <c r="C793" s="115"/>
      <c r="D793" s="108">
        <v>1</v>
      </c>
      <c r="E793" s="108">
        <f>M736</f>
        <v>64.172000000000011</v>
      </c>
      <c r="F793" s="238"/>
      <c r="G793" s="238"/>
      <c r="H793" s="238"/>
      <c r="I793" s="238"/>
      <c r="J793" s="238"/>
      <c r="K793" s="108">
        <f>E793</f>
        <v>64.172000000000011</v>
      </c>
      <c r="L793" s="108">
        <f>K793</f>
        <v>64.172000000000011</v>
      </c>
      <c r="M793" s="109"/>
      <c r="N793" s="115"/>
    </row>
    <row r="794" spans="1:14" hidden="1" x14ac:dyDescent="0.2">
      <c r="A794" s="148"/>
      <c r="B794" s="224" t="s">
        <v>1102</v>
      </c>
      <c r="C794" s="115"/>
      <c r="D794" s="108">
        <v>-1</v>
      </c>
      <c r="E794" s="108">
        <f>M780</f>
        <v>17.943200000000001</v>
      </c>
      <c r="F794" s="238"/>
      <c r="G794" s="238"/>
      <c r="H794" s="238"/>
      <c r="I794" s="238"/>
      <c r="J794" s="238"/>
      <c r="K794" s="108">
        <f>E794*D794</f>
        <v>-17.943200000000001</v>
      </c>
      <c r="L794" s="108">
        <f>K794</f>
        <v>-17.943200000000001</v>
      </c>
      <c r="M794" s="109"/>
      <c r="N794" s="115"/>
    </row>
    <row r="795" spans="1:14" hidden="1" x14ac:dyDescent="0.2">
      <c r="A795" s="214"/>
      <c r="B795" s="148" t="s">
        <v>1192</v>
      </c>
      <c r="C795" s="115"/>
      <c r="D795" s="108">
        <v>-1</v>
      </c>
      <c r="E795" s="108">
        <f>M796</f>
        <v>34.464000000000013</v>
      </c>
      <c r="F795" s="238"/>
      <c r="G795" s="238"/>
      <c r="H795" s="238"/>
      <c r="I795" s="238"/>
      <c r="J795" s="238"/>
      <c r="K795" s="108">
        <f>E795*D795</f>
        <v>-34.464000000000013</v>
      </c>
      <c r="L795" s="108">
        <f>K795</f>
        <v>-34.464000000000013</v>
      </c>
      <c r="M795" s="109"/>
      <c r="N795" s="115"/>
    </row>
    <row r="796" spans="1:14" ht="40.799999999999997" hidden="1" x14ac:dyDescent="0.25">
      <c r="A796" s="219" t="s">
        <v>408</v>
      </c>
      <c r="B796" s="118" t="s">
        <v>1536</v>
      </c>
      <c r="C796" s="112"/>
      <c r="D796" s="193"/>
      <c r="E796" s="193"/>
      <c r="F796" s="193"/>
      <c r="G796" s="193"/>
      <c r="H796" s="193"/>
      <c r="I796" s="193"/>
      <c r="J796" s="193"/>
      <c r="K796" s="193"/>
      <c r="L796" s="193"/>
      <c r="M796" s="179">
        <f>SUM(L797:L797)</f>
        <v>34.464000000000013</v>
      </c>
      <c r="N796" s="117" t="s">
        <v>1079</v>
      </c>
    </row>
    <row r="797" spans="1:14" hidden="1" x14ac:dyDescent="0.25">
      <c r="A797" s="552"/>
      <c r="B797" s="553" t="s">
        <v>1534</v>
      </c>
      <c r="C797" s="275"/>
      <c r="D797" s="276">
        <v>1</v>
      </c>
      <c r="E797" s="122">
        <f>34.95*4+10.8*7</f>
        <v>215.40000000000003</v>
      </c>
      <c r="F797" s="276"/>
      <c r="G797" s="132">
        <v>0.4</v>
      </c>
      <c r="H797" s="132"/>
      <c r="I797" s="132">
        <v>0.4</v>
      </c>
      <c r="J797" s="276"/>
      <c r="K797" s="276">
        <f>E797*G797*I797</f>
        <v>34.464000000000013</v>
      </c>
      <c r="L797" s="276">
        <f>K797*D797</f>
        <v>34.464000000000013</v>
      </c>
      <c r="M797" s="277"/>
      <c r="N797" s="273"/>
    </row>
    <row r="798" spans="1:14" ht="51" hidden="1" x14ac:dyDescent="0.25">
      <c r="A798" s="219" t="s">
        <v>1459</v>
      </c>
      <c r="B798" s="105" t="s">
        <v>834</v>
      </c>
      <c r="C798" s="95"/>
      <c r="D798" s="96"/>
      <c r="E798" s="96"/>
      <c r="F798" s="101"/>
      <c r="G798" s="101"/>
      <c r="H798" s="101"/>
      <c r="I798" s="101"/>
      <c r="J798" s="101"/>
      <c r="K798" s="96"/>
      <c r="L798" s="96"/>
      <c r="M798" s="105">
        <f>L799</f>
        <v>86.160000000000025</v>
      </c>
      <c r="N798" s="105" t="s">
        <v>63</v>
      </c>
    </row>
    <row r="799" spans="1:14" hidden="1" x14ac:dyDescent="0.2">
      <c r="A799" s="119"/>
      <c r="B799" s="553" t="s">
        <v>1534</v>
      </c>
      <c r="C799" s="554" t="s">
        <v>1520</v>
      </c>
      <c r="D799" s="122">
        <v>1</v>
      </c>
      <c r="E799" s="122">
        <f>34.95*4+10.8*7</f>
        <v>215.40000000000003</v>
      </c>
      <c r="F799" s="123"/>
      <c r="G799" s="122">
        <v>0.4</v>
      </c>
      <c r="H799" s="123"/>
      <c r="I799" s="122"/>
      <c r="J799" s="123"/>
      <c r="K799" s="122">
        <f>E799*G799</f>
        <v>86.160000000000025</v>
      </c>
      <c r="L799" s="122">
        <f>K799*D799</f>
        <v>86.160000000000025</v>
      </c>
      <c r="M799" s="125"/>
      <c r="N799" s="121"/>
    </row>
    <row r="800" spans="1:14" ht="62.55" hidden="1" customHeight="1" x14ac:dyDescent="0.25">
      <c r="A800" s="219" t="s">
        <v>1460</v>
      </c>
      <c r="B800" s="480" t="s">
        <v>90</v>
      </c>
      <c r="C800" s="112"/>
      <c r="D800" s="193"/>
      <c r="E800" s="193"/>
      <c r="F800" s="193"/>
      <c r="G800" s="193"/>
      <c r="H800" s="193"/>
      <c r="I800" s="193"/>
      <c r="J800" s="193"/>
      <c r="K800" s="193"/>
      <c r="L800" s="193"/>
      <c r="M800" s="289">
        <f>SUM(L801:L805)</f>
        <v>191.05500000000001</v>
      </c>
      <c r="N800" s="117" t="s">
        <v>1079</v>
      </c>
    </row>
    <row r="801" spans="1:14" ht="12" hidden="1" customHeight="1" x14ac:dyDescent="0.2">
      <c r="A801" s="145"/>
      <c r="B801" s="282" t="s">
        <v>1472</v>
      </c>
      <c r="C801" s="505" t="s">
        <v>1473</v>
      </c>
      <c r="D801" s="280">
        <v>14</v>
      </c>
      <c r="E801" s="280">
        <f>0.7*2+0.8*2</f>
        <v>3</v>
      </c>
      <c r="F801" s="243"/>
      <c r="G801" s="280">
        <v>0.15</v>
      </c>
      <c r="H801" s="243"/>
      <c r="I801" s="280"/>
      <c r="J801" s="243"/>
      <c r="K801" s="280">
        <f>E801*G801</f>
        <v>0.44999999999999996</v>
      </c>
      <c r="L801" s="280">
        <f>K801*D801</f>
        <v>6.2999999999999989</v>
      </c>
      <c r="M801" s="131"/>
      <c r="N801" s="159"/>
    </row>
    <row r="802" spans="1:14" ht="12" hidden="1" customHeight="1" x14ac:dyDescent="0.2">
      <c r="A802" s="145"/>
      <c r="B802" s="282"/>
      <c r="C802" s="505" t="s">
        <v>1474</v>
      </c>
      <c r="D802" s="280">
        <v>7</v>
      </c>
      <c r="E802" s="280">
        <f>2.4*2+0.75*2</f>
        <v>6.3</v>
      </c>
      <c r="F802" s="243"/>
      <c r="G802" s="280">
        <v>0.15</v>
      </c>
      <c r="H802" s="243"/>
      <c r="I802" s="280"/>
      <c r="J802" s="243"/>
      <c r="K802" s="280">
        <f>E802*G802</f>
        <v>0.94499999999999995</v>
      </c>
      <c r="L802" s="280">
        <f>K802*D802</f>
        <v>6.6149999999999993</v>
      </c>
      <c r="M802" s="131"/>
      <c r="N802" s="159"/>
    </row>
    <row r="803" spans="1:14" ht="12" hidden="1" customHeight="1" x14ac:dyDescent="0.2">
      <c r="A803" s="145"/>
      <c r="B803" s="282" t="s">
        <v>1468</v>
      </c>
      <c r="C803" s="502"/>
      <c r="D803" s="280">
        <v>2</v>
      </c>
      <c r="E803" s="280">
        <f>E799</f>
        <v>215.40000000000003</v>
      </c>
      <c r="F803" s="243"/>
      <c r="G803" s="283">
        <v>0.2</v>
      </c>
      <c r="H803" s="243"/>
      <c r="I803" s="243"/>
      <c r="J803" s="243"/>
      <c r="K803" s="280">
        <f>E803*G803</f>
        <v>43.080000000000013</v>
      </c>
      <c r="L803" s="280">
        <f>K803*D803</f>
        <v>86.160000000000025</v>
      </c>
      <c r="M803" s="131"/>
      <c r="N803" s="159"/>
    </row>
    <row r="804" spans="1:14" ht="12" hidden="1" customHeight="1" x14ac:dyDescent="0.2">
      <c r="A804" s="250"/>
      <c r="B804" s="290" t="s">
        <v>1578</v>
      </c>
      <c r="C804" s="505" t="s">
        <v>1482</v>
      </c>
      <c r="D804" s="280">
        <v>28</v>
      </c>
      <c r="E804" s="280">
        <f>0.15*2+0.3*2</f>
        <v>0.89999999999999991</v>
      </c>
      <c r="F804" s="280"/>
      <c r="G804" s="280">
        <f>1.6-0.3</f>
        <v>1.3</v>
      </c>
      <c r="H804" s="280"/>
      <c r="I804" s="543">
        <v>0.5</v>
      </c>
      <c r="J804" s="243"/>
      <c r="K804" s="280">
        <f>E804*G804*I804</f>
        <v>0.58499999999999996</v>
      </c>
      <c r="L804" s="280">
        <f>K804*D804</f>
        <v>16.38</v>
      </c>
      <c r="M804" s="289"/>
      <c r="N804" s="291"/>
    </row>
    <row r="805" spans="1:14" ht="12" hidden="1" customHeight="1" x14ac:dyDescent="0.2">
      <c r="A805" s="323"/>
      <c r="B805" s="324" t="s">
        <v>828</v>
      </c>
      <c r="C805" s="325" t="s">
        <v>1579</v>
      </c>
      <c r="D805" s="122">
        <v>28</v>
      </c>
      <c r="E805" s="122">
        <f>0.15*2+0.3*2</f>
        <v>0.89999999999999991</v>
      </c>
      <c r="F805" s="122"/>
      <c r="G805" s="122">
        <v>3</v>
      </c>
      <c r="H805" s="122"/>
      <c r="I805" s="551"/>
      <c r="J805" s="123"/>
      <c r="K805" s="122">
        <f>E805*G805</f>
        <v>2.6999999999999997</v>
      </c>
      <c r="L805" s="122">
        <f>K805*D805</f>
        <v>75.599999999999994</v>
      </c>
      <c r="M805" s="322"/>
      <c r="N805" s="273"/>
    </row>
    <row r="806" spans="1:14" ht="61.2" hidden="1" x14ac:dyDescent="0.25">
      <c r="A806" s="219" t="s">
        <v>1469</v>
      </c>
      <c r="B806" s="117" t="s">
        <v>1521</v>
      </c>
      <c r="C806" s="112"/>
      <c r="D806" s="193"/>
      <c r="E806" s="193"/>
      <c r="F806" s="193"/>
      <c r="G806" s="193"/>
      <c r="H806" s="193"/>
      <c r="I806" s="193"/>
      <c r="J806" s="193"/>
      <c r="K806" s="193"/>
      <c r="L806" s="193"/>
      <c r="M806" s="98">
        <f>L807+L808</f>
        <v>460.38720000000001</v>
      </c>
      <c r="N806" s="105" t="s">
        <v>71</v>
      </c>
    </row>
    <row r="807" spans="1:14" ht="21" hidden="1" customHeight="1" x14ac:dyDescent="0.2">
      <c r="A807" s="138"/>
      <c r="B807" s="139" t="s">
        <v>1098</v>
      </c>
      <c r="C807" s="115" t="s">
        <v>1575</v>
      </c>
      <c r="D807" s="108">
        <v>28</v>
      </c>
      <c r="E807" s="108">
        <f>(1.6+0.2)*4</f>
        <v>7.2</v>
      </c>
      <c r="F807" s="238"/>
      <c r="G807" s="109">
        <v>0.61699999999999999</v>
      </c>
      <c r="H807" s="238"/>
      <c r="I807" s="238"/>
      <c r="J807" s="238"/>
      <c r="K807" s="108">
        <f>E807*G807</f>
        <v>4.4424000000000001</v>
      </c>
      <c r="L807" s="108">
        <f>K807*D807</f>
        <v>124.38720000000001</v>
      </c>
      <c r="M807" s="110"/>
      <c r="N807" s="115"/>
    </row>
    <row r="808" spans="1:14" ht="12" hidden="1" customHeight="1" x14ac:dyDescent="0.2">
      <c r="A808" s="119"/>
      <c r="B808" s="120" t="s">
        <v>828</v>
      </c>
      <c r="C808" s="325" t="s">
        <v>1577</v>
      </c>
      <c r="D808" s="122">
        <v>28</v>
      </c>
      <c r="E808" s="550">
        <v>3</v>
      </c>
      <c r="F808" s="123"/>
      <c r="G808" s="132">
        <v>4</v>
      </c>
      <c r="H808" s="123"/>
      <c r="I808" s="123"/>
      <c r="J808" s="123"/>
      <c r="K808" s="122">
        <f>E808*G808</f>
        <v>12</v>
      </c>
      <c r="L808" s="122">
        <f>K808*D808</f>
        <v>336</v>
      </c>
      <c r="M808" s="125"/>
      <c r="N808" s="121"/>
    </row>
    <row r="809" spans="1:14" ht="54.45" hidden="1" customHeight="1" x14ac:dyDescent="0.2">
      <c r="A809" s="219" t="s">
        <v>1580</v>
      </c>
      <c r="B809" s="117" t="s">
        <v>890</v>
      </c>
      <c r="C809" s="95"/>
      <c r="D809" s="96"/>
      <c r="E809" s="99"/>
      <c r="F809" s="106"/>
      <c r="G809" s="106"/>
      <c r="H809" s="106"/>
      <c r="I809" s="106"/>
      <c r="J809" s="106"/>
      <c r="K809" s="99"/>
      <c r="L809" s="99"/>
      <c r="M809" s="105">
        <f>K810</f>
        <v>238.03200000000001</v>
      </c>
      <c r="N809" s="105" t="s">
        <v>46</v>
      </c>
    </row>
    <row r="810" spans="1:14" ht="12" hidden="1" customHeight="1" x14ac:dyDescent="0.2">
      <c r="A810" s="548"/>
      <c r="B810" s="119"/>
      <c r="C810" s="554" t="s">
        <v>1582</v>
      </c>
      <c r="D810" s="556">
        <v>1</v>
      </c>
      <c r="E810" s="122">
        <f>4.9*2*(5.8*6)+1.6*(5.8*6)</f>
        <v>396.72</v>
      </c>
      <c r="F810" s="123"/>
      <c r="G810" s="132">
        <v>0.6</v>
      </c>
      <c r="H810" s="123"/>
      <c r="I810" s="123"/>
      <c r="J810" s="123"/>
      <c r="K810" s="122">
        <f>E810*G810</f>
        <v>238.03200000000001</v>
      </c>
      <c r="L810" s="122"/>
      <c r="M810" s="125"/>
      <c r="N810" s="121"/>
    </row>
    <row r="811" spans="1:14" ht="12" hidden="1" customHeight="1" x14ac:dyDescent="0.2">
      <c r="A811" s="220" t="s">
        <v>409</v>
      </c>
      <c r="B811" s="141" t="s">
        <v>902</v>
      </c>
      <c r="C811" s="127"/>
      <c r="D811" s="237"/>
      <c r="E811" s="321"/>
      <c r="F811" s="237"/>
      <c r="G811" s="237"/>
      <c r="H811" s="237"/>
      <c r="I811" s="237"/>
      <c r="J811" s="237"/>
      <c r="K811" s="237"/>
      <c r="L811" s="237"/>
      <c r="M811" s="217"/>
      <c r="N811" s="127"/>
    </row>
    <row r="812" spans="1:14" ht="63" hidden="1" customHeight="1" x14ac:dyDescent="0.25">
      <c r="A812" s="218" t="s">
        <v>410</v>
      </c>
      <c r="B812" s="118" t="s">
        <v>105</v>
      </c>
      <c r="C812" s="112"/>
      <c r="D812" s="193"/>
      <c r="E812" s="193"/>
      <c r="F812" s="193"/>
      <c r="G812" s="193"/>
      <c r="H812" s="193"/>
      <c r="I812" s="193"/>
      <c r="J812" s="193"/>
      <c r="K812" s="193"/>
      <c r="L812" s="193"/>
      <c r="M812" s="179">
        <f>L813+L814+L815</f>
        <v>297.28000000000003</v>
      </c>
      <c r="N812" s="105" t="s">
        <v>63</v>
      </c>
    </row>
    <row r="813" spans="1:14" ht="12" hidden="1" customHeight="1" x14ac:dyDescent="0.2">
      <c r="A813" s="281"/>
      <c r="B813" s="282" t="s">
        <v>1187</v>
      </c>
      <c r="C813" s="159"/>
      <c r="D813" s="280">
        <v>1</v>
      </c>
      <c r="E813" s="280">
        <f>36-0.2*7</f>
        <v>34.6</v>
      </c>
      <c r="F813" s="243"/>
      <c r="G813" s="280">
        <v>1.6</v>
      </c>
      <c r="H813" s="243"/>
      <c r="I813" s="243">
        <v>4</v>
      </c>
      <c r="J813" s="243"/>
      <c r="K813" s="280">
        <f>E813*G813*I813</f>
        <v>221.44000000000003</v>
      </c>
      <c r="L813" s="280">
        <f>K813*D813</f>
        <v>221.44000000000003</v>
      </c>
      <c r="M813" s="130"/>
      <c r="N813" s="159"/>
    </row>
    <row r="814" spans="1:14" ht="12" hidden="1" customHeight="1" x14ac:dyDescent="0.2">
      <c r="A814" s="281"/>
      <c r="B814" s="282" t="s">
        <v>1188</v>
      </c>
      <c r="C814" s="159"/>
      <c r="D814" s="280">
        <v>1</v>
      </c>
      <c r="E814" s="280">
        <v>4.8</v>
      </c>
      <c r="F814" s="243"/>
      <c r="G814" s="280">
        <v>1.6</v>
      </c>
      <c r="H814" s="243"/>
      <c r="I814" s="243">
        <v>14</v>
      </c>
      <c r="J814" s="243"/>
      <c r="K814" s="280">
        <f t="shared" ref="K814:K815" si="30">E814*G814*I814</f>
        <v>107.52</v>
      </c>
      <c r="L814" s="280">
        <f t="shared" ref="L814:L815" si="31">K814*D814</f>
        <v>107.52</v>
      </c>
      <c r="M814" s="130"/>
      <c r="N814" s="159"/>
    </row>
    <row r="815" spans="1:14" ht="12" hidden="1" customHeight="1" x14ac:dyDescent="0.2">
      <c r="A815" s="281"/>
      <c r="B815" s="282" t="s">
        <v>1537</v>
      </c>
      <c r="C815" s="159"/>
      <c r="D815" s="280">
        <v>1</v>
      </c>
      <c r="E815" s="280">
        <v>1.6</v>
      </c>
      <c r="F815" s="243"/>
      <c r="G815" s="280">
        <v>1.65</v>
      </c>
      <c r="H815" s="243"/>
      <c r="I815" s="243">
        <f>-12</f>
        <v>-12</v>
      </c>
      <c r="J815" s="243"/>
      <c r="K815" s="280">
        <f t="shared" si="30"/>
        <v>-31.68</v>
      </c>
      <c r="L815" s="280">
        <f t="shared" si="31"/>
        <v>-31.68</v>
      </c>
      <c r="M815" s="130"/>
      <c r="N815" s="159"/>
    </row>
    <row r="816" spans="1:14" ht="12" hidden="1" customHeight="1" x14ac:dyDescent="0.2">
      <c r="A816" s="220" t="s">
        <v>414</v>
      </c>
      <c r="B816" s="141" t="s">
        <v>41</v>
      </c>
      <c r="C816" s="127"/>
      <c r="D816" s="237"/>
      <c r="E816" s="237"/>
      <c r="F816" s="237"/>
      <c r="G816" s="237"/>
      <c r="H816" s="237"/>
      <c r="I816" s="237"/>
      <c r="J816" s="237"/>
      <c r="K816" s="237"/>
      <c r="L816" s="237"/>
      <c r="M816" s="217"/>
      <c r="N816" s="127"/>
    </row>
    <row r="817" spans="1:14" ht="52.5" hidden="1" customHeight="1" x14ac:dyDescent="0.25">
      <c r="A817" s="218" t="s">
        <v>412</v>
      </c>
      <c r="B817" s="116" t="s">
        <v>936</v>
      </c>
      <c r="C817" s="112"/>
      <c r="D817" s="193"/>
      <c r="E817" s="193"/>
      <c r="F817" s="193"/>
      <c r="G817" s="193"/>
      <c r="H817" s="193"/>
      <c r="J817" s="105" t="s">
        <v>1195</v>
      </c>
      <c r="K817" s="193"/>
      <c r="L817" s="193"/>
      <c r="M817" s="179">
        <f>L818+L819+L820</f>
        <v>594.56000000000006</v>
      </c>
      <c r="N817" s="105" t="s">
        <v>63</v>
      </c>
    </row>
    <row r="818" spans="1:14" ht="12" hidden="1" customHeight="1" x14ac:dyDescent="0.2">
      <c r="A818" s="281"/>
      <c r="B818" s="282" t="s">
        <v>1187</v>
      </c>
      <c r="C818" s="159" t="s">
        <v>1538</v>
      </c>
      <c r="D818" s="280">
        <v>1</v>
      </c>
      <c r="E818" s="280">
        <f>36-0.2*7</f>
        <v>34.6</v>
      </c>
      <c r="F818" s="243"/>
      <c r="G818" s="280">
        <v>1.6</v>
      </c>
      <c r="H818" s="243"/>
      <c r="I818" s="243">
        <v>4</v>
      </c>
      <c r="J818" s="243">
        <v>2</v>
      </c>
      <c r="K818" s="280">
        <f>E818*G818*I818*J818</f>
        <v>442.88000000000005</v>
      </c>
      <c r="L818" s="280">
        <f>K818*D818</f>
        <v>442.88000000000005</v>
      </c>
      <c r="M818" s="130"/>
      <c r="N818" s="159"/>
    </row>
    <row r="819" spans="1:14" ht="12" hidden="1" customHeight="1" x14ac:dyDescent="0.2">
      <c r="A819" s="281"/>
      <c r="B819" s="282" t="s">
        <v>1188</v>
      </c>
      <c r="C819" s="159" t="s">
        <v>1538</v>
      </c>
      <c r="D819" s="280">
        <v>1</v>
      </c>
      <c r="E819" s="280">
        <v>4.8</v>
      </c>
      <c r="F819" s="243"/>
      <c r="G819" s="280">
        <v>1.6</v>
      </c>
      <c r="H819" s="243"/>
      <c r="I819" s="243">
        <v>14</v>
      </c>
      <c r="J819" s="243">
        <v>2</v>
      </c>
      <c r="K819" s="280">
        <f t="shared" ref="K819:K820" si="32">E819*G819*I819*J819</f>
        <v>215.04</v>
      </c>
      <c r="L819" s="280">
        <f t="shared" ref="L819:L820" si="33">K819*D819</f>
        <v>215.04</v>
      </c>
      <c r="M819" s="130"/>
      <c r="N819" s="159"/>
    </row>
    <row r="820" spans="1:14" ht="12" hidden="1" customHeight="1" x14ac:dyDescent="0.2">
      <c r="A820" s="281"/>
      <c r="B820" s="282" t="s">
        <v>1537</v>
      </c>
      <c r="C820" s="159" t="s">
        <v>1538</v>
      </c>
      <c r="D820" s="280">
        <v>1</v>
      </c>
      <c r="E820" s="280">
        <v>1.6</v>
      </c>
      <c r="F820" s="243"/>
      <c r="G820" s="280">
        <v>1.65</v>
      </c>
      <c r="H820" s="243"/>
      <c r="I820" s="243">
        <f>-12</f>
        <v>-12</v>
      </c>
      <c r="J820" s="243">
        <v>2</v>
      </c>
      <c r="K820" s="280">
        <f t="shared" si="32"/>
        <v>-63.36</v>
      </c>
      <c r="L820" s="280">
        <f t="shared" si="33"/>
        <v>-63.36</v>
      </c>
      <c r="M820" s="130"/>
      <c r="N820" s="159"/>
    </row>
    <row r="821" spans="1:14" ht="73.5" hidden="1" customHeight="1" x14ac:dyDescent="0.25">
      <c r="A821" s="105" t="s">
        <v>413</v>
      </c>
      <c r="B821" s="116" t="s">
        <v>941</v>
      </c>
      <c r="C821" s="112"/>
      <c r="D821" s="193"/>
      <c r="E821" s="193"/>
      <c r="F821" s="193"/>
      <c r="G821" s="193"/>
      <c r="H821" s="193"/>
      <c r="J821" s="105" t="s">
        <v>1195</v>
      </c>
      <c r="K821" s="193"/>
      <c r="L821" s="193"/>
      <c r="M821" s="179">
        <f>L822+L823+L824</f>
        <v>594.56000000000006</v>
      </c>
      <c r="N821" s="105" t="s">
        <v>63</v>
      </c>
    </row>
    <row r="822" spans="1:14" ht="12" hidden="1" customHeight="1" x14ac:dyDescent="0.2">
      <c r="A822" s="281"/>
      <c r="B822" s="282" t="s">
        <v>1187</v>
      </c>
      <c r="C822" s="159" t="s">
        <v>1538</v>
      </c>
      <c r="D822" s="280">
        <v>1</v>
      </c>
      <c r="E822" s="280">
        <f>36-0.2*7</f>
        <v>34.6</v>
      </c>
      <c r="F822" s="243"/>
      <c r="G822" s="280">
        <v>1.6</v>
      </c>
      <c r="H822" s="243"/>
      <c r="I822" s="243">
        <v>4</v>
      </c>
      <c r="J822" s="243">
        <v>2</v>
      </c>
      <c r="K822" s="280">
        <f>E822*G822*I822*J822</f>
        <v>442.88000000000005</v>
      </c>
      <c r="L822" s="280">
        <f>K822*D822</f>
        <v>442.88000000000005</v>
      </c>
      <c r="M822" s="130"/>
      <c r="N822" s="159"/>
    </row>
    <row r="823" spans="1:14" ht="12" hidden="1" customHeight="1" x14ac:dyDescent="0.2">
      <c r="A823" s="281"/>
      <c r="B823" s="282" t="s">
        <v>1188</v>
      </c>
      <c r="C823" s="159" t="s">
        <v>1538</v>
      </c>
      <c r="D823" s="280">
        <v>1</v>
      </c>
      <c r="E823" s="280">
        <v>4.8</v>
      </c>
      <c r="F823" s="243"/>
      <c r="G823" s="280">
        <v>1.6</v>
      </c>
      <c r="H823" s="243"/>
      <c r="I823" s="243">
        <v>14</v>
      </c>
      <c r="J823" s="243">
        <v>2</v>
      </c>
      <c r="K823" s="280">
        <f t="shared" ref="K823:K824" si="34">E823*G823*I823*J823</f>
        <v>215.04</v>
      </c>
      <c r="L823" s="280">
        <f t="shared" ref="L823:L824" si="35">K823*D823</f>
        <v>215.04</v>
      </c>
      <c r="M823" s="130"/>
      <c r="N823" s="159"/>
    </row>
    <row r="824" spans="1:14" ht="12" hidden="1" customHeight="1" x14ac:dyDescent="0.2">
      <c r="A824" s="281"/>
      <c r="B824" s="282" t="s">
        <v>1537</v>
      </c>
      <c r="C824" s="159" t="s">
        <v>1538</v>
      </c>
      <c r="D824" s="280">
        <v>1</v>
      </c>
      <c r="E824" s="280">
        <v>1.6</v>
      </c>
      <c r="F824" s="243"/>
      <c r="G824" s="280">
        <v>1.65</v>
      </c>
      <c r="H824" s="243"/>
      <c r="I824" s="243">
        <f>-12</f>
        <v>-12</v>
      </c>
      <c r="J824" s="243">
        <v>2</v>
      </c>
      <c r="K824" s="280">
        <f t="shared" si="34"/>
        <v>-63.36</v>
      </c>
      <c r="L824" s="280">
        <f t="shared" si="35"/>
        <v>-63.36</v>
      </c>
      <c r="M824" s="130"/>
      <c r="N824" s="159"/>
    </row>
    <row r="825" spans="1:14" ht="12" hidden="1" customHeight="1" x14ac:dyDescent="0.2">
      <c r="A825" s="140" t="s">
        <v>415</v>
      </c>
      <c r="B825" s="141" t="s">
        <v>42</v>
      </c>
      <c r="C825" s="127"/>
      <c r="D825" s="237"/>
      <c r="E825" s="237"/>
      <c r="F825" s="237"/>
      <c r="G825" s="237"/>
      <c r="H825" s="237"/>
      <c r="I825" s="237"/>
      <c r="J825" s="237"/>
      <c r="K825" s="237"/>
      <c r="L825" s="237"/>
      <c r="M825" s="217"/>
      <c r="N825" s="127"/>
    </row>
    <row r="826" spans="1:14" ht="31.5" hidden="1" customHeight="1" x14ac:dyDescent="0.25">
      <c r="A826" s="105" t="s">
        <v>416</v>
      </c>
      <c r="B826" s="116" t="s">
        <v>1197</v>
      </c>
      <c r="C826" s="112"/>
      <c r="D826" s="193"/>
      <c r="E826" s="193"/>
      <c r="F826" s="193"/>
      <c r="G826" s="193"/>
      <c r="H826" s="193"/>
      <c r="J826" s="105" t="s">
        <v>1195</v>
      </c>
      <c r="K826" s="193"/>
      <c r="L826" s="193"/>
      <c r="M826" s="179">
        <f>L827+L828+L829</f>
        <v>594.56000000000006</v>
      </c>
      <c r="N826" s="105" t="s">
        <v>63</v>
      </c>
    </row>
    <row r="827" spans="1:14" ht="12" hidden="1" customHeight="1" x14ac:dyDescent="0.2">
      <c r="A827" s="281"/>
      <c r="B827" s="282" t="s">
        <v>1187</v>
      </c>
      <c r="C827" s="159" t="s">
        <v>1538</v>
      </c>
      <c r="D827" s="280">
        <v>1</v>
      </c>
      <c r="E827" s="280">
        <f>36-0.2*7</f>
        <v>34.6</v>
      </c>
      <c r="F827" s="243"/>
      <c r="G827" s="280">
        <v>1.6</v>
      </c>
      <c r="H827" s="243"/>
      <c r="I827" s="243">
        <v>4</v>
      </c>
      <c r="J827" s="243">
        <v>2</v>
      </c>
      <c r="K827" s="280">
        <f>E827*G827*I827*J827</f>
        <v>442.88000000000005</v>
      </c>
      <c r="L827" s="280">
        <f>K827*D827</f>
        <v>442.88000000000005</v>
      </c>
      <c r="M827" s="130"/>
      <c r="N827" s="159"/>
    </row>
    <row r="828" spans="1:14" ht="12" hidden="1" customHeight="1" x14ac:dyDescent="0.2">
      <c r="A828" s="281"/>
      <c r="B828" s="282" t="s">
        <v>1188</v>
      </c>
      <c r="C828" s="159" t="s">
        <v>1538</v>
      </c>
      <c r="D828" s="280">
        <v>1</v>
      </c>
      <c r="E828" s="280">
        <v>4.8</v>
      </c>
      <c r="F828" s="243"/>
      <c r="G828" s="280">
        <v>1.6</v>
      </c>
      <c r="H828" s="243"/>
      <c r="I828" s="243">
        <v>14</v>
      </c>
      <c r="J828" s="243">
        <v>2</v>
      </c>
      <c r="K828" s="280">
        <f t="shared" ref="K828:K829" si="36">E828*G828*I828*J828</f>
        <v>215.04</v>
      </c>
      <c r="L828" s="280">
        <f t="shared" ref="L828:L829" si="37">K828*D828</f>
        <v>215.04</v>
      </c>
      <c r="M828" s="130"/>
      <c r="N828" s="159"/>
    </row>
    <row r="829" spans="1:14" ht="12" hidden="1" customHeight="1" x14ac:dyDescent="0.2">
      <c r="A829" s="281"/>
      <c r="B829" s="282" t="s">
        <v>1537</v>
      </c>
      <c r="C829" s="159" t="s">
        <v>1538</v>
      </c>
      <c r="D829" s="280">
        <v>1</v>
      </c>
      <c r="E829" s="280">
        <v>1.6</v>
      </c>
      <c r="F829" s="243"/>
      <c r="G829" s="280">
        <v>1.65</v>
      </c>
      <c r="H829" s="243"/>
      <c r="I829" s="243">
        <f>-12</f>
        <v>-12</v>
      </c>
      <c r="J829" s="243">
        <v>2</v>
      </c>
      <c r="K829" s="280">
        <f t="shared" si="36"/>
        <v>-63.36</v>
      </c>
      <c r="L829" s="280">
        <f t="shared" si="37"/>
        <v>-63.36</v>
      </c>
      <c r="M829" s="130"/>
      <c r="N829" s="159"/>
    </row>
    <row r="830" spans="1:14" ht="31.8" hidden="1" customHeight="1" x14ac:dyDescent="0.25">
      <c r="A830" s="105" t="s">
        <v>418</v>
      </c>
      <c r="B830" s="116" t="s">
        <v>1017</v>
      </c>
      <c r="C830" s="112"/>
      <c r="D830" s="193"/>
      <c r="E830" s="193"/>
      <c r="F830" s="193"/>
      <c r="G830" s="193"/>
      <c r="H830" s="193"/>
      <c r="J830" s="105" t="s">
        <v>1195</v>
      </c>
      <c r="K830" s="193"/>
      <c r="L830" s="193"/>
      <c r="M830" s="179">
        <f>L831+L832+L833</f>
        <v>594.56000000000006</v>
      </c>
      <c r="N830" s="105" t="s">
        <v>63</v>
      </c>
    </row>
    <row r="831" spans="1:14" ht="12" hidden="1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36-0.2*7</f>
        <v>34.6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442.88000000000005</v>
      </c>
      <c r="L831" s="280">
        <f>K831*D831</f>
        <v>442.88000000000005</v>
      </c>
      <c r="M831" s="130"/>
      <c r="N831" s="159"/>
    </row>
    <row r="832" spans="1:14" ht="12" hidden="1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4.8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8">E832*G832*I832*J832</f>
        <v>215.04</v>
      </c>
      <c r="L832" s="280">
        <f t="shared" ref="L832:L833" si="39">K832*D832</f>
        <v>215.04</v>
      </c>
      <c r="M832" s="130"/>
      <c r="N832" s="159"/>
    </row>
    <row r="833" spans="1:16" ht="12" hidden="1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1.6</v>
      </c>
      <c r="F833" s="243"/>
      <c r="G833" s="280">
        <v>1.65</v>
      </c>
      <c r="H833" s="243"/>
      <c r="I833" s="243">
        <f>-12</f>
        <v>-12</v>
      </c>
      <c r="J833" s="243">
        <v>2</v>
      </c>
      <c r="K833" s="280">
        <f t="shared" si="38"/>
        <v>-63.36</v>
      </c>
      <c r="L833" s="280">
        <f t="shared" si="39"/>
        <v>-63.36</v>
      </c>
      <c r="M833" s="130"/>
      <c r="N833" s="159"/>
    </row>
    <row r="834" spans="1:16" ht="16.8" hidden="1" customHeight="1" x14ac:dyDescent="0.2">
      <c r="A834" s="140" t="s">
        <v>419</v>
      </c>
      <c r="B834" s="141" t="s">
        <v>420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63" hidden="1" customHeight="1" x14ac:dyDescent="0.25">
      <c r="A835" s="105" t="s">
        <v>421</v>
      </c>
      <c r="B835" s="116" t="s">
        <v>911</v>
      </c>
      <c r="C835" s="112"/>
      <c r="D835" s="193"/>
      <c r="E835" s="193"/>
      <c r="F835" s="193"/>
      <c r="G835" s="193"/>
      <c r="H835" s="193"/>
      <c r="I835" s="193"/>
      <c r="J835" s="193"/>
      <c r="K835" s="193"/>
      <c r="L835" s="193"/>
      <c r="M835" s="179">
        <v>532</v>
      </c>
      <c r="N835" s="105" t="s">
        <v>63</v>
      </c>
    </row>
    <row r="836" spans="1:16" ht="12" hidden="1" customHeight="1" x14ac:dyDescent="0.2">
      <c r="A836" s="145"/>
      <c r="B836" s="282" t="s">
        <v>1198</v>
      </c>
      <c r="C836" s="159"/>
      <c r="D836" s="280">
        <v>1</v>
      </c>
      <c r="E836" s="280">
        <v>14</v>
      </c>
      <c r="F836" s="243"/>
      <c r="G836" s="280">
        <v>38</v>
      </c>
      <c r="H836" s="243"/>
      <c r="I836" s="243"/>
      <c r="J836" s="243"/>
      <c r="K836" s="280">
        <f>E836*G836</f>
        <v>532</v>
      </c>
      <c r="L836" s="280">
        <v>532</v>
      </c>
      <c r="M836" s="130"/>
      <c r="N836" s="159"/>
    </row>
    <row r="837" spans="1:16" ht="42" hidden="1" customHeight="1" x14ac:dyDescent="0.25">
      <c r="A837" s="117" t="s">
        <v>422</v>
      </c>
      <c r="B837" s="116" t="s">
        <v>913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17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v>532</v>
      </c>
      <c r="L838" s="280">
        <v>532</v>
      </c>
      <c r="M838" s="130"/>
      <c r="N838" s="159"/>
    </row>
    <row r="839" spans="1:16" ht="51" hidden="1" x14ac:dyDescent="0.25">
      <c r="A839" s="273" t="s">
        <v>1434</v>
      </c>
      <c r="B839" s="274" t="s">
        <v>1435</v>
      </c>
      <c r="C839" s="275"/>
      <c r="D839" s="276"/>
      <c r="E839" s="276"/>
      <c r="F839" s="276"/>
      <c r="G839" s="276"/>
      <c r="H839" s="276"/>
      <c r="I839" s="276"/>
      <c r="J839" s="276"/>
      <c r="K839" s="276"/>
      <c r="L839" s="276"/>
      <c r="M839" s="277">
        <f>L840</f>
        <v>7</v>
      </c>
      <c r="N839" s="273" t="s">
        <v>63</v>
      </c>
      <c r="P839" s="48">
        <v>92554</v>
      </c>
    </row>
    <row r="840" spans="1:16" ht="12" hidden="1" customHeight="1" x14ac:dyDescent="0.2">
      <c r="A840" s="119"/>
      <c r="B840" s="120" t="s">
        <v>1198</v>
      </c>
      <c r="C840" s="121"/>
      <c r="D840" s="122">
        <v>1</v>
      </c>
      <c r="E840" s="122">
        <v>7</v>
      </c>
      <c r="F840" s="123"/>
      <c r="G840" s="122"/>
      <c r="H840" s="123"/>
      <c r="I840" s="123"/>
      <c r="J840" s="123"/>
      <c r="K840" s="122">
        <f>E840</f>
        <v>7</v>
      </c>
      <c r="L840" s="122">
        <f>K840*D840</f>
        <v>7</v>
      </c>
      <c r="M840" s="132"/>
      <c r="N840" s="121"/>
    </row>
    <row r="841" spans="1:16" ht="71.400000000000006" hidden="1" x14ac:dyDescent="0.25">
      <c r="A841" s="273" t="s">
        <v>1436</v>
      </c>
      <c r="B841" s="274" t="s">
        <v>1437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38</v>
      </c>
      <c r="N841" s="273" t="s">
        <v>63</v>
      </c>
      <c r="P841" s="48">
        <v>94221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38</v>
      </c>
      <c r="F842" s="123"/>
      <c r="G842" s="122"/>
      <c r="H842" s="123"/>
      <c r="I842" s="123"/>
      <c r="J842" s="123"/>
      <c r="K842" s="122">
        <f>E842</f>
        <v>38</v>
      </c>
      <c r="L842" s="122">
        <f>K842*D842</f>
        <v>38</v>
      </c>
      <c r="M842" s="132"/>
      <c r="N842" s="121"/>
    </row>
    <row r="843" spans="1:16" ht="61.2" hidden="1" x14ac:dyDescent="0.25">
      <c r="A843" s="117" t="s">
        <v>1434</v>
      </c>
      <c r="B843" s="210" t="str">
        <f>'BM06'!B285</f>
        <v>FABRICAÇÃO E INSTALAÇÃO DE TESOURA INTEIRA EM MADEIRA NÃO APARELHADAVÃO DE 12 M, PARA TELHA CERÂMICA OU DE CONCRETO, INCLUSO IÇAMENTO. AF_07/2019</v>
      </c>
      <c r="C843" s="112" t="s">
        <v>1474</v>
      </c>
      <c r="D843" s="193"/>
      <c r="E843" s="193"/>
      <c r="F843" s="193"/>
      <c r="G843" s="193"/>
      <c r="H843" s="193"/>
      <c r="I843" s="193"/>
      <c r="J843" s="193"/>
      <c r="K843" s="193"/>
      <c r="L843" s="193"/>
      <c r="M843" s="179">
        <v>7</v>
      </c>
      <c r="N843" s="117" t="s">
        <v>63</v>
      </c>
    </row>
    <row r="844" spans="1:16" ht="12" hidden="1" customHeight="1" x14ac:dyDescent="0.2">
      <c r="A844" s="119"/>
      <c r="B844" s="120" t="s">
        <v>1509</v>
      </c>
      <c r="C844" s="121"/>
      <c r="D844" s="122">
        <v>1</v>
      </c>
      <c r="E844" s="122">
        <v>7</v>
      </c>
      <c r="F844" s="123"/>
      <c r="G844" s="122"/>
      <c r="H844" s="123"/>
      <c r="I844" s="123"/>
      <c r="J844" s="123"/>
      <c r="K844" s="122">
        <v>7</v>
      </c>
      <c r="L844" s="122">
        <v>7</v>
      </c>
      <c r="M844" s="132"/>
      <c r="N844" s="121"/>
    </row>
    <row r="845" spans="1:16" ht="71.400000000000006" hidden="1" x14ac:dyDescent="0.25">
      <c r="A845" s="117" t="s">
        <v>1436</v>
      </c>
      <c r="B845" s="210" t="str">
        <f>'BM06'!B286</f>
        <v>CUMEEIRA PARA TELHA CERÂMICA EMBOÇADA COM ARGAMASSA TRAÇO 1:2:9TO, CAL E AREIA) PARA TELHADOS COM ATÉ 2 ÁGUAS, INCLUSO TRANSPORTE VERTICAL. AF_07/2019</v>
      </c>
      <c r="C845" s="130" t="s">
        <v>1421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98">
        <v>38</v>
      </c>
      <c r="N845" s="105" t="s">
        <v>124</v>
      </c>
    </row>
    <row r="846" spans="1:16" ht="12" hidden="1" customHeight="1" x14ac:dyDescent="0.2">
      <c r="A846" s="145"/>
      <c r="B846" s="279" t="s">
        <v>912</v>
      </c>
      <c r="C846" s="159"/>
      <c r="D846" s="280">
        <v>1</v>
      </c>
      <c r="E846" s="280">
        <v>38</v>
      </c>
      <c r="F846" s="243"/>
      <c r="G846" s="243"/>
      <c r="H846" s="243"/>
      <c r="I846" s="243"/>
      <c r="J846" s="243"/>
      <c r="K846" s="280">
        <v>38</v>
      </c>
      <c r="L846" s="280">
        <v>38</v>
      </c>
      <c r="M846" s="131"/>
      <c r="N846" s="159"/>
    </row>
    <row r="847" spans="1:16" ht="12" hidden="1" customHeight="1" x14ac:dyDescent="0.2">
      <c r="A847" s="140" t="s">
        <v>423</v>
      </c>
      <c r="B847" s="141" t="s">
        <v>424</v>
      </c>
      <c r="C847" s="127"/>
      <c r="D847" s="237"/>
      <c r="E847" s="237"/>
      <c r="F847" s="237"/>
      <c r="G847" s="237"/>
      <c r="H847" s="237"/>
      <c r="I847" s="237"/>
      <c r="J847" s="237"/>
      <c r="K847" s="237"/>
      <c r="L847" s="237"/>
      <c r="M847" s="217"/>
      <c r="N847" s="127"/>
    </row>
    <row r="848" spans="1:16" ht="30.6" hidden="1" x14ac:dyDescent="0.25">
      <c r="A848" s="105" t="s">
        <v>425</v>
      </c>
      <c r="B848" s="118" t="s">
        <v>1199</v>
      </c>
      <c r="C848" s="95"/>
      <c r="D848" s="101"/>
      <c r="E848" s="101"/>
      <c r="F848" s="101"/>
      <c r="G848" s="101"/>
      <c r="H848" s="101"/>
      <c r="I848" s="101"/>
      <c r="J848" s="101"/>
      <c r="K848" s="101"/>
      <c r="L848" s="101"/>
      <c r="M848" s="179"/>
      <c r="N848" s="105" t="s">
        <v>124</v>
      </c>
    </row>
    <row r="849" spans="1:16" ht="12" hidden="1" customHeight="1" x14ac:dyDescent="0.2">
      <c r="A849" s="152"/>
      <c r="B849" s="194" t="s">
        <v>1170</v>
      </c>
      <c r="C849" s="136" t="s">
        <v>1465</v>
      </c>
      <c r="D849" s="113"/>
      <c r="E849" s="113"/>
      <c r="F849" s="239"/>
      <c r="G849" s="239"/>
      <c r="H849" s="239"/>
      <c r="I849" s="239"/>
      <c r="J849" s="239"/>
      <c r="K849" s="113"/>
      <c r="L849" s="113"/>
      <c r="M849" s="103"/>
      <c r="N849" s="114"/>
    </row>
    <row r="850" spans="1:16" ht="42" hidden="1" customHeight="1" x14ac:dyDescent="0.25">
      <c r="A850" s="291" t="s">
        <v>427</v>
      </c>
      <c r="B850" s="287" t="s">
        <v>428</v>
      </c>
      <c r="C850" s="288"/>
      <c r="D850" s="283"/>
      <c r="E850" s="283"/>
      <c r="F850" s="283"/>
      <c r="G850" s="283"/>
      <c r="H850" s="283"/>
      <c r="I850" s="283"/>
      <c r="J850" s="283"/>
      <c r="K850" s="283"/>
      <c r="L850" s="283"/>
      <c r="M850" s="315">
        <f>L851</f>
        <v>38.400000000000006</v>
      </c>
      <c r="N850" s="291" t="s">
        <v>63</v>
      </c>
    </row>
    <row r="851" spans="1:16" ht="12" hidden="1" customHeight="1" x14ac:dyDescent="0.2">
      <c r="A851" s="119"/>
      <c r="B851" s="119" t="s">
        <v>1551</v>
      </c>
      <c r="C851" s="121" t="s">
        <v>1574</v>
      </c>
      <c r="D851" s="122">
        <v>1</v>
      </c>
      <c r="E851" s="122">
        <f>1*1.6</f>
        <v>1.6</v>
      </c>
      <c r="F851" s="123"/>
      <c r="G851" s="122">
        <v>2</v>
      </c>
      <c r="H851" s="123"/>
      <c r="I851" s="123">
        <v>12</v>
      </c>
      <c r="J851" s="123"/>
      <c r="K851" s="122">
        <f>E851*G851*I851</f>
        <v>38.400000000000006</v>
      </c>
      <c r="L851" s="122">
        <f>K851*D851</f>
        <v>38.400000000000006</v>
      </c>
      <c r="M851" s="132"/>
      <c r="N851" s="121"/>
    </row>
    <row r="852" spans="1:16" ht="31.5" hidden="1" customHeight="1" x14ac:dyDescent="0.25">
      <c r="A852" s="250" t="s">
        <v>429</v>
      </c>
      <c r="B852" s="290" t="s">
        <v>1201</v>
      </c>
      <c r="C852" s="192" t="s">
        <v>1552</v>
      </c>
      <c r="D852" s="130"/>
      <c r="E852" s="130"/>
      <c r="F852" s="130"/>
      <c r="G852" s="130"/>
      <c r="H852" s="130"/>
      <c r="I852" s="130"/>
      <c r="J852" s="130"/>
      <c r="K852" s="130"/>
      <c r="L852" s="130"/>
      <c r="M852" s="315">
        <v>12</v>
      </c>
      <c r="N852" s="250" t="s">
        <v>431</v>
      </c>
    </row>
    <row r="853" spans="1:16" ht="12" hidden="1" customHeight="1" x14ac:dyDescent="0.2">
      <c r="A853" s="119"/>
      <c r="B853" s="548" t="s">
        <v>1170</v>
      </c>
      <c r="C853" s="121"/>
      <c r="D853" s="122">
        <v>1</v>
      </c>
      <c r="E853" s="122">
        <v>12</v>
      </c>
      <c r="F853" s="123"/>
      <c r="G853" s="123"/>
      <c r="H853" s="123"/>
      <c r="I853" s="123"/>
      <c r="J853" s="123"/>
      <c r="K853" s="122">
        <v>12</v>
      </c>
      <c r="L853" s="122">
        <v>12</v>
      </c>
      <c r="M853" s="132"/>
      <c r="N853" s="121"/>
    </row>
    <row r="854" spans="1:16" ht="12" hidden="1" customHeight="1" x14ac:dyDescent="0.2">
      <c r="A854" s="155"/>
      <c r="B854" s="153"/>
      <c r="C854" s="100"/>
      <c r="D854" s="99"/>
      <c r="E854" s="99"/>
      <c r="F854" s="106"/>
      <c r="G854" s="106"/>
      <c r="H854" s="106"/>
      <c r="I854" s="106"/>
      <c r="J854" s="106"/>
      <c r="K854" s="99"/>
      <c r="L854" s="99"/>
      <c r="M854" s="101"/>
      <c r="N854" s="100"/>
    </row>
    <row r="855" spans="1:16" ht="12" customHeight="1" x14ac:dyDescent="0.2">
      <c r="A855" s="140" t="s">
        <v>32</v>
      </c>
      <c r="B855" s="141" t="s">
        <v>1202</v>
      </c>
      <c r="C855" s="127"/>
      <c r="D855" s="237"/>
      <c r="E855" s="237"/>
      <c r="F855" s="237"/>
      <c r="G855" s="237"/>
      <c r="H855" s="237"/>
      <c r="I855" s="237"/>
      <c r="J855" s="237"/>
      <c r="K855" s="237"/>
      <c r="L855" s="237"/>
      <c r="M855" s="217"/>
      <c r="N855" s="127"/>
    </row>
    <row r="856" spans="1:16" ht="12" hidden="1" customHeight="1" x14ac:dyDescent="0.2">
      <c r="A856" s="140" t="s">
        <v>53</v>
      </c>
      <c r="B856" s="141" t="s">
        <v>838</v>
      </c>
      <c r="C856" s="127"/>
      <c r="D856" s="237"/>
      <c r="E856" s="237"/>
      <c r="F856" s="237"/>
      <c r="G856" s="237"/>
      <c r="H856" s="237"/>
      <c r="I856" s="237"/>
      <c r="J856" s="237"/>
      <c r="K856" s="237"/>
      <c r="L856" s="237"/>
      <c r="M856" s="217"/>
      <c r="N856" s="127"/>
    </row>
    <row r="857" spans="1:16" ht="40.799999999999997" hidden="1" x14ac:dyDescent="0.25">
      <c r="A857" s="105" t="s">
        <v>433</v>
      </c>
      <c r="B857" s="118" t="s">
        <v>1438</v>
      </c>
      <c r="C857" s="124"/>
      <c r="D857" s="101"/>
      <c r="E857" s="101"/>
      <c r="F857" s="101"/>
      <c r="G857" s="101"/>
      <c r="H857" s="101"/>
      <c r="I857" s="101"/>
      <c r="J857" s="101"/>
      <c r="K857" s="101"/>
      <c r="L857" s="101"/>
      <c r="M857" s="179">
        <v>1296</v>
      </c>
      <c r="N857" s="105" t="s">
        <v>63</v>
      </c>
    </row>
    <row r="858" spans="1:16" ht="12" hidden="1" customHeight="1" x14ac:dyDescent="0.2">
      <c r="A858" s="138"/>
      <c r="B858" s="139" t="s">
        <v>1186</v>
      </c>
      <c r="C858" s="115"/>
      <c r="D858" s="108">
        <v>3</v>
      </c>
      <c r="E858" s="108">
        <v>12</v>
      </c>
      <c r="F858" s="238"/>
      <c r="G858" s="108">
        <v>36</v>
      </c>
      <c r="H858" s="238"/>
      <c r="I858" s="238"/>
      <c r="J858" s="238"/>
      <c r="K858" s="108">
        <v>432</v>
      </c>
      <c r="L858" s="108">
        <v>1296</v>
      </c>
      <c r="M858" s="109"/>
      <c r="N858" s="115"/>
    </row>
    <row r="859" spans="1:16" x14ac:dyDescent="0.2">
      <c r="A859" s="140" t="s">
        <v>54</v>
      </c>
      <c r="B859" s="141" t="s">
        <v>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  <c r="P859" s="48" t="s">
        <v>796</v>
      </c>
    </row>
    <row r="860" spans="1:16" ht="30.6" hidden="1" x14ac:dyDescent="0.25">
      <c r="A860" s="105" t="s">
        <v>434</v>
      </c>
      <c r="B860" s="118" t="s">
        <v>67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315">
        <f>L861+L876+M884+M885+M886</f>
        <v>220.74000000000007</v>
      </c>
      <c r="N860" s="105" t="s">
        <v>46</v>
      </c>
    </row>
    <row r="861" spans="1:16" ht="15.3" hidden="1" customHeight="1" x14ac:dyDescent="0.2">
      <c r="A861" s="138"/>
      <c r="B861" s="139" t="s">
        <v>794</v>
      </c>
      <c r="C861" s="115" t="s">
        <v>1203</v>
      </c>
      <c r="D861" s="108"/>
      <c r="E861" s="108"/>
      <c r="F861" s="238"/>
      <c r="G861" s="108"/>
      <c r="H861" s="238"/>
      <c r="I861" s="108"/>
      <c r="J861" s="238"/>
      <c r="K861" s="108"/>
      <c r="L861" s="108">
        <f>SUM(K862:K875)</f>
        <v>37.800000000000004</v>
      </c>
      <c r="M861" s="109"/>
      <c r="N861" s="115"/>
    </row>
    <row r="862" spans="1:16" hidden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>E862*G862*I862*D862</f>
        <v>2.7</v>
      </c>
      <c r="L862" s="108"/>
      <c r="M862" s="109"/>
      <c r="N862" s="115"/>
      <c r="P862" s="48" t="s">
        <v>796</v>
      </c>
    </row>
    <row r="863" spans="1:16" ht="15.75" hidden="1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ref="K863:K875" si="40">E863*G863*I863*D863</f>
        <v>2.7</v>
      </c>
      <c r="L863" s="108"/>
      <c r="M863" s="109"/>
      <c r="N863" s="115"/>
    </row>
    <row r="864" spans="1:16" ht="15.75" hidden="1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40"/>
        <v>2.7</v>
      </c>
      <c r="L864" s="108"/>
      <c r="M864" s="109"/>
      <c r="N864" s="115"/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40"/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0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0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0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0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0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0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0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0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0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0"/>
        <v>2.7</v>
      </c>
      <c r="L875" s="108"/>
      <c r="M875" s="109"/>
      <c r="N875" s="115"/>
    </row>
    <row r="876" spans="1:14" ht="15.75" hidden="1" customHeight="1" x14ac:dyDescent="0.2">
      <c r="A876" s="138"/>
      <c r="B876" s="139" t="s">
        <v>795</v>
      </c>
      <c r="C876" s="115" t="s">
        <v>1203</v>
      </c>
      <c r="D876" s="108"/>
      <c r="E876" s="108"/>
      <c r="F876" s="238"/>
      <c r="G876" s="108"/>
      <c r="H876" s="238"/>
      <c r="I876" s="108"/>
      <c r="J876" s="238"/>
      <c r="K876" s="108"/>
      <c r="L876" s="108">
        <f>SUM(K877:K883)</f>
        <v>56.70000000000001</v>
      </c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>E877*G877*I877*D877</f>
        <v>8.1000000000000014</v>
      </c>
      <c r="L877" s="108"/>
      <c r="M877" s="109"/>
      <c r="N877" s="115"/>
    </row>
    <row r="878" spans="1:14" ht="15.75" hidden="1" customHeight="1" x14ac:dyDescent="0.2">
      <c r="A878" s="138"/>
      <c r="B878" s="139"/>
      <c r="C878" s="115"/>
      <c r="D878" s="108">
        <v>3</v>
      </c>
      <c r="E878" s="108">
        <v>1</v>
      </c>
      <c r="F878" s="238"/>
      <c r="G878" s="108">
        <v>2.7</v>
      </c>
      <c r="H878" s="238"/>
      <c r="I878" s="108">
        <v>1</v>
      </c>
      <c r="J878" s="238"/>
      <c r="K878" s="108">
        <f t="shared" ref="K878:K886" si="41">E878*G878*I878*D878</f>
        <v>8.1000000000000014</v>
      </c>
      <c r="L878" s="108"/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 t="shared" si="41"/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si="41"/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1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1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1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 t="s">
        <v>1187</v>
      </c>
      <c r="C884" s="115" t="s">
        <v>1203</v>
      </c>
      <c r="D884" s="108">
        <f>4*3</f>
        <v>12</v>
      </c>
      <c r="E884" s="108">
        <v>34.950000000000003</v>
      </c>
      <c r="F884" s="238"/>
      <c r="G884" s="108">
        <v>0.4</v>
      </c>
      <c r="H884" s="238"/>
      <c r="I884" s="108">
        <v>0.4</v>
      </c>
      <c r="J884" s="238"/>
      <c r="K884" s="108">
        <f t="shared" si="41"/>
        <v>67.104000000000013</v>
      </c>
      <c r="L884" s="108"/>
      <c r="M884" s="109">
        <f>I884*G884*E884*D884</f>
        <v>67.104000000000013</v>
      </c>
      <c r="N884" s="115"/>
    </row>
    <row r="885" spans="1:16" ht="15.75" hidden="1" customHeight="1" x14ac:dyDescent="0.2">
      <c r="A885" s="138"/>
      <c r="B885" s="139" t="s">
        <v>1188</v>
      </c>
      <c r="C885" s="115" t="s">
        <v>1203</v>
      </c>
      <c r="D885" s="108">
        <v>42</v>
      </c>
      <c r="E885" s="108">
        <v>4.5999999999999996</v>
      </c>
      <c r="F885" s="238"/>
      <c r="G885" s="108">
        <v>0.4</v>
      </c>
      <c r="H885" s="238"/>
      <c r="I885" s="108">
        <v>0.4</v>
      </c>
      <c r="J885" s="238"/>
      <c r="K885" s="108">
        <f t="shared" si="41"/>
        <v>30.911999999999999</v>
      </c>
      <c r="L885" s="108"/>
      <c r="M885" s="109">
        <f>I885*G885*E885*D885</f>
        <v>30.912000000000003</v>
      </c>
      <c r="N885" s="115"/>
    </row>
    <row r="886" spans="1:16" ht="15.75" hidden="1" customHeight="1" x14ac:dyDescent="0.2">
      <c r="A886" s="145"/>
      <c r="B886" s="282" t="s">
        <v>1475</v>
      </c>
      <c r="C886" s="159" t="s">
        <v>1203</v>
      </c>
      <c r="D886" s="280">
        <f>6*2*3</f>
        <v>36</v>
      </c>
      <c r="E886" s="280">
        <v>4.9000000000000004</v>
      </c>
      <c r="F886" s="243"/>
      <c r="G886" s="280">
        <v>0.4</v>
      </c>
      <c r="H886" s="243"/>
      <c r="I886" s="280">
        <v>0.4</v>
      </c>
      <c r="J886" s="243"/>
      <c r="K886" s="280">
        <f t="shared" si="41"/>
        <v>28.224000000000004</v>
      </c>
      <c r="L886" s="280"/>
      <c r="M886" s="130">
        <f>I886*G886*E886*D886</f>
        <v>28.224000000000011</v>
      </c>
      <c r="N886" s="159"/>
    </row>
    <row r="887" spans="1:16" ht="40.799999999999997" hidden="1" x14ac:dyDescent="0.25">
      <c r="A887" s="117" t="s">
        <v>435</v>
      </c>
      <c r="B887" s="118" t="s">
        <v>68</v>
      </c>
      <c r="C887" s="133" t="s">
        <v>1189</v>
      </c>
      <c r="D887" s="193"/>
      <c r="E887" s="193"/>
      <c r="F887" s="193"/>
      <c r="G887" s="193"/>
      <c r="H887" s="193"/>
      <c r="I887" s="193"/>
      <c r="J887" s="193"/>
      <c r="K887" s="193"/>
      <c r="L887" s="193"/>
      <c r="M887" s="179">
        <f>L888+L889+L890</f>
        <v>405.48</v>
      </c>
      <c r="N887" s="117" t="s">
        <v>63</v>
      </c>
    </row>
    <row r="888" spans="1:16" ht="13.35" hidden="1" customHeight="1" x14ac:dyDescent="0.2">
      <c r="A888" s="317"/>
      <c r="B888" s="139" t="s">
        <v>806</v>
      </c>
      <c r="C888" s="326" t="s">
        <v>1203</v>
      </c>
      <c r="D888" s="242">
        <v>3</v>
      </c>
      <c r="E888" s="108">
        <f>36*4+12*7+4.9*12</f>
        <v>286.8</v>
      </c>
      <c r="F888" s="238"/>
      <c r="G888" s="108">
        <v>0.4</v>
      </c>
      <c r="H888" s="238"/>
      <c r="I888" s="108"/>
      <c r="J888" s="238"/>
      <c r="K888" s="108">
        <f>E888*G888</f>
        <v>114.72000000000001</v>
      </c>
      <c r="L888" s="108">
        <f>K888*D888</f>
        <v>344.16</v>
      </c>
      <c r="M888" s="258"/>
      <c r="N888" s="317"/>
    </row>
    <row r="889" spans="1:16" ht="42" hidden="1" customHeight="1" x14ac:dyDescent="0.2">
      <c r="A889" s="138"/>
      <c r="B889" s="139" t="s">
        <v>1190</v>
      </c>
      <c r="C889" s="115" t="s">
        <v>1203</v>
      </c>
      <c r="D889" s="108">
        <f>14*3</f>
        <v>42</v>
      </c>
      <c r="E889" s="108">
        <v>0.7</v>
      </c>
      <c r="F889" s="238"/>
      <c r="G889" s="108">
        <v>0.8</v>
      </c>
      <c r="H889" s="238"/>
      <c r="I889" s="238"/>
      <c r="J889" s="238"/>
      <c r="K889" s="108">
        <f>E889*G889</f>
        <v>0.55999999999999994</v>
      </c>
      <c r="L889" s="108">
        <f>K889*D889</f>
        <v>23.519999999999996</v>
      </c>
      <c r="M889" s="109"/>
      <c r="N889" s="115"/>
      <c r="P889" s="48" t="s">
        <v>796</v>
      </c>
    </row>
    <row r="890" spans="1:16" ht="42" hidden="1" customHeight="1" x14ac:dyDescent="0.2">
      <c r="A890" s="138"/>
      <c r="B890" s="139" t="s">
        <v>795</v>
      </c>
      <c r="C890" s="115" t="s">
        <v>1203</v>
      </c>
      <c r="D890" s="108">
        <f>7*3</f>
        <v>21</v>
      </c>
      <c r="E890" s="108">
        <v>0.75</v>
      </c>
      <c r="F890" s="238"/>
      <c r="G890" s="108">
        <v>2.4</v>
      </c>
      <c r="H890" s="238"/>
      <c r="I890" s="238"/>
      <c r="J890" s="238"/>
      <c r="K890" s="108">
        <f>E890*G890</f>
        <v>1.7999999999999998</v>
      </c>
      <c r="L890" s="108">
        <f>K890*D890</f>
        <v>37.799999999999997</v>
      </c>
      <c r="M890" s="109"/>
      <c r="N890" s="115"/>
    </row>
    <row r="891" spans="1:16" ht="41.55" hidden="1" customHeight="1" x14ac:dyDescent="0.25">
      <c r="A891" s="117" t="s">
        <v>436</v>
      </c>
      <c r="B891" s="116" t="s">
        <v>1094</v>
      </c>
      <c r="C891" s="133" t="s">
        <v>1189</v>
      </c>
      <c r="D891" s="193"/>
      <c r="E891" s="193"/>
      <c r="F891" s="193"/>
      <c r="G891" s="193"/>
      <c r="H891" s="193"/>
      <c r="I891" s="193"/>
      <c r="J891" s="193"/>
      <c r="K891" s="193"/>
      <c r="L891" s="193"/>
      <c r="M891" s="179">
        <f>SUM(L892:L893)</f>
        <v>61.319999999999993</v>
      </c>
      <c r="N891" s="117" t="s">
        <v>63</v>
      </c>
    </row>
    <row r="892" spans="1:16" ht="1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</row>
    <row r="893" spans="1:16" ht="12" hidden="1" customHeight="1" x14ac:dyDescent="0.2">
      <c r="A893" s="138"/>
      <c r="B893" s="139" t="s">
        <v>795</v>
      </c>
      <c r="C893" s="115" t="s">
        <v>1203</v>
      </c>
      <c r="D893" s="108">
        <f>3*7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0.799999999999997" hidden="1" x14ac:dyDescent="0.25">
      <c r="A894" s="117" t="s">
        <v>437</v>
      </c>
      <c r="B894" s="118" t="s">
        <v>73</v>
      </c>
      <c r="C894" s="133" t="s">
        <v>1203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SUM(K895:K899)</f>
        <v>844.17255999999986</v>
      </c>
      <c r="N894" s="117" t="s">
        <v>71</v>
      </c>
    </row>
    <row r="895" spans="1:16" ht="12" hidden="1" customHeight="1" x14ac:dyDescent="0.2">
      <c r="A895" s="143"/>
      <c r="B895" s="139" t="s">
        <v>1461</v>
      </c>
      <c r="C895" s="316"/>
      <c r="D895" s="108">
        <f>14*3</f>
        <v>42</v>
      </c>
      <c r="E895" s="108">
        <f>8*0.79+6*0.88</f>
        <v>11.600000000000001</v>
      </c>
      <c r="F895" s="238" t="s">
        <v>797</v>
      </c>
      <c r="G895" s="238">
        <f>E895*0.154</f>
        <v>1.7864000000000002</v>
      </c>
      <c r="H895" s="238" t="s">
        <v>798</v>
      </c>
      <c r="I895" s="238"/>
      <c r="J895" s="238"/>
      <c r="K895" s="108">
        <f>D895*G895</f>
        <v>75.028800000000004</v>
      </c>
      <c r="L895" s="108"/>
      <c r="M895" s="109"/>
      <c r="N895" s="115"/>
    </row>
    <row r="896" spans="1:16" ht="12" hidden="1" customHeight="1" x14ac:dyDescent="0.2">
      <c r="A896" s="138"/>
      <c r="B896" s="139" t="s">
        <v>1462</v>
      </c>
      <c r="C896" s="326"/>
      <c r="D896" s="108">
        <f>7*3</f>
        <v>21</v>
      </c>
      <c r="E896" s="108">
        <f>24*0.84+7*2.48</f>
        <v>37.519999999999996</v>
      </c>
      <c r="F896" s="238" t="s">
        <v>797</v>
      </c>
      <c r="G896" s="238">
        <f>E896*0.154</f>
        <v>5.7780799999999992</v>
      </c>
      <c r="H896" s="238" t="s">
        <v>798</v>
      </c>
      <c r="I896" s="238"/>
      <c r="J896" s="238"/>
      <c r="K896" s="108">
        <f>D896*G896</f>
        <v>121.33967999999999</v>
      </c>
      <c r="L896" s="108"/>
      <c r="M896" s="109"/>
      <c r="N896" s="115"/>
    </row>
    <row r="897" spans="1:17" ht="12" hidden="1" customHeight="1" x14ac:dyDescent="0.2">
      <c r="A897" s="138"/>
      <c r="B897" s="139" t="s">
        <v>1463</v>
      </c>
      <c r="C897" s="326" t="s">
        <v>1482</v>
      </c>
      <c r="D897" s="108">
        <f>28*3</f>
        <v>84</v>
      </c>
      <c r="E897" s="108">
        <f>(1.6/0.15)*0.77</f>
        <v>8.2133333333333347</v>
      </c>
      <c r="F897" s="238" t="s">
        <v>797</v>
      </c>
      <c r="G897" s="238">
        <f>E897*0.154</f>
        <v>1.2648533333333336</v>
      </c>
      <c r="H897" s="238" t="s">
        <v>798</v>
      </c>
      <c r="I897" s="238"/>
      <c r="J897" s="238"/>
      <c r="K897" s="108">
        <f>G897*D897</f>
        <v>106.24768000000002</v>
      </c>
      <c r="L897" s="108"/>
      <c r="M897" s="109"/>
      <c r="N897" s="115"/>
    </row>
    <row r="898" spans="1:17" ht="12" hidden="1" customHeight="1" x14ac:dyDescent="0.2">
      <c r="A898" s="138"/>
      <c r="B898" s="139" t="s">
        <v>1464</v>
      </c>
      <c r="C898" s="326"/>
      <c r="D898" s="108">
        <f>D$777*3</f>
        <v>684</v>
      </c>
      <c r="E898" s="108">
        <f>(D898/0.2)*0.65</f>
        <v>2223</v>
      </c>
      <c r="F898" s="238" t="s">
        <v>797</v>
      </c>
      <c r="G898" s="238">
        <f>E898*0.154</f>
        <v>342.34199999999998</v>
      </c>
      <c r="H898" s="238" t="s">
        <v>798</v>
      </c>
      <c r="I898" s="238"/>
      <c r="J898" s="238"/>
      <c r="K898" s="108">
        <f t="shared" ref="K898" si="42">G898</f>
        <v>342.34199999999998</v>
      </c>
      <c r="L898" s="108"/>
      <c r="M898" s="109"/>
      <c r="N898" s="115"/>
    </row>
    <row r="899" spans="1:17" ht="12" hidden="1" customHeight="1" x14ac:dyDescent="0.2">
      <c r="A899" s="119"/>
      <c r="B899" s="120" t="s">
        <v>828</v>
      </c>
      <c r="C899" s="325" t="s">
        <v>1576</v>
      </c>
      <c r="D899" s="122">
        <f>28*3</f>
        <v>84</v>
      </c>
      <c r="E899" s="122">
        <f>(3/0.15)*0.77</f>
        <v>15.4</v>
      </c>
      <c r="F899" s="123" t="s">
        <v>797</v>
      </c>
      <c r="G899" s="123">
        <f>E899*0.154</f>
        <v>2.3715999999999999</v>
      </c>
      <c r="H899" s="123" t="s">
        <v>798</v>
      </c>
      <c r="I899" s="123"/>
      <c r="J899" s="123"/>
      <c r="K899" s="122">
        <f>G899*D899</f>
        <v>199.21439999999998</v>
      </c>
      <c r="L899" s="122"/>
      <c r="M899" s="132"/>
      <c r="N899" s="121"/>
    </row>
    <row r="900" spans="1:17" ht="40.799999999999997" hidden="1" x14ac:dyDescent="0.25">
      <c r="A900" s="117" t="s">
        <v>438</v>
      </c>
      <c r="B900" s="118" t="s">
        <v>72</v>
      </c>
      <c r="C900" s="133" t="s">
        <v>1189</v>
      </c>
      <c r="D900" s="193"/>
      <c r="E900" s="193"/>
      <c r="F900" s="193"/>
      <c r="G900" s="193"/>
      <c r="H900" s="193"/>
      <c r="I900" s="193"/>
      <c r="J900" s="193"/>
      <c r="K900" s="193"/>
      <c r="L900" s="193"/>
      <c r="M900" s="179">
        <v>0</v>
      </c>
      <c r="N900" s="117" t="s">
        <v>71</v>
      </c>
    </row>
    <row r="901" spans="1:17" hidden="1" x14ac:dyDescent="0.2">
      <c r="A901" s="152"/>
      <c r="B901" s="194" t="s">
        <v>809</v>
      </c>
      <c r="C901" s="328" t="s">
        <v>973</v>
      </c>
      <c r="D901" s="113">
        <f>(4*36+7*12)*3</f>
        <v>684</v>
      </c>
      <c r="E901" s="113">
        <f>D901*4</f>
        <v>2736</v>
      </c>
      <c r="F901" s="239" t="s">
        <v>797</v>
      </c>
      <c r="G901" s="239">
        <f>E901*0.395</f>
        <v>1080.72</v>
      </c>
      <c r="H901" s="239" t="s">
        <v>798</v>
      </c>
      <c r="I901" s="239"/>
      <c r="J901" s="239"/>
      <c r="K901" s="113">
        <f>G901</f>
        <v>1080.72</v>
      </c>
      <c r="L901" s="113"/>
      <c r="M901" s="103"/>
      <c r="N901" s="114"/>
    </row>
    <row r="902" spans="1:17" ht="40.799999999999997" hidden="1" x14ac:dyDescent="0.25">
      <c r="A902" s="117" t="s">
        <v>439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K903</f>
        <v>1080.72</v>
      </c>
      <c r="N902" s="117" t="s">
        <v>71</v>
      </c>
    </row>
    <row r="903" spans="1:17" ht="12" hidden="1" customHeight="1" x14ac:dyDescent="0.2">
      <c r="A903" s="138"/>
      <c r="B903" s="139" t="s">
        <v>809</v>
      </c>
      <c r="C903" s="326" t="s">
        <v>1203</v>
      </c>
      <c r="D903" s="108">
        <f>(4*36+7*12)*3</f>
        <v>684</v>
      </c>
      <c r="E903" s="108">
        <f>D903*4</f>
        <v>2736</v>
      </c>
      <c r="F903" s="238" t="s">
        <v>797</v>
      </c>
      <c r="G903" s="238">
        <f>E903*0.395</f>
        <v>1080.72</v>
      </c>
      <c r="H903" s="238" t="s">
        <v>798</v>
      </c>
      <c r="I903" s="238"/>
      <c r="J903" s="238"/>
      <c r="K903" s="108">
        <f>G903</f>
        <v>1080.72</v>
      </c>
      <c r="L903" s="108"/>
      <c r="M903" s="109"/>
      <c r="N903" s="115"/>
    </row>
    <row r="904" spans="1:17" ht="52.95" hidden="1" customHeight="1" x14ac:dyDescent="0.25">
      <c r="A904" s="105" t="s">
        <v>440</v>
      </c>
      <c r="B904" s="118" t="s">
        <v>144</v>
      </c>
      <c r="C904" s="112" t="s">
        <v>1203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SUM(L905:L909)</f>
        <v>53.829599999999999</v>
      </c>
      <c r="N904" s="105" t="s">
        <v>46</v>
      </c>
    </row>
    <row r="905" spans="1:17" hidden="1" x14ac:dyDescent="0.2">
      <c r="A905" s="317"/>
      <c r="B905" s="139" t="s">
        <v>794</v>
      </c>
      <c r="C905" s="326"/>
      <c r="D905" s="108">
        <f>14*3</f>
        <v>42</v>
      </c>
      <c r="E905" s="108">
        <v>0.122</v>
      </c>
      <c r="F905" s="238"/>
      <c r="G905" s="108"/>
      <c r="H905" s="238"/>
      <c r="I905" s="108"/>
      <c r="J905" s="238"/>
      <c r="K905" s="108">
        <f>E905</f>
        <v>0.122</v>
      </c>
      <c r="L905" s="108">
        <f>K905*D905</f>
        <v>5.1239999999999997</v>
      </c>
      <c r="M905" s="109"/>
      <c r="N905" s="115"/>
    </row>
    <row r="906" spans="1:17" hidden="1" x14ac:dyDescent="0.2">
      <c r="A906" s="317"/>
      <c r="B906" s="139" t="s">
        <v>793</v>
      </c>
      <c r="C906" s="326"/>
      <c r="D906" s="108">
        <f>7*3</f>
        <v>21</v>
      </c>
      <c r="E906" s="108">
        <v>0.376</v>
      </c>
      <c r="F906" s="238"/>
      <c r="G906" s="108"/>
      <c r="H906" s="238"/>
      <c r="I906" s="108"/>
      <c r="J906" s="238"/>
      <c r="K906" s="108">
        <f>E906</f>
        <v>0.376</v>
      </c>
      <c r="L906" s="108">
        <f>K906*D906</f>
        <v>7.8959999999999999</v>
      </c>
      <c r="M906" s="109"/>
      <c r="N906" s="115"/>
    </row>
    <row r="907" spans="1:17" hidden="1" x14ac:dyDescent="0.2">
      <c r="A907" s="317"/>
      <c r="B907" s="139" t="s">
        <v>1466</v>
      </c>
      <c r="C907" s="326" t="s">
        <v>1482</v>
      </c>
      <c r="D907" s="108">
        <f>28*3</f>
        <v>84</v>
      </c>
      <c r="E907" s="318"/>
      <c r="F907" s="108">
        <v>0.15</v>
      </c>
      <c r="G907" s="108"/>
      <c r="H907" s="108">
        <v>0.3</v>
      </c>
      <c r="I907" s="108"/>
      <c r="J907" s="238">
        <f>1.6-0.3</f>
        <v>1.3</v>
      </c>
      <c r="K907" s="108">
        <f>J907*H907*F907</f>
        <v>5.8499999999999996E-2</v>
      </c>
      <c r="L907" s="108">
        <f>K907*D907</f>
        <v>4.9139999999999997</v>
      </c>
      <c r="M907" s="109"/>
      <c r="N907" s="115"/>
    </row>
    <row r="908" spans="1:17" hidden="1" x14ac:dyDescent="0.2">
      <c r="A908" s="317"/>
      <c r="B908" s="139" t="s">
        <v>1467</v>
      </c>
      <c r="C908" s="316"/>
      <c r="D908" s="108">
        <f>D790*3</f>
        <v>646.20000000000005</v>
      </c>
      <c r="E908" s="108"/>
      <c r="F908" s="108">
        <v>0.19</v>
      </c>
      <c r="G908" s="108"/>
      <c r="H908" s="108">
        <v>0.2</v>
      </c>
      <c r="I908" s="108"/>
      <c r="J908" s="238"/>
      <c r="K908" s="108">
        <f>H908*F908</f>
        <v>3.8000000000000006E-2</v>
      </c>
      <c r="L908" s="108">
        <f>K908*D908</f>
        <v>24.555600000000005</v>
      </c>
      <c r="M908" s="109"/>
      <c r="N908" s="115"/>
    </row>
    <row r="909" spans="1:17" hidden="1" x14ac:dyDescent="0.2">
      <c r="A909" s="273"/>
      <c r="B909" s="120" t="s">
        <v>828</v>
      </c>
      <c r="C909" s="325" t="s">
        <v>1576</v>
      </c>
      <c r="D909" s="122">
        <f>28*3</f>
        <v>84</v>
      </c>
      <c r="E909" s="122"/>
      <c r="F909" s="122">
        <v>0.15</v>
      </c>
      <c r="G909" s="122"/>
      <c r="H909" s="122">
        <v>0.3</v>
      </c>
      <c r="I909" s="122"/>
      <c r="J909" s="123">
        <v>3</v>
      </c>
      <c r="K909" s="122">
        <f>J909*H909*F909</f>
        <v>0.13499999999999998</v>
      </c>
      <c r="L909" s="122">
        <f>K909*D909</f>
        <v>11.339999999999998</v>
      </c>
      <c r="M909" s="132"/>
      <c r="N909" s="121"/>
    </row>
    <row r="910" spans="1:17" ht="40.799999999999997" hidden="1" x14ac:dyDescent="0.25">
      <c r="A910" s="117" t="s">
        <v>441</v>
      </c>
      <c r="B910" s="118" t="s">
        <v>268</v>
      </c>
      <c r="C910" s="112" t="s">
        <v>1203</v>
      </c>
      <c r="D910" s="193"/>
      <c r="E910" s="193"/>
      <c r="F910" s="193"/>
      <c r="G910" s="193"/>
      <c r="H910" s="193"/>
      <c r="I910" s="193"/>
      <c r="J910" s="193"/>
      <c r="K910" s="193"/>
      <c r="L910" s="193"/>
      <c r="M910" s="179">
        <f>SUM(L911:L915)</f>
        <v>53.829599999999999</v>
      </c>
      <c r="N910" s="117" t="s">
        <v>46</v>
      </c>
    </row>
    <row r="911" spans="1:17" ht="12" hidden="1" customHeight="1" x14ac:dyDescent="0.2">
      <c r="A911" s="317"/>
      <c r="B911" s="139" t="s">
        <v>794</v>
      </c>
      <c r="C911" s="326"/>
      <c r="D911" s="108">
        <f>14*3</f>
        <v>42</v>
      </c>
      <c r="E911" s="108">
        <v>0.122</v>
      </c>
      <c r="F911" s="238"/>
      <c r="G911" s="108"/>
      <c r="H911" s="238"/>
      <c r="I911" s="108"/>
      <c r="J911" s="238"/>
      <c r="K911" s="108">
        <f>E911</f>
        <v>0.122</v>
      </c>
      <c r="L911" s="108">
        <f>K911*D911</f>
        <v>5.1239999999999997</v>
      </c>
      <c r="M911" s="109"/>
      <c r="N911" s="115"/>
    </row>
    <row r="912" spans="1:17" hidden="1" x14ac:dyDescent="0.2">
      <c r="A912" s="317"/>
      <c r="B912" s="139" t="s">
        <v>793</v>
      </c>
      <c r="C912" s="326"/>
      <c r="D912" s="108">
        <f>7*3</f>
        <v>21</v>
      </c>
      <c r="E912" s="108">
        <v>0.376</v>
      </c>
      <c r="F912" s="238"/>
      <c r="G912" s="108"/>
      <c r="H912" s="238"/>
      <c r="I912" s="108"/>
      <c r="J912" s="238"/>
      <c r="K912" s="108">
        <f>E912</f>
        <v>0.376</v>
      </c>
      <c r="L912" s="108">
        <f>K912*D912</f>
        <v>7.8959999999999999</v>
      </c>
      <c r="M912" s="109"/>
      <c r="N912" s="115"/>
      <c r="P912" s="48" t="s">
        <v>796</v>
      </c>
      <c r="Q912" s="272"/>
    </row>
    <row r="913" spans="1:17" ht="12" hidden="1" customHeight="1" x14ac:dyDescent="0.2">
      <c r="A913" s="317"/>
      <c r="B913" s="139" t="s">
        <v>1466</v>
      </c>
      <c r="C913" s="326" t="s">
        <v>1482</v>
      </c>
      <c r="D913" s="108">
        <f>28*3</f>
        <v>84</v>
      </c>
      <c r="E913" s="318"/>
      <c r="F913" s="108">
        <v>0.15</v>
      </c>
      <c r="G913" s="108"/>
      <c r="H913" s="108">
        <v>0.3</v>
      </c>
      <c r="I913" s="108"/>
      <c r="J913" s="238">
        <f>1.6-0.3</f>
        <v>1.3</v>
      </c>
      <c r="K913" s="108">
        <f>J913*H913*F913</f>
        <v>5.8499999999999996E-2</v>
      </c>
      <c r="L913" s="108">
        <f>K913*D913</f>
        <v>4.9139999999999997</v>
      </c>
      <c r="M913" s="109"/>
      <c r="N913" s="115"/>
      <c r="Q913" s="48">
        <f>L911+L912+L913+L914/2</f>
        <v>30.2118</v>
      </c>
    </row>
    <row r="914" spans="1:17" ht="12" hidden="1" customHeight="1" x14ac:dyDescent="0.2">
      <c r="A914" s="317"/>
      <c r="B914" s="139" t="s">
        <v>1467</v>
      </c>
      <c r="C914" s="316"/>
      <c r="D914" s="108">
        <f>D908</f>
        <v>646.20000000000005</v>
      </c>
      <c r="E914" s="108"/>
      <c r="F914" s="108">
        <v>0.19</v>
      </c>
      <c r="G914" s="108"/>
      <c r="H914" s="108">
        <v>0.2</v>
      </c>
      <c r="I914" s="108"/>
      <c r="J914" s="238"/>
      <c r="K914" s="108">
        <f>H914*F914</f>
        <v>3.8000000000000006E-2</v>
      </c>
      <c r="L914" s="108">
        <f>K914*D914</f>
        <v>24.555600000000005</v>
      </c>
      <c r="M914" s="109"/>
      <c r="N914" s="115"/>
    </row>
    <row r="915" spans="1:17" ht="12" hidden="1" customHeight="1" x14ac:dyDescent="0.2">
      <c r="A915" s="273"/>
      <c r="B915" s="120" t="s">
        <v>828</v>
      </c>
      <c r="C915" s="325" t="s">
        <v>1576</v>
      </c>
      <c r="D915" s="122">
        <f>28*3</f>
        <v>84</v>
      </c>
      <c r="E915" s="122"/>
      <c r="F915" s="122">
        <v>0.15</v>
      </c>
      <c r="G915" s="122"/>
      <c r="H915" s="122">
        <v>0.3</v>
      </c>
      <c r="I915" s="122"/>
      <c r="J915" s="123">
        <v>3</v>
      </c>
      <c r="K915" s="122">
        <f>J915*H915*F915</f>
        <v>0.13499999999999998</v>
      </c>
      <c r="L915" s="122">
        <f>K915*D915</f>
        <v>11.339999999999998</v>
      </c>
      <c r="M915" s="132"/>
      <c r="N915" s="121"/>
    </row>
    <row r="916" spans="1:17" ht="20.399999999999999" hidden="1" x14ac:dyDescent="0.25">
      <c r="A916" s="117" t="s">
        <v>442</v>
      </c>
      <c r="B916" s="118" t="s">
        <v>77</v>
      </c>
      <c r="C916" s="95"/>
      <c r="D916" s="101"/>
      <c r="E916" s="101"/>
      <c r="F916" s="101"/>
      <c r="G916" s="101"/>
      <c r="H916" s="101"/>
      <c r="I916" s="101"/>
      <c r="J916" s="101"/>
      <c r="K916" s="101"/>
      <c r="L916" s="101"/>
      <c r="M916" s="98">
        <f>SUM(L917:L919)</f>
        <v>35.294400000000024</v>
      </c>
      <c r="N916" s="117" t="s">
        <v>46</v>
      </c>
      <c r="P916" s="48" t="s">
        <v>799</v>
      </c>
    </row>
    <row r="917" spans="1:17" ht="12" hidden="1" customHeight="1" x14ac:dyDescent="0.2">
      <c r="A917" s="138"/>
      <c r="B917" s="139" t="s">
        <v>888</v>
      </c>
      <c r="C917" s="316"/>
      <c r="D917" s="108">
        <v>1</v>
      </c>
      <c r="E917" s="108">
        <f>M860</f>
        <v>220.74000000000007</v>
      </c>
      <c r="F917" s="238"/>
      <c r="G917" s="238"/>
      <c r="H917" s="238"/>
      <c r="I917" s="238"/>
      <c r="J917" s="238"/>
      <c r="K917" s="108">
        <f>E917</f>
        <v>220.74000000000007</v>
      </c>
      <c r="L917" s="108">
        <f>K917</f>
        <v>220.74000000000007</v>
      </c>
      <c r="M917" s="110"/>
      <c r="N917" s="115"/>
    </row>
    <row r="918" spans="1:17" ht="20.399999999999999" hidden="1" x14ac:dyDescent="0.2">
      <c r="A918" s="138"/>
      <c r="B918" s="139" t="s">
        <v>1102</v>
      </c>
      <c r="C918" s="316"/>
      <c r="D918" s="108">
        <f>-1</f>
        <v>-1</v>
      </c>
      <c r="E918" s="108">
        <f>M904</f>
        <v>53.829599999999999</v>
      </c>
      <c r="F918" s="238"/>
      <c r="G918" s="238"/>
      <c r="H918" s="238"/>
      <c r="I918" s="238"/>
      <c r="J918" s="238"/>
      <c r="K918" s="108">
        <f>-E918</f>
        <v>-53.829599999999999</v>
      </c>
      <c r="L918" s="108">
        <f>K918</f>
        <v>-53.829599999999999</v>
      </c>
      <c r="M918" s="110"/>
      <c r="N918" s="115"/>
    </row>
    <row r="919" spans="1:17" ht="12" hidden="1" customHeight="1" x14ac:dyDescent="0.2">
      <c r="A919" s="138"/>
      <c r="B919" s="139" t="s">
        <v>1192</v>
      </c>
      <c r="C919" s="115"/>
      <c r="D919" s="108">
        <f>-1</f>
        <v>-1</v>
      </c>
      <c r="E919" s="108">
        <f>M920</f>
        <v>131.61600000000004</v>
      </c>
      <c r="F919" s="238"/>
      <c r="G919" s="238"/>
      <c r="H919" s="238"/>
      <c r="I919" s="238"/>
      <c r="J919" s="238"/>
      <c r="K919" s="108">
        <f>-E919</f>
        <v>-131.61600000000004</v>
      </c>
      <c r="L919" s="108">
        <f>K919</f>
        <v>-131.61600000000004</v>
      </c>
      <c r="M919" s="110"/>
      <c r="N919" s="115"/>
    </row>
    <row r="920" spans="1:17" ht="42" hidden="1" customHeight="1" x14ac:dyDescent="0.25">
      <c r="A920" s="117" t="s">
        <v>443</v>
      </c>
      <c r="B920" s="116" t="s">
        <v>1193</v>
      </c>
      <c r="C920" s="112"/>
      <c r="D920" s="193"/>
      <c r="E920" s="193"/>
      <c r="F920" s="193"/>
      <c r="G920" s="193"/>
      <c r="H920" s="193"/>
      <c r="I920" s="193"/>
      <c r="J920" s="193"/>
      <c r="K920" s="193"/>
      <c r="L920" s="193"/>
      <c r="M920" s="98">
        <f>SUM(L921:L922)</f>
        <v>131.61600000000004</v>
      </c>
      <c r="N920" s="117" t="s">
        <v>1079</v>
      </c>
    </row>
    <row r="921" spans="1:17" hidden="1" x14ac:dyDescent="0.25">
      <c r="A921" s="319"/>
      <c r="B921" s="320" t="s">
        <v>1534</v>
      </c>
      <c r="C921" s="158" t="s">
        <v>1203</v>
      </c>
      <c r="D921" s="242">
        <v>3</v>
      </c>
      <c r="E921" s="108">
        <f>34.95*4+10.8*7</f>
        <v>215.40000000000003</v>
      </c>
      <c r="F921" s="242"/>
      <c r="G921" s="109">
        <v>0.4</v>
      </c>
      <c r="H921" s="109"/>
      <c r="I921" s="109">
        <v>0.4</v>
      </c>
      <c r="J921" s="242"/>
      <c r="K921" s="242">
        <f>E921*G921*I921</f>
        <v>34.464000000000013</v>
      </c>
      <c r="L921" s="242">
        <f>K921*D921</f>
        <v>103.39200000000004</v>
      </c>
      <c r="M921" s="258"/>
      <c r="N921" s="317"/>
    </row>
    <row r="922" spans="1:17" ht="12" hidden="1" customHeight="1" x14ac:dyDescent="0.2">
      <c r="A922" s="119"/>
      <c r="B922" s="120" t="s">
        <v>1481</v>
      </c>
      <c r="C922" s="325" t="s">
        <v>1203</v>
      </c>
      <c r="D922" s="122">
        <f>12*3</f>
        <v>36</v>
      </c>
      <c r="E922" s="122">
        <v>4.9000000000000004</v>
      </c>
      <c r="F922" s="123"/>
      <c r="G922" s="122">
        <v>0.4</v>
      </c>
      <c r="H922" s="123"/>
      <c r="I922" s="122">
        <v>0.4</v>
      </c>
      <c r="J922" s="123"/>
      <c r="K922" s="122">
        <f>E922*G922*I922</f>
        <v>0.78400000000000014</v>
      </c>
      <c r="L922" s="122">
        <f t="shared" ref="L922" si="43">K922*D922</f>
        <v>28.224000000000004</v>
      </c>
      <c r="M922" s="125"/>
      <c r="N922" s="121"/>
    </row>
    <row r="923" spans="1:17" ht="51" x14ac:dyDescent="0.25">
      <c r="A923" s="219" t="s">
        <v>1476</v>
      </c>
      <c r="B923" s="105" t="s">
        <v>834</v>
      </c>
      <c r="C923" s="95" t="s">
        <v>1559</v>
      </c>
      <c r="D923" s="96"/>
      <c r="E923" s="96"/>
      <c r="F923" s="101"/>
      <c r="G923" s="101"/>
      <c r="H923" s="101"/>
      <c r="I923" s="101"/>
      <c r="J923" s="101"/>
      <c r="K923" s="96"/>
      <c r="L923" s="96"/>
      <c r="M923" s="105">
        <f>L924+L925+L926</f>
        <v>364.32000000000005</v>
      </c>
      <c r="N923" s="105" t="s">
        <v>63</v>
      </c>
    </row>
    <row r="924" spans="1:17" ht="12" customHeight="1" x14ac:dyDescent="0.2">
      <c r="A924" s="145"/>
      <c r="B924" s="282" t="s">
        <v>1479</v>
      </c>
      <c r="C924" s="505" t="s">
        <v>1203</v>
      </c>
      <c r="D924" s="280">
        <v>3</v>
      </c>
      <c r="E924" s="280">
        <v>34.950000000000003</v>
      </c>
      <c r="F924" s="243"/>
      <c r="G924" s="280">
        <v>0.4</v>
      </c>
      <c r="H924" s="243"/>
      <c r="I924" s="280">
        <v>4</v>
      </c>
      <c r="J924" s="243"/>
      <c r="K924" s="280">
        <f>E924*G924*I924</f>
        <v>55.920000000000009</v>
      </c>
      <c r="L924" s="280">
        <f>K924*D924</f>
        <v>167.76000000000002</v>
      </c>
      <c r="M924" s="131"/>
      <c r="N924" s="159"/>
    </row>
    <row r="925" spans="1:17" ht="12" customHeight="1" x14ac:dyDescent="0.2">
      <c r="A925" s="145"/>
      <c r="B925" s="282" t="s">
        <v>1480</v>
      </c>
      <c r="C925" s="505" t="s">
        <v>1203</v>
      </c>
      <c r="D925" s="280">
        <v>3</v>
      </c>
      <c r="E925" s="280">
        <v>10.8</v>
      </c>
      <c r="F925" s="243"/>
      <c r="G925" s="280">
        <v>0.4</v>
      </c>
      <c r="H925" s="243"/>
      <c r="I925" s="280">
        <v>7</v>
      </c>
      <c r="J925" s="243"/>
      <c r="K925" s="280">
        <f t="shared" ref="K925:K926" si="44">E925*G925*I925</f>
        <v>30.240000000000002</v>
      </c>
      <c r="L925" s="280">
        <f t="shared" ref="L925:L926" si="45">K925*D925</f>
        <v>90.72</v>
      </c>
      <c r="M925" s="131"/>
      <c r="N925" s="159"/>
    </row>
    <row r="926" spans="1:17" ht="12" hidden="1" customHeight="1" x14ac:dyDescent="0.2">
      <c r="A926" s="119"/>
      <c r="B926" s="120" t="s">
        <v>1481</v>
      </c>
      <c r="C926" s="325" t="s">
        <v>1203</v>
      </c>
      <c r="D926" s="122">
        <v>3</v>
      </c>
      <c r="E926" s="122">
        <v>4.9000000000000004</v>
      </c>
      <c r="F926" s="123"/>
      <c r="G926" s="122">
        <v>0.6</v>
      </c>
      <c r="H926" s="123"/>
      <c r="I926" s="122">
        <v>12</v>
      </c>
      <c r="J926" s="123"/>
      <c r="K926" s="122">
        <f t="shared" si="44"/>
        <v>35.28</v>
      </c>
      <c r="L926" s="122">
        <f t="shared" si="45"/>
        <v>105.84</v>
      </c>
      <c r="M926" s="125"/>
      <c r="N926" s="121"/>
    </row>
    <row r="927" spans="1:17" ht="72" hidden="1" customHeight="1" x14ac:dyDescent="0.2">
      <c r="A927" s="219" t="s">
        <v>1477</v>
      </c>
      <c r="B927" s="118" t="s">
        <v>1470</v>
      </c>
      <c r="C927" s="112"/>
      <c r="D927" s="99"/>
      <c r="E927" s="99"/>
      <c r="F927" s="106"/>
      <c r="G927" s="99"/>
      <c r="H927" s="106"/>
      <c r="I927" s="106"/>
      <c r="J927" s="106"/>
      <c r="K927" s="99"/>
      <c r="L927" s="99"/>
      <c r="M927" s="289">
        <f>SUM(L928:L932)</f>
        <v>584.505</v>
      </c>
      <c r="N927" s="117" t="s">
        <v>63</v>
      </c>
    </row>
    <row r="928" spans="1:17" hidden="1" x14ac:dyDescent="0.2">
      <c r="A928" s="138"/>
      <c r="B928" s="139" t="s">
        <v>1472</v>
      </c>
      <c r="C928" s="326" t="s">
        <v>1473</v>
      </c>
      <c r="D928" s="108">
        <v>3</v>
      </c>
      <c r="E928" s="108">
        <f>0.7*2+0.8*2</f>
        <v>3</v>
      </c>
      <c r="F928" s="238"/>
      <c r="G928" s="108">
        <v>0.15</v>
      </c>
      <c r="H928" s="238"/>
      <c r="I928" s="108">
        <v>14</v>
      </c>
      <c r="J928" s="238"/>
      <c r="K928" s="108">
        <f>E928*G928*I928</f>
        <v>6.2999999999999989</v>
      </c>
      <c r="L928" s="108">
        <f>K928*D928</f>
        <v>18.899999999999999</v>
      </c>
      <c r="M928" s="110"/>
      <c r="N928" s="115"/>
    </row>
    <row r="929" spans="1:16" hidden="1" x14ac:dyDescent="0.2">
      <c r="A929" s="138"/>
      <c r="B929" s="139"/>
      <c r="C929" s="326" t="s">
        <v>1474</v>
      </c>
      <c r="D929" s="108">
        <v>3</v>
      </c>
      <c r="E929" s="108">
        <f>2.4*2+0.75*2</f>
        <v>6.3</v>
      </c>
      <c r="F929" s="238"/>
      <c r="G929" s="108">
        <v>0.15</v>
      </c>
      <c r="H929" s="238"/>
      <c r="I929" s="108">
        <v>7</v>
      </c>
      <c r="J929" s="238"/>
      <c r="K929" s="108">
        <f t="shared" ref="K929:K930" si="46">E929*G929*I929</f>
        <v>6.6149999999999993</v>
      </c>
      <c r="L929" s="108">
        <f>K929*D929</f>
        <v>19.844999999999999</v>
      </c>
      <c r="M929" s="110"/>
      <c r="N929" s="115"/>
      <c r="P929" s="272"/>
    </row>
    <row r="930" spans="1:16" hidden="1" x14ac:dyDescent="0.2">
      <c r="A930" s="138"/>
      <c r="B930" s="139" t="s">
        <v>1468</v>
      </c>
      <c r="C930" s="316"/>
      <c r="D930" s="108">
        <v>3</v>
      </c>
      <c r="E930" s="108">
        <v>228</v>
      </c>
      <c r="F930" s="238"/>
      <c r="G930" s="109">
        <v>0.2</v>
      </c>
      <c r="H930" s="238"/>
      <c r="I930" s="108">
        <v>2</v>
      </c>
      <c r="J930" s="238"/>
      <c r="K930" s="108">
        <f t="shared" si="46"/>
        <v>91.2</v>
      </c>
      <c r="L930" s="108">
        <f>K930*D930</f>
        <v>273.60000000000002</v>
      </c>
      <c r="M930" s="110"/>
      <c r="N930" s="115"/>
    </row>
    <row r="931" spans="1:16" ht="12" hidden="1" customHeight="1" x14ac:dyDescent="0.2">
      <c r="A931" s="323"/>
      <c r="B931" s="324" t="s">
        <v>1471</v>
      </c>
      <c r="C931" s="325" t="s">
        <v>1482</v>
      </c>
      <c r="D931" s="122">
        <v>3</v>
      </c>
      <c r="E931" s="122">
        <f>(0.3*2+0.15*2)*0.5</f>
        <v>0.44999999999999996</v>
      </c>
      <c r="F931" s="122"/>
      <c r="G931" s="122">
        <v>1.2</v>
      </c>
      <c r="H931" s="122"/>
      <c r="I931" s="122">
        <v>28</v>
      </c>
      <c r="J931" s="123"/>
      <c r="K931" s="122">
        <f>E931*I931*G931</f>
        <v>15.119999999999997</v>
      </c>
      <c r="L931" s="122">
        <f>K931*D931</f>
        <v>45.359999999999992</v>
      </c>
      <c r="M931" s="322"/>
      <c r="N931" s="273"/>
    </row>
    <row r="932" spans="1:16" ht="12" hidden="1" customHeight="1" x14ac:dyDescent="0.2">
      <c r="A932" s="323"/>
      <c r="B932" s="324" t="s">
        <v>828</v>
      </c>
      <c r="C932" s="325" t="s">
        <v>1579</v>
      </c>
      <c r="D932" s="122">
        <f>28*3</f>
        <v>84</v>
      </c>
      <c r="E932" s="122">
        <f>0.15*2+0.3*2</f>
        <v>0.89999999999999991</v>
      </c>
      <c r="F932" s="122"/>
      <c r="G932" s="122">
        <v>3</v>
      </c>
      <c r="H932" s="122"/>
      <c r="I932" s="551"/>
      <c r="J932" s="123"/>
      <c r="K932" s="122">
        <f>E932*G932</f>
        <v>2.6999999999999997</v>
      </c>
      <c r="L932" s="122">
        <f>K932*D932</f>
        <v>226.79999999999998</v>
      </c>
      <c r="M932" s="322"/>
      <c r="N932" s="273"/>
    </row>
    <row r="933" spans="1:16" ht="81.599999999999994" hidden="1" x14ac:dyDescent="0.25">
      <c r="A933" s="219" t="s">
        <v>1469</v>
      </c>
      <c r="B933" s="118" t="s">
        <v>1521</v>
      </c>
      <c r="C933" s="112"/>
      <c r="D933" s="193"/>
      <c r="E933" s="193"/>
      <c r="F933" s="193"/>
      <c r="G933" s="193"/>
      <c r="H933" s="193"/>
      <c r="I933" s="193"/>
      <c r="J933" s="193"/>
      <c r="K933" s="193"/>
      <c r="L933" s="193"/>
      <c r="M933" s="98">
        <f>L934+L935</f>
        <v>1381.1615999999999</v>
      </c>
      <c r="N933" s="105" t="s">
        <v>71</v>
      </c>
    </row>
    <row r="934" spans="1:16" ht="12" hidden="1" customHeight="1" x14ac:dyDescent="0.2">
      <c r="A934" s="138"/>
      <c r="B934" s="139" t="s">
        <v>1098</v>
      </c>
      <c r="C934" s="115"/>
      <c r="D934" s="108">
        <v>3</v>
      </c>
      <c r="E934" s="108">
        <f>(1.6+0.2)*28*4</f>
        <v>201.6</v>
      </c>
      <c r="F934" s="238"/>
      <c r="G934" s="109">
        <v>0.61699999999999999</v>
      </c>
      <c r="H934" s="238"/>
      <c r="I934" s="238"/>
      <c r="J934" s="238"/>
      <c r="K934" s="108">
        <f>E934*G934</f>
        <v>124.38719999999999</v>
      </c>
      <c r="L934" s="108">
        <f>K934*D934</f>
        <v>373.16159999999996</v>
      </c>
      <c r="M934" s="110"/>
      <c r="N934" s="115"/>
    </row>
    <row r="935" spans="1:16" ht="12" hidden="1" customHeight="1" x14ac:dyDescent="0.2">
      <c r="A935" s="119"/>
      <c r="B935" s="120" t="s">
        <v>828</v>
      </c>
      <c r="C935" s="325" t="s">
        <v>1577</v>
      </c>
      <c r="D935" s="122">
        <f>28*3</f>
        <v>84</v>
      </c>
      <c r="E935" s="550">
        <v>3</v>
      </c>
      <c r="F935" s="123"/>
      <c r="G935" s="132">
        <v>4</v>
      </c>
      <c r="H935" s="123"/>
      <c r="I935" s="123"/>
      <c r="J935" s="123"/>
      <c r="K935" s="122">
        <f>E935*G935</f>
        <v>12</v>
      </c>
      <c r="L935" s="122">
        <f>K935*D935</f>
        <v>1008</v>
      </c>
      <c r="M935" s="125"/>
      <c r="N935" s="121"/>
    </row>
    <row r="936" spans="1:16" ht="57.45" hidden="1" customHeight="1" x14ac:dyDescent="0.2">
      <c r="A936" s="219" t="s">
        <v>1580</v>
      </c>
      <c r="B936" s="117" t="s">
        <v>890</v>
      </c>
      <c r="C936" s="95"/>
      <c r="D936" s="96"/>
      <c r="E936" s="99"/>
      <c r="F936" s="106"/>
      <c r="G936" s="106"/>
      <c r="H936" s="106"/>
      <c r="I936" s="106"/>
      <c r="J936" s="106"/>
      <c r="K936" s="99"/>
      <c r="L936" s="99"/>
      <c r="M936" s="105">
        <f>L937</f>
        <v>692.92799999999988</v>
      </c>
      <c r="N936" s="105" t="s">
        <v>46</v>
      </c>
    </row>
    <row r="937" spans="1:16" ht="12" hidden="1" customHeight="1" x14ac:dyDescent="0.2">
      <c r="A937" s="548"/>
      <c r="B937" s="119"/>
      <c r="C937" s="554" t="s">
        <v>1582</v>
      </c>
      <c r="D937" s="556">
        <v>3</v>
      </c>
      <c r="E937" s="122">
        <f>4.9*2*(5.6*6)+1.6*(5.8*6)</f>
        <v>384.96</v>
      </c>
      <c r="F937" s="123"/>
      <c r="G937" s="132">
        <v>0.6</v>
      </c>
      <c r="H937" s="123"/>
      <c r="I937" s="123"/>
      <c r="J937" s="123"/>
      <c r="K937" s="122">
        <f>E937*G937</f>
        <v>230.97599999999997</v>
      </c>
      <c r="L937" s="122">
        <f>K937*D937</f>
        <v>692.92799999999988</v>
      </c>
      <c r="M937" s="125"/>
      <c r="N937" s="121"/>
    </row>
    <row r="938" spans="1:16" ht="12" hidden="1" customHeight="1" x14ac:dyDescent="0.2">
      <c r="A938" s="140" t="s">
        <v>55</v>
      </c>
      <c r="B938" s="141" t="s">
        <v>902</v>
      </c>
      <c r="C938" s="127"/>
      <c r="D938" s="237"/>
      <c r="E938" s="237"/>
      <c r="F938" s="237"/>
      <c r="G938" s="237"/>
      <c r="H938" s="237"/>
      <c r="I938" s="237"/>
      <c r="J938" s="237"/>
      <c r="K938" s="237"/>
      <c r="L938" s="237"/>
      <c r="M938" s="128"/>
      <c r="N938" s="127"/>
    </row>
    <row r="939" spans="1:16" ht="63" hidden="1" customHeight="1" x14ac:dyDescent="0.25">
      <c r="A939" s="105" t="s">
        <v>444</v>
      </c>
      <c r="B939" s="118" t="s">
        <v>105</v>
      </c>
      <c r="C939" s="112"/>
      <c r="D939" s="193"/>
      <c r="E939" s="193"/>
      <c r="F939" s="193"/>
      <c r="G939" s="193"/>
      <c r="H939" s="193"/>
      <c r="I939" s="193"/>
      <c r="J939" s="193"/>
      <c r="K939" s="193"/>
      <c r="L939" s="193"/>
      <c r="M939" s="98">
        <f>SUM(L940:L942)</f>
        <v>789.36</v>
      </c>
      <c r="N939" s="105" t="s">
        <v>63</v>
      </c>
    </row>
    <row r="940" spans="1:16" ht="12" hidden="1" customHeight="1" x14ac:dyDescent="0.2">
      <c r="A940" s="145"/>
      <c r="B940" s="501" t="s">
        <v>1187</v>
      </c>
      <c r="C940" s="502" t="s">
        <v>1203</v>
      </c>
      <c r="D940" s="280">
        <v>3</v>
      </c>
      <c r="E940" s="280">
        <v>34.6</v>
      </c>
      <c r="F940" s="243"/>
      <c r="G940" s="280">
        <v>1.1000000000000001</v>
      </c>
      <c r="H940" s="243"/>
      <c r="I940" s="243">
        <v>4</v>
      </c>
      <c r="J940" s="243"/>
      <c r="K940" s="280">
        <f>E940*G940*I940</f>
        <v>152.24</v>
      </c>
      <c r="L940" s="280">
        <f>K940*D940</f>
        <v>456.72</v>
      </c>
      <c r="M940" s="131"/>
      <c r="N940" s="159"/>
    </row>
    <row r="941" spans="1:16" ht="12" hidden="1" customHeight="1" x14ac:dyDescent="0.2">
      <c r="A941" s="145"/>
      <c r="B941" s="503" t="s">
        <v>1188</v>
      </c>
      <c r="C941" s="502" t="s">
        <v>1203</v>
      </c>
      <c r="D941" s="280">
        <f>3</f>
        <v>3</v>
      </c>
      <c r="E941" s="280">
        <v>4.8</v>
      </c>
      <c r="F941" s="243"/>
      <c r="G941" s="280">
        <v>1.1000000000000001</v>
      </c>
      <c r="H941" s="243"/>
      <c r="I941" s="243">
        <f>13*2</f>
        <v>26</v>
      </c>
      <c r="J941" s="243"/>
      <c r="K941" s="280">
        <f>E941*G941*I941</f>
        <v>137.28</v>
      </c>
      <c r="L941" s="280">
        <f t="shared" ref="L941:L942" si="47">K941*D941</f>
        <v>411.84000000000003</v>
      </c>
      <c r="M941" s="131"/>
      <c r="N941" s="159"/>
    </row>
    <row r="942" spans="1:16" ht="12" hidden="1" customHeight="1" x14ac:dyDescent="0.2">
      <c r="A942" s="145"/>
      <c r="B942" s="501" t="s">
        <v>1196</v>
      </c>
      <c r="C942" s="502" t="s">
        <v>1203</v>
      </c>
      <c r="D942" s="280">
        <v>3</v>
      </c>
      <c r="E942" s="280">
        <v>1</v>
      </c>
      <c r="F942" s="243"/>
      <c r="G942" s="280">
        <v>1.1000000000000001</v>
      </c>
      <c r="H942" s="243"/>
      <c r="I942" s="243">
        <f>-24</f>
        <v>-24</v>
      </c>
      <c r="J942" s="243"/>
      <c r="K942" s="280">
        <f>E942*G942*I942</f>
        <v>-26.400000000000002</v>
      </c>
      <c r="L942" s="280">
        <f t="shared" si="47"/>
        <v>-79.2</v>
      </c>
      <c r="M942" s="131"/>
      <c r="N942" s="159"/>
    </row>
    <row r="943" spans="1:16" ht="12" hidden="1" customHeight="1" x14ac:dyDescent="0.2">
      <c r="A943" s="140" t="s">
        <v>445</v>
      </c>
      <c r="B943" s="141" t="s">
        <v>41</v>
      </c>
      <c r="C943" s="127"/>
      <c r="D943" s="237"/>
      <c r="E943" s="237"/>
      <c r="F943" s="237"/>
      <c r="G943" s="237"/>
      <c r="H943" s="237"/>
      <c r="I943" s="237"/>
      <c r="J943" s="237"/>
      <c r="K943" s="237"/>
      <c r="L943" s="237"/>
      <c r="M943" s="128"/>
      <c r="N943" s="127"/>
    </row>
    <row r="944" spans="1:16" ht="64.05" hidden="1" customHeight="1" x14ac:dyDescent="0.25">
      <c r="A944" s="105" t="s">
        <v>446</v>
      </c>
      <c r="B944" s="118" t="s">
        <v>109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hidden="1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hidden="1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48">E946*G946*I946*J946</f>
        <v>274.56</v>
      </c>
      <c r="L946" s="280">
        <f t="shared" ref="L946:L947" si="49">K946*D946</f>
        <v>823.68000000000006</v>
      </c>
      <c r="M946" s="131"/>
      <c r="N946" s="159"/>
    </row>
    <row r="947" spans="1:14" ht="12" hidden="1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48"/>
        <v>-52.800000000000004</v>
      </c>
      <c r="L947" s="280">
        <f t="shared" si="49"/>
        <v>-158.4</v>
      </c>
      <c r="M947" s="131"/>
      <c r="N947" s="159"/>
    </row>
    <row r="948" spans="1:14" ht="73.8" hidden="1" customHeight="1" x14ac:dyDescent="0.25">
      <c r="A948" s="105" t="s">
        <v>447</v>
      </c>
      <c r="B948" s="116" t="s">
        <v>941</v>
      </c>
      <c r="C948" s="112" t="s">
        <v>1550</v>
      </c>
      <c r="D948" s="105"/>
      <c r="E948" s="193"/>
      <c r="F948" s="193"/>
      <c r="G948" s="193"/>
      <c r="H948" s="193"/>
      <c r="J948" s="105" t="s">
        <v>1195</v>
      </c>
      <c r="K948" s="193"/>
      <c r="L948" s="193"/>
      <c r="M948" s="98">
        <f>SUM(L949:L951)</f>
        <v>1578.72</v>
      </c>
      <c r="N948" s="105" t="s">
        <v>63</v>
      </c>
    </row>
    <row r="949" spans="1:14" ht="12" hidden="1" customHeight="1" x14ac:dyDescent="0.2">
      <c r="A949" s="145"/>
      <c r="B949" s="501" t="s">
        <v>1187</v>
      </c>
      <c r="C949" s="502" t="s">
        <v>1203</v>
      </c>
      <c r="D949" s="280">
        <v>3</v>
      </c>
      <c r="E949" s="280">
        <v>34.6</v>
      </c>
      <c r="F949" s="243"/>
      <c r="G949" s="280">
        <v>1.1000000000000001</v>
      </c>
      <c r="H949" s="243"/>
      <c r="I949" s="243">
        <v>4</v>
      </c>
      <c r="J949" s="243">
        <v>2</v>
      </c>
      <c r="K949" s="280">
        <f>E949*G949*I949*J949</f>
        <v>304.48</v>
      </c>
      <c r="L949" s="280">
        <f>K949*D949</f>
        <v>913.44</v>
      </c>
      <c r="M949" s="131"/>
      <c r="N949" s="159"/>
    </row>
    <row r="950" spans="1:14" ht="12" hidden="1" customHeight="1" x14ac:dyDescent="0.2">
      <c r="A950" s="145"/>
      <c r="B950" s="503" t="s">
        <v>1188</v>
      </c>
      <c r="C950" s="502" t="s">
        <v>1203</v>
      </c>
      <c r="D950" s="280">
        <f>3</f>
        <v>3</v>
      </c>
      <c r="E950" s="280">
        <v>4.8</v>
      </c>
      <c r="F950" s="243"/>
      <c r="G950" s="280">
        <v>1.1000000000000001</v>
      </c>
      <c r="H950" s="243"/>
      <c r="I950" s="243">
        <f>13*2</f>
        <v>26</v>
      </c>
      <c r="J950" s="243">
        <v>2</v>
      </c>
      <c r="K950" s="280">
        <f t="shared" ref="K950:K951" si="50">E950*G950*I950*J950</f>
        <v>274.56</v>
      </c>
      <c r="L950" s="280">
        <f t="shared" ref="L950:L951" si="51">K950*D950</f>
        <v>823.68000000000006</v>
      </c>
      <c r="M950" s="131"/>
      <c r="N950" s="159"/>
    </row>
    <row r="951" spans="1:14" ht="12" hidden="1" customHeight="1" x14ac:dyDescent="0.2">
      <c r="A951" s="504"/>
      <c r="B951" s="282" t="s">
        <v>1194</v>
      </c>
      <c r="C951" s="502" t="s">
        <v>1203</v>
      </c>
      <c r="D951" s="280">
        <v>3</v>
      </c>
      <c r="E951" s="280">
        <v>1</v>
      </c>
      <c r="F951" s="243"/>
      <c r="G951" s="280">
        <v>1.1000000000000001</v>
      </c>
      <c r="H951" s="243"/>
      <c r="I951" s="243">
        <f>-24</f>
        <v>-24</v>
      </c>
      <c r="J951" s="243">
        <v>2</v>
      </c>
      <c r="K951" s="280">
        <f t="shared" si="50"/>
        <v>-52.800000000000004</v>
      </c>
      <c r="L951" s="280">
        <f t="shared" si="51"/>
        <v>-158.4</v>
      </c>
      <c r="M951" s="131"/>
      <c r="N951" s="159"/>
    </row>
    <row r="952" spans="1:14" ht="12" hidden="1" customHeight="1" x14ac:dyDescent="0.2">
      <c r="A952" s="140" t="s">
        <v>448</v>
      </c>
      <c r="B952" s="141" t="s">
        <v>42</v>
      </c>
      <c r="C952" s="127"/>
      <c r="D952" s="237"/>
      <c r="E952" s="237"/>
      <c r="F952" s="237"/>
      <c r="G952" s="237"/>
      <c r="H952" s="237"/>
      <c r="I952" s="237"/>
      <c r="J952" s="237"/>
      <c r="K952" s="237"/>
      <c r="L952" s="237"/>
      <c r="M952" s="128"/>
      <c r="N952" s="127"/>
    </row>
    <row r="953" spans="1:14" ht="31.5" hidden="1" customHeight="1" x14ac:dyDescent="0.25">
      <c r="A953" s="105" t="s">
        <v>449</v>
      </c>
      <c r="B953" s="116" t="s">
        <v>1197</v>
      </c>
      <c r="C953" s="112" t="s">
        <v>1550</v>
      </c>
      <c r="D953" s="105"/>
      <c r="E953" s="193"/>
      <c r="F953" s="193"/>
      <c r="G953" s="193"/>
      <c r="H953" s="193"/>
      <c r="J953" s="105" t="s">
        <v>1195</v>
      </c>
      <c r="K953" s="193"/>
      <c r="L953" s="193"/>
      <c r="M953" s="98">
        <f>SUM(L954:L956)</f>
        <v>1578.72</v>
      </c>
      <c r="N953" s="105" t="s">
        <v>63</v>
      </c>
    </row>
    <row r="954" spans="1:14" ht="12" hidden="1" customHeight="1" x14ac:dyDescent="0.2">
      <c r="A954" s="145"/>
      <c r="B954" s="501" t="s">
        <v>1187</v>
      </c>
      <c r="C954" s="502" t="s">
        <v>1203</v>
      </c>
      <c r="D954" s="280">
        <v>3</v>
      </c>
      <c r="E954" s="280">
        <v>34.6</v>
      </c>
      <c r="F954" s="243"/>
      <c r="G954" s="280">
        <v>1.1000000000000001</v>
      </c>
      <c r="H954" s="243"/>
      <c r="I954" s="243">
        <v>4</v>
      </c>
      <c r="J954" s="243">
        <v>2</v>
      </c>
      <c r="K954" s="280">
        <f>E954*G954*I954*J954</f>
        <v>304.48</v>
      </c>
      <c r="L954" s="280">
        <f>K954*D954</f>
        <v>913.44</v>
      </c>
      <c r="M954" s="131"/>
      <c r="N954" s="159"/>
    </row>
    <row r="955" spans="1:14" ht="12" hidden="1" customHeight="1" x14ac:dyDescent="0.2">
      <c r="A955" s="145"/>
      <c r="B955" s="503" t="s">
        <v>1188</v>
      </c>
      <c r="C955" s="502" t="s">
        <v>1203</v>
      </c>
      <c r="D955" s="280">
        <f>3</f>
        <v>3</v>
      </c>
      <c r="E955" s="280">
        <v>4.8</v>
      </c>
      <c r="F955" s="243"/>
      <c r="G955" s="280">
        <v>1.1000000000000001</v>
      </c>
      <c r="H955" s="243"/>
      <c r="I955" s="243">
        <f>13*2</f>
        <v>26</v>
      </c>
      <c r="J955" s="243">
        <v>2</v>
      </c>
      <c r="K955" s="280">
        <f t="shared" ref="K955:K956" si="52">E955*G955*I955*J955</f>
        <v>274.56</v>
      </c>
      <c r="L955" s="280">
        <f t="shared" ref="L955:L956" si="53">K955*D955</f>
        <v>823.68000000000006</v>
      </c>
      <c r="M955" s="131"/>
      <c r="N955" s="159"/>
    </row>
    <row r="956" spans="1:14" ht="12" hidden="1" customHeight="1" x14ac:dyDescent="0.2">
      <c r="A956" s="145"/>
      <c r="B956" s="282" t="s">
        <v>1194</v>
      </c>
      <c r="C956" s="502" t="s">
        <v>1203</v>
      </c>
      <c r="D956" s="280">
        <v>3</v>
      </c>
      <c r="E956" s="280">
        <v>1</v>
      </c>
      <c r="F956" s="243"/>
      <c r="G956" s="280">
        <v>1.1000000000000001</v>
      </c>
      <c r="H956" s="243"/>
      <c r="I956" s="243">
        <f>-24</f>
        <v>-24</v>
      </c>
      <c r="J956" s="243">
        <v>2</v>
      </c>
      <c r="K956" s="280">
        <f t="shared" si="52"/>
        <v>-52.800000000000004</v>
      </c>
      <c r="L956" s="280">
        <f t="shared" si="53"/>
        <v>-158.4</v>
      </c>
      <c r="M956" s="131"/>
      <c r="N956" s="159"/>
    </row>
    <row r="957" spans="1:14" ht="31.5" hidden="1" customHeight="1" x14ac:dyDescent="0.25">
      <c r="A957" s="105" t="s">
        <v>450</v>
      </c>
      <c r="B957" s="116" t="s">
        <v>1017</v>
      </c>
      <c r="C957" s="112" t="s">
        <v>1550</v>
      </c>
      <c r="D957" s="105"/>
      <c r="E957" s="193"/>
      <c r="F957" s="193"/>
      <c r="G957" s="193"/>
      <c r="H957" s="193"/>
      <c r="J957" s="105" t="s">
        <v>1195</v>
      </c>
      <c r="K957" s="193"/>
      <c r="L957" s="193"/>
      <c r="M957" s="98">
        <f>SUM(L958:L960)</f>
        <v>1578.72</v>
      </c>
      <c r="N957" s="105" t="s">
        <v>63</v>
      </c>
    </row>
    <row r="958" spans="1:14" ht="12" hidden="1" customHeight="1" x14ac:dyDescent="0.2">
      <c r="A958" s="145"/>
      <c r="B958" s="501" t="s">
        <v>1187</v>
      </c>
      <c r="C958" s="502" t="s">
        <v>1203</v>
      </c>
      <c r="D958" s="280">
        <v>3</v>
      </c>
      <c r="E958" s="280">
        <v>34.6</v>
      </c>
      <c r="F958" s="243"/>
      <c r="G958" s="280">
        <v>1.1000000000000001</v>
      </c>
      <c r="H958" s="243"/>
      <c r="I958" s="243">
        <v>4</v>
      </c>
      <c r="J958" s="243">
        <v>2</v>
      </c>
      <c r="K958" s="280">
        <f>E958*G958*I958*J958</f>
        <v>304.48</v>
      </c>
      <c r="L958" s="280">
        <f>K958*D958</f>
        <v>913.44</v>
      </c>
      <c r="M958" s="131"/>
      <c r="N958" s="159"/>
    </row>
    <row r="959" spans="1:14" ht="12" hidden="1" customHeight="1" x14ac:dyDescent="0.2">
      <c r="A959" s="145"/>
      <c r="B959" s="503" t="s">
        <v>1188</v>
      </c>
      <c r="C959" s="502" t="s">
        <v>1203</v>
      </c>
      <c r="D959" s="280">
        <f>3</f>
        <v>3</v>
      </c>
      <c r="E959" s="280">
        <v>4.8</v>
      </c>
      <c r="F959" s="243"/>
      <c r="G959" s="280">
        <v>1.1000000000000001</v>
      </c>
      <c r="H959" s="243"/>
      <c r="I959" s="243">
        <f>13*2</f>
        <v>26</v>
      </c>
      <c r="J959" s="243">
        <v>2</v>
      </c>
      <c r="K959" s="280">
        <f t="shared" ref="K959:K960" si="54">E959*G959*I959*J959</f>
        <v>274.56</v>
      </c>
      <c r="L959" s="280">
        <f t="shared" ref="L959:L960" si="55">K959*D959</f>
        <v>823.68000000000006</v>
      </c>
      <c r="M959" s="131"/>
      <c r="N959" s="159"/>
    </row>
    <row r="960" spans="1:14" ht="12" hidden="1" customHeight="1" x14ac:dyDescent="0.2">
      <c r="A960" s="145"/>
      <c r="B960" s="282" t="s">
        <v>1194</v>
      </c>
      <c r="C960" s="502" t="s">
        <v>1203</v>
      </c>
      <c r="D960" s="280">
        <v>3</v>
      </c>
      <c r="E960" s="280">
        <v>1</v>
      </c>
      <c r="F960" s="243"/>
      <c r="G960" s="280">
        <v>1.1000000000000001</v>
      </c>
      <c r="H960" s="243"/>
      <c r="I960" s="243">
        <f>-24</f>
        <v>-24</v>
      </c>
      <c r="J960" s="243">
        <v>2</v>
      </c>
      <c r="K960" s="280">
        <f t="shared" si="54"/>
        <v>-52.800000000000004</v>
      </c>
      <c r="L960" s="280">
        <f t="shared" si="55"/>
        <v>-158.4</v>
      </c>
      <c r="M960" s="131"/>
      <c r="N960" s="159"/>
    </row>
    <row r="961" spans="1:14" ht="12" hidden="1" customHeight="1" x14ac:dyDescent="0.2">
      <c r="A961" s="140" t="s">
        <v>451</v>
      </c>
      <c r="B961" s="141" t="s">
        <v>420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63" hidden="1" customHeight="1" x14ac:dyDescent="0.25">
      <c r="A962" s="105" t="s">
        <v>452</v>
      </c>
      <c r="B962" s="116" t="s">
        <v>911</v>
      </c>
      <c r="C962" s="112"/>
      <c r="D962" s="193"/>
      <c r="E962" s="193"/>
      <c r="F962" s="193"/>
      <c r="G962" s="193"/>
      <c r="H962" s="193"/>
      <c r="I962" s="193"/>
      <c r="J962" s="193"/>
      <c r="K962" s="193"/>
      <c r="L962" s="193"/>
      <c r="M962" s="98">
        <f>L963</f>
        <v>1596</v>
      </c>
      <c r="N962" s="105" t="s">
        <v>63</v>
      </c>
    </row>
    <row r="963" spans="1:14" ht="12" hidden="1" customHeight="1" x14ac:dyDescent="0.2">
      <c r="A963" s="145"/>
      <c r="B963" s="282" t="s">
        <v>1198</v>
      </c>
      <c r="C963" s="505" t="s">
        <v>1203</v>
      </c>
      <c r="D963" s="280">
        <v>3</v>
      </c>
      <c r="E963" s="280">
        <v>14</v>
      </c>
      <c r="F963" s="243"/>
      <c r="G963" s="280">
        <v>38</v>
      </c>
      <c r="H963" s="243"/>
      <c r="I963" s="243"/>
      <c r="J963" s="243"/>
      <c r="K963" s="280">
        <f>E963*G963</f>
        <v>532</v>
      </c>
      <c r="L963" s="280">
        <f>K963*D963</f>
        <v>1596</v>
      </c>
      <c r="M963" s="131"/>
      <c r="N963" s="159"/>
    </row>
    <row r="964" spans="1:14" ht="42" hidden="1" customHeight="1" x14ac:dyDescent="0.25">
      <c r="A964" s="117" t="s">
        <v>453</v>
      </c>
      <c r="B964" s="116" t="s">
        <v>913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17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51" hidden="1" x14ac:dyDescent="0.25">
      <c r="A966" s="291" t="s">
        <v>1434</v>
      </c>
      <c r="B966" s="287" t="s">
        <v>1435</v>
      </c>
      <c r="C966" s="502" t="s">
        <v>1203</v>
      </c>
      <c r="D966" s="283"/>
      <c r="E966" s="283"/>
      <c r="F966" s="283"/>
      <c r="G966" s="283"/>
      <c r="H966" s="283"/>
      <c r="I966" s="283"/>
      <c r="J966" s="283"/>
      <c r="K966" s="283"/>
      <c r="L966" s="283"/>
      <c r="M966" s="315">
        <f>L967</f>
        <v>21</v>
      </c>
      <c r="N966" s="291" t="s">
        <v>63</v>
      </c>
    </row>
    <row r="967" spans="1:14" ht="12" hidden="1" customHeight="1" x14ac:dyDescent="0.2">
      <c r="A967" s="145"/>
      <c r="B967" s="282" t="s">
        <v>1198</v>
      </c>
      <c r="C967" s="159"/>
      <c r="D967" s="280">
        <v>3</v>
      </c>
      <c r="E967" s="280">
        <v>7</v>
      </c>
      <c r="F967" s="243"/>
      <c r="G967" s="280"/>
      <c r="H967" s="243"/>
      <c r="I967" s="243"/>
      <c r="J967" s="243"/>
      <c r="K967" s="280">
        <f>E967</f>
        <v>7</v>
      </c>
      <c r="L967" s="280">
        <f>K967*D967</f>
        <v>21</v>
      </c>
      <c r="M967" s="130"/>
      <c r="N967" s="159"/>
    </row>
    <row r="968" spans="1:14" ht="71.400000000000006" hidden="1" x14ac:dyDescent="0.25">
      <c r="A968" s="291" t="s">
        <v>1436</v>
      </c>
      <c r="B968" s="287" t="s">
        <v>1437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114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38</v>
      </c>
      <c r="F969" s="243"/>
      <c r="G969" s="280"/>
      <c r="H969" s="243"/>
      <c r="I969" s="243"/>
      <c r="J969" s="243"/>
      <c r="K969" s="280">
        <f>E969</f>
        <v>38</v>
      </c>
      <c r="L969" s="280">
        <f>K969*D969</f>
        <v>114</v>
      </c>
      <c r="M969" s="130"/>
      <c r="N969" s="159"/>
    </row>
    <row r="970" spans="1:14" ht="61.2" hidden="1" x14ac:dyDescent="0.25">
      <c r="A970" s="291" t="s">
        <v>1510</v>
      </c>
      <c r="B970" s="506" t="str">
        <f>'BM06'!B319</f>
        <v>FABRICAÇÃO E INSTALAÇÃO DE TESOURA INTEIRA EM MADEIRA NÃO APARELHADAVÃO DE 12 M, PARA TELHA CERÂMICA OU DE CONCRETO, INCLUSO IÇAMENTO. AF_07/2019</v>
      </c>
      <c r="C970" s="288"/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21</v>
      </c>
      <c r="N970" s="291" t="s">
        <v>63</v>
      </c>
    </row>
    <row r="971" spans="1:14" ht="12" hidden="1" customHeight="1" x14ac:dyDescent="0.2">
      <c r="A971" s="119"/>
      <c r="B971" s="120" t="s">
        <v>1509</v>
      </c>
      <c r="C971" s="325" t="s">
        <v>1203</v>
      </c>
      <c r="D971" s="122">
        <v>3</v>
      </c>
      <c r="E971" s="122">
        <v>7</v>
      </c>
      <c r="F971" s="123"/>
      <c r="G971" s="122"/>
      <c r="H971" s="123"/>
      <c r="I971" s="123"/>
      <c r="J971" s="123"/>
      <c r="K971" s="122">
        <v>7</v>
      </c>
      <c r="L971" s="122">
        <f>K971*D971</f>
        <v>21</v>
      </c>
      <c r="M971" s="132"/>
      <c r="N971" s="121"/>
    </row>
    <row r="972" spans="1:14" ht="71.400000000000006" hidden="1" x14ac:dyDescent="0.25">
      <c r="A972" s="291" t="s">
        <v>1517</v>
      </c>
      <c r="B972" s="506" t="str">
        <f>'BM06'!B320</f>
        <v>CUMEEIRA PARA TELHA CERÂMICA EMBOÇADA COM ARGAMASSA TRAÇO 1:2:9TO, CAL E AREIA) PARA TELHADOS COM ATÉ 2 ÁGUAS, INCLUSO TRANSPORTE VERTICAL. AF_07/2019</v>
      </c>
      <c r="C972" s="130" t="s">
        <v>1421</v>
      </c>
      <c r="D972" s="283"/>
      <c r="E972" s="283"/>
      <c r="F972" s="283"/>
      <c r="G972" s="283"/>
      <c r="H972" s="283"/>
      <c r="I972" s="283"/>
      <c r="J972" s="283"/>
      <c r="K972" s="283"/>
      <c r="L972" s="283"/>
      <c r="M972" s="289">
        <f>L973</f>
        <v>114</v>
      </c>
      <c r="N972" s="250" t="s">
        <v>124</v>
      </c>
    </row>
    <row r="973" spans="1:14" ht="12" hidden="1" customHeight="1" x14ac:dyDescent="0.2">
      <c r="A973" s="145"/>
      <c r="B973" s="279" t="s">
        <v>912</v>
      </c>
      <c r="C973" s="159" t="s">
        <v>1203</v>
      </c>
      <c r="D973" s="280">
        <v>3</v>
      </c>
      <c r="E973" s="280">
        <v>38</v>
      </c>
      <c r="F973" s="243"/>
      <c r="G973" s="243"/>
      <c r="H973" s="243"/>
      <c r="I973" s="243"/>
      <c r="J973" s="243"/>
      <c r="K973" s="280">
        <v>38</v>
      </c>
      <c r="L973" s="280">
        <f>K973*D973</f>
        <v>114</v>
      </c>
      <c r="M973" s="131"/>
      <c r="N973" s="159"/>
    </row>
    <row r="974" spans="1:14" ht="12" hidden="1" customHeight="1" x14ac:dyDescent="0.2">
      <c r="A974" s="140" t="s">
        <v>454</v>
      </c>
      <c r="B974" s="141" t="s">
        <v>1204</v>
      </c>
      <c r="C974" s="127"/>
      <c r="D974" s="237"/>
      <c r="E974" s="237"/>
      <c r="F974" s="237"/>
      <c r="G974" s="237"/>
      <c r="H974" s="237"/>
      <c r="I974" s="237"/>
      <c r="J974" s="237"/>
      <c r="K974" s="237"/>
      <c r="L974" s="237"/>
      <c r="M974" s="128"/>
      <c r="N974" s="127"/>
    </row>
    <row r="975" spans="1:14" ht="30.6" hidden="1" x14ac:dyDescent="0.25">
      <c r="A975" s="117" t="s">
        <v>455</v>
      </c>
      <c r="B975" s="116" t="s">
        <v>1205</v>
      </c>
      <c r="C975" s="95"/>
      <c r="D975" s="101"/>
      <c r="E975" s="101"/>
      <c r="F975" s="101"/>
      <c r="G975" s="101"/>
      <c r="H975" s="101"/>
      <c r="I975" s="101"/>
      <c r="J975" s="101"/>
      <c r="K975" s="101"/>
      <c r="L975" s="101"/>
      <c r="M975" s="98"/>
      <c r="N975" s="117" t="s">
        <v>124</v>
      </c>
    </row>
    <row r="976" spans="1:14" ht="12" hidden="1" customHeight="1" x14ac:dyDescent="0.2">
      <c r="A976" s="152"/>
      <c r="B976" s="194" t="s">
        <v>1170</v>
      </c>
      <c r="C976" s="136" t="s">
        <v>1465</v>
      </c>
      <c r="D976" s="113"/>
      <c r="E976" s="113"/>
      <c r="F976" s="239"/>
      <c r="G976" s="239"/>
      <c r="H976" s="239"/>
      <c r="I976" s="239"/>
      <c r="J976" s="239"/>
      <c r="K976" s="113"/>
      <c r="L976" s="113"/>
      <c r="M976" s="103"/>
      <c r="N976" s="114"/>
    </row>
    <row r="977" spans="1:14" ht="42" hidden="1" customHeight="1" x14ac:dyDescent="0.25">
      <c r="A977" s="291" t="s">
        <v>456</v>
      </c>
      <c r="B977" s="287" t="s">
        <v>428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289">
        <f>L978</f>
        <v>158.4</v>
      </c>
      <c r="N977" s="291" t="s">
        <v>63</v>
      </c>
    </row>
    <row r="978" spans="1:14" ht="12" hidden="1" customHeight="1" x14ac:dyDescent="0.2">
      <c r="A978" s="119"/>
      <c r="B978" s="119" t="s">
        <v>1551</v>
      </c>
      <c r="C978" s="121" t="s">
        <v>1203</v>
      </c>
      <c r="D978" s="122">
        <v>3</v>
      </c>
      <c r="E978" s="122">
        <f>1*1.1</f>
        <v>1.1000000000000001</v>
      </c>
      <c r="F978" s="123"/>
      <c r="G978" s="122">
        <v>2</v>
      </c>
      <c r="H978" s="123"/>
      <c r="I978" s="123">
        <f>E980</f>
        <v>24</v>
      </c>
      <c r="J978" s="123"/>
      <c r="K978" s="122">
        <f>E978*G978*I978</f>
        <v>52.800000000000004</v>
      </c>
      <c r="L978" s="122">
        <f>K978*D978</f>
        <v>158.4</v>
      </c>
      <c r="M978" s="132"/>
      <c r="N978" s="121"/>
    </row>
    <row r="979" spans="1:14" ht="31.5" hidden="1" customHeight="1" x14ac:dyDescent="0.25">
      <c r="A979" s="250" t="s">
        <v>457</v>
      </c>
      <c r="B979" s="290" t="s">
        <v>1206</v>
      </c>
      <c r="C979" s="192"/>
      <c r="D979" s="130"/>
      <c r="E979" s="130"/>
      <c r="F979" s="130"/>
      <c r="G979" s="130"/>
      <c r="H979" s="130"/>
      <c r="I979" s="130"/>
      <c r="J979" s="130"/>
      <c r="K979" s="130"/>
      <c r="L979" s="130"/>
      <c r="M979" s="289">
        <f>L980</f>
        <v>72</v>
      </c>
      <c r="N979" s="250" t="s">
        <v>431</v>
      </c>
    </row>
    <row r="980" spans="1:14" ht="12" hidden="1" customHeight="1" x14ac:dyDescent="0.2">
      <c r="A980" s="119"/>
      <c r="B980" s="120" t="s">
        <v>1207</v>
      </c>
      <c r="C980" s="325" t="s">
        <v>1203</v>
      </c>
      <c r="D980" s="122">
        <v>3</v>
      </c>
      <c r="E980" s="122">
        <v>24</v>
      </c>
      <c r="F980" s="123"/>
      <c r="G980" s="123"/>
      <c r="H980" s="123"/>
      <c r="I980" s="123"/>
      <c r="J980" s="123"/>
      <c r="K980" s="122">
        <f>E980</f>
        <v>24</v>
      </c>
      <c r="L980" s="122">
        <f>K980*D980</f>
        <v>72</v>
      </c>
      <c r="M980" s="125"/>
      <c r="N980" s="121"/>
    </row>
    <row r="981" spans="1:14" ht="12" hidden="1" customHeight="1" x14ac:dyDescent="0.2">
      <c r="A981" s="200" t="s">
        <v>1020</v>
      </c>
      <c r="B981" s="164" t="s">
        <v>1021</v>
      </c>
      <c r="C981" s="165"/>
      <c r="D981" s="241"/>
      <c r="E981" s="241"/>
      <c r="F981" s="241"/>
      <c r="G981" s="241"/>
      <c r="H981" s="241"/>
      <c r="I981" s="241"/>
      <c r="J981" s="241"/>
      <c r="K981" s="241"/>
      <c r="L981" s="241"/>
      <c r="M981" s="201"/>
      <c r="N981" s="165"/>
    </row>
    <row r="982" spans="1:14" ht="12" hidden="1" customHeight="1" x14ac:dyDescent="0.2">
      <c r="A982" s="140" t="s">
        <v>49</v>
      </c>
      <c r="B982" s="141" t="s">
        <v>838</v>
      </c>
      <c r="C982" s="127"/>
      <c r="D982" s="237"/>
      <c r="E982" s="237"/>
      <c r="F982" s="237"/>
      <c r="G982" s="237"/>
      <c r="H982" s="237"/>
      <c r="I982" s="237"/>
      <c r="J982" s="237"/>
      <c r="K982" s="237"/>
      <c r="L982" s="237"/>
      <c r="M982" s="128"/>
      <c r="N982" s="127"/>
    </row>
    <row r="983" spans="1:14" ht="61.2" hidden="1" x14ac:dyDescent="0.25">
      <c r="A983" s="117" t="s">
        <v>460</v>
      </c>
      <c r="B983" s="116" t="s">
        <v>988</v>
      </c>
      <c r="C983" s="133" t="s">
        <v>975</v>
      </c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84.4</v>
      </c>
      <c r="N983" s="117" t="s">
        <v>124</v>
      </c>
    </row>
    <row r="984" spans="1:14" hidden="1" x14ac:dyDescent="0.2">
      <c r="A984" s="138"/>
      <c r="B984" s="139" t="s">
        <v>876</v>
      </c>
      <c r="C984" s="115"/>
      <c r="D984" s="108">
        <v>1</v>
      </c>
      <c r="E984" s="108">
        <f>37.55*2+4.65*2</f>
        <v>84.399999999999991</v>
      </c>
      <c r="F984" s="238"/>
      <c r="G984" s="238"/>
      <c r="H984" s="238"/>
      <c r="I984" s="238"/>
      <c r="J984" s="238"/>
      <c r="K984" s="108">
        <v>84.4</v>
      </c>
      <c r="L984" s="108">
        <v>84.4</v>
      </c>
      <c r="M984" s="110"/>
      <c r="N984" s="115"/>
    </row>
    <row r="985" spans="1:14" hidden="1" x14ac:dyDescent="0.2">
      <c r="A985" s="140" t="s">
        <v>50</v>
      </c>
      <c r="B985" s="141" t="s">
        <v>877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40.799999999999997" hidden="1" x14ac:dyDescent="0.25">
      <c r="A986" s="105" t="s">
        <v>462</v>
      </c>
      <c r="B986" s="116" t="s">
        <v>989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>
        <f>SUM(L987:L988)</f>
        <v>13.43</v>
      </c>
      <c r="N986" s="105" t="s">
        <v>46</v>
      </c>
    </row>
    <row r="987" spans="1:14" hidden="1" x14ac:dyDescent="0.25">
      <c r="A987" s="143"/>
      <c r="B987" s="135" t="s">
        <v>977</v>
      </c>
      <c r="C987" s="157"/>
      <c r="D987" s="107">
        <v>2</v>
      </c>
      <c r="E987" s="107">
        <f>0.6+0.1*2</f>
        <v>0.8</v>
      </c>
      <c r="F987" s="109"/>
      <c r="G987" s="107">
        <f>0.6+2*0.1</f>
        <v>0.8</v>
      </c>
      <c r="H987" s="109"/>
      <c r="I987" s="107">
        <v>1</v>
      </c>
      <c r="J987" s="109"/>
      <c r="K987" s="107">
        <f>E987*G987*I987</f>
        <v>0.64000000000000012</v>
      </c>
      <c r="L987" s="107">
        <f>K987*D987</f>
        <v>1.2800000000000002</v>
      </c>
      <c r="M987" s="162"/>
      <c r="N987" s="143"/>
    </row>
    <row r="988" spans="1:14" ht="30.6" hidden="1" x14ac:dyDescent="0.25">
      <c r="A988" s="144"/>
      <c r="B988" s="135" t="s">
        <v>976</v>
      </c>
      <c r="C988" s="157" t="s">
        <v>978</v>
      </c>
      <c r="D988" s="107">
        <v>18</v>
      </c>
      <c r="E988" s="107">
        <f>0.7+2*0.1</f>
        <v>0.89999999999999991</v>
      </c>
      <c r="F988" s="242"/>
      <c r="G988" s="107">
        <f>0.55+0.1*2</f>
        <v>0.75</v>
      </c>
      <c r="H988" s="242"/>
      <c r="I988" s="107">
        <v>1</v>
      </c>
      <c r="J988" s="242"/>
      <c r="K988" s="107">
        <f>E988*G988*I988</f>
        <v>0.67499999999999993</v>
      </c>
      <c r="L988" s="107">
        <f>K988*D988</f>
        <v>12.149999999999999</v>
      </c>
      <c r="M988" s="110"/>
      <c r="N988" s="158"/>
    </row>
    <row r="989" spans="1:14" ht="40.799999999999997" hidden="1" x14ac:dyDescent="0.25">
      <c r="A989" s="117" t="s">
        <v>463</v>
      </c>
      <c r="B989" s="118" t="s">
        <v>68</v>
      </c>
      <c r="C989" s="133" t="s">
        <v>881</v>
      </c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7.7</v>
      </c>
      <c r="N989" s="117" t="s">
        <v>63</v>
      </c>
    </row>
    <row r="990" spans="1:14" ht="40.799999999999997" hidden="1" x14ac:dyDescent="0.25">
      <c r="A990" s="144"/>
      <c r="B990" s="160" t="s">
        <v>991</v>
      </c>
      <c r="C990" s="158"/>
      <c r="D990" s="107">
        <v>20</v>
      </c>
      <c r="E990" s="107">
        <v>0.55000000000000004</v>
      </c>
      <c r="F990" s="242"/>
      <c r="G990" s="107">
        <v>0.7</v>
      </c>
      <c r="H990" s="242"/>
      <c r="I990" s="242"/>
      <c r="J990" s="242"/>
      <c r="K990" s="107">
        <v>0.39</v>
      </c>
      <c r="L990" s="107">
        <v>7.7</v>
      </c>
      <c r="M990" s="110"/>
      <c r="N990" s="158"/>
    </row>
    <row r="991" spans="1:14" ht="40.799999999999997" hidden="1" x14ac:dyDescent="0.25">
      <c r="A991" s="117" t="s">
        <v>464</v>
      </c>
      <c r="B991" s="116" t="s">
        <v>882</v>
      </c>
      <c r="C991" s="147" t="s">
        <v>883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0.39</v>
      </c>
      <c r="N991" s="117" t="s">
        <v>46</v>
      </c>
    </row>
    <row r="992" spans="1:14" ht="40.799999999999997" hidden="1" x14ac:dyDescent="0.25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107">
        <v>0.05</v>
      </c>
      <c r="J992" s="242"/>
      <c r="K992" s="107">
        <v>0.02</v>
      </c>
      <c r="L992" s="107">
        <v>0.39</v>
      </c>
      <c r="M992" s="110"/>
      <c r="N992" s="158"/>
    </row>
    <row r="993" spans="1:14" ht="40.799999999999997" hidden="1" x14ac:dyDescent="0.25">
      <c r="A993" s="117" t="s">
        <v>465</v>
      </c>
      <c r="B993" s="118" t="s">
        <v>70</v>
      </c>
      <c r="C993" s="112"/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74.5</v>
      </c>
      <c r="N993" s="117" t="s">
        <v>71</v>
      </c>
    </row>
    <row r="994" spans="1:14" hidden="1" x14ac:dyDescent="0.2">
      <c r="A994" s="138"/>
      <c r="B994" s="139" t="s">
        <v>884</v>
      </c>
      <c r="C994" s="115"/>
      <c r="D994" s="108">
        <v>1</v>
      </c>
      <c r="E994" s="108">
        <v>74.5</v>
      </c>
      <c r="F994" s="238"/>
      <c r="G994" s="238"/>
      <c r="H994" s="238"/>
      <c r="I994" s="238"/>
      <c r="J994" s="238"/>
      <c r="K994" s="108">
        <v>74.5</v>
      </c>
      <c r="L994" s="108">
        <v>74.5</v>
      </c>
      <c r="M994" s="110"/>
      <c r="N994" s="115"/>
    </row>
    <row r="995" spans="1:14" ht="40.799999999999997" hidden="1" x14ac:dyDescent="0.25">
      <c r="A995" s="117" t="s">
        <v>466</v>
      </c>
      <c r="B995" s="118" t="s">
        <v>72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177.1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177.1</v>
      </c>
      <c r="F996" s="238"/>
      <c r="G996" s="238"/>
      <c r="H996" s="238"/>
      <c r="I996" s="238"/>
      <c r="J996" s="238"/>
      <c r="K996" s="108">
        <v>177.1</v>
      </c>
      <c r="L996" s="108">
        <v>177.1</v>
      </c>
      <c r="M996" s="110"/>
      <c r="N996" s="115"/>
    </row>
    <row r="997" spans="1:14" ht="40.799999999999997" hidden="1" x14ac:dyDescent="0.25">
      <c r="A997" s="117" t="s">
        <v>467</v>
      </c>
      <c r="B997" s="118" t="s">
        <v>45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71.5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71.5</v>
      </c>
      <c r="F998" s="238"/>
      <c r="G998" s="238"/>
      <c r="H998" s="238"/>
      <c r="I998" s="238"/>
      <c r="J998" s="238"/>
      <c r="K998" s="108">
        <v>71.5</v>
      </c>
      <c r="L998" s="108">
        <v>71.5</v>
      </c>
      <c r="M998" s="110"/>
      <c r="N998" s="115"/>
    </row>
    <row r="999" spans="1:14" ht="40.799999999999997" hidden="1" x14ac:dyDescent="0.25">
      <c r="A999" s="117" t="s">
        <v>468</v>
      </c>
      <c r="B999" s="118" t="s">
        <v>73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112.5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112.5</v>
      </c>
      <c r="F1000" s="238"/>
      <c r="G1000" s="238"/>
      <c r="H1000" s="238"/>
      <c r="I1000" s="238"/>
      <c r="J1000" s="238"/>
      <c r="K1000" s="108">
        <v>112.5</v>
      </c>
      <c r="L1000" s="108">
        <v>112.5</v>
      </c>
      <c r="M1000" s="110"/>
      <c r="N1000" s="115"/>
    </row>
    <row r="1001" spans="1:14" ht="51" hidden="1" x14ac:dyDescent="0.25">
      <c r="A1001" s="117" t="s">
        <v>469</v>
      </c>
      <c r="B1001" s="116" t="s">
        <v>885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8.07</v>
      </c>
      <c r="N1001" s="117" t="s">
        <v>46</v>
      </c>
    </row>
    <row r="1002" spans="1:14" hidden="1" x14ac:dyDescent="0.2">
      <c r="A1002" s="148"/>
      <c r="B1002" s="149" t="s">
        <v>884</v>
      </c>
      <c r="C1002" s="115"/>
      <c r="D1002" s="108">
        <v>1</v>
      </c>
      <c r="E1002" s="108">
        <v>8.07</v>
      </c>
      <c r="F1002" s="238"/>
      <c r="G1002" s="238"/>
      <c r="H1002" s="238"/>
      <c r="I1002" s="238"/>
      <c r="J1002" s="238"/>
      <c r="K1002" s="108">
        <v>8.07</v>
      </c>
      <c r="L1002" s="108">
        <v>8.07</v>
      </c>
      <c r="M1002" s="110"/>
      <c r="N1002" s="115"/>
    </row>
    <row r="1003" spans="1:14" ht="51" hidden="1" x14ac:dyDescent="0.25">
      <c r="A1003" s="150" t="s">
        <v>470</v>
      </c>
      <c r="B1003" s="116" t="s">
        <v>992</v>
      </c>
      <c r="C1003" s="151" t="s">
        <v>993</v>
      </c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118.07</v>
      </c>
      <c r="N1003" s="105" t="s">
        <v>63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118.07</v>
      </c>
      <c r="F1004" s="238"/>
      <c r="G1004" s="238"/>
      <c r="H1004" s="238"/>
      <c r="I1004" s="238"/>
      <c r="J1004" s="238"/>
      <c r="K1004" s="108">
        <v>118.07</v>
      </c>
      <c r="L1004" s="108">
        <v>118.07</v>
      </c>
      <c r="M1004" s="110"/>
      <c r="N1004" s="115"/>
    </row>
    <row r="1005" spans="1:14" ht="61.2" hidden="1" x14ac:dyDescent="0.25">
      <c r="A1005" s="150" t="s">
        <v>471</v>
      </c>
      <c r="B1005" s="116" t="s">
        <v>994</v>
      </c>
      <c r="C1005" s="147" t="s">
        <v>886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f>L1006+L1007</f>
        <v>45.632000000000005</v>
      </c>
      <c r="N1005" s="105" t="s">
        <v>63</v>
      </c>
    </row>
    <row r="1006" spans="1:14" hidden="1" x14ac:dyDescent="0.2">
      <c r="A1006" s="148"/>
      <c r="B1006" s="139" t="s">
        <v>827</v>
      </c>
      <c r="C1006" s="115" t="s">
        <v>1498</v>
      </c>
      <c r="D1006" s="108">
        <v>10</v>
      </c>
      <c r="E1006" s="108">
        <v>4</v>
      </c>
      <c r="F1006" s="238"/>
      <c r="G1006" s="108">
        <v>0.4</v>
      </c>
      <c r="H1006" s="238"/>
      <c r="I1006" s="238"/>
      <c r="J1006" s="238"/>
      <c r="K1006" s="108">
        <f>E1006*G1006</f>
        <v>1.6</v>
      </c>
      <c r="L1006" s="108">
        <f>K1006*D1006</f>
        <v>16</v>
      </c>
      <c r="M1006" s="110"/>
      <c r="N1006" s="115"/>
    </row>
    <row r="1007" spans="1:14" hidden="1" x14ac:dyDescent="0.2">
      <c r="A1007" s="148"/>
      <c r="B1007" s="139" t="s">
        <v>990</v>
      </c>
      <c r="C1007" s="115" t="s">
        <v>1498</v>
      </c>
      <c r="D1007" s="108">
        <v>2</v>
      </c>
      <c r="E1007" s="108">
        <v>37.04</v>
      </c>
      <c r="F1007" s="238"/>
      <c r="G1007" s="108">
        <v>0.4</v>
      </c>
      <c r="H1007" s="238"/>
      <c r="I1007" s="238"/>
      <c r="J1007" s="238"/>
      <c r="K1007" s="108">
        <f>E1007*G1007</f>
        <v>14.816000000000001</v>
      </c>
      <c r="L1007" s="108">
        <f>K1007*D1007</f>
        <v>29.632000000000001</v>
      </c>
      <c r="M1007" s="110"/>
      <c r="N1007" s="115"/>
    </row>
    <row r="1008" spans="1:14" ht="30.6" hidden="1" x14ac:dyDescent="0.25">
      <c r="A1008" s="150" t="s">
        <v>472</v>
      </c>
      <c r="B1008" s="116" t="s">
        <v>887</v>
      </c>
      <c r="C1008" s="112" t="s">
        <v>995</v>
      </c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98">
        <f>L1009+L1010</f>
        <v>5.3599999999999994</v>
      </c>
      <c r="N1008" s="117" t="s">
        <v>46</v>
      </c>
    </row>
    <row r="1009" spans="1:14" hidden="1" x14ac:dyDescent="0.2">
      <c r="A1009" s="148"/>
      <c r="B1009" s="139" t="s">
        <v>888</v>
      </c>
      <c r="C1009" s="115"/>
      <c r="D1009" s="108">
        <v>1</v>
      </c>
      <c r="E1009" s="108">
        <f>M986</f>
        <v>13.43</v>
      </c>
      <c r="F1009" s="238"/>
      <c r="G1009" s="238"/>
      <c r="H1009" s="238"/>
      <c r="I1009" s="238"/>
      <c r="J1009" s="238"/>
      <c r="K1009" s="108">
        <f>E1009</f>
        <v>13.43</v>
      </c>
      <c r="L1009" s="108">
        <f>K1009</f>
        <v>13.43</v>
      </c>
      <c r="M1009" s="110"/>
      <c r="N1009" s="115"/>
    </row>
    <row r="1010" spans="1:14" hidden="1" x14ac:dyDescent="0.2">
      <c r="A1010" s="148"/>
      <c r="B1010" s="139" t="s">
        <v>889</v>
      </c>
      <c r="C1010" s="115"/>
      <c r="D1010" s="108">
        <v>-1</v>
      </c>
      <c r="E1010" s="108">
        <v>8.07</v>
      </c>
      <c r="F1010" s="238"/>
      <c r="G1010" s="238"/>
      <c r="H1010" s="238"/>
      <c r="I1010" s="238"/>
      <c r="J1010" s="238"/>
      <c r="K1010" s="108">
        <v>8.07</v>
      </c>
      <c r="L1010" s="108">
        <v>-8.07</v>
      </c>
      <c r="M1010" s="110"/>
      <c r="N1010" s="115"/>
    </row>
    <row r="1011" spans="1:14" ht="51" hidden="1" x14ac:dyDescent="0.2">
      <c r="A1011" s="150" t="s">
        <v>1457</v>
      </c>
      <c r="B1011" s="117" t="s">
        <v>890</v>
      </c>
      <c r="C1011" s="95"/>
      <c r="D1011" s="96"/>
      <c r="E1011" s="99"/>
      <c r="F1011" s="106"/>
      <c r="G1011" s="106"/>
      <c r="H1011" s="106"/>
      <c r="I1011" s="106"/>
      <c r="J1011" s="106"/>
      <c r="K1011" s="99"/>
      <c r="L1011" s="99"/>
      <c r="M1011" s="105">
        <f>K1012</f>
        <v>29.4298</v>
      </c>
      <c r="N1011" s="105" t="s">
        <v>46</v>
      </c>
    </row>
    <row r="1012" spans="1:14" hidden="1" x14ac:dyDescent="0.2">
      <c r="A1012" s="148"/>
      <c r="B1012" s="138"/>
      <c r="C1012" s="157" t="s">
        <v>1458</v>
      </c>
      <c r="D1012" s="107">
        <v>1</v>
      </c>
      <c r="E1012" s="481">
        <v>147.149</v>
      </c>
      <c r="F1012" s="238"/>
      <c r="G1012" s="238">
        <v>0.2</v>
      </c>
      <c r="H1012" s="238"/>
      <c r="I1012" s="238"/>
      <c r="J1012" s="238"/>
      <c r="K1012" s="108">
        <f>E1012*G1012</f>
        <v>29.4298</v>
      </c>
      <c r="L1012" s="108"/>
      <c r="M1012" s="110"/>
      <c r="N1012" s="115"/>
    </row>
    <row r="1013" spans="1:14" hidden="1" x14ac:dyDescent="0.2">
      <c r="A1013" s="140" t="s">
        <v>51</v>
      </c>
      <c r="B1013" s="141" t="s">
        <v>142</v>
      </c>
      <c r="C1013" s="127"/>
      <c r="D1013" s="237"/>
      <c r="E1013" s="237"/>
      <c r="F1013" s="237"/>
      <c r="G1013" s="237"/>
      <c r="H1013" s="237"/>
      <c r="I1013" s="237"/>
      <c r="J1013" s="237"/>
      <c r="K1013" s="237"/>
      <c r="L1013" s="237"/>
      <c r="M1013" s="128"/>
      <c r="N1013" s="127"/>
    </row>
    <row r="1014" spans="1:14" ht="81.599999999999994" hidden="1" x14ac:dyDescent="0.25">
      <c r="A1014" s="150" t="s">
        <v>473</v>
      </c>
      <c r="B1014" s="116" t="s">
        <v>893</v>
      </c>
      <c r="C1014" s="112"/>
      <c r="D1014" s="193"/>
      <c r="E1014" s="193"/>
      <c r="F1014" s="193"/>
      <c r="G1014" s="193"/>
      <c r="H1014" s="193"/>
      <c r="I1014" s="193"/>
      <c r="J1014" s="193"/>
      <c r="K1014" s="193"/>
      <c r="L1014" s="193"/>
      <c r="M1014" s="98">
        <v>134.99</v>
      </c>
      <c r="N1014" s="105" t="s">
        <v>63</v>
      </c>
    </row>
    <row r="1015" spans="1:14" hidden="1" x14ac:dyDescent="0.2">
      <c r="A1015" s="148"/>
      <c r="B1015" s="149" t="s">
        <v>884</v>
      </c>
      <c r="C1015" s="115"/>
      <c r="D1015" s="108">
        <v>1</v>
      </c>
      <c r="E1015" s="108">
        <v>134.99</v>
      </c>
      <c r="F1015" s="238"/>
      <c r="G1015" s="238"/>
      <c r="H1015" s="238"/>
      <c r="I1015" s="238"/>
      <c r="J1015" s="238"/>
      <c r="K1015" s="108">
        <v>134.99</v>
      </c>
      <c r="L1015" s="108">
        <v>134.99</v>
      </c>
      <c r="M1015" s="110"/>
      <c r="N1015" s="115"/>
    </row>
    <row r="1016" spans="1:14" ht="81.599999999999994" hidden="1" x14ac:dyDescent="0.25">
      <c r="A1016" s="150" t="s">
        <v>474</v>
      </c>
      <c r="B1016" s="118" t="s">
        <v>996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147</v>
      </c>
      <c r="N1016" s="105" t="s">
        <v>71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147</v>
      </c>
      <c r="F1017" s="238"/>
      <c r="G1017" s="238"/>
      <c r="H1017" s="238"/>
      <c r="I1017" s="238"/>
      <c r="J1017" s="238"/>
      <c r="K1017" s="108">
        <v>147</v>
      </c>
      <c r="L1017" s="108">
        <v>147</v>
      </c>
      <c r="M1017" s="110"/>
      <c r="N1017" s="115"/>
    </row>
    <row r="1018" spans="1:14" ht="81.599999999999994" hidden="1" x14ac:dyDescent="0.25">
      <c r="A1018" s="150" t="s">
        <v>475</v>
      </c>
      <c r="B1018" s="118" t="s">
        <v>997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173.3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173.3</v>
      </c>
      <c r="F1019" s="238"/>
      <c r="G1019" s="238"/>
      <c r="H1019" s="238"/>
      <c r="I1019" s="238"/>
      <c r="J1019" s="238"/>
      <c r="K1019" s="108">
        <v>173.3</v>
      </c>
      <c r="L1019" s="108">
        <v>173.3</v>
      </c>
      <c r="M1019" s="110"/>
      <c r="N1019" s="115"/>
    </row>
    <row r="1020" spans="1:14" ht="81.599999999999994" hidden="1" x14ac:dyDescent="0.25">
      <c r="A1020" s="105" t="s">
        <v>476</v>
      </c>
      <c r="B1020" s="116" t="s">
        <v>998</v>
      </c>
      <c r="C1020" s="151" t="s">
        <v>895</v>
      </c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129.19999999999999</v>
      </c>
      <c r="N1020" s="105" t="s">
        <v>71</v>
      </c>
    </row>
    <row r="1021" spans="1:14" hidden="1" x14ac:dyDescent="0.2">
      <c r="A1021" s="138"/>
      <c r="B1021" s="139" t="s">
        <v>884</v>
      </c>
      <c r="C1021" s="115"/>
      <c r="D1021" s="108">
        <v>1</v>
      </c>
      <c r="E1021" s="108">
        <v>129.19999999999999</v>
      </c>
      <c r="F1021" s="238"/>
      <c r="G1021" s="238"/>
      <c r="H1021" s="238"/>
      <c r="I1021" s="238"/>
      <c r="J1021" s="238"/>
      <c r="K1021" s="108">
        <v>129.19999999999999</v>
      </c>
      <c r="L1021" s="108">
        <v>129.19999999999999</v>
      </c>
      <c r="M1021" s="110"/>
      <c r="N1021" s="115"/>
    </row>
    <row r="1022" spans="1:14" ht="61.2" hidden="1" x14ac:dyDescent="0.25">
      <c r="A1022" s="105" t="s">
        <v>477</v>
      </c>
      <c r="B1022" s="116" t="s">
        <v>896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f>SUM(L1023:L1024)</f>
        <v>7.629999999999999</v>
      </c>
      <c r="N1022" s="105" t="s">
        <v>46</v>
      </c>
    </row>
    <row r="1023" spans="1:14" hidden="1" x14ac:dyDescent="0.2">
      <c r="A1023" s="138"/>
      <c r="B1023" s="139" t="s">
        <v>884</v>
      </c>
      <c r="C1023" s="139" t="s">
        <v>828</v>
      </c>
      <c r="D1023" s="108">
        <v>1</v>
      </c>
      <c r="E1023" s="108">
        <v>2.36</v>
      </c>
      <c r="F1023" s="238"/>
      <c r="G1023" s="238"/>
      <c r="H1023" s="238"/>
      <c r="I1023" s="238"/>
      <c r="J1023" s="238"/>
      <c r="K1023" s="108">
        <v>2.36</v>
      </c>
      <c r="L1023" s="108">
        <v>2.36</v>
      </c>
      <c r="M1023" s="110"/>
      <c r="N1023" s="115"/>
    </row>
    <row r="1024" spans="1:14" hidden="1" x14ac:dyDescent="0.2">
      <c r="A1024" s="138"/>
      <c r="B1024" s="139" t="s">
        <v>884</v>
      </c>
      <c r="C1024" s="139" t="s">
        <v>829</v>
      </c>
      <c r="D1024" s="108">
        <v>1</v>
      </c>
      <c r="E1024" s="108">
        <v>5.27</v>
      </c>
      <c r="F1024" s="238"/>
      <c r="G1024" s="238"/>
      <c r="H1024" s="238"/>
      <c r="I1024" s="238"/>
      <c r="J1024" s="238"/>
      <c r="K1024" s="108">
        <v>5.27</v>
      </c>
      <c r="L1024" s="108">
        <f>K1024</f>
        <v>5.27</v>
      </c>
      <c r="M1024" s="110"/>
      <c r="N1024" s="115"/>
    </row>
    <row r="1025" spans="1:14" ht="40.799999999999997" hidden="1" x14ac:dyDescent="0.25">
      <c r="A1025" s="105" t="s">
        <v>478</v>
      </c>
      <c r="B1025" s="116" t="s">
        <v>897</v>
      </c>
      <c r="C1025" s="95" t="s">
        <v>979</v>
      </c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98">
        <f>SUM(L1026:L1027)</f>
        <v>8.4</v>
      </c>
      <c r="N1025" s="105" t="s">
        <v>124</v>
      </c>
    </row>
    <row r="1026" spans="1:14" hidden="1" x14ac:dyDescent="0.2">
      <c r="A1026" s="138"/>
      <c r="B1026" s="139" t="s">
        <v>999</v>
      </c>
      <c r="C1026" s="115"/>
      <c r="D1026" s="108">
        <v>1</v>
      </c>
      <c r="E1026" s="108">
        <v>1.2</v>
      </c>
      <c r="F1026" s="238"/>
      <c r="G1026" s="238"/>
      <c r="H1026" s="238"/>
      <c r="I1026" s="238"/>
      <c r="J1026" s="238"/>
      <c r="K1026" s="108">
        <v>1.2</v>
      </c>
      <c r="L1026" s="108">
        <v>1.2</v>
      </c>
      <c r="M1026" s="110"/>
      <c r="N1026" s="115"/>
    </row>
    <row r="1027" spans="1:14" hidden="1" x14ac:dyDescent="0.2">
      <c r="A1027" s="138"/>
      <c r="B1027" s="139" t="s">
        <v>1000</v>
      </c>
      <c r="C1027" s="115"/>
      <c r="D1027" s="108">
        <v>2</v>
      </c>
      <c r="E1027" s="108">
        <v>3</v>
      </c>
      <c r="F1027" s="238"/>
      <c r="G1027" s="238"/>
      <c r="H1027" s="238"/>
      <c r="I1027" s="238"/>
      <c r="J1027" s="238"/>
      <c r="K1027" s="108">
        <v>3</v>
      </c>
      <c r="L1027" s="108">
        <v>7.2</v>
      </c>
      <c r="M1027" s="110"/>
      <c r="N1027" s="115"/>
    </row>
    <row r="1028" spans="1:14" hidden="1" x14ac:dyDescent="0.2">
      <c r="A1028" s="152"/>
      <c r="B1028" s="194" t="s">
        <v>900</v>
      </c>
      <c r="C1028" s="114"/>
      <c r="D1028" s="113">
        <v>3</v>
      </c>
      <c r="E1028" s="113">
        <v>3.6</v>
      </c>
      <c r="F1028" s="239"/>
      <c r="G1028" s="239"/>
      <c r="H1028" s="239"/>
      <c r="I1028" s="239"/>
      <c r="J1028" s="239"/>
      <c r="K1028" s="113">
        <v>3.6</v>
      </c>
      <c r="L1028" s="113">
        <f>K1028*D1028</f>
        <v>10.8</v>
      </c>
      <c r="M1028" s="104"/>
      <c r="N1028" s="114"/>
    </row>
    <row r="1029" spans="1:14" ht="40.799999999999997" hidden="1" x14ac:dyDescent="0.25">
      <c r="A1029" s="105" t="s">
        <v>479</v>
      </c>
      <c r="B1029" s="116" t="s">
        <v>1001</v>
      </c>
      <c r="C1029" s="95" t="s">
        <v>979</v>
      </c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98">
        <v>0</v>
      </c>
      <c r="N1029" s="105" t="s">
        <v>124</v>
      </c>
    </row>
    <row r="1030" spans="1:14" hidden="1" x14ac:dyDescent="0.2">
      <c r="A1030" s="152"/>
      <c r="B1030" s="194" t="s">
        <v>900</v>
      </c>
      <c r="C1030" s="136" t="s">
        <v>973</v>
      </c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v>10.8</v>
      </c>
      <c r="M1030" s="104"/>
      <c r="N1030" s="114"/>
    </row>
    <row r="1031" spans="1:14" hidden="1" x14ac:dyDescent="0.2">
      <c r="A1031" s="140" t="s">
        <v>480</v>
      </c>
      <c r="B1031" s="141" t="s">
        <v>902</v>
      </c>
      <c r="C1031" s="127"/>
      <c r="D1031" s="237"/>
      <c r="E1031" s="237"/>
      <c r="F1031" s="237"/>
      <c r="G1031" s="237"/>
      <c r="H1031" s="237"/>
      <c r="I1031" s="237"/>
      <c r="J1031" s="237"/>
      <c r="K1031" s="237"/>
      <c r="L1031" s="237"/>
      <c r="M1031" s="128"/>
      <c r="N1031" s="127"/>
    </row>
    <row r="1032" spans="1:14" ht="71.400000000000006" hidden="1" x14ac:dyDescent="0.25">
      <c r="A1032" s="105" t="s">
        <v>481</v>
      </c>
      <c r="B1032" s="118" t="s">
        <v>105</v>
      </c>
      <c r="C1032" s="112"/>
      <c r="D1032" s="193"/>
      <c r="E1032" s="193"/>
      <c r="F1032" s="193"/>
      <c r="G1032" s="240" t="s">
        <v>903</v>
      </c>
      <c r="H1032" s="193"/>
      <c r="I1032" s="193"/>
      <c r="J1032" s="193"/>
      <c r="K1032" s="193"/>
      <c r="L1032" s="193"/>
      <c r="M1032" s="98">
        <v>257.14999999999998</v>
      </c>
      <c r="N1032" s="105" t="s">
        <v>63</v>
      </c>
    </row>
    <row r="1033" spans="1:14" hidden="1" x14ac:dyDescent="0.2">
      <c r="A1033" s="138"/>
      <c r="B1033" s="139" t="s">
        <v>1002</v>
      </c>
      <c r="C1033" s="115"/>
      <c r="D1033" s="108">
        <v>1</v>
      </c>
      <c r="E1033" s="108">
        <v>37.049999999999997</v>
      </c>
      <c r="F1033" s="238"/>
      <c r="G1033" s="108">
        <v>4</v>
      </c>
      <c r="H1033" s="238"/>
      <c r="I1033" s="238"/>
      <c r="J1033" s="238"/>
      <c r="K1033" s="108">
        <v>148.19999999999999</v>
      </c>
      <c r="L1033" s="108">
        <v>148.19999999999999</v>
      </c>
      <c r="M1033" s="110"/>
      <c r="N1033" s="115"/>
    </row>
    <row r="1034" spans="1:14" hidden="1" x14ac:dyDescent="0.2">
      <c r="A1034" s="138"/>
      <c r="B1034" s="139" t="s">
        <v>984</v>
      </c>
      <c r="C1034" s="115"/>
      <c r="D1034" s="108">
        <v>1</v>
      </c>
      <c r="E1034" s="108">
        <v>12.8</v>
      </c>
      <c r="F1034" s="238"/>
      <c r="G1034" s="108">
        <v>2.65</v>
      </c>
      <c r="H1034" s="238"/>
      <c r="I1034" s="238"/>
      <c r="J1034" s="238"/>
      <c r="K1034" s="108">
        <v>33.92</v>
      </c>
      <c r="L1034" s="108">
        <v>33.92</v>
      </c>
      <c r="M1034" s="110"/>
      <c r="N1034" s="115"/>
    </row>
    <row r="1035" spans="1:14" hidden="1" x14ac:dyDescent="0.2">
      <c r="A1035" s="138"/>
      <c r="B1035" s="139" t="s">
        <v>1003</v>
      </c>
      <c r="C1035" s="115"/>
      <c r="D1035" s="108">
        <v>1</v>
      </c>
      <c r="E1035" s="108">
        <v>17.22</v>
      </c>
      <c r="F1035" s="238"/>
      <c r="G1035" s="108">
        <v>3.1</v>
      </c>
      <c r="H1035" s="238"/>
      <c r="I1035" s="238"/>
      <c r="J1035" s="238"/>
      <c r="K1035" s="108">
        <v>53.38</v>
      </c>
      <c r="L1035" s="108">
        <v>53.38</v>
      </c>
      <c r="M1035" s="110"/>
      <c r="N1035" s="115"/>
    </row>
    <row r="1036" spans="1:14" hidden="1" x14ac:dyDescent="0.2">
      <c r="A1036" s="138"/>
      <c r="B1036" s="139" t="s">
        <v>1004</v>
      </c>
      <c r="C1036" s="115"/>
      <c r="D1036" s="108">
        <v>1</v>
      </c>
      <c r="E1036" s="108">
        <v>13.11</v>
      </c>
      <c r="F1036" s="238"/>
      <c r="G1036" s="108">
        <v>3.1</v>
      </c>
      <c r="H1036" s="238"/>
      <c r="I1036" s="238"/>
      <c r="J1036" s="238"/>
      <c r="K1036" s="108">
        <v>40.64</v>
      </c>
      <c r="L1036" s="108">
        <v>40.64</v>
      </c>
      <c r="M1036" s="110"/>
      <c r="N1036" s="115"/>
    </row>
    <row r="1037" spans="1:14" hidden="1" x14ac:dyDescent="0.2">
      <c r="A1037" s="138"/>
      <c r="B1037" s="139" t="s">
        <v>908</v>
      </c>
      <c r="C1037" s="115"/>
      <c r="D1037" s="108">
        <v>-1</v>
      </c>
      <c r="E1037" s="108">
        <v>0.9</v>
      </c>
      <c r="F1037" s="238"/>
      <c r="G1037" s="108">
        <v>2.1</v>
      </c>
      <c r="H1037" s="238"/>
      <c r="I1037" s="238"/>
      <c r="J1037" s="238"/>
      <c r="K1037" s="108">
        <v>1.89</v>
      </c>
      <c r="L1037" s="108">
        <v>-1.89</v>
      </c>
      <c r="M1037" s="110"/>
      <c r="N1037" s="115"/>
    </row>
    <row r="1038" spans="1:14" hidden="1" x14ac:dyDescent="0.2">
      <c r="A1038" s="138"/>
      <c r="B1038" s="139" t="s">
        <v>909</v>
      </c>
      <c r="C1038" s="115"/>
      <c r="D1038" s="108">
        <v>-3</v>
      </c>
      <c r="E1038" s="108">
        <v>3</v>
      </c>
      <c r="F1038" s="238"/>
      <c r="G1038" s="108">
        <v>0.5</v>
      </c>
      <c r="H1038" s="238"/>
      <c r="I1038" s="238"/>
      <c r="J1038" s="238"/>
      <c r="K1038" s="108">
        <v>1.5</v>
      </c>
      <c r="L1038" s="108">
        <v>-4.5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-2</v>
      </c>
      <c r="E1039" s="108">
        <v>3</v>
      </c>
      <c r="F1039" s="238"/>
      <c r="G1039" s="108">
        <v>2.1</v>
      </c>
      <c r="H1039" s="238"/>
      <c r="I1039" s="238"/>
      <c r="J1039" s="238"/>
      <c r="K1039" s="108">
        <v>6.3</v>
      </c>
      <c r="L1039" s="108">
        <v>-12.6</v>
      </c>
      <c r="M1039" s="110"/>
      <c r="N1039" s="115"/>
    </row>
    <row r="1040" spans="1:14" hidden="1" x14ac:dyDescent="0.2">
      <c r="A1040" s="140" t="s">
        <v>482</v>
      </c>
      <c r="B1040" s="141" t="s">
        <v>910</v>
      </c>
      <c r="C1040" s="127"/>
      <c r="D1040" s="237"/>
      <c r="E1040" s="237"/>
      <c r="F1040" s="237"/>
      <c r="G1040" s="237"/>
      <c r="H1040" s="237"/>
      <c r="I1040" s="237"/>
      <c r="J1040" s="237"/>
      <c r="K1040" s="237"/>
      <c r="L1040" s="237"/>
      <c r="M1040" s="128"/>
      <c r="N1040" s="127"/>
    </row>
    <row r="1041" spans="1:14" ht="71.400000000000006" hidden="1" x14ac:dyDescent="0.25">
      <c r="A1041" s="250" t="s">
        <v>483</v>
      </c>
      <c r="B1041" s="290" t="s">
        <v>911</v>
      </c>
      <c r="C1041" s="288"/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f>L1042</f>
        <v>172.2175</v>
      </c>
      <c r="N1041" s="250" t="s">
        <v>63</v>
      </c>
    </row>
    <row r="1042" spans="1:14" hidden="1" x14ac:dyDescent="0.2">
      <c r="A1042" s="138"/>
      <c r="B1042" s="499" t="s">
        <v>912</v>
      </c>
      <c r="C1042" s="115"/>
      <c r="D1042" s="108">
        <v>1</v>
      </c>
      <c r="E1042" s="108">
        <v>37.85</v>
      </c>
      <c r="F1042" s="238"/>
      <c r="G1042" s="108">
        <v>4.55</v>
      </c>
      <c r="H1042" s="238"/>
      <c r="I1042" s="238"/>
      <c r="J1042" s="238"/>
      <c r="K1042" s="108">
        <f>E1042*G1042</f>
        <v>172.2175</v>
      </c>
      <c r="L1042" s="108">
        <f>K1042</f>
        <v>172.2175</v>
      </c>
      <c r="M1042" s="110"/>
      <c r="N1042" s="115"/>
    </row>
    <row r="1043" spans="1:14" ht="51" hidden="1" x14ac:dyDescent="0.25">
      <c r="A1043" s="291" t="s">
        <v>484</v>
      </c>
      <c r="B1043" s="290" t="s">
        <v>913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91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81.599999999999994" hidden="1" x14ac:dyDescent="0.25">
      <c r="A1045" s="250" t="s">
        <v>485</v>
      </c>
      <c r="B1045" s="290" t="s">
        <v>914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K1046</f>
        <v>37.049999999999997</v>
      </c>
      <c r="N1045" s="250" t="s">
        <v>124</v>
      </c>
    </row>
    <row r="1046" spans="1:14" hidden="1" x14ac:dyDescent="0.2">
      <c r="A1046" s="145"/>
      <c r="B1046" s="279" t="s">
        <v>912</v>
      </c>
      <c r="C1046" s="192" t="s">
        <v>1439</v>
      </c>
      <c r="D1046" s="280">
        <v>1</v>
      </c>
      <c r="E1046" s="280">
        <v>37.049999999999997</v>
      </c>
      <c r="F1046" s="243"/>
      <c r="G1046" s="243"/>
      <c r="H1046" s="243"/>
      <c r="I1046" s="243"/>
      <c r="J1046" s="243"/>
      <c r="K1046" s="280">
        <v>37.049999999999997</v>
      </c>
      <c r="L1046" s="280"/>
      <c r="M1046" s="131"/>
      <c r="N1046" s="159"/>
    </row>
    <row r="1047" spans="1:14" ht="61.2" hidden="1" x14ac:dyDescent="0.25">
      <c r="A1047" s="250" t="s">
        <v>486</v>
      </c>
      <c r="B1047" s="287" t="s">
        <v>164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v>4</v>
      </c>
      <c r="N1047" s="250" t="s">
        <v>165</v>
      </c>
    </row>
    <row r="1048" spans="1:14" hidden="1" x14ac:dyDescent="0.2">
      <c r="A1048" s="138"/>
      <c r="B1048" s="499" t="s">
        <v>912</v>
      </c>
      <c r="C1048" s="115"/>
      <c r="D1048" s="108">
        <v>1</v>
      </c>
      <c r="E1048" s="108">
        <v>4</v>
      </c>
      <c r="F1048" s="238"/>
      <c r="G1048" s="238"/>
      <c r="H1048" s="238"/>
      <c r="I1048" s="238"/>
      <c r="J1048" s="238"/>
      <c r="K1048" s="108">
        <v>4</v>
      </c>
      <c r="L1048" s="108">
        <v>4</v>
      </c>
      <c r="M1048" s="110"/>
      <c r="N1048" s="115"/>
    </row>
    <row r="1049" spans="1:14" hidden="1" x14ac:dyDescent="0.2">
      <c r="A1049" s="140" t="s">
        <v>1005</v>
      </c>
      <c r="B1049" s="141" t="s">
        <v>173</v>
      </c>
      <c r="C1049" s="127"/>
      <c r="D1049" s="237"/>
      <c r="E1049" s="237"/>
      <c r="F1049" s="237"/>
      <c r="G1049" s="237"/>
      <c r="H1049" s="237"/>
      <c r="I1049" s="237"/>
      <c r="J1049" s="237"/>
      <c r="K1049" s="237"/>
      <c r="L1049" s="237"/>
      <c r="M1049" s="128"/>
      <c r="N1049" s="127"/>
    </row>
    <row r="1050" spans="1:14" ht="102" hidden="1" x14ac:dyDescent="0.25">
      <c r="A1050" s="250" t="s">
        <v>488</v>
      </c>
      <c r="B1050" s="287" t="s">
        <v>489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1</v>
      </c>
      <c r="N1050" s="250" t="s">
        <v>165</v>
      </c>
    </row>
    <row r="1051" spans="1:14" hidden="1" x14ac:dyDescent="0.2">
      <c r="A1051" s="145"/>
      <c r="B1051" s="282" t="s">
        <v>1006</v>
      </c>
      <c r="C1051" s="159"/>
      <c r="D1051" s="280">
        <v>1</v>
      </c>
      <c r="E1051" s="280">
        <v>1</v>
      </c>
      <c r="F1051" s="243"/>
      <c r="G1051" s="243"/>
      <c r="H1051" s="243"/>
      <c r="I1051" s="243"/>
      <c r="J1051" s="243"/>
      <c r="K1051" s="280">
        <v>1</v>
      </c>
      <c r="L1051" s="280">
        <v>1</v>
      </c>
      <c r="M1051" s="131"/>
      <c r="N1051" s="159"/>
    </row>
    <row r="1052" spans="1:14" ht="91.8" hidden="1" x14ac:dyDescent="0.25">
      <c r="A1052" s="105" t="s">
        <v>490</v>
      </c>
      <c r="B1052" s="116" t="s">
        <v>919</v>
      </c>
      <c r="C1052" s="112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98">
        <v>4.5</v>
      </c>
      <c r="N1052" s="105" t="s">
        <v>63</v>
      </c>
    </row>
    <row r="1053" spans="1:14" hidden="1" x14ac:dyDescent="0.2">
      <c r="A1053" s="145"/>
      <c r="B1053" s="282" t="s">
        <v>980</v>
      </c>
      <c r="C1053" s="159"/>
      <c r="D1053" s="280">
        <v>3</v>
      </c>
      <c r="E1053" s="280">
        <v>3</v>
      </c>
      <c r="F1053" s="243"/>
      <c r="G1053" s="280">
        <v>0.5</v>
      </c>
      <c r="H1053" s="243"/>
      <c r="I1053" s="243"/>
      <c r="J1053" s="243"/>
      <c r="K1053" s="280">
        <v>1.5</v>
      </c>
      <c r="L1053" s="280">
        <v>4.5</v>
      </c>
      <c r="M1053" s="131"/>
      <c r="N1053" s="159"/>
    </row>
    <row r="1054" spans="1:14" ht="30.6" hidden="1" x14ac:dyDescent="0.25">
      <c r="A1054" s="105" t="s">
        <v>491</v>
      </c>
      <c r="B1054" s="118" t="s">
        <v>1430</v>
      </c>
      <c r="C1054" s="95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98">
        <v>12.6</v>
      </c>
      <c r="N1054" s="105" t="s">
        <v>63</v>
      </c>
    </row>
    <row r="1055" spans="1:14" hidden="1" x14ac:dyDescent="0.2">
      <c r="A1055" s="145"/>
      <c r="B1055" s="282" t="s">
        <v>1007</v>
      </c>
      <c r="C1055" s="159"/>
      <c r="D1055" s="280">
        <v>2</v>
      </c>
      <c r="E1055" s="280">
        <v>3</v>
      </c>
      <c r="F1055" s="243"/>
      <c r="G1055" s="280">
        <v>2.1</v>
      </c>
      <c r="H1055" s="243"/>
      <c r="I1055" s="243"/>
      <c r="J1055" s="243"/>
      <c r="K1055" s="280">
        <v>6.3</v>
      </c>
      <c r="L1055" s="280">
        <v>12.6</v>
      </c>
      <c r="M1055" s="131"/>
      <c r="N1055" s="159"/>
    </row>
    <row r="1056" spans="1:14" hidden="1" x14ac:dyDescent="0.2">
      <c r="A1056" s="140" t="s">
        <v>493</v>
      </c>
      <c r="B1056" s="141" t="s">
        <v>924</v>
      </c>
      <c r="C1056" s="127"/>
      <c r="D1056" s="237"/>
      <c r="E1056" s="237"/>
      <c r="F1056" s="237"/>
      <c r="G1056" s="237"/>
      <c r="H1056" s="237"/>
      <c r="I1056" s="237"/>
      <c r="J1056" s="237"/>
      <c r="K1056" s="237"/>
      <c r="L1056" s="237"/>
      <c r="M1056" s="128"/>
      <c r="N1056" s="127"/>
    </row>
    <row r="1057" spans="1:18" ht="51" hidden="1" x14ac:dyDescent="0.25">
      <c r="A1057" s="117" t="s">
        <v>494</v>
      </c>
      <c r="B1057" s="116" t="s">
        <v>925</v>
      </c>
      <c r="C1057" s="147" t="s">
        <v>1499</v>
      </c>
      <c r="D1057" s="193"/>
      <c r="E1057" s="193"/>
      <c r="F1057" s="193"/>
      <c r="G1057" s="193"/>
      <c r="H1057" s="193"/>
      <c r="I1057" s="117" t="s">
        <v>926</v>
      </c>
      <c r="J1057" s="193"/>
      <c r="K1057" s="193"/>
      <c r="L1057" s="193"/>
      <c r="M1057" s="98">
        <f>SUM(L1058:L1062)</f>
        <v>8.5161999999999995</v>
      </c>
      <c r="N1057" s="117" t="s">
        <v>46</v>
      </c>
    </row>
    <row r="1058" spans="1:18" hidden="1" x14ac:dyDescent="0.2">
      <c r="A1058" s="138"/>
      <c r="B1058" s="139" t="s">
        <v>981</v>
      </c>
      <c r="C1058" s="115"/>
      <c r="D1058" s="108">
        <v>1</v>
      </c>
      <c r="E1058" s="108">
        <v>9.11</v>
      </c>
      <c r="F1058" s="238"/>
      <c r="G1058" s="108">
        <v>4</v>
      </c>
      <c r="H1058" s="238"/>
      <c r="I1058" s="108">
        <v>0.05</v>
      </c>
      <c r="J1058" s="238"/>
      <c r="K1058" s="108">
        <f>E1058*G1058*I1058</f>
        <v>1.8220000000000001</v>
      </c>
      <c r="L1058" s="108">
        <f>K1058*D1058</f>
        <v>1.8220000000000001</v>
      </c>
      <c r="M1058" s="110"/>
      <c r="N1058" s="115"/>
      <c r="Q1058" s="272">
        <f>E1058*G1058</f>
        <v>36.44</v>
      </c>
      <c r="R1058" s="272">
        <v>147.149</v>
      </c>
    </row>
    <row r="1059" spans="1:18" hidden="1" x14ac:dyDescent="0.2">
      <c r="A1059" s="138"/>
      <c r="B1059" s="139" t="s">
        <v>982</v>
      </c>
      <c r="C1059" s="115"/>
      <c r="D1059" s="108">
        <v>1</v>
      </c>
      <c r="E1059" s="108">
        <v>13.22</v>
      </c>
      <c r="F1059" s="238"/>
      <c r="G1059" s="108">
        <v>4</v>
      </c>
      <c r="H1059" s="238"/>
      <c r="I1059" s="108">
        <v>0.05</v>
      </c>
      <c r="J1059" s="238"/>
      <c r="K1059" s="108">
        <f t="shared" ref="K1059:K1062" si="56">E1059*G1059*I1059</f>
        <v>2.6440000000000001</v>
      </c>
      <c r="L1059" s="108">
        <f t="shared" ref="L1059:L1062" si="57">K1059*D1059</f>
        <v>2.6440000000000001</v>
      </c>
      <c r="M1059" s="110"/>
      <c r="N1059" s="115"/>
      <c r="Q1059" s="272">
        <f t="shared" ref="Q1059:Q1061" si="58">E1059*G1059</f>
        <v>52.88</v>
      </c>
    </row>
    <row r="1060" spans="1:18" hidden="1" x14ac:dyDescent="0.2">
      <c r="A1060" s="138"/>
      <c r="B1060" s="139" t="s">
        <v>984</v>
      </c>
      <c r="C1060" s="115"/>
      <c r="D1060" s="108">
        <v>1</v>
      </c>
      <c r="E1060" s="108">
        <v>4.8499999999999996</v>
      </c>
      <c r="F1060" s="238"/>
      <c r="G1060" s="108">
        <v>4</v>
      </c>
      <c r="H1060" s="238"/>
      <c r="I1060" s="108">
        <v>0.05</v>
      </c>
      <c r="J1060" s="238"/>
      <c r="K1060" s="108">
        <f t="shared" si="56"/>
        <v>0.97</v>
      </c>
      <c r="L1060" s="108">
        <f t="shared" si="57"/>
        <v>0.97</v>
      </c>
      <c r="M1060" s="110"/>
      <c r="N1060" s="115"/>
      <c r="Q1060" s="272">
        <f t="shared" si="58"/>
        <v>19.399999999999999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9.26</v>
      </c>
      <c r="F1061" s="238"/>
      <c r="G1061" s="108">
        <v>4.1500000000000004</v>
      </c>
      <c r="H1061" s="238"/>
      <c r="I1061" s="108">
        <v>0.05</v>
      </c>
      <c r="J1061" s="238"/>
      <c r="K1061" s="108">
        <f t="shared" si="56"/>
        <v>1.9214500000000001</v>
      </c>
      <c r="L1061" s="108">
        <f t="shared" si="57"/>
        <v>1.9214500000000001</v>
      </c>
      <c r="M1061" s="110"/>
      <c r="N1061" s="115"/>
      <c r="Q1061" s="272">
        <f t="shared" si="58"/>
        <v>38.429000000000002</v>
      </c>
    </row>
    <row r="1062" spans="1:18" hidden="1" x14ac:dyDescent="0.2">
      <c r="A1062" s="145"/>
      <c r="B1062" s="282" t="s">
        <v>983</v>
      </c>
      <c r="C1062" s="159"/>
      <c r="D1062" s="280">
        <v>1</v>
      </c>
      <c r="E1062" s="280">
        <f>37.05+4.65*2</f>
        <v>46.349999999999994</v>
      </c>
      <c r="F1062" s="243"/>
      <c r="G1062" s="280">
        <v>0.5</v>
      </c>
      <c r="H1062" s="243"/>
      <c r="I1062" s="280">
        <v>0.05</v>
      </c>
      <c r="J1062" s="243"/>
      <c r="K1062" s="280">
        <f t="shared" si="56"/>
        <v>1.1587499999999999</v>
      </c>
      <c r="L1062" s="280">
        <f t="shared" si="57"/>
        <v>1.1587499999999999</v>
      </c>
      <c r="M1062" s="131"/>
      <c r="N1062" s="159"/>
    </row>
    <row r="1063" spans="1:18" ht="81.599999999999994" hidden="1" x14ac:dyDescent="0.25">
      <c r="A1063" s="105" t="s">
        <v>495</v>
      </c>
      <c r="B1063" s="118" t="s">
        <v>1500</v>
      </c>
      <c r="C1063" s="151" t="s">
        <v>985</v>
      </c>
      <c r="D1063" s="193"/>
      <c r="E1063" s="105" t="s">
        <v>931</v>
      </c>
      <c r="F1063" s="193"/>
      <c r="G1063" s="193"/>
      <c r="H1063" s="193"/>
      <c r="I1063" s="193"/>
      <c r="J1063" s="193"/>
      <c r="K1063" s="193"/>
      <c r="L1063" s="193"/>
      <c r="M1063" s="98">
        <f>SUM(L1064:L1068)</f>
        <v>170.32400000000001</v>
      </c>
      <c r="N1063" s="105" t="s">
        <v>63</v>
      </c>
    </row>
    <row r="1064" spans="1:18" hidden="1" x14ac:dyDescent="0.2">
      <c r="A1064" s="145"/>
      <c r="B1064" s="282" t="s">
        <v>981</v>
      </c>
      <c r="C1064" s="159"/>
      <c r="D1064" s="280">
        <v>1</v>
      </c>
      <c r="E1064" s="280">
        <v>9.11</v>
      </c>
      <c r="F1064" s="243"/>
      <c r="G1064" s="280">
        <v>4</v>
      </c>
      <c r="H1064" s="243"/>
      <c r="I1064" s="280"/>
      <c r="J1064" s="243"/>
      <c r="K1064" s="280">
        <f>E1064*G1064</f>
        <v>36.44</v>
      </c>
      <c r="L1064" s="280">
        <f>K1064*D1064</f>
        <v>36.44</v>
      </c>
      <c r="M1064" s="131"/>
      <c r="N1064" s="159"/>
    </row>
    <row r="1065" spans="1:18" hidden="1" x14ac:dyDescent="0.2">
      <c r="A1065" s="145"/>
      <c r="B1065" s="282" t="s">
        <v>982</v>
      </c>
      <c r="C1065" s="159"/>
      <c r="D1065" s="280">
        <v>1</v>
      </c>
      <c r="E1065" s="280">
        <v>13.22</v>
      </c>
      <c r="F1065" s="243"/>
      <c r="G1065" s="280">
        <v>4</v>
      </c>
      <c r="H1065" s="243"/>
      <c r="I1065" s="280"/>
      <c r="J1065" s="243"/>
      <c r="K1065" s="280">
        <f t="shared" ref="K1065:K1068" si="59">E1065*G1065</f>
        <v>52.88</v>
      </c>
      <c r="L1065" s="280">
        <f t="shared" ref="L1065:L1068" si="60">K1065*D1065</f>
        <v>52.88</v>
      </c>
      <c r="M1065" s="131"/>
      <c r="N1065" s="159"/>
    </row>
    <row r="1066" spans="1:18" hidden="1" x14ac:dyDescent="0.2">
      <c r="A1066" s="145"/>
      <c r="B1066" s="282" t="s">
        <v>984</v>
      </c>
      <c r="C1066" s="159"/>
      <c r="D1066" s="280">
        <v>1</v>
      </c>
      <c r="E1066" s="280">
        <v>4.8499999999999996</v>
      </c>
      <c r="F1066" s="243"/>
      <c r="G1066" s="280">
        <v>4</v>
      </c>
      <c r="H1066" s="243"/>
      <c r="I1066" s="280"/>
      <c r="J1066" s="243"/>
      <c r="K1066" s="280">
        <f t="shared" si="59"/>
        <v>19.399999999999999</v>
      </c>
      <c r="L1066" s="280">
        <f t="shared" si="60"/>
        <v>19.399999999999999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9.26</v>
      </c>
      <c r="F1067" s="243"/>
      <c r="G1067" s="280">
        <v>4.1500000000000004</v>
      </c>
      <c r="H1067" s="243"/>
      <c r="I1067" s="280"/>
      <c r="J1067" s="243"/>
      <c r="K1067" s="280">
        <f t="shared" si="59"/>
        <v>38.429000000000002</v>
      </c>
      <c r="L1067" s="280">
        <f t="shared" si="60"/>
        <v>38.429000000000002</v>
      </c>
      <c r="M1067" s="131"/>
      <c r="N1067" s="159"/>
    </row>
    <row r="1068" spans="1:18" hidden="1" x14ac:dyDescent="0.2">
      <c r="A1068" s="145"/>
      <c r="B1068" s="282" t="s">
        <v>983</v>
      </c>
      <c r="C1068" s="159"/>
      <c r="D1068" s="280">
        <v>1</v>
      </c>
      <c r="E1068" s="280">
        <f>37.05+4.65*2</f>
        <v>46.349999999999994</v>
      </c>
      <c r="F1068" s="243"/>
      <c r="G1068" s="280">
        <v>0.5</v>
      </c>
      <c r="H1068" s="243"/>
      <c r="I1068" s="280"/>
      <c r="J1068" s="243"/>
      <c r="K1068" s="280">
        <f t="shared" si="59"/>
        <v>23.174999999999997</v>
      </c>
      <c r="L1068" s="280">
        <f t="shared" si="60"/>
        <v>23.174999999999997</v>
      </c>
      <c r="M1068" s="131"/>
      <c r="N1068" s="159"/>
    </row>
    <row r="1069" spans="1:18" ht="61.2" hidden="1" x14ac:dyDescent="0.25">
      <c r="A1069" s="105" t="s">
        <v>496</v>
      </c>
      <c r="B1069" s="118" t="s">
        <v>184</v>
      </c>
      <c r="C1069" s="112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98">
        <f>SUM(L1070:L1073)</f>
        <v>147.149</v>
      </c>
      <c r="N1069" s="105" t="s">
        <v>63</v>
      </c>
      <c r="P1069" s="272"/>
    </row>
    <row r="1070" spans="1:18" hidden="1" x14ac:dyDescent="0.2">
      <c r="A1070" s="145"/>
      <c r="B1070" s="282" t="s">
        <v>981</v>
      </c>
      <c r="C1070" s="159"/>
      <c r="D1070" s="280">
        <v>1</v>
      </c>
      <c r="E1070" s="280">
        <v>9.11</v>
      </c>
      <c r="F1070" s="243"/>
      <c r="G1070" s="280">
        <v>4</v>
      </c>
      <c r="H1070" s="243"/>
      <c r="I1070" s="280"/>
      <c r="J1070" s="243"/>
      <c r="K1070" s="280">
        <f>E1070*G1070</f>
        <v>36.44</v>
      </c>
      <c r="L1070" s="280">
        <f>K1070*D1070</f>
        <v>36.44</v>
      </c>
      <c r="M1070" s="131"/>
      <c r="N1070" s="159"/>
    </row>
    <row r="1071" spans="1:18" hidden="1" x14ac:dyDescent="0.2">
      <c r="A1071" s="145"/>
      <c r="B1071" s="282" t="s">
        <v>982</v>
      </c>
      <c r="C1071" s="159"/>
      <c r="D1071" s="280">
        <v>1</v>
      </c>
      <c r="E1071" s="280">
        <v>13.22</v>
      </c>
      <c r="F1071" s="243"/>
      <c r="G1071" s="280">
        <v>4</v>
      </c>
      <c r="H1071" s="243"/>
      <c r="I1071" s="280"/>
      <c r="J1071" s="243"/>
      <c r="K1071" s="280">
        <f t="shared" ref="K1071:K1073" si="61">E1071*G1071</f>
        <v>52.88</v>
      </c>
      <c r="L1071" s="280">
        <f t="shared" ref="L1071:L1073" si="62">K1071*D1071</f>
        <v>52.88</v>
      </c>
      <c r="M1071" s="131"/>
      <c r="N1071" s="159"/>
    </row>
    <row r="1072" spans="1:18" hidden="1" x14ac:dyDescent="0.2">
      <c r="A1072" s="145"/>
      <c r="B1072" s="282" t="s">
        <v>984</v>
      </c>
      <c r="C1072" s="159"/>
      <c r="D1072" s="280">
        <v>1</v>
      </c>
      <c r="E1072" s="280">
        <v>4.8499999999999996</v>
      </c>
      <c r="F1072" s="243"/>
      <c r="G1072" s="280">
        <v>4</v>
      </c>
      <c r="H1072" s="243"/>
      <c r="I1072" s="280"/>
      <c r="J1072" s="243"/>
      <c r="K1072" s="280">
        <f t="shared" si="61"/>
        <v>19.399999999999999</v>
      </c>
      <c r="L1072" s="280">
        <f t="shared" si="62"/>
        <v>19.399999999999999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9.26</v>
      </c>
      <c r="F1073" s="243"/>
      <c r="G1073" s="280">
        <v>4.1500000000000004</v>
      </c>
      <c r="H1073" s="243"/>
      <c r="I1073" s="280"/>
      <c r="J1073" s="243"/>
      <c r="K1073" s="280">
        <f t="shared" si="61"/>
        <v>38.429000000000002</v>
      </c>
      <c r="L1073" s="280">
        <f t="shared" si="62"/>
        <v>38.429000000000002</v>
      </c>
      <c r="M1073" s="131"/>
      <c r="N1073" s="159"/>
    </row>
    <row r="1074" spans="1:14" ht="51" hidden="1" x14ac:dyDescent="0.25">
      <c r="A1074" s="117" t="s">
        <v>497</v>
      </c>
      <c r="B1074" s="118" t="s">
        <v>1019</v>
      </c>
      <c r="C1074" s="112"/>
      <c r="D1074" s="193"/>
      <c r="E1074" s="117" t="s">
        <v>1008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83.97</v>
      </c>
      <c r="N1074" s="117" t="s">
        <v>124</v>
      </c>
    </row>
    <row r="1075" spans="1:14" hidden="1" x14ac:dyDescent="0.2">
      <c r="A1075" s="145"/>
      <c r="B1075" s="282" t="s">
        <v>981</v>
      </c>
      <c r="C1075" s="159"/>
      <c r="D1075" s="280">
        <v>1</v>
      </c>
      <c r="E1075" s="280">
        <f>9.11*2+4*2</f>
        <v>26.22</v>
      </c>
      <c r="F1075" s="243"/>
      <c r="G1075" s="243"/>
      <c r="H1075" s="243"/>
      <c r="I1075" s="243"/>
      <c r="J1075" s="243"/>
      <c r="K1075" s="280">
        <f>E1075</f>
        <v>26.22</v>
      </c>
      <c r="L1075" s="280">
        <f>K1075</f>
        <v>26.22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f>13.22*2+4*2</f>
        <v>34.44</v>
      </c>
      <c r="F1076" s="243"/>
      <c r="G1076" s="243"/>
      <c r="H1076" s="243"/>
      <c r="I1076" s="243"/>
      <c r="J1076" s="243"/>
      <c r="K1076" s="280">
        <f>E1076</f>
        <v>34.44</v>
      </c>
      <c r="L1076" s="280">
        <f>K1076</f>
        <v>34.44</v>
      </c>
      <c r="M1076" s="131"/>
      <c r="N1076" s="159"/>
    </row>
    <row r="1077" spans="1:14" hidden="1" x14ac:dyDescent="0.2">
      <c r="A1077" s="145"/>
      <c r="B1077" s="282" t="s">
        <v>984</v>
      </c>
      <c r="C1077" s="159"/>
      <c r="D1077" s="280">
        <v>1</v>
      </c>
      <c r="E1077" s="280">
        <f>4.85*2+4*2</f>
        <v>17.7</v>
      </c>
      <c r="F1077" s="243"/>
      <c r="G1077" s="243"/>
      <c r="H1077" s="243"/>
      <c r="I1077" s="243"/>
      <c r="J1077" s="243"/>
      <c r="K1077" s="280">
        <f t="shared" ref="K1077:K1078" si="63">E1077</f>
        <v>17.7</v>
      </c>
      <c r="L1077" s="280">
        <f t="shared" ref="L1077:L1079" si="64">K1077</f>
        <v>17.7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9.26+4.15</f>
        <v>13.41</v>
      </c>
      <c r="F1078" s="243"/>
      <c r="G1078" s="243"/>
      <c r="H1078" s="243"/>
      <c r="I1078" s="243"/>
      <c r="J1078" s="243"/>
      <c r="K1078" s="280">
        <f t="shared" si="63"/>
        <v>13.41</v>
      </c>
      <c r="L1078" s="280">
        <f t="shared" si="64"/>
        <v>13.41</v>
      </c>
      <c r="M1078" s="131"/>
      <c r="N1078" s="159"/>
    </row>
    <row r="1079" spans="1:14" hidden="1" x14ac:dyDescent="0.2">
      <c r="A1079" s="145"/>
      <c r="B1079" s="282" t="s">
        <v>986</v>
      </c>
      <c r="C1079" s="243" t="s">
        <v>987</v>
      </c>
      <c r="D1079" s="280">
        <v>1</v>
      </c>
      <c r="E1079" s="280">
        <f>3*2+0.9*2</f>
        <v>7.8</v>
      </c>
      <c r="F1079" s="243"/>
      <c r="G1079" s="243"/>
      <c r="H1079" s="243"/>
      <c r="I1079" s="243"/>
      <c r="J1079" s="243"/>
      <c r="K1079" s="280">
        <f>-E1079</f>
        <v>-7.8</v>
      </c>
      <c r="L1079" s="280">
        <f t="shared" si="64"/>
        <v>-7.8</v>
      </c>
      <c r="M1079" s="131"/>
      <c r="N1079" s="159"/>
    </row>
    <row r="1080" spans="1:14" hidden="1" x14ac:dyDescent="0.2">
      <c r="A1080" s="140" t="s">
        <v>498</v>
      </c>
      <c r="B1080" s="141" t="s">
        <v>41</v>
      </c>
      <c r="C1080" s="127"/>
      <c r="D1080" s="237"/>
      <c r="E1080" s="237"/>
      <c r="F1080" s="237"/>
      <c r="G1080" s="237"/>
      <c r="H1080" s="237"/>
      <c r="I1080" s="237"/>
      <c r="J1080" s="237"/>
      <c r="K1080" s="237"/>
      <c r="L1080" s="237"/>
      <c r="M1080" s="128"/>
      <c r="N1080" s="127"/>
    </row>
    <row r="1081" spans="1:14" ht="71.400000000000006" hidden="1" x14ac:dyDescent="0.25">
      <c r="A1081" s="150" t="s">
        <v>499</v>
      </c>
      <c r="B1081" s="116" t="s">
        <v>936</v>
      </c>
      <c r="C1081" s="112"/>
      <c r="D1081" s="193"/>
      <c r="E1081" s="193"/>
      <c r="F1081" s="193"/>
      <c r="G1081" s="240" t="s">
        <v>903</v>
      </c>
      <c r="H1081" s="193"/>
      <c r="I1081" s="193"/>
      <c r="J1081" s="193"/>
      <c r="K1081" s="193"/>
      <c r="L1081" s="193"/>
      <c r="M1081" s="98">
        <v>413.93</v>
      </c>
      <c r="N1081" s="105" t="s">
        <v>63</v>
      </c>
    </row>
    <row r="1082" spans="1:14" hidden="1" x14ac:dyDescent="0.2">
      <c r="A1082" s="153"/>
      <c r="B1082" s="154" t="s">
        <v>937</v>
      </c>
      <c r="C1082" s="100"/>
      <c r="D1082" s="106"/>
      <c r="E1082" s="106"/>
      <c r="F1082" s="106"/>
      <c r="G1082" s="106"/>
      <c r="H1082" s="106"/>
      <c r="I1082" s="106"/>
      <c r="J1082" s="106"/>
      <c r="K1082" s="106"/>
      <c r="L1082" s="106"/>
      <c r="M1082" s="102"/>
      <c r="N1082" s="100"/>
    </row>
    <row r="1083" spans="1:14" hidden="1" x14ac:dyDescent="0.2">
      <c r="A1083" s="148"/>
      <c r="B1083" s="139" t="s">
        <v>984</v>
      </c>
      <c r="C1083" s="115"/>
      <c r="D1083" s="108">
        <v>1</v>
      </c>
      <c r="E1083" s="108">
        <v>17.7</v>
      </c>
      <c r="F1083" s="238"/>
      <c r="G1083" s="108">
        <v>2.65</v>
      </c>
      <c r="H1083" s="238"/>
      <c r="I1083" s="238"/>
      <c r="J1083" s="238"/>
      <c r="K1083" s="108">
        <v>46.91</v>
      </c>
      <c r="L1083" s="108">
        <v>46.91</v>
      </c>
      <c r="M1083" s="110"/>
      <c r="N1083" s="115"/>
    </row>
    <row r="1084" spans="1:14" hidden="1" x14ac:dyDescent="0.2">
      <c r="A1084" s="148"/>
      <c r="B1084" s="139" t="s">
        <v>1003</v>
      </c>
      <c r="C1084" s="115"/>
      <c r="D1084" s="108">
        <v>1</v>
      </c>
      <c r="E1084" s="108">
        <v>9.26</v>
      </c>
      <c r="F1084" s="238"/>
      <c r="G1084" s="108">
        <v>4</v>
      </c>
      <c r="H1084" s="238"/>
      <c r="I1084" s="238"/>
      <c r="J1084" s="238"/>
      <c r="K1084" s="108">
        <v>37.04</v>
      </c>
      <c r="L1084" s="108">
        <v>37.04</v>
      </c>
      <c r="M1084" s="110"/>
      <c r="N1084" s="115"/>
    </row>
    <row r="1085" spans="1:14" hidden="1" x14ac:dyDescent="0.2">
      <c r="A1085" s="148"/>
      <c r="B1085" s="139" t="s">
        <v>1004</v>
      </c>
      <c r="C1085" s="115"/>
      <c r="D1085" s="108">
        <v>1</v>
      </c>
      <c r="E1085" s="108">
        <v>26.22</v>
      </c>
      <c r="F1085" s="238"/>
      <c r="G1085" s="108">
        <v>2.65</v>
      </c>
      <c r="H1085" s="238"/>
      <c r="I1085" s="238"/>
      <c r="J1085" s="238"/>
      <c r="K1085" s="108">
        <v>69.48</v>
      </c>
      <c r="L1085" s="108">
        <v>69.48</v>
      </c>
      <c r="M1085" s="110"/>
      <c r="N1085" s="115"/>
    </row>
    <row r="1086" spans="1:14" hidden="1" x14ac:dyDescent="0.2">
      <c r="A1086" s="148"/>
      <c r="B1086" s="139" t="s">
        <v>1009</v>
      </c>
      <c r="C1086" s="115"/>
      <c r="D1086" s="108">
        <v>1</v>
      </c>
      <c r="E1086" s="108">
        <v>34.44</v>
      </c>
      <c r="F1086" s="238"/>
      <c r="G1086" s="108">
        <v>1</v>
      </c>
      <c r="H1086" s="238"/>
      <c r="I1086" s="238"/>
      <c r="J1086" s="238"/>
      <c r="K1086" s="108">
        <v>34.44</v>
      </c>
      <c r="L1086" s="108">
        <v>34.44</v>
      </c>
      <c r="M1086" s="110"/>
      <c r="N1086" s="115"/>
    </row>
    <row r="1087" spans="1:14" hidden="1" x14ac:dyDescent="0.2">
      <c r="A1087" s="148"/>
      <c r="B1087" s="139" t="s">
        <v>1010</v>
      </c>
      <c r="C1087" s="115"/>
      <c r="D1087" s="108">
        <v>-2</v>
      </c>
      <c r="E1087" s="108">
        <v>3</v>
      </c>
      <c r="F1087" s="238"/>
      <c r="G1087" s="108">
        <v>0.5</v>
      </c>
      <c r="H1087" s="238"/>
      <c r="I1087" s="238"/>
      <c r="J1087" s="238"/>
      <c r="K1087" s="108">
        <v>1.5</v>
      </c>
      <c r="L1087" s="108">
        <v>-3</v>
      </c>
      <c r="M1087" s="110"/>
      <c r="N1087" s="115"/>
    </row>
    <row r="1088" spans="1:14" hidden="1" x14ac:dyDescent="0.2">
      <c r="A1088" s="148"/>
      <c r="B1088" s="139" t="s">
        <v>1011</v>
      </c>
      <c r="C1088" s="115"/>
      <c r="D1088" s="108">
        <v>-1</v>
      </c>
      <c r="E1088" s="108">
        <v>0.9</v>
      </c>
      <c r="F1088" s="238"/>
      <c r="G1088" s="108">
        <v>2.1</v>
      </c>
      <c r="H1088" s="238"/>
      <c r="I1088" s="238"/>
      <c r="J1088" s="238"/>
      <c r="K1088" s="108">
        <v>1.89</v>
      </c>
      <c r="L1088" s="108">
        <v>-1.89</v>
      </c>
      <c r="M1088" s="110"/>
      <c r="N1088" s="115"/>
    </row>
    <row r="1089" spans="1:14" hidden="1" x14ac:dyDescent="0.2">
      <c r="A1089" s="148"/>
      <c r="B1089" s="139" t="s">
        <v>1012</v>
      </c>
      <c r="C1089" s="115"/>
      <c r="D1089" s="108">
        <v>-2</v>
      </c>
      <c r="E1089" s="108">
        <v>3</v>
      </c>
      <c r="F1089" s="238"/>
      <c r="G1089" s="108">
        <v>2.1</v>
      </c>
      <c r="H1089" s="238"/>
      <c r="I1089" s="238"/>
      <c r="J1089" s="238"/>
      <c r="K1089" s="108">
        <v>6.3</v>
      </c>
      <c r="L1089" s="108">
        <v>-12.6</v>
      </c>
      <c r="M1089" s="110"/>
      <c r="N1089" s="115"/>
    </row>
    <row r="1090" spans="1:14" hidden="1" x14ac:dyDescent="0.2">
      <c r="A1090" s="148"/>
      <c r="B1090" s="196" t="s">
        <v>939</v>
      </c>
      <c r="C1090" s="115"/>
      <c r="D1090" s="238"/>
      <c r="E1090" s="238"/>
      <c r="F1090" s="238"/>
      <c r="G1090" s="238"/>
      <c r="H1090" s="238"/>
      <c r="I1090" s="238"/>
      <c r="J1090" s="238"/>
      <c r="K1090" s="238"/>
      <c r="L1090" s="238"/>
      <c r="M1090" s="110"/>
      <c r="N1090" s="115"/>
    </row>
    <row r="1091" spans="1:14" hidden="1" x14ac:dyDescent="0.2">
      <c r="A1091" s="148"/>
      <c r="B1091" s="139" t="s">
        <v>1013</v>
      </c>
      <c r="C1091" s="115"/>
      <c r="D1091" s="108">
        <v>1</v>
      </c>
      <c r="E1091" s="108">
        <v>37.549999999999997</v>
      </c>
      <c r="F1091" s="238"/>
      <c r="G1091" s="108">
        <v>4</v>
      </c>
      <c r="H1091" s="238"/>
      <c r="I1091" s="238"/>
      <c r="J1091" s="238"/>
      <c r="K1091" s="108">
        <v>150.19999999999999</v>
      </c>
      <c r="L1091" s="108">
        <v>150.19999999999999</v>
      </c>
      <c r="M1091" s="110"/>
      <c r="N1091" s="115"/>
    </row>
    <row r="1092" spans="1:14" ht="20.399999999999999" hidden="1" x14ac:dyDescent="0.25">
      <c r="A1092" s="148"/>
      <c r="B1092" s="139" t="s">
        <v>1014</v>
      </c>
      <c r="C1092" s="157"/>
      <c r="D1092" s="108">
        <v>1</v>
      </c>
      <c r="E1092" s="108">
        <v>36.229999999999997</v>
      </c>
      <c r="F1092" s="109"/>
      <c r="G1092" s="108">
        <v>2.65</v>
      </c>
      <c r="H1092" s="109"/>
      <c r="I1092" s="109"/>
      <c r="J1092" s="109"/>
      <c r="K1092" s="108">
        <v>96.01</v>
      </c>
      <c r="L1092" s="108">
        <v>96.01</v>
      </c>
      <c r="M1092" s="110"/>
      <c r="N1092" s="157"/>
    </row>
    <row r="1093" spans="1:14" hidden="1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idden="1" x14ac:dyDescent="0.2">
      <c r="A1094" s="148"/>
      <c r="B1094" s="139" t="s">
        <v>1010</v>
      </c>
      <c r="C1094" s="115"/>
      <c r="D1094" s="108">
        <v>-1</v>
      </c>
      <c r="E1094" s="108">
        <v>3</v>
      </c>
      <c r="F1094" s="238"/>
      <c r="G1094" s="108">
        <v>0.5</v>
      </c>
      <c r="H1094" s="238"/>
      <c r="I1094" s="238"/>
      <c r="J1094" s="238"/>
      <c r="K1094" s="108">
        <v>1.5</v>
      </c>
      <c r="L1094" s="108">
        <v>-1.5</v>
      </c>
      <c r="M1094" s="110"/>
      <c r="N1094" s="115"/>
    </row>
    <row r="1095" spans="1:14" hidden="1" x14ac:dyDescent="0.2">
      <c r="A1095" s="148"/>
      <c r="B1095" s="139" t="s">
        <v>1011</v>
      </c>
      <c r="C1095" s="115"/>
      <c r="D1095" s="108">
        <v>-1</v>
      </c>
      <c r="E1095" s="108">
        <v>0.9</v>
      </c>
      <c r="F1095" s="238"/>
      <c r="G1095" s="108">
        <v>2.1</v>
      </c>
      <c r="H1095" s="238"/>
      <c r="I1095" s="238"/>
      <c r="J1095" s="238"/>
      <c r="K1095" s="108">
        <v>1.89</v>
      </c>
      <c r="L1095" s="108">
        <v>-1.89</v>
      </c>
      <c r="M1095" s="110"/>
      <c r="N1095" s="115"/>
    </row>
    <row r="1096" spans="1:14" hidden="1" x14ac:dyDescent="0.2">
      <c r="A1096" s="148"/>
      <c r="B1096" s="198" t="s">
        <v>940</v>
      </c>
      <c r="C1096" s="115"/>
      <c r="D1096" s="108">
        <v>1</v>
      </c>
      <c r="E1096" s="108">
        <v>37.549999999999997</v>
      </c>
      <c r="F1096" s="238"/>
      <c r="G1096" s="108">
        <v>0.7</v>
      </c>
      <c r="H1096" s="108">
        <v>0.01</v>
      </c>
      <c r="I1096" s="238"/>
      <c r="J1096" s="238"/>
      <c r="K1096" s="108">
        <v>13.33</v>
      </c>
      <c r="L1096" s="108">
        <v>13.33</v>
      </c>
      <c r="M1096" s="110"/>
      <c r="N1096" s="115"/>
    </row>
    <row r="1097" spans="1:14" ht="91.8" hidden="1" x14ac:dyDescent="0.25">
      <c r="A1097" s="150" t="s">
        <v>500</v>
      </c>
      <c r="B1097" s="116" t="s">
        <v>941</v>
      </c>
      <c r="C1097" s="151" t="s">
        <v>942</v>
      </c>
      <c r="D1097" s="193"/>
      <c r="E1097" s="193"/>
      <c r="F1097" s="193"/>
      <c r="G1097" s="126" t="s">
        <v>903</v>
      </c>
      <c r="H1097" s="193"/>
      <c r="I1097" s="193"/>
      <c r="J1097" s="193"/>
      <c r="K1097" s="193"/>
      <c r="L1097" s="193"/>
      <c r="M1097" s="98">
        <v>170.38</v>
      </c>
      <c r="N1097" s="105" t="s">
        <v>63</v>
      </c>
    </row>
    <row r="1098" spans="1:14" hidden="1" x14ac:dyDescent="0.2">
      <c r="A1098" s="153"/>
      <c r="B1098" s="154" t="s">
        <v>937</v>
      </c>
      <c r="C1098" s="100"/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2"/>
      <c r="N1098" s="100"/>
    </row>
    <row r="1099" spans="1:14" hidden="1" x14ac:dyDescent="0.2">
      <c r="A1099" s="148"/>
      <c r="B1099" s="139" t="s">
        <v>984</v>
      </c>
      <c r="C1099" s="115"/>
      <c r="D1099" s="108">
        <v>1</v>
      </c>
      <c r="E1099" s="108">
        <v>17.7</v>
      </c>
      <c r="F1099" s="238"/>
      <c r="G1099" s="108">
        <v>2.65</v>
      </c>
      <c r="H1099" s="238"/>
      <c r="I1099" s="238"/>
      <c r="J1099" s="238"/>
      <c r="K1099" s="108">
        <v>46.91</v>
      </c>
      <c r="L1099" s="108">
        <v>46.91</v>
      </c>
      <c r="M1099" s="110"/>
      <c r="N1099" s="115"/>
    </row>
    <row r="1100" spans="1:14" hidden="1" x14ac:dyDescent="0.2">
      <c r="A1100" s="148"/>
      <c r="B1100" s="139" t="s">
        <v>1003</v>
      </c>
      <c r="C1100" s="115"/>
      <c r="D1100" s="108">
        <v>1</v>
      </c>
      <c r="E1100" s="108">
        <v>9.26</v>
      </c>
      <c r="F1100" s="238"/>
      <c r="G1100" s="108">
        <v>4</v>
      </c>
      <c r="H1100" s="238"/>
      <c r="I1100" s="238"/>
      <c r="J1100" s="238"/>
      <c r="K1100" s="108">
        <v>37.04</v>
      </c>
      <c r="L1100" s="108">
        <v>37.04</v>
      </c>
      <c r="M1100" s="110"/>
      <c r="N1100" s="115"/>
    </row>
    <row r="1101" spans="1:14" hidden="1" x14ac:dyDescent="0.2">
      <c r="A1101" s="148"/>
      <c r="B1101" s="139" t="s">
        <v>1004</v>
      </c>
      <c r="C1101" s="115"/>
      <c r="D1101" s="108">
        <v>1</v>
      </c>
      <c r="E1101" s="108">
        <v>26.22</v>
      </c>
      <c r="F1101" s="238"/>
      <c r="G1101" s="108">
        <v>2.65</v>
      </c>
      <c r="H1101" s="238"/>
      <c r="I1101" s="238"/>
      <c r="J1101" s="238"/>
      <c r="K1101" s="108">
        <v>69.48</v>
      </c>
      <c r="L1101" s="108">
        <v>69.48</v>
      </c>
      <c r="M1101" s="110"/>
      <c r="N1101" s="115"/>
    </row>
    <row r="1102" spans="1:14" hidden="1" x14ac:dyDescent="0.2">
      <c r="A1102" s="148"/>
      <c r="B1102" s="139" t="s">
        <v>1009</v>
      </c>
      <c r="C1102" s="115"/>
      <c r="D1102" s="108">
        <v>1</v>
      </c>
      <c r="E1102" s="108">
        <v>34.44</v>
      </c>
      <c r="F1102" s="238"/>
      <c r="G1102" s="108">
        <v>1</v>
      </c>
      <c r="H1102" s="238"/>
      <c r="I1102" s="238"/>
      <c r="J1102" s="238"/>
      <c r="K1102" s="108">
        <v>34.44</v>
      </c>
      <c r="L1102" s="108">
        <v>34.44</v>
      </c>
      <c r="M1102" s="110"/>
      <c r="N1102" s="115"/>
    </row>
    <row r="1103" spans="1:14" hidden="1" x14ac:dyDescent="0.2">
      <c r="A1103" s="148"/>
      <c r="B1103" s="139" t="s">
        <v>1010</v>
      </c>
      <c r="C1103" s="115"/>
      <c r="D1103" s="108">
        <v>-2</v>
      </c>
      <c r="E1103" s="108">
        <v>3</v>
      </c>
      <c r="F1103" s="238"/>
      <c r="G1103" s="108">
        <v>0.5</v>
      </c>
      <c r="H1103" s="238"/>
      <c r="I1103" s="238"/>
      <c r="J1103" s="238"/>
      <c r="K1103" s="108">
        <v>1.5</v>
      </c>
      <c r="L1103" s="108">
        <v>-3</v>
      </c>
      <c r="M1103" s="110"/>
      <c r="N1103" s="115"/>
    </row>
    <row r="1104" spans="1:14" hidden="1" x14ac:dyDescent="0.2">
      <c r="A1104" s="148"/>
      <c r="B1104" s="139" t="s">
        <v>1011</v>
      </c>
      <c r="C1104" s="115"/>
      <c r="D1104" s="108">
        <v>-1</v>
      </c>
      <c r="E1104" s="108">
        <v>0.9</v>
      </c>
      <c r="F1104" s="238"/>
      <c r="G1104" s="108">
        <v>2.1</v>
      </c>
      <c r="H1104" s="238"/>
      <c r="I1104" s="238"/>
      <c r="J1104" s="238"/>
      <c r="K1104" s="108">
        <v>1.89</v>
      </c>
      <c r="L1104" s="108">
        <v>-1.89</v>
      </c>
      <c r="M1104" s="110"/>
      <c r="N1104" s="115"/>
    </row>
    <row r="1105" spans="1:14" hidden="1" x14ac:dyDescent="0.2">
      <c r="A1105" s="148"/>
      <c r="B1105" s="139" t="s">
        <v>1012</v>
      </c>
      <c r="C1105" s="115"/>
      <c r="D1105" s="108">
        <v>-2</v>
      </c>
      <c r="E1105" s="108">
        <v>3</v>
      </c>
      <c r="F1105" s="238"/>
      <c r="G1105" s="108">
        <v>2.1</v>
      </c>
      <c r="H1105" s="238"/>
      <c r="I1105" s="238"/>
      <c r="J1105" s="238"/>
      <c r="K1105" s="108">
        <v>6.3</v>
      </c>
      <c r="L1105" s="108">
        <v>-12.6</v>
      </c>
      <c r="M1105" s="110"/>
      <c r="N1105" s="115"/>
    </row>
    <row r="1106" spans="1:14" ht="91.8" hidden="1" x14ac:dyDescent="0.25">
      <c r="A1106" s="150" t="s">
        <v>501</v>
      </c>
      <c r="B1106" s="116" t="s">
        <v>941</v>
      </c>
      <c r="C1106" s="151" t="s">
        <v>944</v>
      </c>
      <c r="D1106" s="193"/>
      <c r="E1106" s="193"/>
      <c r="F1106" s="193"/>
      <c r="G1106" s="126" t="s">
        <v>903</v>
      </c>
      <c r="H1106" s="193"/>
      <c r="I1106" s="193"/>
      <c r="J1106" s="193"/>
      <c r="K1106" s="193"/>
      <c r="L1106" s="193"/>
      <c r="M1106" s="98">
        <v>230.22</v>
      </c>
      <c r="N1106" s="105" t="s">
        <v>63</v>
      </c>
    </row>
    <row r="1107" spans="1:14" hidden="1" x14ac:dyDescent="0.2">
      <c r="A1107" s="155"/>
      <c r="B1107" s="154" t="s">
        <v>939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hidden="1" x14ac:dyDescent="0.2">
      <c r="A1108" s="145"/>
      <c r="B1108" s="282" t="s">
        <v>1013</v>
      </c>
      <c r="C1108" s="159"/>
      <c r="D1108" s="280">
        <v>1</v>
      </c>
      <c r="E1108" s="280">
        <v>37.549999999999997</v>
      </c>
      <c r="F1108" s="243"/>
      <c r="G1108" s="280">
        <v>4</v>
      </c>
      <c r="H1108" s="243"/>
      <c r="I1108" s="243"/>
      <c r="J1108" s="243"/>
      <c r="K1108" s="280">
        <v>150.19999999999999</v>
      </c>
      <c r="L1108" s="280">
        <v>150.19999999999999</v>
      </c>
      <c r="M1108" s="131"/>
      <c r="N1108" s="159"/>
    </row>
    <row r="1109" spans="1:14" hidden="1" x14ac:dyDescent="0.25">
      <c r="A1109" s="145"/>
      <c r="B1109" s="286" t="s">
        <v>1014</v>
      </c>
      <c r="C1109" s="192"/>
      <c r="D1109" s="280">
        <v>1</v>
      </c>
      <c r="E1109" s="280">
        <v>36.229999999999997</v>
      </c>
      <c r="F1109" s="130"/>
      <c r="G1109" s="280">
        <v>2.65</v>
      </c>
      <c r="H1109" s="130"/>
      <c r="I1109" s="130"/>
      <c r="J1109" s="130"/>
      <c r="K1109" s="280">
        <v>96.01</v>
      </c>
      <c r="L1109" s="280">
        <v>96.01</v>
      </c>
      <c r="M1109" s="131"/>
      <c r="N1109" s="192"/>
    </row>
    <row r="1110" spans="1:14" hidden="1" x14ac:dyDescent="0.2">
      <c r="A1110" s="145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hidden="1" x14ac:dyDescent="0.2">
      <c r="A1111" s="145"/>
      <c r="B1111" s="282" t="s">
        <v>1010</v>
      </c>
      <c r="C1111" s="159"/>
      <c r="D1111" s="280">
        <v>-1</v>
      </c>
      <c r="E1111" s="280">
        <v>3</v>
      </c>
      <c r="F1111" s="243"/>
      <c r="G1111" s="280">
        <v>0.5</v>
      </c>
      <c r="H1111" s="243"/>
      <c r="I1111" s="243"/>
      <c r="J1111" s="243"/>
      <c r="K1111" s="280">
        <v>1.5</v>
      </c>
      <c r="L1111" s="280">
        <v>-1.5</v>
      </c>
      <c r="M1111" s="131"/>
      <c r="N1111" s="159"/>
    </row>
    <row r="1112" spans="1:14" hidden="1" x14ac:dyDescent="0.2">
      <c r="A1112" s="145"/>
      <c r="B1112" s="282" t="s">
        <v>1011</v>
      </c>
      <c r="C1112" s="159"/>
      <c r="D1112" s="280">
        <v>-1</v>
      </c>
      <c r="E1112" s="280">
        <v>0.9</v>
      </c>
      <c r="F1112" s="243"/>
      <c r="G1112" s="280">
        <v>2.1</v>
      </c>
      <c r="H1112" s="243"/>
      <c r="I1112" s="243"/>
      <c r="J1112" s="243"/>
      <c r="K1112" s="280">
        <v>1.89</v>
      </c>
      <c r="L1112" s="280">
        <v>-1.89</v>
      </c>
      <c r="M1112" s="131"/>
      <c r="N1112" s="159"/>
    </row>
    <row r="1113" spans="1:14" ht="51" hidden="1" x14ac:dyDescent="0.25">
      <c r="A1113" s="117" t="s">
        <v>502</v>
      </c>
      <c r="B1113" s="118" t="s">
        <v>1416</v>
      </c>
      <c r="C1113" s="147" t="s">
        <v>944</v>
      </c>
      <c r="D1113" s="193"/>
      <c r="E1113" s="193"/>
      <c r="F1113" s="193"/>
      <c r="G1113" s="240" t="s">
        <v>903</v>
      </c>
      <c r="H1113" s="193"/>
      <c r="I1113" s="193"/>
      <c r="J1113" s="193"/>
      <c r="K1113" s="193"/>
      <c r="L1113" s="193"/>
      <c r="M1113" s="98">
        <v>230.22</v>
      </c>
      <c r="N1113" s="117" t="s">
        <v>63</v>
      </c>
    </row>
    <row r="1114" spans="1:14" hidden="1" x14ac:dyDescent="0.2">
      <c r="A1114" s="145"/>
      <c r="B1114" s="259" t="s">
        <v>939</v>
      </c>
      <c r="C1114" s="159"/>
      <c r="D1114" s="243"/>
      <c r="E1114" s="243"/>
      <c r="F1114" s="243"/>
      <c r="G1114" s="243"/>
      <c r="H1114" s="243"/>
      <c r="I1114" s="243"/>
      <c r="J1114" s="243"/>
      <c r="K1114" s="243"/>
      <c r="L1114" s="243"/>
      <c r="M1114" s="131"/>
      <c r="N1114" s="159"/>
    </row>
    <row r="1115" spans="1:14" hidden="1" x14ac:dyDescent="0.2">
      <c r="A1115" s="145"/>
      <c r="B1115" s="282" t="s">
        <v>1013</v>
      </c>
      <c r="C1115" s="159"/>
      <c r="D1115" s="280">
        <v>1</v>
      </c>
      <c r="E1115" s="280">
        <v>37.549999999999997</v>
      </c>
      <c r="F1115" s="243"/>
      <c r="G1115" s="280">
        <v>4</v>
      </c>
      <c r="H1115" s="243"/>
      <c r="I1115" s="243"/>
      <c r="J1115" s="243"/>
      <c r="K1115" s="280">
        <v>150.19999999999999</v>
      </c>
      <c r="L1115" s="280">
        <v>150.19999999999999</v>
      </c>
      <c r="M1115" s="131"/>
      <c r="N1115" s="159"/>
    </row>
    <row r="1116" spans="1:14" hidden="1" x14ac:dyDescent="0.25">
      <c r="A1116" s="145"/>
      <c r="B1116" s="286" t="s">
        <v>1014</v>
      </c>
      <c r="C1116" s="192"/>
      <c r="D1116" s="280">
        <v>1</v>
      </c>
      <c r="E1116" s="280">
        <v>36.229999999999997</v>
      </c>
      <c r="F1116" s="130"/>
      <c r="G1116" s="280">
        <v>2.65</v>
      </c>
      <c r="H1116" s="130"/>
      <c r="I1116" s="130"/>
      <c r="J1116" s="130"/>
      <c r="K1116" s="280">
        <v>96.01</v>
      </c>
      <c r="L1116" s="280">
        <v>96.01</v>
      </c>
      <c r="M1116" s="131"/>
      <c r="N1116" s="192"/>
    </row>
    <row r="1117" spans="1:14" hidden="1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idden="1" x14ac:dyDescent="0.2">
      <c r="A1118" s="145"/>
      <c r="B1118" s="282" t="s">
        <v>1010</v>
      </c>
      <c r="C1118" s="159"/>
      <c r="D1118" s="280">
        <v>-1</v>
      </c>
      <c r="E1118" s="280">
        <v>3</v>
      </c>
      <c r="F1118" s="243"/>
      <c r="G1118" s="280">
        <v>0.5</v>
      </c>
      <c r="H1118" s="243"/>
      <c r="I1118" s="243"/>
      <c r="J1118" s="243"/>
      <c r="K1118" s="280">
        <v>1.5</v>
      </c>
      <c r="L1118" s="280">
        <v>-1.5</v>
      </c>
      <c r="M1118" s="131"/>
      <c r="N1118" s="159"/>
    </row>
    <row r="1119" spans="1:14" hidden="1" x14ac:dyDescent="0.2">
      <c r="A1119" s="145"/>
      <c r="B1119" s="282" t="s">
        <v>1011</v>
      </c>
      <c r="C1119" s="159"/>
      <c r="D1119" s="280">
        <v>-1</v>
      </c>
      <c r="E1119" s="280">
        <v>0.9</v>
      </c>
      <c r="F1119" s="243"/>
      <c r="G1119" s="280">
        <v>2.1</v>
      </c>
      <c r="H1119" s="243"/>
      <c r="I1119" s="243"/>
      <c r="J1119" s="243"/>
      <c r="K1119" s="280">
        <v>1.89</v>
      </c>
      <c r="L1119" s="280">
        <v>-1.89</v>
      </c>
      <c r="M1119" s="131"/>
      <c r="N1119" s="159"/>
    </row>
    <row r="1120" spans="1:14" hidden="1" x14ac:dyDescent="0.2">
      <c r="A1120" s="140" t="s">
        <v>503</v>
      </c>
      <c r="B1120" s="141" t="s">
        <v>42</v>
      </c>
      <c r="C1120" s="127"/>
      <c r="D1120" s="237"/>
      <c r="E1120" s="237"/>
      <c r="F1120" s="237"/>
      <c r="G1120" s="237"/>
      <c r="H1120" s="237"/>
      <c r="I1120" s="237"/>
      <c r="J1120" s="237"/>
      <c r="K1120" s="237"/>
      <c r="L1120" s="237"/>
      <c r="M1120" s="128"/>
      <c r="N1120" s="127"/>
    </row>
    <row r="1121" spans="1:14" ht="33.75" hidden="1" customHeight="1" x14ac:dyDescent="0.25">
      <c r="A1121" s="105" t="s">
        <v>504</v>
      </c>
      <c r="B1121" s="118" t="s">
        <v>1022</v>
      </c>
      <c r="C1121" s="95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98">
        <v>170.38</v>
      </c>
      <c r="N1121" s="105" t="s">
        <v>63</v>
      </c>
    </row>
    <row r="1122" spans="1:14" hidden="1" x14ac:dyDescent="0.2">
      <c r="A1122" s="155"/>
      <c r="B1122" s="154" t="s">
        <v>937</v>
      </c>
      <c r="C1122" s="100"/>
      <c r="D1122" s="106"/>
      <c r="E1122" s="106"/>
      <c r="F1122" s="106"/>
      <c r="G1122" s="106"/>
      <c r="H1122" s="106"/>
      <c r="I1122" s="106"/>
      <c r="J1122" s="106"/>
      <c r="K1122" s="106"/>
      <c r="L1122" s="106"/>
      <c r="M1122" s="102"/>
      <c r="N1122" s="100"/>
    </row>
    <row r="1123" spans="1:14" hidden="1" x14ac:dyDescent="0.2">
      <c r="A1123" s="145"/>
      <c r="B1123" s="282" t="s">
        <v>984</v>
      </c>
      <c r="C1123" s="159"/>
      <c r="D1123" s="280">
        <v>1</v>
      </c>
      <c r="E1123" s="280">
        <v>17.7</v>
      </c>
      <c r="F1123" s="243"/>
      <c r="G1123" s="280">
        <v>2.65</v>
      </c>
      <c r="H1123" s="243"/>
      <c r="I1123" s="243"/>
      <c r="J1123" s="243"/>
      <c r="K1123" s="280">
        <v>46.91</v>
      </c>
      <c r="L1123" s="280">
        <v>46.91</v>
      </c>
      <c r="M1123" s="131"/>
      <c r="N1123" s="159"/>
    </row>
    <row r="1124" spans="1:14" hidden="1" x14ac:dyDescent="0.2">
      <c r="A1124" s="145"/>
      <c r="B1124" s="282" t="s">
        <v>1003</v>
      </c>
      <c r="C1124" s="159"/>
      <c r="D1124" s="280">
        <v>1</v>
      </c>
      <c r="E1124" s="280">
        <v>9.26</v>
      </c>
      <c r="F1124" s="243"/>
      <c r="G1124" s="280">
        <v>4</v>
      </c>
      <c r="H1124" s="243"/>
      <c r="I1124" s="243"/>
      <c r="J1124" s="243"/>
      <c r="K1124" s="280">
        <v>37.04</v>
      </c>
      <c r="L1124" s="280">
        <v>37.04</v>
      </c>
      <c r="M1124" s="131"/>
      <c r="N1124" s="159"/>
    </row>
    <row r="1125" spans="1:14" hidden="1" x14ac:dyDescent="0.2">
      <c r="A1125" s="145"/>
      <c r="B1125" s="282" t="s">
        <v>1004</v>
      </c>
      <c r="C1125" s="159"/>
      <c r="D1125" s="280">
        <v>1</v>
      </c>
      <c r="E1125" s="280">
        <v>26.22</v>
      </c>
      <c r="F1125" s="243"/>
      <c r="G1125" s="280">
        <v>2.65</v>
      </c>
      <c r="H1125" s="243"/>
      <c r="I1125" s="243"/>
      <c r="J1125" s="243"/>
      <c r="K1125" s="280">
        <v>69.48</v>
      </c>
      <c r="L1125" s="280">
        <v>69.48</v>
      </c>
      <c r="M1125" s="131"/>
      <c r="N1125" s="159"/>
    </row>
    <row r="1126" spans="1:14" hidden="1" x14ac:dyDescent="0.2">
      <c r="A1126" s="145"/>
      <c r="B1126" s="282" t="s">
        <v>1009</v>
      </c>
      <c r="C1126" s="159"/>
      <c r="D1126" s="280">
        <v>1</v>
      </c>
      <c r="E1126" s="280">
        <v>34.44</v>
      </c>
      <c r="F1126" s="243"/>
      <c r="G1126" s="280">
        <v>1</v>
      </c>
      <c r="H1126" s="243"/>
      <c r="I1126" s="243"/>
      <c r="J1126" s="243"/>
      <c r="K1126" s="280">
        <v>34.44</v>
      </c>
      <c r="L1126" s="280">
        <v>34.44</v>
      </c>
      <c r="M1126" s="131"/>
      <c r="N1126" s="159"/>
    </row>
    <row r="1127" spans="1:14" hidden="1" x14ac:dyDescent="0.2">
      <c r="A1127" s="145"/>
      <c r="B1127" s="282" t="s">
        <v>1010</v>
      </c>
      <c r="C1127" s="159"/>
      <c r="D1127" s="280">
        <v>-2</v>
      </c>
      <c r="E1127" s="280">
        <v>3</v>
      </c>
      <c r="F1127" s="243"/>
      <c r="G1127" s="280">
        <v>0.5</v>
      </c>
      <c r="H1127" s="243"/>
      <c r="I1127" s="243"/>
      <c r="J1127" s="243"/>
      <c r="K1127" s="280">
        <v>1.5</v>
      </c>
      <c r="L1127" s="280">
        <v>-3</v>
      </c>
      <c r="M1127" s="131"/>
      <c r="N1127" s="159"/>
    </row>
    <row r="1128" spans="1:14" hidden="1" x14ac:dyDescent="0.2">
      <c r="A1128" s="145"/>
      <c r="B1128" s="282" t="s">
        <v>1011</v>
      </c>
      <c r="C1128" s="159"/>
      <c r="D1128" s="280">
        <v>-1</v>
      </c>
      <c r="E1128" s="280">
        <v>0.9</v>
      </c>
      <c r="F1128" s="243"/>
      <c r="G1128" s="280">
        <v>2.1</v>
      </c>
      <c r="H1128" s="243"/>
      <c r="I1128" s="243"/>
      <c r="J1128" s="243"/>
      <c r="K1128" s="280">
        <v>1.89</v>
      </c>
      <c r="L1128" s="280">
        <v>-1.89</v>
      </c>
      <c r="M1128" s="131"/>
      <c r="N1128" s="159"/>
    </row>
    <row r="1129" spans="1:14" hidden="1" x14ac:dyDescent="0.2">
      <c r="A1129" s="145"/>
      <c r="B1129" s="282" t="s">
        <v>1012</v>
      </c>
      <c r="C1129" s="159"/>
      <c r="D1129" s="280">
        <v>-2</v>
      </c>
      <c r="E1129" s="280">
        <v>3</v>
      </c>
      <c r="F1129" s="243"/>
      <c r="G1129" s="280">
        <v>2.1</v>
      </c>
      <c r="H1129" s="243"/>
      <c r="I1129" s="243"/>
      <c r="J1129" s="243"/>
      <c r="K1129" s="280">
        <v>6.3</v>
      </c>
      <c r="L1129" s="280">
        <v>-12.6</v>
      </c>
      <c r="M1129" s="131"/>
      <c r="N1129" s="159"/>
    </row>
    <row r="1130" spans="1:14" ht="40.799999999999997" hidden="1" x14ac:dyDescent="0.25">
      <c r="A1130" s="105" t="s">
        <v>505</v>
      </c>
      <c r="B1130" s="116" t="s">
        <v>1017</v>
      </c>
      <c r="C1130" s="95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98">
        <v>170.38</v>
      </c>
      <c r="N1130" s="105" t="s">
        <v>63</v>
      </c>
    </row>
    <row r="1131" spans="1:14" hidden="1" x14ac:dyDescent="0.2">
      <c r="A1131" s="155"/>
      <c r="B1131" s="154" t="s">
        <v>937</v>
      </c>
      <c r="C1131" s="100"/>
      <c r="D1131" s="106"/>
      <c r="E1131" s="106"/>
      <c r="F1131" s="106"/>
      <c r="G1131" s="106"/>
      <c r="H1131" s="106"/>
      <c r="I1131" s="106"/>
      <c r="J1131" s="106"/>
      <c r="K1131" s="106"/>
      <c r="L1131" s="106"/>
      <c r="M1131" s="102"/>
      <c r="N1131" s="100"/>
    </row>
    <row r="1132" spans="1:14" hidden="1" x14ac:dyDescent="0.2">
      <c r="A1132" s="145"/>
      <c r="B1132" s="282" t="s">
        <v>984</v>
      </c>
      <c r="C1132" s="159"/>
      <c r="D1132" s="280">
        <v>1</v>
      </c>
      <c r="E1132" s="280">
        <v>17.7</v>
      </c>
      <c r="F1132" s="243"/>
      <c r="G1132" s="280">
        <v>2.65</v>
      </c>
      <c r="H1132" s="243"/>
      <c r="I1132" s="243"/>
      <c r="J1132" s="243"/>
      <c r="K1132" s="280">
        <v>46.91</v>
      </c>
      <c r="L1132" s="280">
        <v>46.91</v>
      </c>
      <c r="M1132" s="131"/>
      <c r="N1132" s="159"/>
    </row>
    <row r="1133" spans="1:14" hidden="1" x14ac:dyDescent="0.2">
      <c r="A1133" s="145"/>
      <c r="B1133" s="282" t="s">
        <v>1003</v>
      </c>
      <c r="C1133" s="159"/>
      <c r="D1133" s="280">
        <v>1</v>
      </c>
      <c r="E1133" s="280">
        <v>9.26</v>
      </c>
      <c r="F1133" s="243"/>
      <c r="G1133" s="280">
        <v>4</v>
      </c>
      <c r="H1133" s="243"/>
      <c r="I1133" s="243"/>
      <c r="J1133" s="243"/>
      <c r="K1133" s="280">
        <v>37.04</v>
      </c>
      <c r="L1133" s="280">
        <v>37.04</v>
      </c>
      <c r="M1133" s="131"/>
      <c r="N1133" s="159"/>
    </row>
    <row r="1134" spans="1:14" hidden="1" x14ac:dyDescent="0.2">
      <c r="A1134" s="145"/>
      <c r="B1134" s="282" t="s">
        <v>1004</v>
      </c>
      <c r="C1134" s="159"/>
      <c r="D1134" s="280">
        <v>1</v>
      </c>
      <c r="E1134" s="280">
        <v>26.22</v>
      </c>
      <c r="F1134" s="243"/>
      <c r="G1134" s="280">
        <v>2.65</v>
      </c>
      <c r="H1134" s="243"/>
      <c r="I1134" s="243"/>
      <c r="J1134" s="243"/>
      <c r="K1134" s="280">
        <v>69.48</v>
      </c>
      <c r="L1134" s="280">
        <v>69.48</v>
      </c>
      <c r="M1134" s="131"/>
      <c r="N1134" s="159"/>
    </row>
    <row r="1135" spans="1:14" hidden="1" x14ac:dyDescent="0.2">
      <c r="A1135" s="145"/>
      <c r="B1135" s="282" t="s">
        <v>1009</v>
      </c>
      <c r="C1135" s="159"/>
      <c r="D1135" s="280">
        <v>1</v>
      </c>
      <c r="E1135" s="280">
        <v>34.44</v>
      </c>
      <c r="F1135" s="243"/>
      <c r="G1135" s="280">
        <v>1</v>
      </c>
      <c r="H1135" s="243"/>
      <c r="I1135" s="243"/>
      <c r="J1135" s="243"/>
      <c r="K1135" s="280">
        <v>34.44</v>
      </c>
      <c r="L1135" s="280">
        <v>34.44</v>
      </c>
      <c r="M1135" s="131"/>
      <c r="N1135" s="159"/>
    </row>
    <row r="1136" spans="1:14" hidden="1" x14ac:dyDescent="0.2">
      <c r="A1136" s="145"/>
      <c r="B1136" s="282" t="s">
        <v>1010</v>
      </c>
      <c r="C1136" s="159"/>
      <c r="D1136" s="280">
        <v>-2</v>
      </c>
      <c r="E1136" s="280">
        <v>3</v>
      </c>
      <c r="F1136" s="243"/>
      <c r="G1136" s="280">
        <v>0.5</v>
      </c>
      <c r="H1136" s="243"/>
      <c r="I1136" s="243"/>
      <c r="J1136" s="243"/>
      <c r="K1136" s="280">
        <v>1.5</v>
      </c>
      <c r="L1136" s="280">
        <v>-3</v>
      </c>
      <c r="M1136" s="131"/>
      <c r="N1136" s="159"/>
    </row>
    <row r="1137" spans="1:14" hidden="1" x14ac:dyDescent="0.2">
      <c r="A1137" s="145"/>
      <c r="B1137" s="282" t="s">
        <v>1011</v>
      </c>
      <c r="C1137" s="159"/>
      <c r="D1137" s="280">
        <v>-1</v>
      </c>
      <c r="E1137" s="280">
        <v>0.9</v>
      </c>
      <c r="F1137" s="243"/>
      <c r="G1137" s="280">
        <v>2.1</v>
      </c>
      <c r="H1137" s="243"/>
      <c r="I1137" s="243"/>
      <c r="J1137" s="243"/>
      <c r="K1137" s="280">
        <v>1.89</v>
      </c>
      <c r="L1137" s="280">
        <v>-1.89</v>
      </c>
      <c r="M1137" s="131"/>
      <c r="N1137" s="159"/>
    </row>
    <row r="1138" spans="1:14" hidden="1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t="51" hidden="1" x14ac:dyDescent="0.25">
      <c r="A1139" s="105" t="s">
        <v>506</v>
      </c>
      <c r="B1139" s="118" t="s">
        <v>1018</v>
      </c>
      <c r="C1139" s="95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98">
        <v>170.38</v>
      </c>
      <c r="N1139" s="105" t="s">
        <v>63</v>
      </c>
    </row>
    <row r="1140" spans="1:14" hidden="1" x14ac:dyDescent="0.2">
      <c r="A1140" s="145"/>
      <c r="B1140" s="259" t="s">
        <v>937</v>
      </c>
      <c r="C1140" s="159"/>
      <c r="D1140" s="243"/>
      <c r="E1140" s="243"/>
      <c r="F1140" s="243"/>
      <c r="G1140" s="243"/>
      <c r="H1140" s="243"/>
      <c r="I1140" s="243"/>
      <c r="J1140" s="243"/>
      <c r="K1140" s="243"/>
      <c r="L1140" s="243"/>
      <c r="M1140" s="131"/>
      <c r="N1140" s="159"/>
    </row>
    <row r="1141" spans="1:14" hidden="1" x14ac:dyDescent="0.2">
      <c r="A1141" s="145"/>
      <c r="B1141" s="285" t="s">
        <v>984</v>
      </c>
      <c r="C1141" s="159"/>
      <c r="D1141" s="280">
        <v>1</v>
      </c>
      <c r="E1141" s="280">
        <v>17.7</v>
      </c>
      <c r="F1141" s="243"/>
      <c r="G1141" s="280">
        <v>2.65</v>
      </c>
      <c r="H1141" s="243"/>
      <c r="I1141" s="243"/>
      <c r="J1141" s="243"/>
      <c r="K1141" s="280">
        <v>46.91</v>
      </c>
      <c r="L1141" s="280">
        <v>46.91</v>
      </c>
      <c r="M1141" s="131"/>
      <c r="N1141" s="159"/>
    </row>
    <row r="1142" spans="1:14" hidden="1" x14ac:dyDescent="0.2">
      <c r="A1142" s="145"/>
      <c r="B1142" s="282" t="s">
        <v>1003</v>
      </c>
      <c r="C1142" s="159"/>
      <c r="D1142" s="280">
        <v>1</v>
      </c>
      <c r="E1142" s="280">
        <v>9.26</v>
      </c>
      <c r="F1142" s="243"/>
      <c r="G1142" s="280">
        <v>4</v>
      </c>
      <c r="H1142" s="243"/>
      <c r="I1142" s="243"/>
      <c r="J1142" s="243"/>
      <c r="K1142" s="280">
        <v>37.04</v>
      </c>
      <c r="L1142" s="280">
        <v>37.04</v>
      </c>
      <c r="M1142" s="131"/>
      <c r="N1142" s="159"/>
    </row>
    <row r="1143" spans="1:14" hidden="1" x14ac:dyDescent="0.2">
      <c r="A1143" s="145"/>
      <c r="B1143" s="282" t="s">
        <v>1004</v>
      </c>
      <c r="C1143" s="159"/>
      <c r="D1143" s="280">
        <v>1</v>
      </c>
      <c r="E1143" s="280">
        <v>26.22</v>
      </c>
      <c r="F1143" s="243"/>
      <c r="G1143" s="280">
        <v>2.65</v>
      </c>
      <c r="H1143" s="243"/>
      <c r="I1143" s="243"/>
      <c r="J1143" s="243"/>
      <c r="K1143" s="280">
        <v>69.48</v>
      </c>
      <c r="L1143" s="280">
        <v>69.48</v>
      </c>
      <c r="M1143" s="131"/>
      <c r="N1143" s="159"/>
    </row>
    <row r="1144" spans="1:14" hidden="1" x14ac:dyDescent="0.2">
      <c r="A1144" s="145"/>
      <c r="B1144" s="282" t="s">
        <v>1009</v>
      </c>
      <c r="C1144" s="159"/>
      <c r="D1144" s="280">
        <v>1</v>
      </c>
      <c r="E1144" s="280">
        <v>34.44</v>
      </c>
      <c r="F1144" s="243"/>
      <c r="G1144" s="280">
        <v>1</v>
      </c>
      <c r="H1144" s="243"/>
      <c r="I1144" s="243"/>
      <c r="J1144" s="243"/>
      <c r="K1144" s="280">
        <v>34.44</v>
      </c>
      <c r="L1144" s="280">
        <v>34.44</v>
      </c>
      <c r="M1144" s="131"/>
      <c r="N1144" s="159"/>
    </row>
    <row r="1145" spans="1:14" hidden="1" x14ac:dyDescent="0.2">
      <c r="A1145" s="145"/>
      <c r="B1145" s="282" t="s">
        <v>1010</v>
      </c>
      <c r="C1145" s="159"/>
      <c r="D1145" s="280">
        <v>-2</v>
      </c>
      <c r="E1145" s="280">
        <v>3</v>
      </c>
      <c r="F1145" s="243"/>
      <c r="G1145" s="280">
        <v>0.5</v>
      </c>
      <c r="H1145" s="243"/>
      <c r="I1145" s="243"/>
      <c r="J1145" s="243"/>
      <c r="K1145" s="280">
        <v>1.5</v>
      </c>
      <c r="L1145" s="280">
        <v>-3</v>
      </c>
      <c r="M1145" s="131"/>
      <c r="N1145" s="159"/>
    </row>
    <row r="1146" spans="1:14" hidden="1" x14ac:dyDescent="0.2">
      <c r="A1146" s="145"/>
      <c r="B1146" s="282" t="s">
        <v>1011</v>
      </c>
      <c r="C1146" s="159"/>
      <c r="D1146" s="280">
        <v>-1</v>
      </c>
      <c r="E1146" s="280">
        <v>0.9</v>
      </c>
      <c r="F1146" s="243"/>
      <c r="G1146" s="280">
        <v>2.1</v>
      </c>
      <c r="H1146" s="243"/>
      <c r="I1146" s="243"/>
      <c r="J1146" s="243"/>
      <c r="K1146" s="280">
        <v>1.89</v>
      </c>
      <c r="L1146" s="280">
        <v>-1.89</v>
      </c>
      <c r="M1146" s="131"/>
      <c r="N1146" s="159"/>
    </row>
    <row r="1147" spans="1:14" hidden="1" x14ac:dyDescent="0.2">
      <c r="A1147" s="145"/>
      <c r="B1147" s="282" t="s">
        <v>1012</v>
      </c>
      <c r="C1147" s="159"/>
      <c r="D1147" s="280">
        <v>-2</v>
      </c>
      <c r="E1147" s="280">
        <v>3</v>
      </c>
      <c r="F1147" s="243"/>
      <c r="G1147" s="280">
        <v>2.1</v>
      </c>
      <c r="H1147" s="243"/>
      <c r="I1147" s="243"/>
      <c r="J1147" s="243"/>
      <c r="K1147" s="280">
        <v>6.3</v>
      </c>
      <c r="L1147" s="280">
        <v>-12.6</v>
      </c>
      <c r="M1147" s="131"/>
      <c r="N1147" s="159"/>
    </row>
    <row r="1148" spans="1:14" ht="12" customHeight="1" x14ac:dyDescent="0.2">
      <c r="A1148" s="200" t="s">
        <v>1208</v>
      </c>
      <c r="B1148" s="164" t="s">
        <v>1209</v>
      </c>
      <c r="C1148" s="165"/>
      <c r="D1148" s="241"/>
      <c r="E1148" s="241"/>
      <c r="F1148" s="241"/>
      <c r="G1148" s="241"/>
      <c r="H1148" s="241"/>
      <c r="I1148" s="241"/>
      <c r="J1148" s="241"/>
      <c r="K1148" s="241"/>
      <c r="L1148" s="241"/>
      <c r="M1148" s="201"/>
      <c r="N1148" s="165"/>
    </row>
    <row r="1149" spans="1:14" ht="12" hidden="1" customHeight="1" x14ac:dyDescent="0.2">
      <c r="A1149" s="140" t="s">
        <v>508</v>
      </c>
      <c r="B1149" s="141" t="s">
        <v>838</v>
      </c>
      <c r="C1149" s="127"/>
      <c r="D1149" s="237"/>
      <c r="E1149" s="237"/>
      <c r="F1149" s="237"/>
      <c r="G1149" s="237"/>
      <c r="H1149" s="237"/>
      <c r="I1149" s="237"/>
      <c r="J1149" s="237"/>
      <c r="K1149" s="237"/>
      <c r="L1149" s="237"/>
      <c r="M1149" s="128"/>
      <c r="N1149" s="127"/>
    </row>
    <row r="1150" spans="1:14" ht="42" hidden="1" customHeight="1" x14ac:dyDescent="0.25">
      <c r="A1150" s="117"/>
      <c r="B1150" s="116" t="s">
        <v>988</v>
      </c>
      <c r="C1150" s="133" t="s">
        <v>1210</v>
      </c>
      <c r="D1150" s="193"/>
      <c r="E1150" s="193"/>
      <c r="F1150" s="193"/>
      <c r="G1150" s="193"/>
      <c r="H1150" s="193"/>
      <c r="I1150" s="193"/>
      <c r="J1150" s="193"/>
      <c r="K1150" s="193"/>
      <c r="L1150" s="193"/>
      <c r="M1150" s="98">
        <v>37.82</v>
      </c>
      <c r="N1150" s="117" t="s">
        <v>124</v>
      </c>
    </row>
    <row r="1151" spans="1:14" ht="12" hidden="1" customHeight="1" x14ac:dyDescent="0.2">
      <c r="A1151" s="138"/>
      <c r="B1151" s="139" t="s">
        <v>876</v>
      </c>
      <c r="C1151" s="115"/>
      <c r="D1151" s="108">
        <v>1</v>
      </c>
      <c r="E1151" s="108">
        <v>37.82</v>
      </c>
      <c r="F1151" s="238"/>
      <c r="G1151" s="238"/>
      <c r="H1151" s="238"/>
      <c r="I1151" s="238"/>
      <c r="J1151" s="238"/>
      <c r="K1151" s="108">
        <v>37.82</v>
      </c>
      <c r="L1151" s="108">
        <v>37.82</v>
      </c>
      <c r="M1151" s="110"/>
      <c r="N1151" s="115"/>
    </row>
    <row r="1152" spans="1:14" ht="12" hidden="1" customHeight="1" x14ac:dyDescent="0.2">
      <c r="A1152" s="140" t="s">
        <v>510</v>
      </c>
      <c r="B1152" s="141" t="s">
        <v>877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31.5" hidden="1" customHeight="1" x14ac:dyDescent="0.25">
      <c r="A1153" s="105" t="s">
        <v>511</v>
      </c>
      <c r="B1153" s="116" t="s">
        <v>848</v>
      </c>
      <c r="C1153" s="95" t="s">
        <v>978</v>
      </c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98">
        <f>SUM(L1154:L1156)</f>
        <v>12.96</v>
      </c>
      <c r="N1153" s="105" t="s">
        <v>46</v>
      </c>
    </row>
    <row r="1154" spans="1:14" hidden="1" x14ac:dyDescent="0.25">
      <c r="A1154" s="144"/>
      <c r="B1154" s="139" t="s">
        <v>1211</v>
      </c>
      <c r="C1154" s="157"/>
      <c r="D1154" s="107">
        <v>4</v>
      </c>
      <c r="E1154" s="107">
        <f>0.6+0.1*2</f>
        <v>0.8</v>
      </c>
      <c r="F1154" s="109"/>
      <c r="G1154" s="107">
        <f>0.6+0.1*2</f>
        <v>0.8</v>
      </c>
      <c r="H1154" s="109"/>
      <c r="I1154" s="107">
        <v>1.35</v>
      </c>
      <c r="J1154" s="109"/>
      <c r="K1154" s="107">
        <f>E1154*G1154*I1154</f>
        <v>0.86400000000000021</v>
      </c>
      <c r="L1154" s="107">
        <f>K1154*D1154</f>
        <v>3.4560000000000008</v>
      </c>
      <c r="M1154" s="110"/>
      <c r="N1154" s="157"/>
    </row>
    <row r="1155" spans="1:14" hidden="1" x14ac:dyDescent="0.25">
      <c r="A1155" s="138"/>
      <c r="B1155" s="139" t="s">
        <v>1212</v>
      </c>
      <c r="C1155" s="157"/>
      <c r="D1155" s="108">
        <v>6</v>
      </c>
      <c r="E1155" s="107">
        <f>0.7+0.1*2</f>
        <v>0.89999999999999991</v>
      </c>
      <c r="F1155" s="109"/>
      <c r="G1155" s="107">
        <f>0.55+0.1*2</f>
        <v>0.75</v>
      </c>
      <c r="H1155" s="109"/>
      <c r="I1155" s="108">
        <v>1.35</v>
      </c>
      <c r="J1155" s="109"/>
      <c r="K1155" s="107">
        <f t="shared" ref="K1155:K1156" si="65">E1155*G1155*I1155</f>
        <v>0.91125</v>
      </c>
      <c r="L1155" s="107">
        <f t="shared" ref="L1155:L1156" si="66">K1155*D1155</f>
        <v>5.4675000000000002</v>
      </c>
      <c r="M1155" s="110"/>
      <c r="N1155" s="157"/>
    </row>
    <row r="1156" spans="1:14" hidden="1" x14ac:dyDescent="0.25">
      <c r="A1156" s="138"/>
      <c r="B1156" s="139" t="s">
        <v>1213</v>
      </c>
      <c r="C1156" s="157"/>
      <c r="D1156" s="108">
        <v>2</v>
      </c>
      <c r="E1156" s="107">
        <f>1.1+0.1*2</f>
        <v>1.3</v>
      </c>
      <c r="F1156" s="109"/>
      <c r="G1156" s="107">
        <f>0.95+0.1*2</f>
        <v>1.1499999999999999</v>
      </c>
      <c r="H1156" s="109"/>
      <c r="I1156" s="108">
        <v>1.35</v>
      </c>
      <c r="J1156" s="109"/>
      <c r="K1156" s="107">
        <f t="shared" si="65"/>
        <v>2.0182500000000001</v>
      </c>
      <c r="L1156" s="107">
        <f t="shared" si="66"/>
        <v>4.0365000000000002</v>
      </c>
      <c r="M1156" s="110"/>
      <c r="N1156" s="157"/>
    </row>
    <row r="1157" spans="1:14" ht="42" hidden="1" customHeight="1" x14ac:dyDescent="0.25">
      <c r="A1157" s="117" t="s">
        <v>512</v>
      </c>
      <c r="B1157" s="118" t="s">
        <v>68</v>
      </c>
      <c r="C1157" s="133" t="s">
        <v>881</v>
      </c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f>L1158+L1159+L1160</f>
        <v>9.6</v>
      </c>
      <c r="N1157" s="117" t="s">
        <v>63</v>
      </c>
    </row>
    <row r="1158" spans="1:14" hidden="1" x14ac:dyDescent="0.25">
      <c r="A1158" s="144"/>
      <c r="B1158" s="139" t="s">
        <v>1211</v>
      </c>
      <c r="C1158" s="157"/>
      <c r="D1158" s="107">
        <v>4</v>
      </c>
      <c r="E1158" s="107">
        <f>0.6+0.1*2</f>
        <v>0.8</v>
      </c>
      <c r="F1158" s="109"/>
      <c r="G1158" s="107">
        <f>0.6+0.1*2</f>
        <v>0.8</v>
      </c>
      <c r="H1158" s="109"/>
      <c r="I1158" s="107"/>
      <c r="J1158" s="109"/>
      <c r="K1158" s="107">
        <f>E1158*G1158</f>
        <v>0.64000000000000012</v>
      </c>
      <c r="L1158" s="107">
        <f>K1158*D1158</f>
        <v>2.5600000000000005</v>
      </c>
      <c r="M1158" s="110"/>
      <c r="N1158" s="157"/>
    </row>
    <row r="1159" spans="1:14" hidden="1" x14ac:dyDescent="0.25">
      <c r="A1159" s="138"/>
      <c r="B1159" s="139" t="s">
        <v>1212</v>
      </c>
      <c r="C1159" s="157"/>
      <c r="D1159" s="108">
        <v>6</v>
      </c>
      <c r="E1159" s="107">
        <f>0.7+0.1*2</f>
        <v>0.89999999999999991</v>
      </c>
      <c r="F1159" s="109"/>
      <c r="G1159" s="107">
        <f>0.55+0.1*2</f>
        <v>0.75</v>
      </c>
      <c r="H1159" s="109"/>
      <c r="I1159" s="108"/>
      <c r="J1159" s="109"/>
      <c r="K1159" s="107">
        <f t="shared" ref="K1159:K1160" si="67">E1159*G1159</f>
        <v>0.67499999999999993</v>
      </c>
      <c r="L1159" s="107">
        <f t="shared" ref="L1159:L1160" si="68">K1159*D1159</f>
        <v>4.05</v>
      </c>
      <c r="M1159" s="110"/>
      <c r="N1159" s="157"/>
    </row>
    <row r="1160" spans="1:14" hidden="1" x14ac:dyDescent="0.25">
      <c r="A1160" s="138"/>
      <c r="B1160" s="139" t="s">
        <v>1213</v>
      </c>
      <c r="C1160" s="157"/>
      <c r="D1160" s="108">
        <v>2</v>
      </c>
      <c r="E1160" s="107">
        <f>1.1+0.1*2</f>
        <v>1.3</v>
      </c>
      <c r="F1160" s="109"/>
      <c r="G1160" s="107">
        <f>0.95+0.1*2</f>
        <v>1.1499999999999999</v>
      </c>
      <c r="H1160" s="109"/>
      <c r="I1160" s="108"/>
      <c r="J1160" s="109"/>
      <c r="K1160" s="107">
        <f t="shared" si="67"/>
        <v>1.4949999999999999</v>
      </c>
      <c r="L1160" s="107">
        <f t="shared" si="68"/>
        <v>2.9899999999999998</v>
      </c>
      <c r="M1160" s="110"/>
      <c r="N1160" s="157"/>
    </row>
    <row r="1161" spans="1:14" ht="42" hidden="1" customHeight="1" x14ac:dyDescent="0.25">
      <c r="A1161" s="117" t="s">
        <v>513</v>
      </c>
      <c r="B1161" s="116" t="s">
        <v>882</v>
      </c>
      <c r="C1161" s="133" t="s">
        <v>1417</v>
      </c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SUM(L1162:L1164)</f>
        <v>0.48</v>
      </c>
      <c r="N1161" s="117" t="s">
        <v>46</v>
      </c>
    </row>
    <row r="1162" spans="1:14" hidden="1" x14ac:dyDescent="0.25">
      <c r="A1162" s="144"/>
      <c r="B1162" s="139" t="s">
        <v>1211</v>
      </c>
      <c r="C1162" s="157"/>
      <c r="D1162" s="107">
        <v>4</v>
      </c>
      <c r="E1162" s="107">
        <f>0.6+0.1*2</f>
        <v>0.8</v>
      </c>
      <c r="F1162" s="109"/>
      <c r="G1162" s="107">
        <f>0.6+0.1*2</f>
        <v>0.8</v>
      </c>
      <c r="H1162" s="109"/>
      <c r="I1162" s="107">
        <v>0.05</v>
      </c>
      <c r="J1162" s="109"/>
      <c r="K1162" s="107">
        <f>E1162*G1162*I1162</f>
        <v>3.2000000000000008E-2</v>
      </c>
      <c r="L1162" s="107">
        <f>K1162*D1162</f>
        <v>0.12800000000000003</v>
      </c>
      <c r="M1162" s="110"/>
      <c r="N1162" s="157"/>
    </row>
    <row r="1163" spans="1:14" hidden="1" x14ac:dyDescent="0.25">
      <c r="A1163" s="138"/>
      <c r="B1163" s="139" t="s">
        <v>1212</v>
      </c>
      <c r="C1163" s="157"/>
      <c r="D1163" s="108">
        <v>6</v>
      </c>
      <c r="E1163" s="107">
        <f>0.7+0.1*2</f>
        <v>0.89999999999999991</v>
      </c>
      <c r="F1163" s="109"/>
      <c r="G1163" s="107">
        <f>0.55+0.1*2</f>
        <v>0.75</v>
      </c>
      <c r="H1163" s="109"/>
      <c r="I1163" s="107">
        <v>0.05</v>
      </c>
      <c r="J1163" s="109"/>
      <c r="K1163" s="107">
        <f t="shared" ref="K1163:K1164" si="69">E1163*G1163*I1163</f>
        <v>3.3749999999999995E-2</v>
      </c>
      <c r="L1163" s="107">
        <f t="shared" ref="L1163:L1164" si="70">K1163*D1163</f>
        <v>0.20249999999999996</v>
      </c>
      <c r="M1163" s="110"/>
      <c r="N1163" s="157"/>
    </row>
    <row r="1164" spans="1:14" hidden="1" x14ac:dyDescent="0.25">
      <c r="A1164" s="138"/>
      <c r="B1164" s="139" t="s">
        <v>1213</v>
      </c>
      <c r="C1164" s="157"/>
      <c r="D1164" s="108">
        <v>2</v>
      </c>
      <c r="E1164" s="107">
        <f>1.1+0.1*2</f>
        <v>1.3</v>
      </c>
      <c r="F1164" s="109"/>
      <c r="G1164" s="107">
        <f>0.95+0.1*2</f>
        <v>1.1499999999999999</v>
      </c>
      <c r="H1164" s="109"/>
      <c r="I1164" s="107">
        <v>0.05</v>
      </c>
      <c r="J1164" s="109"/>
      <c r="K1164" s="107">
        <f t="shared" si="69"/>
        <v>7.4749999999999997E-2</v>
      </c>
      <c r="L1164" s="107">
        <f t="shared" si="70"/>
        <v>0.14949999999999999</v>
      </c>
      <c r="M1164" s="110"/>
      <c r="N1164" s="157"/>
    </row>
    <row r="1165" spans="1:14" ht="42" hidden="1" customHeight="1" x14ac:dyDescent="0.25">
      <c r="A1165" s="117" t="s">
        <v>514</v>
      </c>
      <c r="B1165" s="118" t="s">
        <v>70</v>
      </c>
      <c r="C1165" s="112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98">
        <v>29.5</v>
      </c>
      <c r="N1165" s="117" t="s">
        <v>71</v>
      </c>
    </row>
    <row r="1166" spans="1:14" ht="12" hidden="1" customHeight="1" x14ac:dyDescent="0.2">
      <c r="A1166" s="138"/>
      <c r="B1166" s="139" t="s">
        <v>884</v>
      </c>
      <c r="C1166" s="115"/>
      <c r="D1166" s="108">
        <v>1</v>
      </c>
      <c r="E1166" s="108">
        <v>29.5</v>
      </c>
      <c r="F1166" s="238"/>
      <c r="G1166" s="238"/>
      <c r="H1166" s="238"/>
      <c r="I1166" s="238"/>
      <c r="J1166" s="238"/>
      <c r="K1166" s="108">
        <v>29.5</v>
      </c>
      <c r="L1166" s="108">
        <v>29.5</v>
      </c>
      <c r="M1166" s="110"/>
      <c r="N1166" s="115"/>
    </row>
    <row r="1167" spans="1:14" ht="42" hidden="1" customHeight="1" x14ac:dyDescent="0.25">
      <c r="A1167" s="117" t="s">
        <v>515</v>
      </c>
      <c r="B1167" s="118" t="s">
        <v>72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125.1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125.1</v>
      </c>
      <c r="F1168" s="238"/>
      <c r="G1168" s="238"/>
      <c r="H1168" s="238"/>
      <c r="I1168" s="238"/>
      <c r="J1168" s="238"/>
      <c r="K1168" s="108">
        <f>E1168</f>
        <v>125.1</v>
      </c>
      <c r="L1168" s="108">
        <f>K1168*D1168</f>
        <v>125.1</v>
      </c>
      <c r="M1168" s="110"/>
      <c r="N1168" s="115"/>
    </row>
    <row r="1169" spans="1:14" ht="42" hidden="1" customHeight="1" x14ac:dyDescent="0.25">
      <c r="A1169" s="117" t="s">
        <v>516</v>
      </c>
      <c r="B1169" s="118" t="s">
        <v>45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35.799999999999997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35.799999999999997</v>
      </c>
      <c r="F1170" s="238"/>
      <c r="G1170" s="238"/>
      <c r="H1170" s="238"/>
      <c r="I1170" s="238"/>
      <c r="J1170" s="238"/>
      <c r="K1170" s="108">
        <v>35.799999999999997</v>
      </c>
      <c r="L1170" s="108">
        <v>35.799999999999997</v>
      </c>
      <c r="M1170" s="110"/>
      <c r="N1170" s="115"/>
    </row>
    <row r="1171" spans="1:14" ht="42" hidden="1" customHeight="1" x14ac:dyDescent="0.25">
      <c r="A1171" s="117" t="s">
        <v>517</v>
      </c>
      <c r="B1171" s="118" t="s">
        <v>73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221">
        <f>L1172</f>
        <v>71.8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71.8</v>
      </c>
      <c r="F1172" s="238"/>
      <c r="G1172" s="238"/>
      <c r="H1172" s="238"/>
      <c r="I1172" s="238"/>
      <c r="J1172" s="238"/>
      <c r="K1172" s="108">
        <f>E1172</f>
        <v>71.8</v>
      </c>
      <c r="L1172" s="108">
        <f>K1172</f>
        <v>71.8</v>
      </c>
      <c r="M1172" s="110"/>
      <c r="N1172" s="115"/>
    </row>
    <row r="1173" spans="1:14" ht="42" hidden="1" customHeight="1" x14ac:dyDescent="0.25">
      <c r="A1173" s="117" t="s">
        <v>518</v>
      </c>
      <c r="B1173" s="116" t="s">
        <v>885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98">
        <f>SUM(L1174:L1178)</f>
        <v>3.63</v>
      </c>
      <c r="N1173" s="117" t="s">
        <v>46</v>
      </c>
    </row>
    <row r="1174" spans="1:14" ht="12" hidden="1" customHeight="1" x14ac:dyDescent="0.2">
      <c r="A1174" s="138"/>
      <c r="B1174" s="139" t="s">
        <v>884</v>
      </c>
      <c r="C1174" s="238" t="s">
        <v>1418</v>
      </c>
      <c r="D1174" s="108"/>
      <c r="E1174" s="108">
        <v>1.81</v>
      </c>
      <c r="F1174" s="238"/>
      <c r="G1174" s="238"/>
      <c r="H1174" s="238"/>
      <c r="I1174" s="238"/>
      <c r="J1174" s="238"/>
      <c r="K1174" s="108">
        <v>1.81</v>
      </c>
      <c r="L1174" s="108">
        <f>K1174</f>
        <v>1.81</v>
      </c>
      <c r="M1174" s="110"/>
      <c r="N1174" s="115"/>
    </row>
    <row r="1175" spans="1:14" ht="12" hidden="1" customHeight="1" x14ac:dyDescent="0.2">
      <c r="A1175" s="138"/>
      <c r="B1175" s="139"/>
      <c r="C1175" s="238" t="s">
        <v>1418</v>
      </c>
      <c r="D1175" s="108"/>
      <c r="E1175" s="108"/>
      <c r="F1175" s="238"/>
      <c r="G1175" s="238"/>
      <c r="H1175" s="238"/>
      <c r="I1175" s="238"/>
      <c r="J1175" s="238"/>
      <c r="K1175" s="108"/>
      <c r="L1175" s="108"/>
      <c r="M1175" s="110"/>
      <c r="N1175" s="115"/>
    </row>
    <row r="1176" spans="1:14" ht="12" hidden="1" customHeight="1" x14ac:dyDescent="0.2">
      <c r="A1176" s="138"/>
      <c r="B1176" s="139"/>
      <c r="C1176" s="238" t="s">
        <v>1418</v>
      </c>
      <c r="D1176" s="108"/>
      <c r="E1176" s="108"/>
      <c r="F1176" s="238"/>
      <c r="G1176" s="238"/>
      <c r="H1176" s="238"/>
      <c r="I1176" s="238"/>
      <c r="J1176" s="238"/>
      <c r="K1176" s="108"/>
      <c r="L1176" s="108"/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1419</v>
      </c>
      <c r="D1178" s="108"/>
      <c r="E1178" s="108">
        <v>1.82</v>
      </c>
      <c r="F1178" s="238"/>
      <c r="G1178" s="238"/>
      <c r="H1178" s="238"/>
      <c r="I1178" s="238"/>
      <c r="J1178" s="238"/>
      <c r="K1178" s="108">
        <v>1.82</v>
      </c>
      <c r="L1178" s="108">
        <f>K1178</f>
        <v>1.82</v>
      </c>
      <c r="M1178" s="110"/>
      <c r="N1178" s="115"/>
    </row>
    <row r="1179" spans="1:14" ht="52.5" hidden="1" customHeight="1" x14ac:dyDescent="0.25">
      <c r="A1179" s="105" t="s">
        <v>519</v>
      </c>
      <c r="B1179" s="116" t="s">
        <v>992</v>
      </c>
      <c r="C1179" s="124" t="s">
        <v>993</v>
      </c>
      <c r="D1179" s="99"/>
      <c r="E1179" s="193"/>
      <c r="F1179" s="193"/>
      <c r="G1179" s="193"/>
      <c r="H1179" s="193"/>
      <c r="I1179" s="193"/>
      <c r="J1179" s="193"/>
      <c r="K1179" s="193"/>
      <c r="L1179" s="193"/>
      <c r="M1179" s="98">
        <f>L1180</f>
        <v>49.39</v>
      </c>
      <c r="N1179" s="117" t="s">
        <v>46</v>
      </c>
    </row>
    <row r="1180" spans="1:14" ht="12" hidden="1" customHeight="1" x14ac:dyDescent="0.2">
      <c r="A1180" s="138"/>
      <c r="B1180" s="139" t="s">
        <v>884</v>
      </c>
      <c r="C1180" s="115"/>
      <c r="D1180" s="108"/>
      <c r="E1180" s="108">
        <v>49.39</v>
      </c>
      <c r="F1180" s="238"/>
      <c r="G1180" s="238"/>
      <c r="H1180" s="238"/>
      <c r="I1180" s="238"/>
      <c r="J1180" s="238"/>
      <c r="K1180" s="108">
        <v>49.39</v>
      </c>
      <c r="L1180" s="108">
        <f>K1180</f>
        <v>49.39</v>
      </c>
      <c r="M1180" s="110"/>
      <c r="N1180" s="115"/>
    </row>
    <row r="1181" spans="1:14" ht="52.8" hidden="1" customHeight="1" x14ac:dyDescent="0.25">
      <c r="A1181" s="105" t="s">
        <v>520</v>
      </c>
      <c r="B1181" s="116" t="s">
        <v>994</v>
      </c>
      <c r="C1181" s="133" t="s">
        <v>886</v>
      </c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8.81</v>
      </c>
      <c r="N1181" s="105" t="s">
        <v>63</v>
      </c>
    </row>
    <row r="1182" spans="1:14" ht="12" hidden="1" customHeight="1" x14ac:dyDescent="0.2">
      <c r="A1182" s="148"/>
      <c r="B1182" s="138" t="s">
        <v>1214</v>
      </c>
      <c r="C1182" s="115"/>
      <c r="D1182" s="108">
        <v>3</v>
      </c>
      <c r="E1182" s="108">
        <v>12.31</v>
      </c>
      <c r="F1182" s="238"/>
      <c r="G1182" s="108">
        <v>0.15</v>
      </c>
      <c r="H1182" s="238"/>
      <c r="I1182" s="238"/>
      <c r="J1182" s="238"/>
      <c r="K1182" s="108">
        <v>1.85</v>
      </c>
      <c r="L1182" s="108">
        <v>5.54</v>
      </c>
      <c r="M1182" s="110"/>
      <c r="N1182" s="115"/>
    </row>
    <row r="1183" spans="1:14" ht="12" hidden="1" customHeight="1" x14ac:dyDescent="0.2">
      <c r="A1183" s="148"/>
      <c r="B1183" s="138" t="s">
        <v>1215</v>
      </c>
      <c r="C1183" s="115"/>
      <c r="D1183" s="108">
        <v>4</v>
      </c>
      <c r="E1183" s="108">
        <v>4.8</v>
      </c>
      <c r="F1183" s="238"/>
      <c r="G1183" s="108">
        <v>0.15</v>
      </c>
      <c r="H1183" s="238"/>
      <c r="I1183" s="238"/>
      <c r="J1183" s="238"/>
      <c r="K1183" s="108">
        <v>0.72</v>
      </c>
      <c r="L1183" s="108">
        <v>2.88</v>
      </c>
      <c r="M1183" s="110"/>
      <c r="N1183" s="115"/>
    </row>
    <row r="1184" spans="1:14" ht="24" hidden="1" customHeight="1" x14ac:dyDescent="0.25">
      <c r="A1184" s="148"/>
      <c r="B1184" s="242" t="s">
        <v>1216</v>
      </c>
      <c r="C1184" s="157"/>
      <c r="D1184" s="108">
        <v>2</v>
      </c>
      <c r="E1184" s="108">
        <v>1.3</v>
      </c>
      <c r="F1184" s="109"/>
      <c r="G1184" s="108">
        <v>0.15</v>
      </c>
      <c r="H1184" s="109"/>
      <c r="I1184" s="109"/>
      <c r="J1184" s="109"/>
      <c r="K1184" s="108">
        <v>0.2</v>
      </c>
      <c r="L1184" s="108">
        <v>0.39</v>
      </c>
      <c r="M1184" s="110"/>
      <c r="N1184" s="157"/>
    </row>
    <row r="1185" spans="1:14" ht="30.6" hidden="1" x14ac:dyDescent="0.25">
      <c r="A1185" s="105" t="s">
        <v>521</v>
      </c>
      <c r="B1185" s="116" t="s">
        <v>887</v>
      </c>
      <c r="C1185" s="270" t="s">
        <v>995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98">
        <f>SUM(L1186:L1187)</f>
        <v>9.3300000000000018</v>
      </c>
      <c r="N1185" s="117" t="s">
        <v>46</v>
      </c>
    </row>
    <row r="1186" spans="1:14" ht="12" hidden="1" customHeight="1" x14ac:dyDescent="0.2">
      <c r="A1186" s="148"/>
      <c r="B1186" s="139" t="s">
        <v>888</v>
      </c>
      <c r="C1186" s="115"/>
      <c r="D1186" s="108">
        <v>1</v>
      </c>
      <c r="E1186" s="108">
        <f>M1153</f>
        <v>12.96</v>
      </c>
      <c r="F1186" s="238"/>
      <c r="G1186" s="238"/>
      <c r="H1186" s="238"/>
      <c r="I1186" s="238"/>
      <c r="J1186" s="238"/>
      <c r="K1186" s="108">
        <f>E1186</f>
        <v>12.96</v>
      </c>
      <c r="L1186" s="108">
        <f>K1186</f>
        <v>12.96</v>
      </c>
      <c r="M1186" s="110"/>
      <c r="N1186" s="115"/>
    </row>
    <row r="1187" spans="1:14" ht="12" hidden="1" customHeight="1" x14ac:dyDescent="0.2">
      <c r="A1187" s="148"/>
      <c r="B1187" s="139" t="s">
        <v>889</v>
      </c>
      <c r="C1187" s="115"/>
      <c r="D1187" s="108">
        <v>-1</v>
      </c>
      <c r="E1187" s="108">
        <v>3.63</v>
      </c>
      <c r="F1187" s="238"/>
      <c r="G1187" s="238"/>
      <c r="H1187" s="238"/>
      <c r="I1187" s="238"/>
      <c r="J1187" s="238"/>
      <c r="K1187" s="108">
        <v>3.63</v>
      </c>
      <c r="L1187" s="108">
        <v>-3.63</v>
      </c>
      <c r="M1187" s="110"/>
      <c r="N1187" s="115"/>
    </row>
    <row r="1188" spans="1:14" ht="51" hidden="1" x14ac:dyDescent="0.25">
      <c r="A1188" s="105" t="s">
        <v>1446</v>
      </c>
      <c r="B1188" s="105" t="s">
        <v>834</v>
      </c>
      <c r="C1188" s="95"/>
      <c r="D1188" s="96"/>
      <c r="E1188" s="96"/>
      <c r="F1188" s="101"/>
      <c r="G1188" s="101"/>
      <c r="H1188" s="101"/>
      <c r="I1188" s="101"/>
      <c r="J1188" s="101"/>
      <c r="K1188" s="96"/>
      <c r="L1188" s="96"/>
      <c r="M1188" s="105">
        <f>K1189</f>
        <v>58.13</v>
      </c>
      <c r="N1188" s="105" t="s">
        <v>63</v>
      </c>
    </row>
    <row r="1189" spans="1:14" ht="12" hidden="1" customHeight="1" x14ac:dyDescent="0.2">
      <c r="A1189" s="144"/>
      <c r="B1189" s="138"/>
      <c r="C1189" s="157" t="s">
        <v>835</v>
      </c>
      <c r="D1189" s="107">
        <v>1</v>
      </c>
      <c r="E1189" s="107">
        <f>12.31*3+4.8*2+4.5*2+1.3*2</f>
        <v>58.13</v>
      </c>
      <c r="F1189" s="109"/>
      <c r="G1189" s="109">
        <v>1</v>
      </c>
      <c r="H1189" s="109"/>
      <c r="I1189" s="109"/>
      <c r="J1189" s="109"/>
      <c r="K1189" s="107">
        <f>E1189*G1189</f>
        <v>58.13</v>
      </c>
      <c r="L1189" s="107"/>
      <c r="M1189" s="110"/>
      <c r="N1189" s="115"/>
    </row>
    <row r="1190" spans="1:14" ht="51" hidden="1" x14ac:dyDescent="0.2">
      <c r="A1190" s="105" t="s">
        <v>1447</v>
      </c>
      <c r="B1190" s="117" t="s">
        <v>890</v>
      </c>
      <c r="C1190" s="95"/>
      <c r="D1190" s="96"/>
      <c r="E1190" s="99"/>
      <c r="F1190" s="106"/>
      <c r="G1190" s="106"/>
      <c r="H1190" s="106"/>
      <c r="I1190" s="106"/>
      <c r="J1190" s="106"/>
      <c r="K1190" s="99"/>
      <c r="L1190" s="99"/>
      <c r="M1190" s="105">
        <f>K1191</f>
        <v>87.913199999999989</v>
      </c>
      <c r="N1190" s="105" t="s">
        <v>46</v>
      </c>
    </row>
    <row r="1191" spans="1:14" ht="12" hidden="1" customHeight="1" x14ac:dyDescent="0.2">
      <c r="A1191" s="148"/>
      <c r="B1191" s="138"/>
      <c r="C1191" s="157" t="s">
        <v>891</v>
      </c>
      <c r="D1191" s="107">
        <v>1</v>
      </c>
      <c r="E1191" s="108">
        <f>(4.8+1.3)*12.01</f>
        <v>73.260999999999996</v>
      </c>
      <c r="F1191" s="238"/>
      <c r="G1191" s="238">
        <v>1.2</v>
      </c>
      <c r="H1191" s="238"/>
      <c r="I1191" s="238"/>
      <c r="J1191" s="238"/>
      <c r="K1191" s="108">
        <f>E1191*G1191</f>
        <v>87.913199999999989</v>
      </c>
      <c r="L1191" s="108"/>
      <c r="M1191" s="110"/>
      <c r="N1191" s="115"/>
    </row>
    <row r="1192" spans="1:14" ht="12" hidden="1" customHeight="1" x14ac:dyDescent="0.2">
      <c r="A1192" s="140" t="s">
        <v>522</v>
      </c>
      <c r="B1192" s="141" t="s">
        <v>142</v>
      </c>
      <c r="C1192" s="127"/>
      <c r="D1192" s="237"/>
      <c r="E1192" s="237"/>
      <c r="F1192" s="237"/>
      <c r="G1192" s="237"/>
      <c r="H1192" s="237"/>
      <c r="I1192" s="237"/>
      <c r="J1192" s="237"/>
      <c r="K1192" s="237"/>
      <c r="L1192" s="237"/>
      <c r="M1192" s="128"/>
      <c r="N1192" s="127"/>
    </row>
    <row r="1193" spans="1:14" ht="63" hidden="1" customHeight="1" x14ac:dyDescent="0.25">
      <c r="A1193" s="150" t="s">
        <v>523</v>
      </c>
      <c r="B1193" s="116" t="s">
        <v>893</v>
      </c>
      <c r="C1193" s="112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98">
        <v>64.599999999999994</v>
      </c>
      <c r="N1193" s="105" t="s">
        <v>63</v>
      </c>
    </row>
    <row r="1194" spans="1:14" ht="14.25" hidden="1" customHeight="1" x14ac:dyDescent="0.2">
      <c r="A1194" s="148"/>
      <c r="B1194" s="139" t="s">
        <v>884</v>
      </c>
      <c r="C1194" s="115"/>
      <c r="D1194" s="108">
        <v>1</v>
      </c>
      <c r="E1194" s="108">
        <v>64.599999999999994</v>
      </c>
      <c r="F1194" s="238"/>
      <c r="G1194" s="238"/>
      <c r="H1194" s="238"/>
      <c r="I1194" s="238"/>
      <c r="J1194" s="238"/>
      <c r="K1194" s="108">
        <v>64.599999999999994</v>
      </c>
      <c r="L1194" s="108">
        <v>64.599999999999994</v>
      </c>
      <c r="M1194" s="110"/>
      <c r="N1194" s="115"/>
    </row>
    <row r="1195" spans="1:14" ht="63" hidden="1" customHeight="1" x14ac:dyDescent="0.25">
      <c r="A1195" s="150" t="s">
        <v>524</v>
      </c>
      <c r="B1195" s="116" t="s">
        <v>1217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95.5</v>
      </c>
      <c r="N1195" s="105" t="s">
        <v>71</v>
      </c>
    </row>
    <row r="1196" spans="1:14" ht="12" hidden="1" customHeight="1" x14ac:dyDescent="0.2">
      <c r="A1196" s="148"/>
      <c r="B1196" s="139" t="s">
        <v>884</v>
      </c>
      <c r="C1196" s="115"/>
      <c r="D1196" s="108">
        <v>1</v>
      </c>
      <c r="E1196" s="108">
        <v>95.5</v>
      </c>
      <c r="F1196" s="238"/>
      <c r="G1196" s="238"/>
      <c r="H1196" s="238"/>
      <c r="I1196" s="238"/>
      <c r="J1196" s="238"/>
      <c r="K1196" s="108">
        <v>95.5</v>
      </c>
      <c r="L1196" s="108">
        <v>95.5</v>
      </c>
      <c r="M1196" s="110"/>
      <c r="N1196" s="115"/>
    </row>
    <row r="1197" spans="1:14" ht="63" hidden="1" customHeight="1" x14ac:dyDescent="0.25">
      <c r="A1197" s="150" t="s">
        <v>525</v>
      </c>
      <c r="B1197" s="116" t="s">
        <v>894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99.2</v>
      </c>
      <c r="N1197" s="105" t="s">
        <v>71</v>
      </c>
    </row>
    <row r="1198" spans="1:14" ht="12" hidden="1" customHeight="1" x14ac:dyDescent="0.2">
      <c r="A1198" s="153" t="s">
        <v>1218</v>
      </c>
      <c r="B1198" s="173" t="s">
        <v>884</v>
      </c>
      <c r="C1198" s="100"/>
      <c r="D1198" s="99">
        <v>1</v>
      </c>
      <c r="E1198" s="99">
        <v>99.2</v>
      </c>
      <c r="F1198" s="106"/>
      <c r="G1198" s="106"/>
      <c r="H1198" s="106"/>
      <c r="I1198" s="106"/>
      <c r="J1198" s="106"/>
      <c r="K1198" s="99">
        <v>99.2</v>
      </c>
      <c r="L1198" s="99">
        <v>99.2</v>
      </c>
      <c r="M1198" s="102"/>
      <c r="N1198" s="100"/>
    </row>
    <row r="1199" spans="1:14" ht="63" hidden="1" customHeight="1" x14ac:dyDescent="0.25">
      <c r="A1199" s="105" t="s">
        <v>526</v>
      </c>
      <c r="B1199" s="116" t="s">
        <v>998</v>
      </c>
      <c r="C1199" s="124" t="s">
        <v>895</v>
      </c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87.9</v>
      </c>
      <c r="N1199" s="105" t="s">
        <v>71</v>
      </c>
    </row>
    <row r="1200" spans="1:14" ht="12" hidden="1" customHeight="1" x14ac:dyDescent="0.2">
      <c r="A1200" s="138"/>
      <c r="B1200" s="149" t="s">
        <v>884</v>
      </c>
      <c r="C1200" s="115"/>
      <c r="D1200" s="108">
        <v>1</v>
      </c>
      <c r="E1200" s="108">
        <v>87.9</v>
      </c>
      <c r="F1200" s="238"/>
      <c r="G1200" s="238"/>
      <c r="H1200" s="238"/>
      <c r="I1200" s="238"/>
      <c r="J1200" s="238"/>
      <c r="K1200" s="108">
        <v>87.9</v>
      </c>
      <c r="L1200" s="108">
        <v>87.9</v>
      </c>
      <c r="M1200" s="110"/>
      <c r="N1200" s="115"/>
    </row>
    <row r="1201" spans="1:14" ht="52.8" hidden="1" customHeight="1" x14ac:dyDescent="0.25">
      <c r="A1201" s="105" t="s">
        <v>527</v>
      </c>
      <c r="B1201" s="116" t="s">
        <v>896</v>
      </c>
      <c r="C1201" s="124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f>SUM(L1202:L1203)</f>
        <v>3.38</v>
      </c>
      <c r="N1201" s="105" t="s">
        <v>46</v>
      </c>
    </row>
    <row r="1202" spans="1:14" ht="12" hidden="1" customHeight="1" x14ac:dyDescent="0.2">
      <c r="A1202" s="138"/>
      <c r="B1202" s="149" t="s">
        <v>884</v>
      </c>
      <c r="C1202" s="115" t="s">
        <v>1501</v>
      </c>
      <c r="D1202" s="108">
        <v>1</v>
      </c>
      <c r="E1202" s="108">
        <v>1.82</v>
      </c>
      <c r="F1202" s="238"/>
      <c r="G1202" s="238"/>
      <c r="H1202" s="238"/>
      <c r="I1202" s="238"/>
      <c r="J1202" s="238"/>
      <c r="K1202" s="108">
        <f>E1202</f>
        <v>1.82</v>
      </c>
      <c r="L1202" s="108">
        <f>K1202*D1202</f>
        <v>1.82</v>
      </c>
      <c r="M1202" s="110"/>
      <c r="N1202" s="115"/>
    </row>
    <row r="1203" spans="1:14" ht="12" hidden="1" customHeight="1" x14ac:dyDescent="0.2">
      <c r="A1203" s="138"/>
      <c r="B1203" s="149"/>
      <c r="C1203" s="115" t="s">
        <v>1502</v>
      </c>
      <c r="D1203" s="108">
        <v>1</v>
      </c>
      <c r="E1203" s="108">
        <v>1.56</v>
      </c>
      <c r="F1203" s="238"/>
      <c r="G1203" s="238"/>
      <c r="H1203" s="238"/>
      <c r="I1203" s="238"/>
      <c r="J1203" s="238"/>
      <c r="K1203" s="108">
        <f>E1203</f>
        <v>1.56</v>
      </c>
      <c r="L1203" s="108">
        <f>K1203*D1203</f>
        <v>1.56</v>
      </c>
      <c r="M1203" s="110"/>
      <c r="N1203" s="115"/>
    </row>
    <row r="1204" spans="1:14" ht="31.5" hidden="1" customHeight="1" x14ac:dyDescent="0.25">
      <c r="A1204" s="105" t="s">
        <v>528</v>
      </c>
      <c r="B1204" s="116" t="s">
        <v>897</v>
      </c>
      <c r="C1204" s="95" t="s">
        <v>979</v>
      </c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98">
        <v>10.8</v>
      </c>
      <c r="N1204" s="105" t="s">
        <v>124</v>
      </c>
    </row>
    <row r="1205" spans="1:14" ht="12" hidden="1" customHeight="1" x14ac:dyDescent="0.2">
      <c r="A1205" s="145"/>
      <c r="B1205" s="282" t="s">
        <v>1219</v>
      </c>
      <c r="C1205" s="159"/>
      <c r="D1205" s="280">
        <v>1</v>
      </c>
      <c r="E1205" s="280">
        <v>2</v>
      </c>
      <c r="F1205" s="243"/>
      <c r="G1205" s="243"/>
      <c r="H1205" s="243"/>
      <c r="I1205" s="243"/>
      <c r="J1205" s="243"/>
      <c r="K1205" s="280">
        <v>2</v>
      </c>
      <c r="L1205" s="280">
        <v>2</v>
      </c>
      <c r="M1205" s="131"/>
      <c r="N1205" s="159"/>
    </row>
    <row r="1206" spans="1:14" ht="12" hidden="1" customHeight="1" x14ac:dyDescent="0.2">
      <c r="A1206" s="138"/>
      <c r="B1206" s="139" t="s">
        <v>900</v>
      </c>
      <c r="C1206" s="115"/>
      <c r="D1206" s="108">
        <v>4</v>
      </c>
      <c r="E1206" s="108">
        <v>2.2000000000000002</v>
      </c>
      <c r="F1206" s="238"/>
      <c r="G1206" s="238"/>
      <c r="H1206" s="238"/>
      <c r="I1206" s="238"/>
      <c r="J1206" s="238"/>
      <c r="K1206" s="108">
        <v>2.2000000000000002</v>
      </c>
      <c r="L1206" s="108">
        <v>8.8000000000000007</v>
      </c>
      <c r="M1206" s="110"/>
      <c r="N1206" s="115"/>
    </row>
    <row r="1207" spans="1:14" ht="31.5" hidden="1" customHeight="1" x14ac:dyDescent="0.25">
      <c r="A1207" s="105" t="s">
        <v>529</v>
      </c>
      <c r="B1207" s="116" t="s">
        <v>901</v>
      </c>
      <c r="C1207" s="95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0</v>
      </c>
      <c r="N1207" s="105" t="s">
        <v>124</v>
      </c>
    </row>
    <row r="1208" spans="1:14" ht="14.55" hidden="1" customHeight="1" x14ac:dyDescent="0.2">
      <c r="A1208" s="152"/>
      <c r="B1208" s="194" t="s">
        <v>900</v>
      </c>
      <c r="C1208" s="114"/>
      <c r="D1208" s="113">
        <v>4</v>
      </c>
      <c r="E1208" s="113">
        <v>2.2000000000000002</v>
      </c>
      <c r="F1208" s="239"/>
      <c r="G1208" s="239"/>
      <c r="H1208" s="239"/>
      <c r="I1208" s="239"/>
      <c r="J1208" s="239"/>
      <c r="K1208" s="113">
        <v>2.2000000000000002</v>
      </c>
      <c r="L1208" s="113"/>
      <c r="M1208" s="104"/>
      <c r="N1208" s="114"/>
    </row>
    <row r="1209" spans="1:14" ht="12" hidden="1" customHeight="1" x14ac:dyDescent="0.2">
      <c r="A1209" s="140" t="s">
        <v>530</v>
      </c>
      <c r="B1209" s="141" t="s">
        <v>902</v>
      </c>
      <c r="C1209" s="127"/>
      <c r="D1209" s="237"/>
      <c r="E1209" s="237"/>
      <c r="F1209" s="237"/>
      <c r="G1209" s="237"/>
      <c r="H1209" s="237"/>
      <c r="I1209" s="237"/>
      <c r="J1209" s="237"/>
      <c r="K1209" s="237"/>
      <c r="L1209" s="237"/>
      <c r="M1209" s="128"/>
      <c r="N1209" s="127"/>
    </row>
    <row r="1210" spans="1:14" ht="63" hidden="1" customHeight="1" x14ac:dyDescent="0.25">
      <c r="A1210" s="105" t="s">
        <v>531</v>
      </c>
      <c r="B1210" s="118" t="s">
        <v>105</v>
      </c>
      <c r="C1210" s="112"/>
      <c r="D1210" s="193"/>
      <c r="E1210" s="193"/>
      <c r="F1210" s="193"/>
      <c r="G1210" s="240" t="s">
        <v>903</v>
      </c>
      <c r="H1210" s="193"/>
      <c r="I1210" s="193"/>
      <c r="J1210" s="193"/>
      <c r="K1210" s="193"/>
      <c r="L1210" s="193"/>
      <c r="M1210" s="98">
        <v>113.85</v>
      </c>
      <c r="N1210" s="105" t="s">
        <v>63</v>
      </c>
    </row>
    <row r="1211" spans="1:14" ht="12" hidden="1" customHeight="1" x14ac:dyDescent="0.2">
      <c r="A1211" s="138"/>
      <c r="B1211" s="139" t="s">
        <v>1220</v>
      </c>
      <c r="C1211" s="115"/>
      <c r="D1211" s="108">
        <v>1</v>
      </c>
      <c r="E1211" s="108">
        <v>12</v>
      </c>
      <c r="F1211" s="238"/>
      <c r="G1211" s="108">
        <v>4.5</v>
      </c>
      <c r="H1211" s="238"/>
      <c r="I1211" s="238"/>
      <c r="J1211" s="238"/>
      <c r="K1211" s="108">
        <v>54</v>
      </c>
      <c r="L1211" s="108">
        <v>54</v>
      </c>
      <c r="M1211" s="110"/>
      <c r="N1211" s="115"/>
    </row>
    <row r="1212" spans="1:14" ht="12" hidden="1" customHeight="1" x14ac:dyDescent="0.2">
      <c r="A1212" s="138"/>
      <c r="B1212" s="139" t="s">
        <v>1221</v>
      </c>
      <c r="C1212" s="115"/>
      <c r="D1212" s="108">
        <v>2</v>
      </c>
      <c r="E1212" s="108">
        <v>4.8</v>
      </c>
      <c r="F1212" s="238"/>
      <c r="G1212" s="108">
        <v>3</v>
      </c>
      <c r="H1212" s="238"/>
      <c r="I1212" s="238"/>
      <c r="J1212" s="238"/>
      <c r="K1212" s="108">
        <v>14.4</v>
      </c>
      <c r="L1212" s="108">
        <v>28.8</v>
      </c>
      <c r="M1212" s="110"/>
      <c r="N1212" s="115"/>
    </row>
    <row r="1213" spans="1:14" ht="12" hidden="1" customHeight="1" x14ac:dyDescent="0.2">
      <c r="A1213" s="138"/>
      <c r="B1213" s="139" t="s">
        <v>1222</v>
      </c>
      <c r="C1213" s="115"/>
      <c r="D1213" s="108">
        <v>1</v>
      </c>
      <c r="E1213" s="108">
        <v>12</v>
      </c>
      <c r="F1213" s="238"/>
      <c r="G1213" s="108">
        <v>3</v>
      </c>
      <c r="H1213" s="238"/>
      <c r="I1213" s="238"/>
      <c r="J1213" s="238"/>
      <c r="K1213" s="108">
        <v>36</v>
      </c>
      <c r="L1213" s="108">
        <v>36</v>
      </c>
      <c r="M1213" s="110"/>
      <c r="N1213" s="115"/>
    </row>
    <row r="1214" spans="1:14" ht="12" hidden="1" customHeight="1" x14ac:dyDescent="0.2">
      <c r="A1214" s="138"/>
      <c r="B1214" s="139" t="s">
        <v>1223</v>
      </c>
      <c r="C1214" s="115"/>
      <c r="D1214" s="108">
        <v>-1</v>
      </c>
      <c r="E1214" s="108">
        <v>1.4</v>
      </c>
      <c r="F1214" s="238"/>
      <c r="G1214" s="108">
        <v>2.1</v>
      </c>
      <c r="H1214" s="238"/>
      <c r="I1214" s="238"/>
      <c r="J1214" s="238"/>
      <c r="K1214" s="108">
        <v>2.94</v>
      </c>
      <c r="L1214" s="108">
        <v>-2.94</v>
      </c>
      <c r="M1214" s="110"/>
      <c r="N1214" s="115"/>
    </row>
    <row r="1215" spans="1:14" ht="12" hidden="1" customHeight="1" x14ac:dyDescent="0.2">
      <c r="A1215" s="138"/>
      <c r="B1215" s="139" t="s">
        <v>909</v>
      </c>
      <c r="C1215" s="115"/>
      <c r="D1215" s="108">
        <v>-4</v>
      </c>
      <c r="E1215" s="108">
        <v>1.6</v>
      </c>
      <c r="F1215" s="238"/>
      <c r="G1215" s="108">
        <v>1</v>
      </c>
      <c r="H1215" s="238"/>
      <c r="I1215" s="238"/>
      <c r="J1215" s="238"/>
      <c r="K1215" s="108">
        <v>1.6</v>
      </c>
      <c r="L1215" s="108">
        <v>-6.4</v>
      </c>
      <c r="M1215" s="110"/>
      <c r="N1215" s="115"/>
    </row>
    <row r="1216" spans="1:14" ht="31.8" hidden="1" customHeight="1" x14ac:dyDescent="0.25">
      <c r="A1216" s="144"/>
      <c r="B1216" s="139" t="s">
        <v>1224</v>
      </c>
      <c r="C1216" s="157"/>
      <c r="D1216" s="107">
        <v>2</v>
      </c>
      <c r="E1216" s="107">
        <v>4.3899999999999997</v>
      </c>
      <c r="F1216" s="242" t="s">
        <v>1225</v>
      </c>
      <c r="G1216" s="109"/>
      <c r="H1216" s="109"/>
      <c r="I1216" s="109"/>
      <c r="J1216" s="109"/>
      <c r="K1216" s="107">
        <v>2.2000000000000002</v>
      </c>
      <c r="L1216" s="107">
        <v>4.3899999999999997</v>
      </c>
      <c r="M1216" s="110"/>
      <c r="N1216" s="157"/>
    </row>
    <row r="1217" spans="1:14" ht="12" hidden="1" customHeight="1" x14ac:dyDescent="0.2">
      <c r="A1217" s="140" t="s">
        <v>532</v>
      </c>
      <c r="B1217" s="141" t="s">
        <v>910</v>
      </c>
      <c r="C1217" s="127"/>
      <c r="D1217" s="237"/>
      <c r="E1217" s="237"/>
      <c r="F1217" s="237"/>
      <c r="G1217" s="237"/>
      <c r="H1217" s="237"/>
      <c r="I1217" s="237"/>
      <c r="J1217" s="237"/>
      <c r="K1217" s="237"/>
      <c r="L1217" s="237"/>
      <c r="M1217" s="128"/>
      <c r="N1217" s="127"/>
    </row>
    <row r="1218" spans="1:14" ht="63" hidden="1" customHeight="1" x14ac:dyDescent="0.25">
      <c r="A1218" s="105" t="s">
        <v>533</v>
      </c>
      <c r="B1218" s="116" t="s">
        <v>911</v>
      </c>
      <c r="C1218" s="112"/>
      <c r="D1218" s="193"/>
      <c r="E1218" s="193"/>
      <c r="F1218" s="193"/>
      <c r="G1218" s="193"/>
      <c r="H1218" s="193"/>
      <c r="I1218" s="193"/>
      <c r="J1218" s="193"/>
      <c r="K1218" s="193"/>
      <c r="L1218" s="193"/>
      <c r="M1218" s="98">
        <f>L1219</f>
        <v>91.114499999999992</v>
      </c>
      <c r="N1218" s="105" t="s">
        <v>63</v>
      </c>
    </row>
    <row r="1219" spans="1:14" ht="12" hidden="1" customHeight="1" x14ac:dyDescent="0.2">
      <c r="A1219" s="138"/>
      <c r="B1219" s="499" t="s">
        <v>912</v>
      </c>
      <c r="C1219" s="115"/>
      <c r="D1219" s="108">
        <v>1</v>
      </c>
      <c r="E1219" s="108">
        <v>13.11</v>
      </c>
      <c r="F1219" s="238"/>
      <c r="G1219" s="108">
        <v>6.95</v>
      </c>
      <c r="H1219" s="238"/>
      <c r="I1219" s="238"/>
      <c r="J1219" s="238"/>
      <c r="K1219" s="108">
        <f>E1219*G1219</f>
        <v>91.114499999999992</v>
      </c>
      <c r="L1219" s="108">
        <f>K1219</f>
        <v>91.114499999999992</v>
      </c>
      <c r="M1219" s="110"/>
      <c r="N1219" s="115"/>
    </row>
    <row r="1220" spans="1:14" ht="42" hidden="1" customHeight="1" x14ac:dyDescent="0.25">
      <c r="A1220" s="117" t="s">
        <v>534</v>
      </c>
      <c r="B1220" s="116" t="s">
        <v>913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63" hidden="1" customHeight="1" x14ac:dyDescent="0.25">
      <c r="A1222" s="105" t="s">
        <v>535</v>
      </c>
      <c r="B1222" s="116" t="s">
        <v>914</v>
      </c>
      <c r="C1222" s="130" t="s">
        <v>1421</v>
      </c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v>12.31</v>
      </c>
      <c r="N1222" s="105" t="s">
        <v>124</v>
      </c>
    </row>
    <row r="1223" spans="1:14" ht="12" hidden="1" customHeight="1" x14ac:dyDescent="0.2">
      <c r="A1223" s="145"/>
      <c r="B1223" s="279" t="s">
        <v>912</v>
      </c>
      <c r="C1223" s="159"/>
      <c r="D1223" s="280">
        <v>1</v>
      </c>
      <c r="E1223" s="280">
        <v>12.31</v>
      </c>
      <c r="F1223" s="243"/>
      <c r="G1223" s="243"/>
      <c r="H1223" s="243"/>
      <c r="I1223" s="243"/>
      <c r="J1223" s="243"/>
      <c r="K1223" s="280">
        <v>12.31</v>
      </c>
      <c r="L1223" s="280">
        <v>12.31</v>
      </c>
      <c r="M1223" s="131"/>
      <c r="N1223" s="159"/>
    </row>
    <row r="1224" spans="1:14" ht="63" hidden="1" customHeight="1" x14ac:dyDescent="0.25">
      <c r="A1224" s="105" t="s">
        <v>536</v>
      </c>
      <c r="B1224" s="118" t="s">
        <v>164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2</v>
      </c>
      <c r="N1224" s="105" t="s">
        <v>165</v>
      </c>
    </row>
    <row r="1225" spans="1:14" ht="12" hidden="1" customHeight="1" x14ac:dyDescent="0.2">
      <c r="A1225" s="138"/>
      <c r="B1225" s="499" t="s">
        <v>912</v>
      </c>
      <c r="C1225" s="115"/>
      <c r="D1225" s="108">
        <v>1</v>
      </c>
      <c r="E1225" s="108">
        <v>2</v>
      </c>
      <c r="F1225" s="238"/>
      <c r="G1225" s="238"/>
      <c r="H1225" s="238"/>
      <c r="I1225" s="238"/>
      <c r="J1225" s="238"/>
      <c r="K1225" s="108">
        <v>2</v>
      </c>
      <c r="L1225" s="108">
        <v>2</v>
      </c>
      <c r="M1225" s="110"/>
      <c r="N1225" s="115"/>
    </row>
    <row r="1226" spans="1:14" ht="12" hidden="1" customHeight="1" x14ac:dyDescent="0.2">
      <c r="A1226" s="140" t="s">
        <v>537</v>
      </c>
      <c r="B1226" s="141" t="s">
        <v>173</v>
      </c>
      <c r="C1226" s="127"/>
      <c r="D1226" s="237"/>
      <c r="E1226" s="237"/>
      <c r="F1226" s="237"/>
      <c r="G1226" s="237"/>
      <c r="H1226" s="237"/>
      <c r="I1226" s="237"/>
      <c r="J1226" s="237"/>
      <c r="K1226" s="237"/>
      <c r="L1226" s="237"/>
      <c r="M1226" s="128"/>
      <c r="N1226" s="127"/>
    </row>
    <row r="1227" spans="1:14" ht="52.5" hidden="1" customHeight="1" x14ac:dyDescent="0.25">
      <c r="A1227" s="105" t="s">
        <v>538</v>
      </c>
      <c r="B1227" s="116" t="s">
        <v>1226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1</v>
      </c>
      <c r="N1227" s="105" t="s">
        <v>431</v>
      </c>
    </row>
    <row r="1228" spans="1:14" ht="12" hidden="1" customHeight="1" x14ac:dyDescent="0.2">
      <c r="A1228" s="145"/>
      <c r="B1228" s="282" t="s">
        <v>1006</v>
      </c>
      <c r="C1228" s="159"/>
      <c r="D1228" s="280">
        <v>1</v>
      </c>
      <c r="E1228" s="280">
        <v>1</v>
      </c>
      <c r="F1228" s="243"/>
      <c r="G1228" s="243"/>
      <c r="H1228" s="243"/>
      <c r="I1228" s="243"/>
      <c r="J1228" s="243"/>
      <c r="K1228" s="280">
        <v>1</v>
      </c>
      <c r="L1228" s="280">
        <v>1</v>
      </c>
      <c r="M1228" s="131"/>
      <c r="N1228" s="159"/>
    </row>
    <row r="1229" spans="1:14" ht="84" hidden="1" customHeight="1" x14ac:dyDescent="0.25">
      <c r="A1229" s="105" t="s">
        <v>541</v>
      </c>
      <c r="B1229" s="116" t="s">
        <v>1227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6.4</v>
      </c>
      <c r="N1229" s="105" t="s">
        <v>63</v>
      </c>
    </row>
    <row r="1230" spans="1:14" ht="12" hidden="1" customHeight="1" x14ac:dyDescent="0.2">
      <c r="A1230" s="145"/>
      <c r="B1230" s="279"/>
      <c r="C1230" s="159"/>
      <c r="D1230" s="280">
        <v>4</v>
      </c>
      <c r="E1230" s="280">
        <v>1.6</v>
      </c>
      <c r="F1230" s="243"/>
      <c r="G1230" s="280">
        <v>1</v>
      </c>
      <c r="H1230" s="243"/>
      <c r="I1230" s="243"/>
      <c r="J1230" s="243"/>
      <c r="K1230" s="280">
        <v>1.6</v>
      </c>
      <c r="L1230" s="280">
        <v>6.4</v>
      </c>
      <c r="M1230" s="131"/>
      <c r="N1230" s="159"/>
    </row>
    <row r="1231" spans="1:14" ht="12" customHeight="1" x14ac:dyDescent="0.2">
      <c r="A1231" s="140" t="s">
        <v>543</v>
      </c>
      <c r="B1231" s="141" t="s">
        <v>924</v>
      </c>
      <c r="C1231" s="127"/>
      <c r="D1231" s="237"/>
      <c r="E1231" s="237"/>
      <c r="F1231" s="237"/>
      <c r="G1231" s="237"/>
      <c r="H1231" s="237"/>
      <c r="I1231" s="237"/>
      <c r="J1231" s="237"/>
      <c r="K1231" s="237"/>
      <c r="L1231" s="237"/>
      <c r="M1231" s="128"/>
      <c r="N1231" s="127"/>
    </row>
    <row r="1232" spans="1:14" ht="42" hidden="1" customHeight="1" x14ac:dyDescent="0.25">
      <c r="A1232" s="117" t="s">
        <v>544</v>
      </c>
      <c r="B1232" s="116" t="s">
        <v>925</v>
      </c>
      <c r="C1232" s="133" t="s">
        <v>1499</v>
      </c>
      <c r="D1232" s="193"/>
      <c r="E1232" s="193"/>
      <c r="F1232" s="193"/>
      <c r="G1232" s="193"/>
      <c r="H1232" s="193"/>
      <c r="I1232" s="117" t="s">
        <v>926</v>
      </c>
      <c r="J1232" s="193"/>
      <c r="K1232" s="193"/>
      <c r="L1232" s="193"/>
      <c r="M1232" s="98">
        <f>L1233</f>
        <v>3.6213150000000001</v>
      </c>
      <c r="N1232" s="117" t="s">
        <v>46</v>
      </c>
    </row>
    <row r="1233" spans="1:14" ht="12" hidden="1" customHeight="1" x14ac:dyDescent="0.2">
      <c r="A1233" s="145"/>
      <c r="B1233" s="282" t="s">
        <v>1228</v>
      </c>
      <c r="C1233" s="159"/>
      <c r="D1233" s="280">
        <v>1</v>
      </c>
      <c r="E1233" s="280">
        <f>(4.304*2+3.103)*4.8+12.01*1.35</f>
        <v>72.426299999999998</v>
      </c>
      <c r="F1233" s="243"/>
      <c r="G1233" s="280"/>
      <c r="H1233" s="243"/>
      <c r="I1233" s="280">
        <v>0.05</v>
      </c>
      <c r="J1233" s="243"/>
      <c r="K1233" s="280">
        <f>I1233*E1233</f>
        <v>3.6213150000000001</v>
      </c>
      <c r="L1233" s="280">
        <f>K1233*D1233</f>
        <v>3.6213150000000001</v>
      </c>
      <c r="M1233" s="131"/>
      <c r="N1233" s="159"/>
    </row>
    <row r="1234" spans="1:14" ht="94.8" hidden="1" customHeight="1" x14ac:dyDescent="0.25">
      <c r="A1234" s="105" t="s">
        <v>545</v>
      </c>
      <c r="B1234" s="116" t="s">
        <v>929</v>
      </c>
      <c r="C1234" s="124" t="s">
        <v>985</v>
      </c>
      <c r="D1234" s="193"/>
      <c r="E1234" s="105" t="s">
        <v>931</v>
      </c>
      <c r="F1234" s="193"/>
      <c r="G1234" s="193"/>
      <c r="H1234" s="193"/>
      <c r="I1234" s="193"/>
      <c r="J1234" s="193"/>
      <c r="K1234" s="193"/>
      <c r="L1234" s="193"/>
      <c r="M1234" s="98">
        <v>75</v>
      </c>
      <c r="N1234" s="105" t="s">
        <v>63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E1237</f>
        <v>12</v>
      </c>
      <c r="F1235" s="243"/>
      <c r="G1235" s="280">
        <v>6.25</v>
      </c>
      <c r="H1235" s="243"/>
      <c r="I1235" s="243"/>
      <c r="J1235" s="243"/>
      <c r="K1235" s="280">
        <v>75</v>
      </c>
      <c r="L1235" s="280">
        <v>75</v>
      </c>
      <c r="M1235" s="131"/>
      <c r="N1235" s="159"/>
    </row>
    <row r="1236" spans="1:14" ht="52.5" customHeight="1" x14ac:dyDescent="0.25">
      <c r="A1236" s="105" t="s">
        <v>546</v>
      </c>
      <c r="B1236" s="116" t="s">
        <v>932</v>
      </c>
      <c r="C1236" s="112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customHeight="1" x14ac:dyDescent="0.2">
      <c r="A1237" s="145"/>
      <c r="B1237" s="282" t="s">
        <v>1228</v>
      </c>
      <c r="C1237" s="159"/>
      <c r="D1237" s="280">
        <v>1</v>
      </c>
      <c r="E1237" s="280"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42" customHeight="1" x14ac:dyDescent="0.25">
      <c r="A1238" s="117" t="s">
        <v>547</v>
      </c>
      <c r="B1238" s="116" t="s">
        <v>933</v>
      </c>
      <c r="C1238" s="112"/>
      <c r="D1238" s="193"/>
      <c r="E1238" s="117" t="s">
        <v>1008</v>
      </c>
      <c r="F1238" s="193"/>
      <c r="G1238" s="193"/>
      <c r="H1238" s="193"/>
      <c r="I1238" s="193"/>
      <c r="J1238" s="193"/>
      <c r="K1238" s="193"/>
      <c r="L1238" s="193"/>
      <c r="M1238" s="98">
        <f>L1239</f>
        <v>32.22</v>
      </c>
      <c r="N1238" s="117" t="s">
        <v>124</v>
      </c>
    </row>
    <row r="1239" spans="1:14" ht="12" customHeight="1" x14ac:dyDescent="0.2">
      <c r="A1239" s="145"/>
      <c r="B1239" s="282" t="s">
        <v>1229</v>
      </c>
      <c r="C1239" s="159"/>
      <c r="D1239" s="280">
        <v>1</v>
      </c>
      <c r="E1239" s="280">
        <f>12.01*2+4.8*2-1.4</f>
        <v>32.22</v>
      </c>
      <c r="F1239" s="243"/>
      <c r="G1239" s="243"/>
      <c r="H1239" s="243"/>
      <c r="I1239" s="243"/>
      <c r="J1239" s="243"/>
      <c r="K1239" s="280">
        <f>E1239</f>
        <v>32.22</v>
      </c>
      <c r="L1239" s="280">
        <f>K1239</f>
        <v>32.22</v>
      </c>
      <c r="M1239" s="131"/>
      <c r="N1239" s="159"/>
    </row>
    <row r="1240" spans="1:14" ht="63" hidden="1" customHeight="1" x14ac:dyDescent="0.25">
      <c r="A1240" s="105" t="s">
        <v>548</v>
      </c>
      <c r="B1240" s="116" t="s">
        <v>1230</v>
      </c>
      <c r="C1240" s="124" t="s">
        <v>1503</v>
      </c>
      <c r="D1240" s="193"/>
      <c r="E1240" s="105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39.880000000000003</v>
      </c>
      <c r="N1240" s="105" t="s">
        <v>63</v>
      </c>
    </row>
    <row r="1241" spans="1:14" ht="12" customHeight="1" x14ac:dyDescent="0.2">
      <c r="A1241" s="145"/>
      <c r="B1241" s="282" t="s">
        <v>983</v>
      </c>
      <c r="C1241" s="159"/>
      <c r="D1241" s="280">
        <v>1</v>
      </c>
      <c r="E1241" s="280">
        <f>(12.31*2+7.63*2)</f>
        <v>39.880000000000003</v>
      </c>
      <c r="F1241" s="243"/>
      <c r="G1241" s="280">
        <v>1</v>
      </c>
      <c r="H1241" s="243"/>
      <c r="I1241" s="243"/>
      <c r="J1241" s="243"/>
      <c r="K1241" s="280">
        <f>E1241*G1241</f>
        <v>39.880000000000003</v>
      </c>
      <c r="L1241" s="280">
        <f>K1241</f>
        <v>39.880000000000003</v>
      </c>
      <c r="M1241" s="131"/>
      <c r="N1241" s="159"/>
    </row>
    <row r="1242" spans="1:14" ht="12" hidden="1" customHeight="1" x14ac:dyDescent="0.2">
      <c r="A1242" s="140" t="s">
        <v>550</v>
      </c>
      <c r="B1242" s="141" t="s">
        <v>41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52.8" hidden="1" customHeight="1" x14ac:dyDescent="0.25">
      <c r="A1243" s="105" t="s">
        <v>551</v>
      </c>
      <c r="B1243" s="116" t="s">
        <v>936</v>
      </c>
      <c r="C1243" s="112"/>
      <c r="D1243" s="193"/>
      <c r="E1243" s="193"/>
      <c r="F1243" s="193"/>
      <c r="G1243" s="240" t="s">
        <v>903</v>
      </c>
      <c r="H1243" s="193"/>
      <c r="I1243" s="193"/>
      <c r="J1243" s="193"/>
      <c r="K1243" s="193"/>
      <c r="L1243" s="193"/>
      <c r="M1243" s="98">
        <v>236.18</v>
      </c>
      <c r="N1243" s="105" t="s">
        <v>63</v>
      </c>
    </row>
    <row r="1244" spans="1:14" ht="12" hidden="1" customHeight="1" x14ac:dyDescent="0.2">
      <c r="A1244" s="155"/>
      <c r="B1244" s="154" t="s">
        <v>937</v>
      </c>
      <c r="C1244" s="100"/>
      <c r="D1244" s="106"/>
      <c r="E1244" s="106"/>
      <c r="F1244" s="106"/>
      <c r="G1244" s="106"/>
      <c r="H1244" s="106"/>
      <c r="I1244" s="106"/>
      <c r="J1244" s="106"/>
      <c r="K1244" s="106"/>
      <c r="L1244" s="106"/>
      <c r="M1244" s="102"/>
      <c r="N1244" s="100"/>
    </row>
    <row r="1245" spans="1:14" ht="12" hidden="1" customHeight="1" x14ac:dyDescent="0.2">
      <c r="A1245" s="145"/>
      <c r="B1245" s="282" t="s">
        <v>1220</v>
      </c>
      <c r="C1245" s="159"/>
      <c r="D1245" s="280">
        <v>1</v>
      </c>
      <c r="E1245" s="280">
        <v>12</v>
      </c>
      <c r="F1245" s="243"/>
      <c r="G1245" s="280">
        <v>4.5</v>
      </c>
      <c r="H1245" s="243"/>
      <c r="I1245" s="243"/>
      <c r="J1245" s="243"/>
      <c r="K1245" s="280">
        <v>54</v>
      </c>
      <c r="L1245" s="280">
        <v>54</v>
      </c>
      <c r="M1245" s="131"/>
      <c r="N1245" s="159"/>
    </row>
    <row r="1246" spans="1:14" ht="12" hidden="1" customHeight="1" x14ac:dyDescent="0.2">
      <c r="A1246" s="145"/>
      <c r="B1246" s="282" t="s">
        <v>1221</v>
      </c>
      <c r="C1246" s="159"/>
      <c r="D1246" s="280">
        <v>2</v>
      </c>
      <c r="E1246" s="280">
        <v>4.8</v>
      </c>
      <c r="F1246" s="243"/>
      <c r="G1246" s="280">
        <v>3</v>
      </c>
      <c r="H1246" s="243"/>
      <c r="I1246" s="243"/>
      <c r="J1246" s="243"/>
      <c r="K1246" s="280">
        <v>14.4</v>
      </c>
      <c r="L1246" s="280">
        <v>28.8</v>
      </c>
      <c r="M1246" s="131"/>
      <c r="N1246" s="159"/>
    </row>
    <row r="1247" spans="1:14" ht="12" hidden="1" customHeight="1" x14ac:dyDescent="0.2">
      <c r="A1247" s="145"/>
      <c r="B1247" s="282" t="s">
        <v>1222</v>
      </c>
      <c r="C1247" s="159"/>
      <c r="D1247" s="280">
        <v>1</v>
      </c>
      <c r="E1247" s="280">
        <v>12</v>
      </c>
      <c r="F1247" s="243"/>
      <c r="G1247" s="280">
        <v>3</v>
      </c>
      <c r="H1247" s="243"/>
      <c r="I1247" s="243"/>
      <c r="J1247" s="243"/>
      <c r="K1247" s="280">
        <v>36</v>
      </c>
      <c r="L1247" s="280">
        <v>36</v>
      </c>
      <c r="M1247" s="131"/>
      <c r="N1247" s="159"/>
    </row>
    <row r="1248" spans="1:14" ht="12" hidden="1" customHeight="1" x14ac:dyDescent="0.2">
      <c r="A1248" s="281"/>
      <c r="B1248" s="282" t="s">
        <v>1223</v>
      </c>
      <c r="C1248" s="159"/>
      <c r="D1248" s="280">
        <v>-1</v>
      </c>
      <c r="E1248" s="280">
        <v>1.4</v>
      </c>
      <c r="F1248" s="243"/>
      <c r="G1248" s="280">
        <v>2.1</v>
      </c>
      <c r="H1248" s="243"/>
      <c r="I1248" s="243"/>
      <c r="J1248" s="243"/>
      <c r="K1248" s="280">
        <v>2.94</v>
      </c>
      <c r="L1248" s="280">
        <v>-2.94</v>
      </c>
      <c r="M1248" s="131"/>
      <c r="N1248" s="159"/>
    </row>
    <row r="1249" spans="1:14" ht="12" hidden="1" customHeight="1" x14ac:dyDescent="0.2">
      <c r="A1249" s="281"/>
      <c r="B1249" s="282" t="s">
        <v>909</v>
      </c>
      <c r="C1249" s="159"/>
      <c r="D1249" s="280">
        <v>-4</v>
      </c>
      <c r="E1249" s="280">
        <v>1.6</v>
      </c>
      <c r="F1249" s="243"/>
      <c r="G1249" s="280">
        <v>1</v>
      </c>
      <c r="H1249" s="243"/>
      <c r="I1249" s="243"/>
      <c r="J1249" s="243"/>
      <c r="K1249" s="280">
        <v>1.6</v>
      </c>
      <c r="L1249" s="280">
        <v>-6.4</v>
      </c>
      <c r="M1249" s="131"/>
      <c r="N1249" s="159"/>
    </row>
    <row r="1250" spans="1:14" ht="31.8" hidden="1" customHeight="1" x14ac:dyDescent="0.25">
      <c r="A1250" s="284"/>
      <c r="B1250" s="282" t="s">
        <v>1231</v>
      </c>
      <c r="C1250" s="192"/>
      <c r="D1250" s="129">
        <v>2</v>
      </c>
      <c r="E1250" s="129">
        <v>4.3899999999999997</v>
      </c>
      <c r="F1250" s="283" t="s">
        <v>1225</v>
      </c>
      <c r="G1250" s="130"/>
      <c r="H1250" s="130"/>
      <c r="I1250" s="130"/>
      <c r="J1250" s="130"/>
      <c r="K1250" s="129">
        <v>2.2000000000000002</v>
      </c>
      <c r="L1250" s="129">
        <v>4.3899999999999997</v>
      </c>
      <c r="M1250" s="131"/>
      <c r="N1250" s="192"/>
    </row>
    <row r="1251" spans="1:14" ht="12" hidden="1" customHeight="1" x14ac:dyDescent="0.2">
      <c r="A1251" s="281"/>
      <c r="B1251" s="259" t="s">
        <v>939</v>
      </c>
      <c r="C1251" s="159"/>
      <c r="D1251" s="243"/>
      <c r="E1251" s="243"/>
      <c r="F1251" s="243"/>
      <c r="G1251" s="243"/>
      <c r="H1251" s="243"/>
      <c r="I1251" s="243"/>
      <c r="J1251" s="243"/>
      <c r="K1251" s="243"/>
      <c r="L1251" s="243"/>
      <c r="M1251" s="131"/>
      <c r="N1251" s="159"/>
    </row>
    <row r="1252" spans="1:14" ht="12" hidden="1" customHeight="1" x14ac:dyDescent="0.2">
      <c r="A1252" s="281"/>
      <c r="B1252" s="282" t="s">
        <v>1220</v>
      </c>
      <c r="C1252" s="159"/>
      <c r="D1252" s="280">
        <v>1</v>
      </c>
      <c r="E1252" s="280">
        <v>12</v>
      </c>
      <c r="F1252" s="243"/>
      <c r="G1252" s="280">
        <v>4.5</v>
      </c>
      <c r="H1252" s="243"/>
      <c r="I1252" s="243"/>
      <c r="J1252" s="243"/>
      <c r="K1252" s="280">
        <v>54</v>
      </c>
      <c r="L1252" s="280">
        <v>54</v>
      </c>
      <c r="M1252" s="131"/>
      <c r="N1252" s="159"/>
    </row>
    <row r="1253" spans="1:14" ht="12" hidden="1" customHeight="1" x14ac:dyDescent="0.2">
      <c r="A1253" s="281"/>
      <c r="B1253" s="282" t="s">
        <v>1221</v>
      </c>
      <c r="C1253" s="159"/>
      <c r="D1253" s="280">
        <v>2</v>
      </c>
      <c r="E1253" s="280">
        <v>4.8</v>
      </c>
      <c r="F1253" s="243"/>
      <c r="G1253" s="280">
        <v>3</v>
      </c>
      <c r="H1253" s="243"/>
      <c r="I1253" s="243"/>
      <c r="J1253" s="243"/>
      <c r="K1253" s="280">
        <v>14.4</v>
      </c>
      <c r="L1253" s="280">
        <v>28.8</v>
      </c>
      <c r="M1253" s="131"/>
      <c r="N1253" s="159"/>
    </row>
    <row r="1254" spans="1:14" ht="12" hidden="1" customHeight="1" x14ac:dyDescent="0.2">
      <c r="A1254" s="281"/>
      <c r="B1254" s="282" t="s">
        <v>1222</v>
      </c>
      <c r="C1254" s="159"/>
      <c r="D1254" s="280">
        <v>1</v>
      </c>
      <c r="E1254" s="280">
        <v>12</v>
      </c>
      <c r="F1254" s="243"/>
      <c r="G1254" s="280">
        <v>3</v>
      </c>
      <c r="H1254" s="243"/>
      <c r="I1254" s="243"/>
      <c r="J1254" s="243"/>
      <c r="K1254" s="280">
        <v>36</v>
      </c>
      <c r="L1254" s="280">
        <v>36</v>
      </c>
      <c r="M1254" s="131"/>
      <c r="N1254" s="159"/>
    </row>
    <row r="1255" spans="1:14" ht="12" hidden="1" customHeight="1" x14ac:dyDescent="0.2">
      <c r="A1255" s="281"/>
      <c r="B1255" s="282" t="s">
        <v>1223</v>
      </c>
      <c r="C1255" s="159"/>
      <c r="D1255" s="280">
        <v>-1</v>
      </c>
      <c r="E1255" s="280">
        <v>1.4</v>
      </c>
      <c r="F1255" s="243"/>
      <c r="G1255" s="280">
        <v>2.1</v>
      </c>
      <c r="H1255" s="243"/>
      <c r="I1255" s="243"/>
      <c r="J1255" s="243"/>
      <c r="K1255" s="280">
        <v>2.94</v>
      </c>
      <c r="L1255" s="280">
        <v>-2.94</v>
      </c>
      <c r="M1255" s="131"/>
      <c r="N1255" s="159"/>
    </row>
    <row r="1256" spans="1:14" ht="12" hidden="1" customHeight="1" x14ac:dyDescent="0.2">
      <c r="A1256" s="281"/>
      <c r="B1256" s="282" t="s">
        <v>909</v>
      </c>
      <c r="C1256" s="159"/>
      <c r="D1256" s="280">
        <v>-4</v>
      </c>
      <c r="E1256" s="280">
        <v>1.6</v>
      </c>
      <c r="F1256" s="243"/>
      <c r="G1256" s="280">
        <v>1</v>
      </c>
      <c r="H1256" s="243"/>
      <c r="I1256" s="243"/>
      <c r="J1256" s="243"/>
      <c r="K1256" s="280">
        <v>1.6</v>
      </c>
      <c r="L1256" s="280">
        <v>-6.4</v>
      </c>
      <c r="M1256" s="131"/>
      <c r="N1256" s="159"/>
    </row>
    <row r="1257" spans="1:14" ht="31.5" hidden="1" customHeight="1" x14ac:dyDescent="0.25">
      <c r="A1257" s="284"/>
      <c r="B1257" s="282" t="s">
        <v>1231</v>
      </c>
      <c r="C1257" s="192"/>
      <c r="D1257" s="129">
        <v>2</v>
      </c>
      <c r="E1257" s="129">
        <v>4.3899999999999997</v>
      </c>
      <c r="F1257" s="283" t="s">
        <v>1225</v>
      </c>
      <c r="G1257" s="130"/>
      <c r="H1257" s="130"/>
      <c r="I1257" s="130"/>
      <c r="J1257" s="130"/>
      <c r="K1257" s="129">
        <v>2.2000000000000002</v>
      </c>
      <c r="L1257" s="129">
        <v>4.3899999999999997</v>
      </c>
      <c r="M1257" s="131"/>
      <c r="N1257" s="192"/>
    </row>
    <row r="1258" spans="1:14" ht="12" hidden="1" customHeight="1" x14ac:dyDescent="0.2">
      <c r="A1258" s="281"/>
      <c r="B1258" s="282" t="s">
        <v>1232</v>
      </c>
      <c r="C1258" s="159"/>
      <c r="D1258" s="280">
        <v>4</v>
      </c>
      <c r="E1258" s="280">
        <v>0.8</v>
      </c>
      <c r="F1258" s="243"/>
      <c r="G1258" s="280">
        <v>2.65</v>
      </c>
      <c r="H1258" s="243"/>
      <c r="I1258" s="243"/>
      <c r="J1258" s="243"/>
      <c r="K1258" s="280">
        <v>2.12</v>
      </c>
      <c r="L1258" s="280">
        <v>8.48</v>
      </c>
      <c r="M1258" s="131"/>
      <c r="N1258" s="159"/>
    </row>
    <row r="1259" spans="1:14" ht="73.8" hidden="1" customHeight="1" x14ac:dyDescent="0.25">
      <c r="A1259" s="150" t="s">
        <v>552</v>
      </c>
      <c r="B1259" s="116" t="s">
        <v>941</v>
      </c>
      <c r="C1259" s="151" t="s">
        <v>942</v>
      </c>
      <c r="D1259" s="193"/>
      <c r="E1259" s="193"/>
      <c r="F1259" s="193"/>
      <c r="G1259" s="126" t="s">
        <v>903</v>
      </c>
      <c r="H1259" s="193"/>
      <c r="I1259" s="193"/>
      <c r="J1259" s="193"/>
      <c r="K1259" s="193"/>
      <c r="L1259" s="193"/>
      <c r="M1259" s="98">
        <v>113.85</v>
      </c>
      <c r="N1259" s="105" t="s">
        <v>63</v>
      </c>
    </row>
    <row r="1260" spans="1:14" ht="12" hidden="1" customHeight="1" x14ac:dyDescent="0.2">
      <c r="A1260" s="148"/>
      <c r="B1260" s="196" t="s">
        <v>937</v>
      </c>
      <c r="C1260" s="115"/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110"/>
      <c r="N1260" s="115"/>
    </row>
    <row r="1261" spans="1:14" ht="12" hidden="1" customHeight="1" x14ac:dyDescent="0.2">
      <c r="A1261" s="148"/>
      <c r="B1261" s="139" t="s">
        <v>1220</v>
      </c>
      <c r="C1261" s="115"/>
      <c r="D1261" s="108">
        <v>1</v>
      </c>
      <c r="E1261" s="108">
        <v>12</v>
      </c>
      <c r="F1261" s="238"/>
      <c r="G1261" s="108">
        <v>4.5</v>
      </c>
      <c r="H1261" s="238"/>
      <c r="I1261" s="238"/>
      <c r="J1261" s="238"/>
      <c r="K1261" s="108">
        <v>54</v>
      </c>
      <c r="L1261" s="108">
        <v>54</v>
      </c>
      <c r="M1261" s="110"/>
      <c r="N1261" s="115"/>
    </row>
    <row r="1262" spans="1:14" ht="12" hidden="1" customHeight="1" x14ac:dyDescent="0.2">
      <c r="A1262" s="148"/>
      <c r="B1262" s="139" t="s">
        <v>1221</v>
      </c>
      <c r="C1262" s="115"/>
      <c r="D1262" s="108">
        <v>2</v>
      </c>
      <c r="E1262" s="108">
        <v>4.8</v>
      </c>
      <c r="F1262" s="238"/>
      <c r="G1262" s="108">
        <v>3</v>
      </c>
      <c r="H1262" s="238"/>
      <c r="I1262" s="238"/>
      <c r="J1262" s="238"/>
      <c r="K1262" s="108">
        <v>14.4</v>
      </c>
      <c r="L1262" s="108">
        <v>28.8</v>
      </c>
      <c r="M1262" s="110"/>
      <c r="N1262" s="115"/>
    </row>
    <row r="1263" spans="1:14" ht="12" hidden="1" customHeight="1" x14ac:dyDescent="0.2">
      <c r="A1263" s="148"/>
      <c r="B1263" s="139" t="s">
        <v>1222</v>
      </c>
      <c r="C1263" s="115"/>
      <c r="D1263" s="108">
        <v>1</v>
      </c>
      <c r="E1263" s="108">
        <v>12</v>
      </c>
      <c r="F1263" s="238"/>
      <c r="G1263" s="108">
        <v>3</v>
      </c>
      <c r="H1263" s="238"/>
      <c r="I1263" s="238"/>
      <c r="J1263" s="238"/>
      <c r="K1263" s="108">
        <v>36</v>
      </c>
      <c r="L1263" s="108">
        <v>36</v>
      </c>
      <c r="M1263" s="110"/>
      <c r="N1263" s="115"/>
    </row>
    <row r="1264" spans="1:14" ht="12" hidden="1" customHeight="1" x14ac:dyDescent="0.2">
      <c r="A1264" s="148"/>
      <c r="B1264" s="139" t="s">
        <v>1223</v>
      </c>
      <c r="C1264" s="115"/>
      <c r="D1264" s="108">
        <v>-1</v>
      </c>
      <c r="E1264" s="108">
        <v>1.4</v>
      </c>
      <c r="F1264" s="238"/>
      <c r="G1264" s="108">
        <v>2.1</v>
      </c>
      <c r="H1264" s="238"/>
      <c r="I1264" s="238"/>
      <c r="J1264" s="238"/>
      <c r="K1264" s="108">
        <v>2.94</v>
      </c>
      <c r="L1264" s="108">
        <v>-2.94</v>
      </c>
      <c r="M1264" s="110"/>
      <c r="N1264" s="115"/>
    </row>
    <row r="1265" spans="1:14" ht="12" hidden="1" customHeight="1" x14ac:dyDescent="0.2">
      <c r="A1265" s="148"/>
      <c r="B1265" s="139" t="s">
        <v>909</v>
      </c>
      <c r="C1265" s="115"/>
      <c r="D1265" s="108">
        <v>-4</v>
      </c>
      <c r="E1265" s="108">
        <v>1.6</v>
      </c>
      <c r="F1265" s="238"/>
      <c r="G1265" s="108">
        <v>1</v>
      </c>
      <c r="H1265" s="238"/>
      <c r="I1265" s="238"/>
      <c r="J1265" s="238"/>
      <c r="K1265" s="108">
        <v>1.6</v>
      </c>
      <c r="L1265" s="108">
        <v>-6.4</v>
      </c>
      <c r="M1265" s="110"/>
      <c r="N1265" s="115"/>
    </row>
    <row r="1266" spans="1:14" ht="31.5" hidden="1" customHeight="1" x14ac:dyDescent="0.25">
      <c r="A1266" s="222"/>
      <c r="B1266" s="139" t="s">
        <v>1231</v>
      </c>
      <c r="C1266" s="157"/>
      <c r="D1266" s="107">
        <v>2</v>
      </c>
      <c r="E1266" s="107">
        <v>4.3899999999999997</v>
      </c>
      <c r="F1266" s="242" t="s">
        <v>1225</v>
      </c>
      <c r="G1266" s="109"/>
      <c r="H1266" s="109"/>
      <c r="I1266" s="109"/>
      <c r="J1266" s="109"/>
      <c r="K1266" s="107">
        <v>2.2000000000000002</v>
      </c>
      <c r="L1266" s="107">
        <v>4.3899999999999997</v>
      </c>
      <c r="M1266" s="110"/>
      <c r="N1266" s="157"/>
    </row>
    <row r="1267" spans="1:14" ht="73.8" hidden="1" customHeight="1" x14ac:dyDescent="0.25">
      <c r="A1267" s="150" t="s">
        <v>553</v>
      </c>
      <c r="B1267" s="116" t="s">
        <v>941</v>
      </c>
      <c r="C1267" s="151" t="s">
        <v>944</v>
      </c>
      <c r="D1267" s="193"/>
      <c r="E1267" s="193"/>
      <c r="F1267" s="193"/>
      <c r="G1267" s="126" t="s">
        <v>903</v>
      </c>
      <c r="H1267" s="193"/>
      <c r="I1267" s="193"/>
      <c r="J1267" s="193"/>
      <c r="K1267" s="193"/>
      <c r="L1267" s="193"/>
      <c r="M1267" s="98">
        <v>122.33</v>
      </c>
      <c r="N1267" s="105" t="s">
        <v>63</v>
      </c>
    </row>
    <row r="1268" spans="1:14" ht="12" hidden="1" customHeight="1" x14ac:dyDescent="0.2">
      <c r="A1268" s="148"/>
      <c r="B1268" s="196" t="s">
        <v>939</v>
      </c>
      <c r="C1268" s="115"/>
      <c r="D1268" s="238"/>
      <c r="E1268" s="238"/>
      <c r="F1268" s="238"/>
      <c r="G1268" s="238"/>
      <c r="H1268" s="238"/>
      <c r="I1268" s="238"/>
      <c r="J1268" s="238"/>
      <c r="K1268" s="238"/>
      <c r="L1268" s="238"/>
      <c r="M1268" s="110"/>
      <c r="N1268" s="115"/>
    </row>
    <row r="1269" spans="1:14" ht="12" hidden="1" customHeight="1" x14ac:dyDescent="0.2">
      <c r="A1269" s="148"/>
      <c r="B1269" s="139" t="s">
        <v>1220</v>
      </c>
      <c r="C1269" s="115"/>
      <c r="D1269" s="108">
        <v>1</v>
      </c>
      <c r="E1269" s="108">
        <v>12</v>
      </c>
      <c r="F1269" s="238"/>
      <c r="G1269" s="108">
        <v>4.5</v>
      </c>
      <c r="H1269" s="238"/>
      <c r="I1269" s="238"/>
      <c r="J1269" s="238"/>
      <c r="K1269" s="108">
        <v>54</v>
      </c>
      <c r="L1269" s="108">
        <v>54</v>
      </c>
      <c r="M1269" s="110"/>
      <c r="N1269" s="115"/>
    </row>
    <row r="1270" spans="1:14" ht="12" hidden="1" customHeight="1" x14ac:dyDescent="0.2">
      <c r="A1270" s="148"/>
      <c r="B1270" s="139" t="s">
        <v>1221</v>
      </c>
      <c r="C1270" s="115"/>
      <c r="D1270" s="108">
        <v>2</v>
      </c>
      <c r="E1270" s="108">
        <v>4.8</v>
      </c>
      <c r="F1270" s="238"/>
      <c r="G1270" s="108">
        <v>3</v>
      </c>
      <c r="H1270" s="238"/>
      <c r="I1270" s="238"/>
      <c r="J1270" s="238"/>
      <c r="K1270" s="108">
        <v>14.4</v>
      </c>
      <c r="L1270" s="108">
        <v>28.8</v>
      </c>
      <c r="M1270" s="110"/>
      <c r="N1270" s="115"/>
    </row>
    <row r="1271" spans="1:14" ht="12" hidden="1" customHeight="1" x14ac:dyDescent="0.2">
      <c r="A1271" s="148"/>
      <c r="B1271" s="139" t="s">
        <v>1222</v>
      </c>
      <c r="C1271" s="115"/>
      <c r="D1271" s="108">
        <v>1</v>
      </c>
      <c r="E1271" s="108">
        <v>12</v>
      </c>
      <c r="F1271" s="238"/>
      <c r="G1271" s="108">
        <v>3</v>
      </c>
      <c r="H1271" s="238"/>
      <c r="I1271" s="238"/>
      <c r="J1271" s="238"/>
      <c r="K1271" s="108">
        <v>36</v>
      </c>
      <c r="L1271" s="108">
        <v>36</v>
      </c>
      <c r="M1271" s="110"/>
      <c r="N1271" s="115"/>
    </row>
    <row r="1272" spans="1:14" ht="12" hidden="1" customHeight="1" x14ac:dyDescent="0.2">
      <c r="A1272" s="148"/>
      <c r="B1272" s="139" t="s">
        <v>1223</v>
      </c>
      <c r="C1272" s="115"/>
      <c r="D1272" s="108">
        <v>-1</v>
      </c>
      <c r="E1272" s="108">
        <v>1.4</v>
      </c>
      <c r="F1272" s="238"/>
      <c r="G1272" s="108">
        <v>2.1</v>
      </c>
      <c r="H1272" s="238"/>
      <c r="I1272" s="238"/>
      <c r="J1272" s="238"/>
      <c r="K1272" s="108">
        <v>2.94</v>
      </c>
      <c r="L1272" s="108">
        <v>-2.94</v>
      </c>
      <c r="M1272" s="110"/>
      <c r="N1272" s="115"/>
    </row>
    <row r="1273" spans="1:14" ht="12" hidden="1" customHeight="1" x14ac:dyDescent="0.2">
      <c r="A1273" s="138"/>
      <c r="B1273" s="139" t="s">
        <v>909</v>
      </c>
      <c r="C1273" s="115"/>
      <c r="D1273" s="108">
        <v>-4</v>
      </c>
      <c r="E1273" s="108">
        <v>1.6</v>
      </c>
      <c r="F1273" s="238"/>
      <c r="G1273" s="108">
        <v>1</v>
      </c>
      <c r="H1273" s="238"/>
      <c r="I1273" s="238"/>
      <c r="J1273" s="238"/>
      <c r="K1273" s="108">
        <v>1.6</v>
      </c>
      <c r="L1273" s="108">
        <v>-6.4</v>
      </c>
      <c r="M1273" s="110"/>
      <c r="N1273" s="115"/>
    </row>
    <row r="1274" spans="1:14" ht="31.5" hidden="1" customHeight="1" x14ac:dyDescent="0.25">
      <c r="A1274" s="144"/>
      <c r="B1274" s="139" t="s">
        <v>1231</v>
      </c>
      <c r="C1274" s="157"/>
      <c r="D1274" s="107">
        <v>2</v>
      </c>
      <c r="E1274" s="107">
        <v>4.3899999999999997</v>
      </c>
      <c r="F1274" s="242" t="s">
        <v>1225</v>
      </c>
      <c r="G1274" s="109"/>
      <c r="H1274" s="109"/>
      <c r="I1274" s="109"/>
      <c r="J1274" s="109"/>
      <c r="K1274" s="107">
        <v>2.2000000000000002</v>
      </c>
      <c r="L1274" s="107">
        <v>4.3899999999999997</v>
      </c>
      <c r="M1274" s="110"/>
      <c r="N1274" s="157"/>
    </row>
    <row r="1275" spans="1:14" ht="12" hidden="1" customHeight="1" x14ac:dyDescent="0.2">
      <c r="A1275" s="138"/>
      <c r="B1275" s="139" t="s">
        <v>1232</v>
      </c>
      <c r="C1275" s="115"/>
      <c r="D1275" s="108">
        <v>4</v>
      </c>
      <c r="E1275" s="108">
        <v>0.8</v>
      </c>
      <c r="F1275" s="238"/>
      <c r="G1275" s="108">
        <v>2.65</v>
      </c>
      <c r="H1275" s="238"/>
      <c r="I1275" s="238"/>
      <c r="J1275" s="238"/>
      <c r="K1275" s="108">
        <v>2.12</v>
      </c>
      <c r="L1275" s="108">
        <v>8.48</v>
      </c>
      <c r="M1275" s="110"/>
      <c r="N1275" s="115"/>
    </row>
    <row r="1276" spans="1:14" ht="42" hidden="1" customHeight="1" x14ac:dyDescent="0.25">
      <c r="A1276" s="117" t="s">
        <v>554</v>
      </c>
      <c r="B1276" s="116" t="s">
        <v>1015</v>
      </c>
      <c r="C1276" s="147" t="s">
        <v>944</v>
      </c>
      <c r="D1276" s="193"/>
      <c r="E1276" s="193"/>
      <c r="F1276" s="193"/>
      <c r="G1276" s="240" t="s">
        <v>903</v>
      </c>
      <c r="H1276" s="193"/>
      <c r="I1276" s="193"/>
      <c r="J1276" s="193"/>
      <c r="K1276" s="193"/>
      <c r="L1276" s="193"/>
      <c r="M1276" s="98">
        <v>122.33</v>
      </c>
      <c r="N1276" s="117" t="s">
        <v>63</v>
      </c>
    </row>
    <row r="1277" spans="1:14" ht="12" hidden="1" customHeight="1" x14ac:dyDescent="0.2">
      <c r="A1277" s="155"/>
      <c r="B1277" s="223" t="s">
        <v>939</v>
      </c>
      <c r="C1277" s="100"/>
      <c r="D1277" s="106"/>
      <c r="E1277" s="106"/>
      <c r="F1277" s="106"/>
      <c r="G1277" s="106"/>
      <c r="H1277" s="106"/>
      <c r="I1277" s="106"/>
      <c r="J1277" s="106"/>
      <c r="K1277" s="106"/>
      <c r="L1277" s="106"/>
      <c r="M1277" s="102"/>
      <c r="N1277" s="100"/>
    </row>
    <row r="1278" spans="1:14" ht="12" hidden="1" customHeight="1" x14ac:dyDescent="0.2">
      <c r="A1278" s="145"/>
      <c r="B1278" s="282" t="s">
        <v>1220</v>
      </c>
      <c r="C1278" s="159"/>
      <c r="D1278" s="280">
        <v>1</v>
      </c>
      <c r="E1278" s="280">
        <v>12</v>
      </c>
      <c r="F1278" s="243"/>
      <c r="G1278" s="280">
        <v>4.5</v>
      </c>
      <c r="H1278" s="243"/>
      <c r="I1278" s="243"/>
      <c r="J1278" s="243"/>
      <c r="K1278" s="280">
        <v>54</v>
      </c>
      <c r="L1278" s="280">
        <v>54</v>
      </c>
      <c r="M1278" s="131"/>
      <c r="N1278" s="159"/>
    </row>
    <row r="1279" spans="1:14" ht="12" hidden="1" customHeight="1" x14ac:dyDescent="0.2">
      <c r="A1279" s="145"/>
      <c r="B1279" s="282" t="s">
        <v>1221</v>
      </c>
      <c r="C1279" s="159"/>
      <c r="D1279" s="280">
        <v>2</v>
      </c>
      <c r="E1279" s="280">
        <v>4.8</v>
      </c>
      <c r="F1279" s="243"/>
      <c r="G1279" s="280">
        <v>3</v>
      </c>
      <c r="H1279" s="243"/>
      <c r="I1279" s="243"/>
      <c r="J1279" s="243"/>
      <c r="K1279" s="280">
        <v>14.4</v>
      </c>
      <c r="L1279" s="280">
        <v>28.8</v>
      </c>
      <c r="M1279" s="131"/>
      <c r="N1279" s="159"/>
    </row>
    <row r="1280" spans="1:14" ht="12" hidden="1" customHeight="1" x14ac:dyDescent="0.2">
      <c r="A1280" s="145"/>
      <c r="B1280" s="282" t="s">
        <v>1222</v>
      </c>
      <c r="C1280" s="159"/>
      <c r="D1280" s="280">
        <v>1</v>
      </c>
      <c r="E1280" s="280">
        <v>12</v>
      </c>
      <c r="F1280" s="243"/>
      <c r="G1280" s="280">
        <v>3</v>
      </c>
      <c r="H1280" s="243"/>
      <c r="I1280" s="243"/>
      <c r="J1280" s="243"/>
      <c r="K1280" s="280">
        <v>36</v>
      </c>
      <c r="L1280" s="280">
        <v>36</v>
      </c>
      <c r="M1280" s="131"/>
      <c r="N1280" s="159"/>
    </row>
    <row r="1281" spans="1:14" ht="12" hidden="1" customHeight="1" x14ac:dyDescent="0.2">
      <c r="A1281" s="145"/>
      <c r="B1281" s="282" t="s">
        <v>1223</v>
      </c>
      <c r="C1281" s="159"/>
      <c r="D1281" s="280">
        <v>-1</v>
      </c>
      <c r="E1281" s="280">
        <v>1.4</v>
      </c>
      <c r="F1281" s="243"/>
      <c r="G1281" s="280">
        <v>2.1</v>
      </c>
      <c r="H1281" s="243"/>
      <c r="I1281" s="243"/>
      <c r="J1281" s="243"/>
      <c r="K1281" s="280">
        <v>2.94</v>
      </c>
      <c r="L1281" s="280">
        <v>-2.94</v>
      </c>
      <c r="M1281" s="131"/>
      <c r="N1281" s="159"/>
    </row>
    <row r="1282" spans="1:14" ht="12" hidden="1" customHeight="1" x14ac:dyDescent="0.2">
      <c r="A1282" s="145"/>
      <c r="B1282" s="282" t="s">
        <v>909</v>
      </c>
      <c r="C1282" s="159"/>
      <c r="D1282" s="280">
        <v>-4</v>
      </c>
      <c r="E1282" s="280">
        <v>1.6</v>
      </c>
      <c r="F1282" s="243"/>
      <c r="G1282" s="280">
        <v>1</v>
      </c>
      <c r="H1282" s="243"/>
      <c r="I1282" s="243"/>
      <c r="J1282" s="243"/>
      <c r="K1282" s="280">
        <v>1.6</v>
      </c>
      <c r="L1282" s="280">
        <v>-6.4</v>
      </c>
      <c r="M1282" s="131"/>
      <c r="N1282" s="159"/>
    </row>
    <row r="1283" spans="1:14" ht="31.5" hidden="1" customHeight="1" x14ac:dyDescent="0.25">
      <c r="A1283" s="191"/>
      <c r="B1283" s="282" t="s">
        <v>1231</v>
      </c>
      <c r="C1283" s="192"/>
      <c r="D1283" s="129">
        <v>2</v>
      </c>
      <c r="E1283" s="129">
        <v>4.3899999999999997</v>
      </c>
      <c r="F1283" s="283" t="s">
        <v>1225</v>
      </c>
      <c r="G1283" s="130"/>
      <c r="H1283" s="130"/>
      <c r="I1283" s="130"/>
      <c r="J1283" s="130"/>
      <c r="K1283" s="129">
        <v>2.2000000000000002</v>
      </c>
      <c r="L1283" s="129">
        <v>4.3899999999999997</v>
      </c>
      <c r="M1283" s="131"/>
      <c r="N1283" s="192"/>
    </row>
    <row r="1284" spans="1:14" ht="12" hidden="1" customHeight="1" x14ac:dyDescent="0.2">
      <c r="A1284" s="145"/>
      <c r="B1284" s="282" t="s">
        <v>1232</v>
      </c>
      <c r="C1284" s="159"/>
      <c r="D1284" s="280">
        <v>4</v>
      </c>
      <c r="E1284" s="280">
        <v>0.8</v>
      </c>
      <c r="F1284" s="243"/>
      <c r="G1284" s="280">
        <v>2.65</v>
      </c>
      <c r="H1284" s="243"/>
      <c r="I1284" s="243"/>
      <c r="J1284" s="243"/>
      <c r="K1284" s="280">
        <v>2.12</v>
      </c>
      <c r="L1284" s="280">
        <v>8.48</v>
      </c>
      <c r="M1284" s="131"/>
      <c r="N1284" s="159"/>
    </row>
    <row r="1285" spans="1:14" ht="12" hidden="1" customHeight="1" x14ac:dyDescent="0.2">
      <c r="A1285" s="140" t="s">
        <v>555</v>
      </c>
      <c r="B1285" s="141" t="s">
        <v>42</v>
      </c>
      <c r="C1285" s="127"/>
      <c r="D1285" s="237"/>
      <c r="E1285" s="237"/>
      <c r="F1285" s="237"/>
      <c r="G1285" s="237"/>
      <c r="H1285" s="237"/>
      <c r="I1285" s="237"/>
      <c r="J1285" s="237"/>
      <c r="K1285" s="237"/>
      <c r="L1285" s="237"/>
      <c r="M1285" s="128"/>
      <c r="N1285" s="127"/>
    </row>
    <row r="1286" spans="1:14" ht="31.5" hidden="1" customHeight="1" x14ac:dyDescent="0.25">
      <c r="A1286" s="105" t="s">
        <v>556</v>
      </c>
      <c r="B1286" s="116" t="s">
        <v>1145</v>
      </c>
      <c r="C1286" s="95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98">
        <v>113.85</v>
      </c>
      <c r="N1286" s="105" t="s">
        <v>63</v>
      </c>
    </row>
    <row r="1287" spans="1:14" ht="12" hidden="1" customHeight="1" x14ac:dyDescent="0.2">
      <c r="A1287" s="155"/>
      <c r="B1287" s="223" t="s">
        <v>937</v>
      </c>
      <c r="C1287" s="100"/>
      <c r="D1287" s="106"/>
      <c r="E1287" s="106"/>
      <c r="F1287" s="106"/>
      <c r="G1287" s="106"/>
      <c r="H1287" s="106"/>
      <c r="I1287" s="106"/>
      <c r="J1287" s="106"/>
      <c r="K1287" s="106"/>
      <c r="L1287" s="106"/>
      <c r="M1287" s="102"/>
      <c r="N1287" s="100"/>
    </row>
    <row r="1288" spans="1:14" ht="12" hidden="1" customHeight="1" x14ac:dyDescent="0.2">
      <c r="A1288" s="145"/>
      <c r="B1288" s="282" t="s">
        <v>1220</v>
      </c>
      <c r="C1288" s="159"/>
      <c r="D1288" s="280">
        <v>1</v>
      </c>
      <c r="E1288" s="280">
        <v>12</v>
      </c>
      <c r="F1288" s="243"/>
      <c r="G1288" s="280">
        <v>4.5</v>
      </c>
      <c r="H1288" s="243"/>
      <c r="I1288" s="243"/>
      <c r="J1288" s="243"/>
      <c r="K1288" s="280">
        <v>54</v>
      </c>
      <c r="L1288" s="280">
        <v>54</v>
      </c>
      <c r="M1288" s="131"/>
      <c r="N1288" s="159"/>
    </row>
    <row r="1289" spans="1:14" ht="12" hidden="1" customHeight="1" x14ac:dyDescent="0.2">
      <c r="A1289" s="145"/>
      <c r="B1289" s="282" t="s">
        <v>1221</v>
      </c>
      <c r="C1289" s="159"/>
      <c r="D1289" s="280">
        <v>2</v>
      </c>
      <c r="E1289" s="280">
        <v>4.8</v>
      </c>
      <c r="F1289" s="243"/>
      <c r="G1289" s="280">
        <v>3</v>
      </c>
      <c r="H1289" s="243"/>
      <c r="I1289" s="243"/>
      <c r="J1289" s="243"/>
      <c r="K1289" s="280">
        <v>14.4</v>
      </c>
      <c r="L1289" s="280">
        <v>28.8</v>
      </c>
      <c r="M1289" s="131"/>
      <c r="N1289" s="159"/>
    </row>
    <row r="1290" spans="1:14" ht="12" hidden="1" customHeight="1" x14ac:dyDescent="0.2">
      <c r="A1290" s="145"/>
      <c r="B1290" s="282" t="s">
        <v>1222</v>
      </c>
      <c r="C1290" s="159"/>
      <c r="D1290" s="280">
        <v>1</v>
      </c>
      <c r="E1290" s="280">
        <v>12</v>
      </c>
      <c r="F1290" s="243"/>
      <c r="G1290" s="280">
        <v>3</v>
      </c>
      <c r="H1290" s="243"/>
      <c r="I1290" s="243"/>
      <c r="J1290" s="243"/>
      <c r="K1290" s="280">
        <v>36</v>
      </c>
      <c r="L1290" s="280">
        <v>36</v>
      </c>
      <c r="M1290" s="131"/>
      <c r="N1290" s="159"/>
    </row>
    <row r="1291" spans="1:14" ht="12" hidden="1" customHeight="1" x14ac:dyDescent="0.2">
      <c r="A1291" s="145"/>
      <c r="B1291" s="282" t="s">
        <v>1223</v>
      </c>
      <c r="C1291" s="159"/>
      <c r="D1291" s="280">
        <v>-1</v>
      </c>
      <c r="E1291" s="280">
        <v>1.4</v>
      </c>
      <c r="F1291" s="243"/>
      <c r="G1291" s="280">
        <v>2.1</v>
      </c>
      <c r="H1291" s="243"/>
      <c r="I1291" s="243"/>
      <c r="J1291" s="243"/>
      <c r="K1291" s="280">
        <v>2.94</v>
      </c>
      <c r="L1291" s="280">
        <v>-2.94</v>
      </c>
      <c r="M1291" s="131"/>
      <c r="N1291" s="159"/>
    </row>
    <row r="1292" spans="1:14" ht="12" hidden="1" customHeight="1" x14ac:dyDescent="0.2">
      <c r="A1292" s="145"/>
      <c r="B1292" s="282" t="s">
        <v>909</v>
      </c>
      <c r="C1292" s="159"/>
      <c r="D1292" s="280">
        <v>-4</v>
      </c>
      <c r="E1292" s="280">
        <v>1.6</v>
      </c>
      <c r="F1292" s="243"/>
      <c r="G1292" s="280">
        <v>1</v>
      </c>
      <c r="H1292" s="243"/>
      <c r="I1292" s="243"/>
      <c r="J1292" s="243"/>
      <c r="K1292" s="280">
        <v>1.6</v>
      </c>
      <c r="L1292" s="280">
        <v>-6.4</v>
      </c>
      <c r="M1292" s="131"/>
      <c r="N1292" s="159"/>
    </row>
    <row r="1293" spans="1:14" ht="31.5" hidden="1" customHeight="1" x14ac:dyDescent="0.25">
      <c r="A1293" s="191"/>
      <c r="B1293" s="282" t="s">
        <v>1231</v>
      </c>
      <c r="C1293" s="192"/>
      <c r="D1293" s="129">
        <v>2</v>
      </c>
      <c r="E1293" s="129">
        <v>4.3899999999999997</v>
      </c>
      <c r="F1293" s="283" t="s">
        <v>1233</v>
      </c>
      <c r="G1293" s="130"/>
      <c r="H1293" s="130"/>
      <c r="I1293" s="130"/>
      <c r="J1293" s="130"/>
      <c r="K1293" s="129">
        <v>2.2000000000000002</v>
      </c>
      <c r="L1293" s="129">
        <v>4.3899999999999997</v>
      </c>
      <c r="M1293" s="131"/>
      <c r="N1293" s="192"/>
    </row>
    <row r="1294" spans="1:14" ht="31.5" hidden="1" customHeight="1" x14ac:dyDescent="0.25">
      <c r="A1294" s="105" t="s">
        <v>557</v>
      </c>
      <c r="B1294" s="116" t="s">
        <v>1146</v>
      </c>
      <c r="C1294" s="95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98">
        <v>113.85</v>
      </c>
      <c r="N1294" s="105" t="s">
        <v>63</v>
      </c>
    </row>
    <row r="1295" spans="1:14" ht="12" hidden="1" customHeight="1" x14ac:dyDescent="0.2">
      <c r="A1295" s="155"/>
      <c r="B1295" s="223" t="s">
        <v>937</v>
      </c>
      <c r="C1295" s="100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2"/>
      <c r="N1295" s="100"/>
    </row>
    <row r="1296" spans="1:14" ht="12" hidden="1" customHeight="1" x14ac:dyDescent="0.2">
      <c r="A1296" s="145"/>
      <c r="B1296" s="282" t="s">
        <v>1220</v>
      </c>
      <c r="C1296" s="159"/>
      <c r="D1296" s="280">
        <v>1</v>
      </c>
      <c r="E1296" s="280">
        <v>12</v>
      </c>
      <c r="F1296" s="243"/>
      <c r="G1296" s="280">
        <v>4.5</v>
      </c>
      <c r="H1296" s="243"/>
      <c r="I1296" s="243"/>
      <c r="J1296" s="243"/>
      <c r="K1296" s="280">
        <v>54</v>
      </c>
      <c r="L1296" s="280">
        <v>54</v>
      </c>
      <c r="M1296" s="131"/>
      <c r="N1296" s="159"/>
    </row>
    <row r="1297" spans="1:14" ht="12" hidden="1" customHeight="1" x14ac:dyDescent="0.2">
      <c r="A1297" s="145"/>
      <c r="B1297" s="282" t="s">
        <v>1221</v>
      </c>
      <c r="C1297" s="159"/>
      <c r="D1297" s="280">
        <v>2</v>
      </c>
      <c r="E1297" s="280">
        <v>4.8</v>
      </c>
      <c r="F1297" s="243"/>
      <c r="G1297" s="280">
        <v>3</v>
      </c>
      <c r="H1297" s="243"/>
      <c r="I1297" s="243"/>
      <c r="J1297" s="243"/>
      <c r="K1297" s="280">
        <v>14.4</v>
      </c>
      <c r="L1297" s="280">
        <v>28.8</v>
      </c>
      <c r="M1297" s="131"/>
      <c r="N1297" s="159"/>
    </row>
    <row r="1298" spans="1:14" ht="12" hidden="1" customHeight="1" x14ac:dyDescent="0.2">
      <c r="A1298" s="145"/>
      <c r="B1298" s="282" t="s">
        <v>1222</v>
      </c>
      <c r="C1298" s="159"/>
      <c r="D1298" s="280">
        <v>1</v>
      </c>
      <c r="E1298" s="280">
        <v>12</v>
      </c>
      <c r="F1298" s="243"/>
      <c r="G1298" s="280">
        <v>3</v>
      </c>
      <c r="H1298" s="243"/>
      <c r="I1298" s="243"/>
      <c r="J1298" s="243"/>
      <c r="K1298" s="280">
        <v>36</v>
      </c>
      <c r="L1298" s="280">
        <v>36</v>
      </c>
      <c r="M1298" s="131"/>
      <c r="N1298" s="159"/>
    </row>
    <row r="1299" spans="1:14" ht="12" hidden="1" customHeight="1" x14ac:dyDescent="0.2">
      <c r="A1299" s="145"/>
      <c r="B1299" s="282" t="s">
        <v>1223</v>
      </c>
      <c r="C1299" s="159"/>
      <c r="D1299" s="280">
        <v>-1</v>
      </c>
      <c r="E1299" s="280">
        <v>1.4</v>
      </c>
      <c r="F1299" s="243"/>
      <c r="G1299" s="280">
        <v>2.1</v>
      </c>
      <c r="H1299" s="243"/>
      <c r="I1299" s="243"/>
      <c r="J1299" s="243"/>
      <c r="K1299" s="280">
        <v>2.94</v>
      </c>
      <c r="L1299" s="280">
        <v>-2.94</v>
      </c>
      <c r="M1299" s="131"/>
      <c r="N1299" s="159"/>
    </row>
    <row r="1300" spans="1:14" ht="12" hidden="1" customHeight="1" x14ac:dyDescent="0.2">
      <c r="A1300" s="145"/>
      <c r="B1300" s="282" t="s">
        <v>909</v>
      </c>
      <c r="C1300" s="159"/>
      <c r="D1300" s="280">
        <v>-4</v>
      </c>
      <c r="E1300" s="280">
        <v>1.6</v>
      </c>
      <c r="F1300" s="243"/>
      <c r="G1300" s="280">
        <v>1</v>
      </c>
      <c r="H1300" s="243"/>
      <c r="I1300" s="243"/>
      <c r="J1300" s="243"/>
      <c r="K1300" s="280">
        <v>1.6</v>
      </c>
      <c r="L1300" s="280">
        <v>-6.4</v>
      </c>
      <c r="M1300" s="131"/>
      <c r="N1300" s="159"/>
    </row>
    <row r="1301" spans="1:14" ht="31.5" hidden="1" customHeight="1" x14ac:dyDescent="0.25">
      <c r="A1301" s="191"/>
      <c r="B1301" s="282" t="s">
        <v>1231</v>
      </c>
      <c r="C1301" s="192"/>
      <c r="D1301" s="129">
        <v>2</v>
      </c>
      <c r="E1301" s="129">
        <v>4.3899999999999997</v>
      </c>
      <c r="F1301" s="283" t="s">
        <v>1233</v>
      </c>
      <c r="G1301" s="130"/>
      <c r="H1301" s="130"/>
      <c r="I1301" s="130"/>
      <c r="J1301" s="130"/>
      <c r="K1301" s="129">
        <v>2.2000000000000002</v>
      </c>
      <c r="L1301" s="129">
        <v>4.3899999999999997</v>
      </c>
      <c r="M1301" s="131"/>
      <c r="N1301" s="192"/>
    </row>
    <row r="1302" spans="1:14" ht="31.8" hidden="1" customHeight="1" x14ac:dyDescent="0.25">
      <c r="A1302" s="105" t="s">
        <v>558</v>
      </c>
      <c r="B1302" s="116" t="s">
        <v>945</v>
      </c>
      <c r="C1302" s="95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98">
        <v>113.85</v>
      </c>
      <c r="N1302" s="105" t="s">
        <v>63</v>
      </c>
    </row>
    <row r="1303" spans="1:14" ht="12" hidden="1" customHeight="1" x14ac:dyDescent="0.2">
      <c r="A1303" s="155"/>
      <c r="B1303" s="154" t="s">
        <v>937</v>
      </c>
      <c r="C1303" s="100"/>
      <c r="D1303" s="106"/>
      <c r="E1303" s="106"/>
      <c r="F1303" s="106"/>
      <c r="G1303" s="106"/>
      <c r="H1303" s="106"/>
      <c r="I1303" s="106"/>
      <c r="J1303" s="106"/>
      <c r="K1303" s="106"/>
      <c r="L1303" s="106"/>
      <c r="M1303" s="102"/>
      <c r="N1303" s="100"/>
    </row>
    <row r="1304" spans="1:14" ht="12" hidden="1" customHeight="1" x14ac:dyDescent="0.2">
      <c r="A1304" s="145"/>
      <c r="B1304" s="282" t="s">
        <v>1220</v>
      </c>
      <c r="C1304" s="159"/>
      <c r="D1304" s="280">
        <v>1</v>
      </c>
      <c r="E1304" s="280">
        <v>12</v>
      </c>
      <c r="F1304" s="243"/>
      <c r="G1304" s="280">
        <v>4.5</v>
      </c>
      <c r="H1304" s="243"/>
      <c r="I1304" s="243"/>
      <c r="J1304" s="243"/>
      <c r="K1304" s="280">
        <v>54</v>
      </c>
      <c r="L1304" s="280">
        <v>54</v>
      </c>
      <c r="M1304" s="131"/>
      <c r="N1304" s="159"/>
    </row>
    <row r="1305" spans="1:14" ht="12" hidden="1" customHeight="1" x14ac:dyDescent="0.2">
      <c r="A1305" s="145"/>
      <c r="B1305" s="282" t="s">
        <v>1221</v>
      </c>
      <c r="C1305" s="159"/>
      <c r="D1305" s="280">
        <v>2</v>
      </c>
      <c r="E1305" s="280">
        <v>4.8</v>
      </c>
      <c r="F1305" s="243"/>
      <c r="G1305" s="280">
        <v>3</v>
      </c>
      <c r="H1305" s="243"/>
      <c r="I1305" s="243"/>
      <c r="J1305" s="243"/>
      <c r="K1305" s="280">
        <v>14.4</v>
      </c>
      <c r="L1305" s="280">
        <v>28.8</v>
      </c>
      <c r="M1305" s="131"/>
      <c r="N1305" s="159"/>
    </row>
    <row r="1306" spans="1:14" ht="12" hidden="1" customHeight="1" x14ac:dyDescent="0.2">
      <c r="A1306" s="145"/>
      <c r="B1306" s="282" t="s">
        <v>1222</v>
      </c>
      <c r="C1306" s="159"/>
      <c r="D1306" s="280">
        <v>1</v>
      </c>
      <c r="E1306" s="280">
        <v>12</v>
      </c>
      <c r="F1306" s="243"/>
      <c r="G1306" s="280">
        <v>3</v>
      </c>
      <c r="H1306" s="243"/>
      <c r="I1306" s="243"/>
      <c r="J1306" s="243"/>
      <c r="K1306" s="280">
        <v>36</v>
      </c>
      <c r="L1306" s="280">
        <v>36</v>
      </c>
      <c r="M1306" s="131"/>
      <c r="N1306" s="159"/>
    </row>
    <row r="1307" spans="1:14" ht="12" hidden="1" customHeight="1" x14ac:dyDescent="0.2">
      <c r="A1307" s="145"/>
      <c r="B1307" s="282" t="s">
        <v>1223</v>
      </c>
      <c r="C1307" s="159"/>
      <c r="D1307" s="280">
        <v>-1</v>
      </c>
      <c r="E1307" s="280">
        <v>1.4</v>
      </c>
      <c r="F1307" s="243"/>
      <c r="G1307" s="280">
        <v>2.1</v>
      </c>
      <c r="H1307" s="243"/>
      <c r="I1307" s="243"/>
      <c r="J1307" s="243"/>
      <c r="K1307" s="280">
        <v>2.94</v>
      </c>
      <c r="L1307" s="280">
        <v>-2.94</v>
      </c>
      <c r="M1307" s="131"/>
      <c r="N1307" s="159"/>
    </row>
    <row r="1308" spans="1:14" ht="12" hidden="1" customHeight="1" x14ac:dyDescent="0.2">
      <c r="A1308" s="145"/>
      <c r="B1308" s="282" t="s">
        <v>909</v>
      </c>
      <c r="C1308" s="159"/>
      <c r="D1308" s="280">
        <v>-4</v>
      </c>
      <c r="E1308" s="280">
        <v>1.6</v>
      </c>
      <c r="F1308" s="243"/>
      <c r="G1308" s="280">
        <v>1</v>
      </c>
      <c r="H1308" s="243"/>
      <c r="I1308" s="243"/>
      <c r="J1308" s="243"/>
      <c r="K1308" s="280">
        <v>1.6</v>
      </c>
      <c r="L1308" s="280">
        <v>-6.4</v>
      </c>
      <c r="M1308" s="131"/>
      <c r="N1308" s="159"/>
    </row>
    <row r="1309" spans="1:14" ht="31.5" hidden="1" customHeight="1" x14ac:dyDescent="0.25">
      <c r="A1309" s="191"/>
      <c r="B1309" s="282" t="s">
        <v>1231</v>
      </c>
      <c r="C1309" s="192"/>
      <c r="D1309" s="129">
        <v>2</v>
      </c>
      <c r="E1309" s="129">
        <v>4.3899999999999997</v>
      </c>
      <c r="F1309" s="283" t="s">
        <v>1225</v>
      </c>
      <c r="G1309" s="130"/>
      <c r="H1309" s="130"/>
      <c r="I1309" s="130"/>
      <c r="J1309" s="130"/>
      <c r="K1309" s="129">
        <v>2.2000000000000002</v>
      </c>
      <c r="L1309" s="129">
        <v>4.3899999999999997</v>
      </c>
      <c r="M1309" s="131"/>
      <c r="N1309" s="192"/>
    </row>
    <row r="1310" spans="1:14" ht="12" customHeight="1" x14ac:dyDescent="0.2">
      <c r="A1310" s="200" t="s">
        <v>1234</v>
      </c>
      <c r="B1310" s="164" t="s">
        <v>1235</v>
      </c>
      <c r="C1310" s="165"/>
      <c r="D1310" s="241"/>
      <c r="E1310" s="241"/>
      <c r="F1310" s="241"/>
      <c r="G1310" s="241"/>
      <c r="H1310" s="241"/>
      <c r="I1310" s="241"/>
      <c r="J1310" s="241"/>
      <c r="K1310" s="241"/>
      <c r="L1310" s="241"/>
      <c r="M1310" s="201"/>
      <c r="N1310" s="165"/>
    </row>
    <row r="1311" spans="1:14" ht="12" hidden="1" customHeight="1" x14ac:dyDescent="0.2">
      <c r="A1311" s="140" t="s">
        <v>34</v>
      </c>
      <c r="B1311" s="141" t="s">
        <v>838</v>
      </c>
      <c r="C1311" s="127"/>
      <c r="D1311" s="237"/>
      <c r="E1311" s="237"/>
      <c r="F1311" s="237"/>
      <c r="G1311" s="237"/>
      <c r="H1311" s="237"/>
      <c r="I1311" s="237"/>
      <c r="J1311" s="237"/>
      <c r="K1311" s="237"/>
      <c r="L1311" s="237"/>
      <c r="M1311" s="128"/>
      <c r="N1311" s="127"/>
    </row>
    <row r="1312" spans="1:14" ht="42" hidden="1" customHeight="1" x14ac:dyDescent="0.25">
      <c r="A1312" s="117" t="s">
        <v>560</v>
      </c>
      <c r="B1312" s="116" t="s">
        <v>988</v>
      </c>
      <c r="C1312" s="147" t="s">
        <v>1236</v>
      </c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98">
        <v>41.82</v>
      </c>
      <c r="N1312" s="117" t="s">
        <v>124</v>
      </c>
    </row>
    <row r="1313" spans="1:14" ht="12" hidden="1" customHeight="1" x14ac:dyDescent="0.2">
      <c r="A1313" s="138"/>
      <c r="B1313" s="139" t="s">
        <v>876</v>
      </c>
      <c r="C1313" s="115"/>
      <c r="D1313" s="108">
        <v>1</v>
      </c>
      <c r="E1313" s="108">
        <v>41.82</v>
      </c>
      <c r="F1313" s="238"/>
      <c r="G1313" s="238"/>
      <c r="H1313" s="238"/>
      <c r="I1313" s="238"/>
      <c r="J1313" s="238"/>
      <c r="K1313" s="108">
        <v>41.82</v>
      </c>
      <c r="L1313" s="108">
        <v>41.82</v>
      </c>
      <c r="M1313" s="110"/>
      <c r="N1313" s="115"/>
    </row>
    <row r="1314" spans="1:14" ht="12" hidden="1" customHeight="1" x14ac:dyDescent="0.2">
      <c r="A1314" s="140" t="s">
        <v>33</v>
      </c>
      <c r="B1314" s="141" t="s">
        <v>877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31.8" hidden="1" customHeight="1" x14ac:dyDescent="0.25">
      <c r="A1315" s="105" t="s">
        <v>561</v>
      </c>
      <c r="B1315" s="116" t="s">
        <v>989</v>
      </c>
      <c r="C1315" s="95" t="s">
        <v>978</v>
      </c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f>SUM(L1316:L1317)</f>
        <v>7.1010000000000009</v>
      </c>
      <c r="N1315" s="105" t="s">
        <v>46</v>
      </c>
    </row>
    <row r="1316" spans="1:14" hidden="1" x14ac:dyDescent="0.25">
      <c r="A1316" s="144"/>
      <c r="B1316" s="139" t="s">
        <v>1211</v>
      </c>
      <c r="C1316" s="157"/>
      <c r="D1316" s="107">
        <v>4</v>
      </c>
      <c r="E1316" s="107">
        <f>(0.6+0.1*2)</f>
        <v>0.8</v>
      </c>
      <c r="F1316" s="109"/>
      <c r="G1316" s="107">
        <f>(0.6+0.1*2)</f>
        <v>0.8</v>
      </c>
      <c r="H1316" s="109"/>
      <c r="I1316" s="107">
        <v>1.35</v>
      </c>
      <c r="J1316" s="109"/>
      <c r="K1316" s="107">
        <f>E1316*G1316*I1316</f>
        <v>0.86400000000000021</v>
      </c>
      <c r="L1316" s="107">
        <f>K1316*D1316</f>
        <v>3.4560000000000008</v>
      </c>
      <c r="M1316" s="110"/>
      <c r="N1316" s="157"/>
    </row>
    <row r="1317" spans="1:14" hidden="1" x14ac:dyDescent="0.25">
      <c r="A1317" s="144"/>
      <c r="B1317" s="139" t="s">
        <v>1237</v>
      </c>
      <c r="C1317" s="157"/>
      <c r="D1317" s="107">
        <v>4</v>
      </c>
      <c r="E1317" s="107">
        <f>(0.7+0.1*2)</f>
        <v>0.89999999999999991</v>
      </c>
      <c r="F1317" s="109"/>
      <c r="G1317" s="107">
        <f>(0.55+0.1*2)</f>
        <v>0.75</v>
      </c>
      <c r="H1317" s="109"/>
      <c r="I1317" s="107">
        <v>1.35</v>
      </c>
      <c r="J1317" s="109"/>
      <c r="K1317" s="107">
        <f>E1317*G1317*I1317</f>
        <v>0.91125</v>
      </c>
      <c r="L1317" s="107">
        <f>K1317*D1317</f>
        <v>3.645</v>
      </c>
      <c r="M1317" s="110"/>
      <c r="N1317" s="157"/>
    </row>
    <row r="1318" spans="1:14" ht="12" hidden="1" customHeight="1" x14ac:dyDescent="0.2">
      <c r="A1318" s="152"/>
      <c r="B1318" s="194" t="s">
        <v>1238</v>
      </c>
      <c r="C1318" s="114" t="s">
        <v>1422</v>
      </c>
      <c r="D1318" s="113">
        <v>2</v>
      </c>
      <c r="E1318" s="113">
        <v>13.31</v>
      </c>
      <c r="F1318" s="239"/>
      <c r="G1318" s="113">
        <v>0.2</v>
      </c>
      <c r="H1318" s="239"/>
      <c r="I1318" s="113">
        <v>0.3</v>
      </c>
      <c r="J1318" s="239"/>
      <c r="K1318" s="113"/>
      <c r="L1318" s="113"/>
      <c r="M1318" s="104"/>
      <c r="N1318" s="114"/>
    </row>
    <row r="1319" spans="1:14" ht="12" hidden="1" customHeight="1" x14ac:dyDescent="0.2">
      <c r="A1319" s="152"/>
      <c r="B1319" s="194" t="s">
        <v>1239</v>
      </c>
      <c r="C1319" s="114"/>
      <c r="D1319" s="113">
        <v>6</v>
      </c>
      <c r="E1319" s="113">
        <v>5.2</v>
      </c>
      <c r="F1319" s="239"/>
      <c r="G1319" s="113">
        <v>0.2</v>
      </c>
      <c r="H1319" s="239"/>
      <c r="I1319" s="113">
        <v>0.3</v>
      </c>
      <c r="J1319" s="239"/>
      <c r="K1319" s="113"/>
      <c r="L1319" s="113"/>
      <c r="M1319" s="104"/>
      <c r="N1319" s="114"/>
    </row>
    <row r="1320" spans="1:14" ht="42" hidden="1" customHeight="1" x14ac:dyDescent="0.25">
      <c r="A1320" s="117" t="s">
        <v>562</v>
      </c>
      <c r="B1320" s="118" t="s">
        <v>68</v>
      </c>
      <c r="C1320" s="147" t="s">
        <v>881</v>
      </c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f>SUM(L1321:L1322)</f>
        <v>5.2600000000000007</v>
      </c>
      <c r="N1320" s="117" t="s">
        <v>63</v>
      </c>
    </row>
    <row r="1321" spans="1:14" hidden="1" x14ac:dyDescent="0.25">
      <c r="A1321" s="144"/>
      <c r="B1321" s="139" t="s">
        <v>1211</v>
      </c>
      <c r="C1321" s="157"/>
      <c r="D1321" s="107">
        <v>4</v>
      </c>
      <c r="E1321" s="107">
        <v>0.8</v>
      </c>
      <c r="F1321" s="109"/>
      <c r="G1321" s="107">
        <v>0.8</v>
      </c>
      <c r="H1321" s="109"/>
      <c r="I1321" s="109"/>
      <c r="J1321" s="109"/>
      <c r="K1321" s="107">
        <f>E1321*G1321</f>
        <v>0.64000000000000012</v>
      </c>
      <c r="L1321" s="107">
        <f>K1321*D1321</f>
        <v>2.5600000000000005</v>
      </c>
      <c r="M1321" s="110"/>
      <c r="N1321" s="157"/>
    </row>
    <row r="1322" spans="1:14" hidden="1" x14ac:dyDescent="0.25">
      <c r="A1322" s="144"/>
      <c r="B1322" s="139" t="s">
        <v>1237</v>
      </c>
      <c r="C1322" s="157"/>
      <c r="D1322" s="107">
        <v>4</v>
      </c>
      <c r="E1322" s="107">
        <v>0.9</v>
      </c>
      <c r="F1322" s="109"/>
      <c r="G1322" s="107">
        <v>0.75</v>
      </c>
      <c r="H1322" s="109"/>
      <c r="I1322" s="109"/>
      <c r="J1322" s="109"/>
      <c r="K1322" s="107">
        <f>E1322*G1322</f>
        <v>0.67500000000000004</v>
      </c>
      <c r="L1322" s="107">
        <f>K1322*D1322</f>
        <v>2.7</v>
      </c>
      <c r="M1322" s="110"/>
      <c r="N1322" s="157"/>
    </row>
    <row r="1323" spans="1:14" ht="12" hidden="1" customHeight="1" x14ac:dyDescent="0.2">
      <c r="A1323" s="152"/>
      <c r="B1323" s="194" t="s">
        <v>1238</v>
      </c>
      <c r="C1323" s="114"/>
      <c r="D1323" s="113">
        <v>2</v>
      </c>
      <c r="E1323" s="113">
        <v>13.31</v>
      </c>
      <c r="F1323" s="239"/>
      <c r="G1323" s="113">
        <v>0.2</v>
      </c>
      <c r="H1323" s="239"/>
      <c r="I1323" s="239"/>
      <c r="J1323" s="239"/>
      <c r="K1323" s="113">
        <v>2.66</v>
      </c>
      <c r="L1323" s="113"/>
      <c r="M1323" s="104"/>
      <c r="N1323" s="114"/>
    </row>
    <row r="1324" spans="1:14" ht="12" hidden="1" customHeight="1" x14ac:dyDescent="0.2">
      <c r="A1324" s="152"/>
      <c r="B1324" s="194" t="s">
        <v>1239</v>
      </c>
      <c r="C1324" s="114" t="s">
        <v>1420</v>
      </c>
      <c r="D1324" s="113">
        <v>6</v>
      </c>
      <c r="E1324" s="113">
        <v>5.2</v>
      </c>
      <c r="F1324" s="239"/>
      <c r="G1324" s="113">
        <v>0.2</v>
      </c>
      <c r="H1324" s="239"/>
      <c r="I1324" s="239"/>
      <c r="J1324" s="239"/>
      <c r="K1324" s="113">
        <v>1.04</v>
      </c>
      <c r="L1324" s="113"/>
      <c r="M1324" s="104"/>
      <c r="N1324" s="114"/>
    </row>
    <row r="1325" spans="1:14" ht="42" hidden="1" customHeight="1" x14ac:dyDescent="0.25">
      <c r="A1325" s="117" t="s">
        <v>563</v>
      </c>
      <c r="B1325" s="116" t="s">
        <v>882</v>
      </c>
      <c r="C1325" s="147" t="s">
        <v>883</v>
      </c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98">
        <f>SUM(L1326:L1327)</f>
        <v>0.16100000000000003</v>
      </c>
      <c r="N1325" s="117" t="s">
        <v>46</v>
      </c>
    </row>
    <row r="1326" spans="1:14" hidden="1" x14ac:dyDescent="0.25">
      <c r="A1326" s="144" t="s">
        <v>1240</v>
      </c>
      <c r="B1326" s="139" t="s">
        <v>1211</v>
      </c>
      <c r="C1326" s="157"/>
      <c r="D1326" s="107">
        <v>4</v>
      </c>
      <c r="E1326" s="107">
        <v>0.6</v>
      </c>
      <c r="F1326" s="109"/>
      <c r="G1326" s="107">
        <v>0.7</v>
      </c>
      <c r="H1326" s="109"/>
      <c r="I1326" s="109">
        <v>0.05</v>
      </c>
      <c r="J1326" s="109"/>
      <c r="K1326" s="107">
        <f>E1326*G1326*I1326</f>
        <v>2.1000000000000001E-2</v>
      </c>
      <c r="L1326" s="107">
        <f>K1326*D1326</f>
        <v>8.4000000000000005E-2</v>
      </c>
      <c r="M1326" s="110"/>
      <c r="N1326" s="157"/>
    </row>
    <row r="1327" spans="1:14" hidden="1" x14ac:dyDescent="0.25">
      <c r="A1327" s="144" t="s">
        <v>1241</v>
      </c>
      <c r="B1327" s="139" t="s">
        <v>1237</v>
      </c>
      <c r="C1327" s="157"/>
      <c r="D1327" s="107">
        <v>4</v>
      </c>
      <c r="E1327" s="107">
        <v>0.7</v>
      </c>
      <c r="F1327" s="109"/>
      <c r="G1327" s="107">
        <v>0.55000000000000004</v>
      </c>
      <c r="H1327" s="109"/>
      <c r="I1327" s="109">
        <v>0.05</v>
      </c>
      <c r="J1327" s="109"/>
      <c r="K1327" s="107">
        <f>E1327*G1327*I1327</f>
        <v>1.9250000000000003E-2</v>
      </c>
      <c r="L1327" s="107">
        <f>K1327*D1327</f>
        <v>7.7000000000000013E-2</v>
      </c>
      <c r="M1327" s="110"/>
      <c r="N1327" s="157"/>
    </row>
    <row r="1328" spans="1:14" ht="12" hidden="1" customHeight="1" x14ac:dyDescent="0.2">
      <c r="A1328" s="152" t="s">
        <v>1242</v>
      </c>
      <c r="B1328" s="194" t="s">
        <v>1238</v>
      </c>
      <c r="C1328" s="114" t="s">
        <v>1422</v>
      </c>
      <c r="D1328" s="113">
        <v>2</v>
      </c>
      <c r="E1328" s="113">
        <v>13.31</v>
      </c>
      <c r="F1328" s="239"/>
      <c r="G1328" s="113">
        <v>0.2</v>
      </c>
      <c r="H1328" s="239"/>
      <c r="I1328" s="113">
        <v>0.08</v>
      </c>
      <c r="J1328" s="239"/>
      <c r="K1328" s="113">
        <v>0.21</v>
      </c>
      <c r="L1328" s="113"/>
      <c r="M1328" s="104"/>
      <c r="N1328" s="114"/>
    </row>
    <row r="1329" spans="1:14" ht="12" hidden="1" customHeight="1" x14ac:dyDescent="0.2">
      <c r="A1329" s="152" t="s">
        <v>1243</v>
      </c>
      <c r="B1329" s="194" t="s">
        <v>1239</v>
      </c>
      <c r="C1329" s="114"/>
      <c r="D1329" s="113">
        <v>6</v>
      </c>
      <c r="E1329" s="113">
        <v>5.2</v>
      </c>
      <c r="F1329" s="239"/>
      <c r="G1329" s="113">
        <v>0.2</v>
      </c>
      <c r="H1329" s="239"/>
      <c r="I1329" s="113">
        <v>0.08</v>
      </c>
      <c r="J1329" s="239"/>
      <c r="K1329" s="113">
        <v>0.08</v>
      </c>
      <c r="L1329" s="113"/>
      <c r="M1329" s="104"/>
      <c r="N1329" s="114"/>
    </row>
    <row r="1330" spans="1:14" ht="42" hidden="1" customHeight="1" x14ac:dyDescent="0.25">
      <c r="A1330" s="117" t="s">
        <v>564</v>
      </c>
      <c r="B1330" s="118" t="s">
        <v>70</v>
      </c>
      <c r="C1330" s="112"/>
      <c r="D1330" s="193"/>
      <c r="E1330" s="193"/>
      <c r="F1330" s="193"/>
      <c r="G1330" s="193"/>
      <c r="H1330" s="193"/>
      <c r="I1330" s="193"/>
      <c r="J1330" s="193"/>
      <c r="K1330" s="193"/>
      <c r="L1330" s="193"/>
      <c r="M1330" s="98">
        <v>28.9</v>
      </c>
      <c r="N1330" s="117" t="s">
        <v>71</v>
      </c>
    </row>
    <row r="1331" spans="1:14" ht="12" hidden="1" customHeight="1" x14ac:dyDescent="0.2">
      <c r="A1331" s="138"/>
      <c r="B1331" s="138" t="s">
        <v>1423</v>
      </c>
      <c r="C1331" s="115"/>
      <c r="D1331" s="108">
        <v>1</v>
      </c>
      <c r="E1331" s="108">
        <v>28.9</v>
      </c>
      <c r="F1331" s="238"/>
      <c r="G1331" s="238"/>
      <c r="H1331" s="238"/>
      <c r="I1331" s="238"/>
      <c r="J1331" s="238"/>
      <c r="K1331" s="108">
        <v>28.9</v>
      </c>
      <c r="L1331" s="108">
        <v>28.9</v>
      </c>
      <c r="M1331" s="110"/>
      <c r="N1331" s="115"/>
    </row>
    <row r="1332" spans="1:14" ht="42" hidden="1" customHeight="1" x14ac:dyDescent="0.25">
      <c r="A1332" s="117" t="s">
        <v>565</v>
      </c>
      <c r="B1332" s="118" t="s">
        <v>72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84.1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84.1</v>
      </c>
      <c r="F1333" s="238"/>
      <c r="G1333" s="238"/>
      <c r="H1333" s="238"/>
      <c r="I1333" s="238"/>
      <c r="J1333" s="238"/>
      <c r="K1333" s="108">
        <v>84.1</v>
      </c>
      <c r="L1333" s="108">
        <v>84.1</v>
      </c>
      <c r="M1333" s="110"/>
      <c r="N1333" s="115"/>
    </row>
    <row r="1334" spans="1:14" ht="42" hidden="1" customHeight="1" x14ac:dyDescent="0.25">
      <c r="A1334" s="117" t="s">
        <v>566</v>
      </c>
      <c r="B1334" s="118" t="s">
        <v>45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28.6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28.6</v>
      </c>
      <c r="F1335" s="238"/>
      <c r="G1335" s="238"/>
      <c r="H1335" s="238"/>
      <c r="I1335" s="238"/>
      <c r="J1335" s="238"/>
      <c r="K1335" s="108">
        <v>28.6</v>
      </c>
      <c r="L1335" s="108">
        <v>28.6</v>
      </c>
      <c r="M1335" s="110"/>
      <c r="N1335" s="115"/>
    </row>
    <row r="1336" spans="1:14" ht="42" hidden="1" customHeight="1" x14ac:dyDescent="0.25">
      <c r="A1336" s="117" t="s">
        <v>567</v>
      </c>
      <c r="B1336" s="118" t="s">
        <v>73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53.1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53.1</v>
      </c>
      <c r="F1337" s="238"/>
      <c r="G1337" s="238"/>
      <c r="H1337" s="238"/>
      <c r="I1337" s="238"/>
      <c r="J1337" s="238"/>
      <c r="K1337" s="108">
        <v>53.1</v>
      </c>
      <c r="L1337" s="108">
        <v>53.1</v>
      </c>
      <c r="M1337" s="110"/>
      <c r="N1337" s="115"/>
    </row>
    <row r="1338" spans="1:14" ht="42" hidden="1" customHeight="1" x14ac:dyDescent="0.25">
      <c r="A1338" s="117" t="s">
        <v>568</v>
      </c>
      <c r="B1338" s="116" t="s">
        <v>885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f>SUM(L1339:L1340)</f>
        <v>3.91</v>
      </c>
      <c r="N1338" s="117" t="s">
        <v>46</v>
      </c>
    </row>
    <row r="1339" spans="1:14" ht="12" hidden="1" customHeight="1" x14ac:dyDescent="0.2">
      <c r="A1339" s="138"/>
      <c r="B1339" s="138" t="s">
        <v>1423</v>
      </c>
      <c r="C1339" s="115" t="s">
        <v>1424</v>
      </c>
      <c r="D1339" s="108">
        <v>1</v>
      </c>
      <c r="E1339" s="108">
        <v>1.08</v>
      </c>
      <c r="F1339" s="238"/>
      <c r="G1339" s="238"/>
      <c r="H1339" s="238"/>
      <c r="I1339" s="238"/>
      <c r="J1339" s="238"/>
      <c r="K1339" s="108">
        <v>1.08</v>
      </c>
      <c r="L1339" s="108">
        <v>1.08</v>
      </c>
      <c r="M1339" s="110"/>
      <c r="N1339" s="115"/>
    </row>
    <row r="1340" spans="1:14" ht="12" hidden="1" customHeight="1" x14ac:dyDescent="0.2">
      <c r="A1340" s="138"/>
      <c r="B1340" s="139"/>
      <c r="C1340" s="115" t="s">
        <v>1425</v>
      </c>
      <c r="D1340" s="108">
        <v>1</v>
      </c>
      <c r="E1340" s="108">
        <v>2.83</v>
      </c>
      <c r="F1340" s="238"/>
      <c r="G1340" s="238"/>
      <c r="H1340" s="238"/>
      <c r="I1340" s="238"/>
      <c r="J1340" s="238"/>
      <c r="K1340" s="108">
        <v>2.83</v>
      </c>
      <c r="L1340" s="108">
        <v>2.83</v>
      </c>
      <c r="M1340" s="110"/>
      <c r="N1340" s="115"/>
    </row>
    <row r="1341" spans="1:14" ht="52.5" hidden="1" customHeight="1" x14ac:dyDescent="0.25">
      <c r="A1341" s="150" t="s">
        <v>569</v>
      </c>
      <c r="B1341" s="116" t="s">
        <v>992</v>
      </c>
      <c r="C1341" s="151" t="s">
        <v>993</v>
      </c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v>53.88</v>
      </c>
      <c r="N1341" s="105" t="s">
        <v>63</v>
      </c>
    </row>
    <row r="1342" spans="1:14" ht="12" hidden="1" customHeight="1" x14ac:dyDescent="0.2">
      <c r="A1342" s="148"/>
      <c r="B1342" s="149" t="s">
        <v>884</v>
      </c>
      <c r="C1342" s="115"/>
      <c r="D1342" s="108">
        <v>1</v>
      </c>
      <c r="E1342" s="108">
        <v>53.88</v>
      </c>
      <c r="F1342" s="238"/>
      <c r="G1342" s="238"/>
      <c r="H1342" s="238"/>
      <c r="I1342" s="238"/>
      <c r="J1342" s="238"/>
      <c r="K1342" s="108">
        <v>53.88</v>
      </c>
      <c r="L1342" s="108">
        <v>53.88</v>
      </c>
      <c r="M1342" s="110"/>
      <c r="N1342" s="115"/>
    </row>
    <row r="1343" spans="1:14" ht="52.8" hidden="1" customHeight="1" x14ac:dyDescent="0.25">
      <c r="A1343" s="150" t="s">
        <v>570</v>
      </c>
      <c r="B1343" s="116" t="s">
        <v>994</v>
      </c>
      <c r="C1343" s="147" t="s">
        <v>1244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31.8</v>
      </c>
      <c r="N1343" s="105" t="s">
        <v>63</v>
      </c>
    </row>
    <row r="1344" spans="1:14" ht="12" hidden="1" customHeight="1" x14ac:dyDescent="0.2">
      <c r="A1344" s="148"/>
      <c r="B1344" s="139" t="s">
        <v>1238</v>
      </c>
      <c r="C1344" s="115"/>
      <c r="D1344" s="108">
        <v>2</v>
      </c>
      <c r="E1344" s="108">
        <v>13.31</v>
      </c>
      <c r="F1344" s="238"/>
      <c r="G1344" s="108">
        <v>0.55000000000000004</v>
      </c>
      <c r="H1344" s="238"/>
      <c r="I1344" s="238"/>
      <c r="J1344" s="238"/>
      <c r="K1344" s="108">
        <v>7.32</v>
      </c>
      <c r="L1344" s="108">
        <v>14.64</v>
      </c>
      <c r="M1344" s="110"/>
      <c r="N1344" s="115"/>
    </row>
    <row r="1345" spans="1:14" ht="12" hidden="1" customHeight="1" x14ac:dyDescent="0.2">
      <c r="A1345" s="148"/>
      <c r="B1345" s="139" t="s">
        <v>1239</v>
      </c>
      <c r="C1345" s="115"/>
      <c r="D1345" s="108">
        <v>6</v>
      </c>
      <c r="E1345" s="108">
        <v>5.2</v>
      </c>
      <c r="F1345" s="238"/>
      <c r="G1345" s="108">
        <v>0.55000000000000004</v>
      </c>
      <c r="H1345" s="238"/>
      <c r="I1345" s="238"/>
      <c r="J1345" s="238"/>
      <c r="K1345" s="108">
        <v>2.86</v>
      </c>
      <c r="L1345" s="108">
        <v>17.16</v>
      </c>
      <c r="M1345" s="110"/>
      <c r="N1345" s="115"/>
    </row>
    <row r="1346" spans="1:14" ht="30.6" hidden="1" x14ac:dyDescent="0.25">
      <c r="A1346" s="150" t="s">
        <v>571</v>
      </c>
      <c r="B1346" s="118" t="s">
        <v>1426</v>
      </c>
      <c r="C1346" s="112" t="s">
        <v>995</v>
      </c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98">
        <f>SUM(L1347:L1348)</f>
        <v>3.1910000000000007</v>
      </c>
      <c r="N1346" s="117" t="s">
        <v>46</v>
      </c>
    </row>
    <row r="1347" spans="1:14" ht="12" hidden="1" customHeight="1" x14ac:dyDescent="0.2">
      <c r="A1347" s="148"/>
      <c r="B1347" s="139" t="s">
        <v>888</v>
      </c>
      <c r="C1347" s="115"/>
      <c r="D1347" s="108">
        <v>1</v>
      </c>
      <c r="E1347" s="108">
        <f>M1315</f>
        <v>7.1010000000000009</v>
      </c>
      <c r="F1347" s="238"/>
      <c r="G1347" s="238"/>
      <c r="H1347" s="238"/>
      <c r="I1347" s="238"/>
      <c r="J1347" s="238"/>
      <c r="K1347" s="108">
        <f>E1347</f>
        <v>7.1010000000000009</v>
      </c>
      <c r="L1347" s="108">
        <f>K1347</f>
        <v>7.1010000000000009</v>
      </c>
      <c r="M1347" s="110"/>
      <c r="N1347" s="115"/>
    </row>
    <row r="1348" spans="1:14" ht="12" hidden="1" customHeight="1" x14ac:dyDescent="0.2">
      <c r="A1348" s="148"/>
      <c r="B1348" s="139" t="s">
        <v>889</v>
      </c>
      <c r="C1348" s="115"/>
      <c r="D1348" s="108">
        <v>-1</v>
      </c>
      <c r="E1348" s="108">
        <v>3.91</v>
      </c>
      <c r="F1348" s="238"/>
      <c r="G1348" s="238"/>
      <c r="H1348" s="238"/>
      <c r="I1348" s="238"/>
      <c r="J1348" s="238"/>
      <c r="K1348" s="108">
        <v>3.91</v>
      </c>
      <c r="L1348" s="108">
        <v>-3.91</v>
      </c>
      <c r="M1348" s="110"/>
      <c r="N1348" s="115"/>
    </row>
    <row r="1349" spans="1:14" ht="51" hidden="1" x14ac:dyDescent="0.25">
      <c r="A1349" s="150" t="s">
        <v>1442</v>
      </c>
      <c r="B1349" s="105" t="s">
        <v>834</v>
      </c>
      <c r="C1349" s="95"/>
      <c r="D1349" s="96"/>
      <c r="E1349" s="96"/>
      <c r="F1349" s="101"/>
      <c r="G1349" s="101"/>
      <c r="H1349" s="101"/>
      <c r="I1349" s="101"/>
      <c r="J1349" s="101"/>
      <c r="K1349" s="96"/>
      <c r="L1349" s="96"/>
      <c r="M1349" s="105">
        <f>K1350</f>
        <v>47.493000000000002</v>
      </c>
      <c r="N1349" s="105" t="s">
        <v>63</v>
      </c>
    </row>
    <row r="1350" spans="1:14" ht="12" hidden="1" customHeight="1" x14ac:dyDescent="0.2">
      <c r="A1350" s="144"/>
      <c r="B1350" s="138"/>
      <c r="C1350" s="157" t="s">
        <v>1444</v>
      </c>
      <c r="D1350" s="107">
        <v>1</v>
      </c>
      <c r="E1350" s="107">
        <f>13.31*2+5.2*2+5.25*3</f>
        <v>52.77</v>
      </c>
      <c r="F1350" s="109"/>
      <c r="G1350" s="109">
        <v>0.9</v>
      </c>
      <c r="H1350" s="109"/>
      <c r="I1350" s="109"/>
      <c r="J1350" s="109"/>
      <c r="K1350" s="107">
        <f>E1350*G1350</f>
        <v>47.493000000000002</v>
      </c>
      <c r="L1350" s="107"/>
      <c r="M1350" s="110"/>
      <c r="N1350" s="115"/>
    </row>
    <row r="1351" spans="1:14" ht="51" hidden="1" x14ac:dyDescent="0.2">
      <c r="A1351" s="150" t="s">
        <v>1443</v>
      </c>
      <c r="B1351" s="117" t="s">
        <v>890</v>
      </c>
      <c r="C1351" s="95"/>
      <c r="D1351" s="96"/>
      <c r="E1351" s="99"/>
      <c r="F1351" s="106"/>
      <c r="G1351" s="106"/>
      <c r="H1351" s="106"/>
      <c r="I1351" s="106"/>
      <c r="J1351" s="106"/>
      <c r="K1351" s="99"/>
      <c r="L1351" s="99"/>
      <c r="M1351" s="105">
        <f>K1352</f>
        <v>71.529700000000005</v>
      </c>
      <c r="N1351" s="105" t="s">
        <v>46</v>
      </c>
    </row>
    <row r="1352" spans="1:14" ht="12" hidden="1" customHeight="1" x14ac:dyDescent="0.2">
      <c r="A1352" s="148"/>
      <c r="B1352" s="138"/>
      <c r="C1352" s="157" t="s">
        <v>1445</v>
      </c>
      <c r="D1352" s="107">
        <v>1</v>
      </c>
      <c r="E1352" s="238">
        <f>(5.2*3.88*2+2.35*5.25*2)</f>
        <v>65.027000000000001</v>
      </c>
      <c r="F1352" s="238"/>
      <c r="G1352" s="238">
        <v>1.1000000000000001</v>
      </c>
      <c r="H1352" s="238"/>
      <c r="I1352" s="238"/>
      <c r="J1352" s="238"/>
      <c r="K1352" s="108">
        <f>E1352*G1352</f>
        <v>71.529700000000005</v>
      </c>
      <c r="L1352" s="108"/>
      <c r="M1352" s="110"/>
      <c r="N1352" s="115"/>
    </row>
    <row r="1353" spans="1:14" ht="12" hidden="1" customHeight="1" x14ac:dyDescent="0.2">
      <c r="A1353" s="140" t="s">
        <v>35</v>
      </c>
      <c r="B1353" s="141" t="s">
        <v>142</v>
      </c>
      <c r="C1353" s="127"/>
      <c r="D1353" s="237"/>
      <c r="E1353" s="237"/>
      <c r="F1353" s="237"/>
      <c r="G1353" s="237"/>
      <c r="H1353" s="237"/>
      <c r="I1353" s="237"/>
      <c r="J1353" s="237"/>
      <c r="K1353" s="237"/>
      <c r="L1353" s="237"/>
      <c r="M1353" s="128"/>
      <c r="N1353" s="127"/>
    </row>
    <row r="1354" spans="1:14" ht="63" hidden="1" customHeight="1" x14ac:dyDescent="0.25">
      <c r="A1354" s="150" t="s">
        <v>572</v>
      </c>
      <c r="B1354" s="116" t="s">
        <v>893</v>
      </c>
      <c r="C1354" s="112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98">
        <v>60.21</v>
      </c>
      <c r="N1354" s="105" t="s">
        <v>63</v>
      </c>
    </row>
    <row r="1355" spans="1:14" ht="12" hidden="1" customHeight="1" x14ac:dyDescent="0.2">
      <c r="A1355" s="148"/>
      <c r="B1355" s="149" t="s">
        <v>1427</v>
      </c>
      <c r="C1355" s="115"/>
      <c r="D1355" s="108">
        <v>1</v>
      </c>
      <c r="E1355" s="108">
        <v>60.21</v>
      </c>
      <c r="F1355" s="238"/>
      <c r="G1355" s="238"/>
      <c r="H1355" s="238"/>
      <c r="I1355" s="238"/>
      <c r="J1355" s="238"/>
      <c r="K1355" s="108">
        <v>60.21</v>
      </c>
      <c r="L1355" s="108">
        <v>60.21</v>
      </c>
      <c r="M1355" s="110"/>
      <c r="N1355" s="115"/>
    </row>
    <row r="1356" spans="1:14" ht="63" hidden="1" customHeight="1" x14ac:dyDescent="0.25">
      <c r="A1356" s="150" t="s">
        <v>573</v>
      </c>
      <c r="B1356" s="116" t="s">
        <v>1217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65.599999999999994</v>
      </c>
      <c r="N1356" s="105" t="s">
        <v>71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65.599999999999994</v>
      </c>
      <c r="F1357" s="238"/>
      <c r="G1357" s="238"/>
      <c r="H1357" s="238"/>
      <c r="I1357" s="238"/>
      <c r="J1357" s="238"/>
      <c r="K1357" s="108">
        <v>65.599999999999994</v>
      </c>
      <c r="L1357" s="108">
        <v>65.599999999999994</v>
      </c>
      <c r="M1357" s="110"/>
      <c r="N1357" s="115"/>
    </row>
    <row r="1358" spans="1:14" ht="63" hidden="1" customHeight="1" x14ac:dyDescent="0.25">
      <c r="A1358" s="150" t="s">
        <v>574</v>
      </c>
      <c r="B1358" s="116" t="s">
        <v>894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83.4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83.4</v>
      </c>
      <c r="F1359" s="238"/>
      <c r="G1359" s="238"/>
      <c r="H1359" s="238"/>
      <c r="I1359" s="238"/>
      <c r="J1359" s="238"/>
      <c r="K1359" s="108">
        <v>83.4</v>
      </c>
      <c r="L1359" s="108">
        <v>83.4</v>
      </c>
      <c r="M1359" s="110"/>
      <c r="N1359" s="115"/>
    </row>
    <row r="1360" spans="1:14" ht="63" hidden="1" customHeight="1" x14ac:dyDescent="0.25">
      <c r="A1360" s="105" t="s">
        <v>575</v>
      </c>
      <c r="B1360" s="116" t="s">
        <v>998</v>
      </c>
      <c r="C1360" s="151" t="s">
        <v>895</v>
      </c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51.7</v>
      </c>
      <c r="N1360" s="105" t="s">
        <v>71</v>
      </c>
    </row>
    <row r="1361" spans="1:14" ht="12" hidden="1" customHeight="1" x14ac:dyDescent="0.2">
      <c r="A1361" s="138"/>
      <c r="B1361" s="149" t="s">
        <v>1427</v>
      </c>
      <c r="C1361" s="115"/>
      <c r="D1361" s="108">
        <v>1</v>
      </c>
      <c r="E1361" s="108">
        <v>51.7</v>
      </c>
      <c r="F1361" s="238"/>
      <c r="G1361" s="238"/>
      <c r="H1361" s="238"/>
      <c r="I1361" s="238"/>
      <c r="J1361" s="238"/>
      <c r="K1361" s="108">
        <v>51.7</v>
      </c>
      <c r="L1361" s="108">
        <v>51.7</v>
      </c>
      <c r="M1361" s="110"/>
      <c r="N1361" s="115"/>
    </row>
    <row r="1362" spans="1:14" ht="52.8" hidden="1" customHeight="1" x14ac:dyDescent="0.25">
      <c r="A1362" s="105" t="s">
        <v>576</v>
      </c>
      <c r="B1362" s="116" t="s">
        <v>896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3.73</v>
      </c>
      <c r="N1362" s="105" t="s">
        <v>46</v>
      </c>
    </row>
    <row r="1363" spans="1:14" ht="12" hidden="1" customHeight="1" x14ac:dyDescent="0.2">
      <c r="A1363" s="138"/>
      <c r="B1363" s="149" t="s">
        <v>1427</v>
      </c>
      <c r="C1363" s="115" t="s">
        <v>1428</v>
      </c>
      <c r="D1363" s="108">
        <v>1</v>
      </c>
      <c r="E1363" s="108">
        <v>0.9</v>
      </c>
      <c r="F1363" s="238"/>
      <c r="G1363" s="238"/>
      <c r="H1363" s="238"/>
      <c r="I1363" s="238"/>
      <c r="J1363" s="238"/>
      <c r="K1363" s="108">
        <v>0.9</v>
      </c>
      <c r="L1363" s="108">
        <f>K1363</f>
        <v>0.9</v>
      </c>
      <c r="M1363" s="110"/>
      <c r="N1363" s="115"/>
    </row>
    <row r="1364" spans="1:14" ht="12" hidden="1" customHeight="1" x14ac:dyDescent="0.2">
      <c r="A1364" s="138"/>
      <c r="B1364" s="149"/>
      <c r="C1364" s="115" t="s">
        <v>1429</v>
      </c>
      <c r="D1364" s="108">
        <v>1</v>
      </c>
      <c r="E1364" s="108">
        <v>2.83</v>
      </c>
      <c r="F1364" s="238"/>
      <c r="G1364" s="238"/>
      <c r="H1364" s="238"/>
      <c r="I1364" s="238"/>
      <c r="J1364" s="238"/>
      <c r="K1364" s="108">
        <v>2.83</v>
      </c>
      <c r="L1364" s="108">
        <f>K1364</f>
        <v>2.83</v>
      </c>
      <c r="M1364" s="110"/>
      <c r="N1364" s="115"/>
    </row>
    <row r="1365" spans="1:14" ht="31.5" hidden="1" customHeight="1" x14ac:dyDescent="0.25">
      <c r="A1365" s="105" t="s">
        <v>577</v>
      </c>
      <c r="B1365" s="116" t="s">
        <v>897</v>
      </c>
      <c r="C1365" s="95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98">
        <v>10.9</v>
      </c>
      <c r="N1365" s="105" t="s">
        <v>124</v>
      </c>
    </row>
    <row r="1366" spans="1:14" ht="12" hidden="1" customHeight="1" x14ac:dyDescent="0.2">
      <c r="A1366" s="145"/>
      <c r="B1366" s="282" t="s">
        <v>1245</v>
      </c>
      <c r="C1366" s="159"/>
      <c r="D1366" s="280">
        <v>2</v>
      </c>
      <c r="E1366" s="280">
        <v>3.85</v>
      </c>
      <c r="F1366" s="243"/>
      <c r="G1366" s="243"/>
      <c r="H1366" s="243"/>
      <c r="I1366" s="243"/>
      <c r="J1366" s="243"/>
      <c r="K1366" s="280">
        <v>3.85</v>
      </c>
      <c r="L1366" s="280">
        <v>7.7</v>
      </c>
      <c r="M1366" s="131"/>
      <c r="N1366" s="159"/>
    </row>
    <row r="1367" spans="1:14" ht="12" hidden="1" customHeight="1" x14ac:dyDescent="0.2">
      <c r="A1367" s="145"/>
      <c r="B1367" s="282" t="s">
        <v>1246</v>
      </c>
      <c r="C1367" s="159"/>
      <c r="D1367" s="280">
        <v>2</v>
      </c>
      <c r="E1367" s="280">
        <v>1.6</v>
      </c>
      <c r="F1367" s="243"/>
      <c r="G1367" s="243"/>
      <c r="H1367" s="243"/>
      <c r="I1367" s="243"/>
      <c r="J1367" s="243"/>
      <c r="K1367" s="280">
        <v>1.6</v>
      </c>
      <c r="L1367" s="280">
        <v>3.2</v>
      </c>
      <c r="M1367" s="131"/>
      <c r="N1367" s="159"/>
    </row>
    <row r="1368" spans="1:14" ht="31.5" hidden="1" customHeight="1" x14ac:dyDescent="0.25">
      <c r="A1368" s="105" t="s">
        <v>578</v>
      </c>
      <c r="B1368" s="116" t="s">
        <v>901</v>
      </c>
      <c r="C1368" s="95" t="s">
        <v>979</v>
      </c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0</v>
      </c>
      <c r="N1368" s="105" t="s">
        <v>124</v>
      </c>
    </row>
    <row r="1369" spans="1:14" ht="12" hidden="1" customHeight="1" x14ac:dyDescent="0.2">
      <c r="A1369" s="152"/>
      <c r="B1369" s="194" t="s">
        <v>1246</v>
      </c>
      <c r="C1369" s="114"/>
      <c r="D1369" s="113">
        <v>2</v>
      </c>
      <c r="E1369" s="113">
        <v>1.6</v>
      </c>
      <c r="F1369" s="239"/>
      <c r="G1369" s="239"/>
      <c r="H1369" s="239"/>
      <c r="I1369" s="239"/>
      <c r="J1369" s="239"/>
      <c r="K1369" s="113">
        <v>1.6</v>
      </c>
      <c r="L1369" s="113"/>
      <c r="M1369" s="104"/>
      <c r="N1369" s="114"/>
    </row>
    <row r="1370" spans="1:14" ht="12" hidden="1" customHeight="1" x14ac:dyDescent="0.2">
      <c r="A1370" s="140" t="s">
        <v>579</v>
      </c>
      <c r="B1370" s="141" t="s">
        <v>902</v>
      </c>
      <c r="C1370" s="127"/>
      <c r="D1370" s="237"/>
      <c r="E1370" s="237"/>
      <c r="F1370" s="237"/>
      <c r="G1370" s="237"/>
      <c r="H1370" s="237"/>
      <c r="I1370" s="237"/>
      <c r="J1370" s="237"/>
      <c r="K1370" s="237"/>
      <c r="L1370" s="237"/>
      <c r="M1370" s="128"/>
      <c r="N1370" s="127"/>
    </row>
    <row r="1371" spans="1:14" ht="63" hidden="1" customHeight="1" x14ac:dyDescent="0.25">
      <c r="A1371" s="105" t="s">
        <v>580</v>
      </c>
      <c r="B1371" s="118" t="s">
        <v>105</v>
      </c>
      <c r="C1371" s="112"/>
      <c r="D1371" s="193"/>
      <c r="E1371" s="193"/>
      <c r="F1371" s="193"/>
      <c r="G1371" s="240" t="s">
        <v>903</v>
      </c>
      <c r="H1371" s="193"/>
      <c r="I1371" s="193"/>
      <c r="J1371" s="193"/>
      <c r="K1371" s="193"/>
      <c r="L1371" s="193"/>
      <c r="M1371" s="98">
        <v>87.6</v>
      </c>
      <c r="N1371" s="105" t="s">
        <v>63</v>
      </c>
    </row>
    <row r="1372" spans="1:14" ht="12" hidden="1" customHeight="1" x14ac:dyDescent="0.2">
      <c r="A1372" s="138"/>
      <c r="B1372" s="139" t="s">
        <v>1220</v>
      </c>
      <c r="C1372" s="115"/>
      <c r="D1372" s="108">
        <v>1</v>
      </c>
      <c r="E1372" s="108">
        <v>6.35</v>
      </c>
      <c r="F1372" s="238"/>
      <c r="G1372" s="108">
        <v>4.2</v>
      </c>
      <c r="H1372" s="238"/>
      <c r="I1372" s="238"/>
      <c r="J1372" s="238"/>
      <c r="K1372" s="108">
        <v>26.67</v>
      </c>
      <c r="L1372" s="108">
        <v>26.67</v>
      </c>
      <c r="M1372" s="110"/>
      <c r="N1372" s="115"/>
    </row>
    <row r="1373" spans="1:14" ht="12" hidden="1" customHeight="1" x14ac:dyDescent="0.2">
      <c r="A1373" s="138"/>
      <c r="B1373" s="139" t="s">
        <v>1221</v>
      </c>
      <c r="C1373" s="115"/>
      <c r="D1373" s="108">
        <v>2</v>
      </c>
      <c r="E1373" s="108">
        <v>5.3</v>
      </c>
      <c r="F1373" s="238"/>
      <c r="G1373" s="108">
        <v>3</v>
      </c>
      <c r="H1373" s="238"/>
      <c r="I1373" s="238"/>
      <c r="J1373" s="238"/>
      <c r="K1373" s="108">
        <v>15.9</v>
      </c>
      <c r="L1373" s="108">
        <v>31.8</v>
      </c>
      <c r="M1373" s="110"/>
      <c r="N1373" s="115"/>
    </row>
    <row r="1374" spans="1:14" ht="12" hidden="1" customHeight="1" x14ac:dyDescent="0.2">
      <c r="A1374" s="138"/>
      <c r="B1374" s="139" t="s">
        <v>1222</v>
      </c>
      <c r="C1374" s="115"/>
      <c r="D1374" s="108">
        <v>1</v>
      </c>
      <c r="E1374" s="108">
        <v>5.15</v>
      </c>
      <c r="F1374" s="238"/>
      <c r="G1374" s="108">
        <v>3</v>
      </c>
      <c r="H1374" s="238"/>
      <c r="I1374" s="238"/>
      <c r="J1374" s="238"/>
      <c r="K1374" s="108">
        <v>15.45</v>
      </c>
      <c r="L1374" s="108">
        <v>15.45</v>
      </c>
      <c r="M1374" s="110"/>
      <c r="N1374" s="115"/>
    </row>
    <row r="1375" spans="1:14" ht="12" hidden="1" customHeight="1" x14ac:dyDescent="0.2">
      <c r="A1375" s="138"/>
      <c r="B1375" s="139" t="s">
        <v>1247</v>
      </c>
      <c r="C1375" s="115"/>
      <c r="D1375" s="108">
        <v>-2</v>
      </c>
      <c r="E1375" s="108">
        <v>3.85</v>
      </c>
      <c r="F1375" s="238"/>
      <c r="G1375" s="108">
        <v>1.2</v>
      </c>
      <c r="H1375" s="238"/>
      <c r="I1375" s="238"/>
      <c r="J1375" s="238"/>
      <c r="K1375" s="108">
        <v>4.62</v>
      </c>
      <c r="L1375" s="108">
        <v>-9.24</v>
      </c>
      <c r="M1375" s="110"/>
      <c r="N1375" s="115"/>
    </row>
    <row r="1376" spans="1:14" ht="12" hidden="1" customHeight="1" x14ac:dyDescent="0.2">
      <c r="A1376" s="138"/>
      <c r="B1376" s="139" t="s">
        <v>1248</v>
      </c>
      <c r="C1376" s="115"/>
      <c r="D1376" s="108">
        <v>-2</v>
      </c>
      <c r="E1376" s="108">
        <v>1</v>
      </c>
      <c r="F1376" s="238"/>
      <c r="G1376" s="108">
        <v>0.2</v>
      </c>
      <c r="H1376" s="238"/>
      <c r="I1376" s="238"/>
      <c r="J1376" s="238"/>
      <c r="K1376" s="108">
        <v>0.2</v>
      </c>
      <c r="L1376" s="108">
        <v>-0.4</v>
      </c>
      <c r="M1376" s="110"/>
      <c r="N1376" s="115"/>
    </row>
    <row r="1377" spans="1:17" ht="12" hidden="1" customHeight="1" x14ac:dyDescent="0.2">
      <c r="A1377" s="138"/>
      <c r="B1377" s="139" t="s">
        <v>1249</v>
      </c>
      <c r="C1377" s="115"/>
      <c r="D1377" s="108">
        <v>1</v>
      </c>
      <c r="E1377" s="108">
        <v>5.3</v>
      </c>
      <c r="F1377" s="238"/>
      <c r="G1377" s="108">
        <v>4.4000000000000004</v>
      </c>
      <c r="H1377" s="238"/>
      <c r="I1377" s="238"/>
      <c r="J1377" s="238"/>
      <c r="K1377" s="108">
        <v>23.32</v>
      </c>
      <c r="L1377" s="108">
        <v>23.32</v>
      </c>
      <c r="M1377" s="110"/>
      <c r="N1377" s="115"/>
    </row>
    <row r="1378" spans="1:17" ht="12" hidden="1" customHeight="1" x14ac:dyDescent="0.2">
      <c r="A1378" s="140" t="s">
        <v>581</v>
      </c>
      <c r="B1378" s="141" t="s">
        <v>910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63" hidden="1" customHeight="1" x14ac:dyDescent="0.25">
      <c r="A1379" s="105" t="s">
        <v>582</v>
      </c>
      <c r="B1379" s="116" t="s">
        <v>911</v>
      </c>
      <c r="C1379" s="112"/>
      <c r="D1379" s="193"/>
      <c r="E1379" s="193"/>
      <c r="F1379" s="193"/>
      <c r="G1379" s="193"/>
      <c r="H1379" s="193"/>
      <c r="I1379" s="193"/>
      <c r="J1379" s="193"/>
      <c r="K1379" s="193"/>
      <c r="L1379" s="193"/>
      <c r="M1379" s="98">
        <f>L1380</f>
        <v>91.584000000000003</v>
      </c>
      <c r="N1379" s="105" t="s">
        <v>63</v>
      </c>
    </row>
    <row r="1380" spans="1:17" ht="12" hidden="1" customHeight="1" x14ac:dyDescent="0.2">
      <c r="A1380" s="138"/>
      <c r="B1380" s="139" t="s">
        <v>912</v>
      </c>
      <c r="C1380" s="115"/>
      <c r="D1380" s="108">
        <v>1</v>
      </c>
      <c r="E1380" s="108">
        <v>14.31</v>
      </c>
      <c r="F1380" s="238"/>
      <c r="G1380" s="108">
        <v>6.4</v>
      </c>
      <c r="H1380" s="238"/>
      <c r="I1380" s="238"/>
      <c r="J1380" s="238"/>
      <c r="K1380" s="108">
        <f>E1380*G1380</f>
        <v>91.584000000000003</v>
      </c>
      <c r="L1380" s="108">
        <f>K1380</f>
        <v>91.584000000000003</v>
      </c>
      <c r="M1380" s="110"/>
      <c r="N1380" s="115"/>
    </row>
    <row r="1381" spans="1:17" ht="42" hidden="1" customHeight="1" x14ac:dyDescent="0.25">
      <c r="A1381" s="117" t="s">
        <v>583</v>
      </c>
      <c r="B1381" s="116" t="s">
        <v>913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17" t="s">
        <v>63</v>
      </c>
      <c r="Q1381" s="272"/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63" hidden="1" customHeight="1" x14ac:dyDescent="0.25">
      <c r="A1383" s="105" t="s">
        <v>584</v>
      </c>
      <c r="B1383" s="116" t="s">
        <v>914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6.4</v>
      </c>
      <c r="N1383" s="105" t="s">
        <v>124</v>
      </c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6.4</v>
      </c>
      <c r="F1384" s="238"/>
      <c r="G1384" s="238"/>
      <c r="H1384" s="238"/>
      <c r="I1384" s="238"/>
      <c r="J1384" s="238"/>
      <c r="K1384" s="108">
        <v>6.4</v>
      </c>
      <c r="L1384" s="108">
        <f>K1384*D1384</f>
        <v>6.4</v>
      </c>
      <c r="M1384" s="110"/>
      <c r="N1384" s="115"/>
    </row>
    <row r="1385" spans="1:17" ht="12" hidden="1" customHeight="1" x14ac:dyDescent="0.2">
      <c r="A1385" s="140" t="s">
        <v>585</v>
      </c>
      <c r="B1385" s="141" t="s">
        <v>173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30.6" hidden="1" x14ac:dyDescent="0.25">
      <c r="A1386" s="105" t="s">
        <v>586</v>
      </c>
      <c r="B1386" s="118" t="s">
        <v>1431</v>
      </c>
      <c r="C1386" s="95"/>
      <c r="D1386" s="101"/>
      <c r="E1386" s="101"/>
      <c r="F1386" s="101"/>
      <c r="G1386" s="101"/>
      <c r="H1386" s="101"/>
      <c r="I1386" s="101"/>
      <c r="J1386" s="101"/>
      <c r="K1386" s="101"/>
      <c r="L1386" s="101"/>
      <c r="M1386" s="98">
        <v>9.24</v>
      </c>
      <c r="N1386" s="105" t="s">
        <v>63</v>
      </c>
    </row>
    <row r="1387" spans="1:17" ht="12" hidden="1" customHeight="1" x14ac:dyDescent="0.2">
      <c r="A1387" s="145"/>
      <c r="B1387" s="282" t="s">
        <v>1006</v>
      </c>
      <c r="C1387" s="159"/>
      <c r="D1387" s="280">
        <v>2</v>
      </c>
      <c r="E1387" s="280">
        <v>3.85</v>
      </c>
      <c r="F1387" s="243"/>
      <c r="G1387" s="280">
        <v>1.2</v>
      </c>
      <c r="H1387" s="243"/>
      <c r="I1387" s="243"/>
      <c r="J1387" s="243"/>
      <c r="K1387" s="280">
        <v>4.62</v>
      </c>
      <c r="L1387" s="280">
        <v>9.24</v>
      </c>
      <c r="M1387" s="131"/>
      <c r="N1387" s="159"/>
    </row>
    <row r="1388" spans="1:17" ht="31.8" hidden="1" customHeight="1" x14ac:dyDescent="0.25">
      <c r="A1388" s="105" t="s">
        <v>588</v>
      </c>
      <c r="B1388" s="118" t="s">
        <v>1430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1.34</v>
      </c>
      <c r="N1388" s="105" t="s">
        <v>63</v>
      </c>
    </row>
    <row r="1389" spans="1:17" ht="12" hidden="1" customHeight="1" x14ac:dyDescent="0.2">
      <c r="A1389" s="145"/>
      <c r="B1389" s="282" t="s">
        <v>1250</v>
      </c>
      <c r="C1389" s="159"/>
      <c r="D1389" s="280">
        <v>2</v>
      </c>
      <c r="E1389" s="280">
        <v>0.61</v>
      </c>
      <c r="F1389" s="243"/>
      <c r="G1389" s="280">
        <v>1.1000000000000001</v>
      </c>
      <c r="H1389" s="243"/>
      <c r="I1389" s="243"/>
      <c r="J1389" s="243"/>
      <c r="K1389" s="280">
        <v>0.67</v>
      </c>
      <c r="L1389" s="280">
        <v>1.34</v>
      </c>
      <c r="M1389" s="131"/>
      <c r="N1389" s="159"/>
    </row>
    <row r="1390" spans="1:17" ht="12" customHeight="1" x14ac:dyDescent="0.2">
      <c r="A1390" s="140" t="s">
        <v>589</v>
      </c>
      <c r="B1390" s="141" t="s">
        <v>924</v>
      </c>
      <c r="C1390" s="127"/>
      <c r="D1390" s="237"/>
      <c r="E1390" s="237"/>
      <c r="F1390" s="237"/>
      <c r="G1390" s="237"/>
      <c r="H1390" s="237"/>
      <c r="I1390" s="237"/>
      <c r="J1390" s="237"/>
      <c r="K1390" s="237"/>
      <c r="L1390" s="237"/>
      <c r="M1390" s="128"/>
      <c r="N1390" s="127"/>
    </row>
    <row r="1391" spans="1:17" ht="42" hidden="1" customHeight="1" x14ac:dyDescent="0.25">
      <c r="A1391" s="117" t="s">
        <v>590</v>
      </c>
      <c r="B1391" s="116" t="s">
        <v>925</v>
      </c>
      <c r="C1391" s="147" t="s">
        <v>1504</v>
      </c>
      <c r="D1391" s="193"/>
      <c r="E1391" s="105" t="s">
        <v>931</v>
      </c>
      <c r="F1391" s="193"/>
      <c r="G1391" s="193"/>
      <c r="H1391" s="193"/>
      <c r="I1391" s="117" t="s">
        <v>926</v>
      </c>
      <c r="J1391" s="193"/>
      <c r="K1391" s="193"/>
      <c r="L1391" s="193"/>
      <c r="M1391" s="98">
        <f>SUM(L1392:L1393)</f>
        <v>4.2351000000000001</v>
      </c>
      <c r="N1391" s="117" t="s">
        <v>46</v>
      </c>
    </row>
    <row r="1392" spans="1:17" ht="12" hidden="1" customHeight="1" x14ac:dyDescent="0.2">
      <c r="A1392" s="138"/>
      <c r="B1392" s="139" t="s">
        <v>1228</v>
      </c>
      <c r="C1392" s="157" t="s">
        <v>1600</v>
      </c>
      <c r="D1392" s="108">
        <v>1</v>
      </c>
      <c r="E1392" s="108">
        <f>(3.88*2+2.35*2)*5.2</f>
        <v>64.792000000000002</v>
      </c>
      <c r="F1392" s="238"/>
      <c r="G1392" s="108"/>
      <c r="H1392" s="238"/>
      <c r="I1392" s="108">
        <v>0.05</v>
      </c>
      <c r="J1392" s="238"/>
      <c r="K1392" s="108">
        <f>E1392*I1392</f>
        <v>3.2396000000000003</v>
      </c>
      <c r="L1392" s="108">
        <f>K1392*D1392</f>
        <v>3.2396000000000003</v>
      </c>
      <c r="M1392" s="110"/>
      <c r="N1392" s="115"/>
      <c r="Q1392" s="48">
        <f>G1392*E1392</f>
        <v>0</v>
      </c>
    </row>
    <row r="1393" spans="1:17" ht="12" hidden="1" customHeight="1" x14ac:dyDescent="0.2">
      <c r="A1393" s="145"/>
      <c r="B1393" s="282"/>
      <c r="C1393" s="192" t="s">
        <v>983</v>
      </c>
      <c r="D1393" s="280">
        <v>1</v>
      </c>
      <c r="E1393" s="280">
        <f>19.91</f>
        <v>19.91</v>
      </c>
      <c r="F1393" s="243"/>
      <c r="G1393" s="280"/>
      <c r="H1393" s="243"/>
      <c r="I1393" s="280">
        <v>0.05</v>
      </c>
      <c r="J1393" s="243"/>
      <c r="K1393" s="280">
        <f>E1393*I1393</f>
        <v>0.99550000000000005</v>
      </c>
      <c r="L1393" s="280">
        <f>K1393*D1393</f>
        <v>0.99550000000000005</v>
      </c>
      <c r="M1393" s="131"/>
      <c r="N1393" s="159"/>
    </row>
    <row r="1394" spans="1:17" ht="94.5" hidden="1" customHeight="1" x14ac:dyDescent="0.25">
      <c r="A1394" s="105" t="s">
        <v>591</v>
      </c>
      <c r="B1394" s="116" t="s">
        <v>929</v>
      </c>
      <c r="C1394" s="151" t="s">
        <v>1505</v>
      </c>
      <c r="D1394" s="193"/>
      <c r="E1394" s="105" t="s">
        <v>931</v>
      </c>
      <c r="F1394" s="193"/>
      <c r="G1394" s="193"/>
      <c r="H1394" s="193"/>
      <c r="I1394" s="193"/>
      <c r="J1394" s="193"/>
      <c r="K1394" s="193"/>
      <c r="L1394" s="193"/>
      <c r="M1394" s="98">
        <f>L1395+L1396</f>
        <v>98.05</v>
      </c>
      <c r="N1394" s="105" t="s">
        <v>63</v>
      </c>
      <c r="P1394" s="271">
        <v>12.395</v>
      </c>
      <c r="Q1394" s="48" t="e">
        <f>Q1392+#REF!</f>
        <v>#REF!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E1398</f>
        <v>78.14</v>
      </c>
      <c r="F1395" s="238"/>
      <c r="G1395" s="108"/>
      <c r="H1395" s="238"/>
      <c r="I1395" s="108"/>
      <c r="J1395" s="238"/>
      <c r="K1395" s="108">
        <f>E1395</f>
        <v>78.14</v>
      </c>
      <c r="L1395" s="108">
        <f>K1395*D1395</f>
        <v>78.14</v>
      </c>
      <c r="M1395" s="110"/>
      <c r="N1395" s="115"/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/>
      <c r="J1396" s="243"/>
      <c r="K1396" s="280">
        <f>E1396</f>
        <v>19.91</v>
      </c>
      <c r="L1396" s="280">
        <f>K1396*D1396</f>
        <v>19.91</v>
      </c>
      <c r="M1396" s="131"/>
      <c r="N1396" s="159"/>
    </row>
    <row r="1397" spans="1:17" ht="52.5" customHeight="1" x14ac:dyDescent="0.25">
      <c r="A1397" s="105" t="s">
        <v>592</v>
      </c>
      <c r="B1397" s="116" t="s">
        <v>932</v>
      </c>
      <c r="C1397" s="112"/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</f>
        <v>78.14</v>
      </c>
      <c r="N1397" s="105" t="s">
        <v>63</v>
      </c>
      <c r="P1397" s="271">
        <v>65.264099999999999</v>
      </c>
    </row>
    <row r="1398" spans="1:17" ht="12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12.4*2+26.67*2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0" t="s">
        <v>593</v>
      </c>
      <c r="B1399" s="141" t="s">
        <v>41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52.8" hidden="1" customHeight="1" x14ac:dyDescent="0.25">
      <c r="A1400" s="150" t="s">
        <v>594</v>
      </c>
      <c r="B1400" s="116" t="s">
        <v>936</v>
      </c>
      <c r="C1400" s="112"/>
      <c r="D1400" s="193"/>
      <c r="E1400" s="193"/>
      <c r="F1400" s="193"/>
      <c r="G1400" s="240" t="s">
        <v>903</v>
      </c>
      <c r="H1400" s="193"/>
      <c r="I1400" s="193"/>
      <c r="J1400" s="193"/>
      <c r="K1400" s="193"/>
      <c r="L1400" s="193"/>
      <c r="M1400" s="98">
        <v>183.68</v>
      </c>
      <c r="N1400" s="105" t="s">
        <v>63</v>
      </c>
      <c r="P1400" s="272">
        <f>19.907</f>
        <v>19.907</v>
      </c>
    </row>
    <row r="1401" spans="1:17" ht="12" hidden="1" customHeight="1" x14ac:dyDescent="0.2">
      <c r="A1401" s="148"/>
      <c r="B1401" s="196" t="s">
        <v>937</v>
      </c>
      <c r="C1401" s="115"/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110"/>
      <c r="N1401" s="115"/>
    </row>
    <row r="1402" spans="1:17" ht="12" hidden="1" customHeight="1" x14ac:dyDescent="0.2">
      <c r="A1402" s="148"/>
      <c r="B1402" s="139" t="s">
        <v>1220</v>
      </c>
      <c r="C1402" s="115"/>
      <c r="D1402" s="108">
        <v>1</v>
      </c>
      <c r="E1402" s="108">
        <v>6.35</v>
      </c>
      <c r="F1402" s="238"/>
      <c r="G1402" s="108">
        <v>4.2</v>
      </c>
      <c r="H1402" s="238"/>
      <c r="I1402" s="238"/>
      <c r="J1402" s="238"/>
      <c r="K1402" s="108">
        <v>26.67</v>
      </c>
      <c r="L1402" s="108">
        <v>26.67</v>
      </c>
      <c r="M1402" s="110"/>
      <c r="N1402" s="115"/>
    </row>
    <row r="1403" spans="1:17" ht="12" hidden="1" customHeight="1" x14ac:dyDescent="0.2">
      <c r="A1403" s="148"/>
      <c r="B1403" s="139" t="s">
        <v>1221</v>
      </c>
      <c r="C1403" s="115"/>
      <c r="D1403" s="108">
        <v>2</v>
      </c>
      <c r="E1403" s="108">
        <v>5.3</v>
      </c>
      <c r="F1403" s="238"/>
      <c r="G1403" s="108">
        <v>3</v>
      </c>
      <c r="H1403" s="238"/>
      <c r="I1403" s="238"/>
      <c r="J1403" s="238"/>
      <c r="K1403" s="108">
        <v>15.9</v>
      </c>
      <c r="L1403" s="108">
        <v>31.8</v>
      </c>
      <c r="M1403" s="110"/>
      <c r="N1403" s="115"/>
    </row>
    <row r="1404" spans="1:17" ht="12" hidden="1" customHeight="1" x14ac:dyDescent="0.2">
      <c r="A1404" s="148"/>
      <c r="B1404" s="139" t="s">
        <v>1222</v>
      </c>
      <c r="C1404" s="115"/>
      <c r="D1404" s="108">
        <v>1</v>
      </c>
      <c r="E1404" s="108">
        <v>5.15</v>
      </c>
      <c r="F1404" s="238"/>
      <c r="G1404" s="108">
        <v>3</v>
      </c>
      <c r="H1404" s="238"/>
      <c r="I1404" s="238"/>
      <c r="J1404" s="238"/>
      <c r="K1404" s="108">
        <v>15.45</v>
      </c>
      <c r="L1404" s="108">
        <v>15.45</v>
      </c>
      <c r="M1404" s="110"/>
      <c r="N1404" s="115"/>
    </row>
    <row r="1405" spans="1:17" ht="12" hidden="1" customHeight="1" x14ac:dyDescent="0.2">
      <c r="A1405" s="148"/>
      <c r="B1405" s="224" t="s">
        <v>1247</v>
      </c>
      <c r="C1405" s="115"/>
      <c r="D1405" s="108">
        <v>-2</v>
      </c>
      <c r="E1405" s="108">
        <v>3.85</v>
      </c>
      <c r="F1405" s="238"/>
      <c r="G1405" s="108">
        <v>1.2</v>
      </c>
      <c r="H1405" s="238"/>
      <c r="I1405" s="238"/>
      <c r="J1405" s="238"/>
      <c r="K1405" s="108">
        <v>4.62</v>
      </c>
      <c r="L1405" s="108">
        <v>-9.24</v>
      </c>
      <c r="M1405" s="110"/>
      <c r="N1405" s="115"/>
    </row>
    <row r="1406" spans="1:17" ht="12" hidden="1" customHeight="1" x14ac:dyDescent="0.2">
      <c r="A1406" s="148"/>
      <c r="B1406" s="139" t="s">
        <v>1248</v>
      </c>
      <c r="C1406" s="115"/>
      <c r="D1406" s="108">
        <v>-2</v>
      </c>
      <c r="E1406" s="108">
        <v>1</v>
      </c>
      <c r="F1406" s="238"/>
      <c r="G1406" s="108">
        <v>0.2</v>
      </c>
      <c r="H1406" s="238"/>
      <c r="I1406" s="238"/>
      <c r="J1406" s="238"/>
      <c r="K1406" s="108">
        <v>0.2</v>
      </c>
      <c r="L1406" s="108">
        <v>-0.4</v>
      </c>
      <c r="M1406" s="110"/>
      <c r="N1406" s="115"/>
    </row>
    <row r="1407" spans="1:17" ht="12" hidden="1" customHeight="1" x14ac:dyDescent="0.2">
      <c r="A1407" s="148"/>
      <c r="B1407" s="139" t="s">
        <v>1249</v>
      </c>
      <c r="C1407" s="115"/>
      <c r="D1407" s="108">
        <v>2</v>
      </c>
      <c r="E1407" s="108">
        <v>5.3</v>
      </c>
      <c r="F1407" s="238"/>
      <c r="G1407" s="108">
        <v>4.4000000000000004</v>
      </c>
      <c r="H1407" s="238"/>
      <c r="I1407" s="238"/>
      <c r="J1407" s="238"/>
      <c r="K1407" s="108">
        <v>23.32</v>
      </c>
      <c r="L1407" s="108">
        <v>46.64</v>
      </c>
      <c r="M1407" s="110"/>
      <c r="N1407" s="115"/>
    </row>
    <row r="1408" spans="1:17" ht="12" hidden="1" customHeight="1" x14ac:dyDescent="0.2">
      <c r="A1408" s="148"/>
      <c r="B1408" s="196" t="s">
        <v>939</v>
      </c>
      <c r="C1408" s="115"/>
      <c r="D1408" s="238"/>
      <c r="E1408" s="238"/>
      <c r="F1408" s="238"/>
      <c r="G1408" s="238"/>
      <c r="H1408" s="238"/>
      <c r="I1408" s="238"/>
      <c r="J1408" s="238"/>
      <c r="K1408" s="238"/>
      <c r="L1408" s="238"/>
      <c r="M1408" s="110"/>
      <c r="N1408" s="115"/>
    </row>
    <row r="1409" spans="1:14" ht="12" hidden="1" customHeight="1" x14ac:dyDescent="0.2">
      <c r="A1409" s="148"/>
      <c r="B1409" s="139" t="s">
        <v>1220</v>
      </c>
      <c r="C1409" s="115"/>
      <c r="D1409" s="108">
        <v>1</v>
      </c>
      <c r="E1409" s="108">
        <v>6.35</v>
      </c>
      <c r="F1409" s="238"/>
      <c r="G1409" s="108">
        <v>4.2</v>
      </c>
      <c r="H1409" s="238"/>
      <c r="I1409" s="238"/>
      <c r="J1409" s="238"/>
      <c r="K1409" s="108">
        <v>26.67</v>
      </c>
      <c r="L1409" s="108">
        <v>26.67</v>
      </c>
      <c r="M1409" s="110"/>
      <c r="N1409" s="115"/>
    </row>
    <row r="1410" spans="1:14" ht="12" hidden="1" customHeight="1" x14ac:dyDescent="0.2">
      <c r="A1410" s="148"/>
      <c r="B1410" s="139" t="s">
        <v>1221</v>
      </c>
      <c r="C1410" s="115"/>
      <c r="D1410" s="108">
        <v>2</v>
      </c>
      <c r="E1410" s="108">
        <v>5.3</v>
      </c>
      <c r="F1410" s="238"/>
      <c r="G1410" s="108">
        <v>3</v>
      </c>
      <c r="H1410" s="238"/>
      <c r="I1410" s="238"/>
      <c r="J1410" s="238"/>
      <c r="K1410" s="108">
        <v>15.9</v>
      </c>
      <c r="L1410" s="108">
        <v>31.8</v>
      </c>
      <c r="M1410" s="110"/>
      <c r="N1410" s="115"/>
    </row>
    <row r="1411" spans="1:14" ht="12" hidden="1" customHeight="1" x14ac:dyDescent="0.2">
      <c r="A1411" s="148"/>
      <c r="B1411" s="139" t="s">
        <v>1222</v>
      </c>
      <c r="C1411" s="115"/>
      <c r="D1411" s="108">
        <v>1</v>
      </c>
      <c r="E1411" s="108">
        <v>5.15</v>
      </c>
      <c r="F1411" s="238"/>
      <c r="G1411" s="108">
        <v>3</v>
      </c>
      <c r="H1411" s="238"/>
      <c r="I1411" s="238"/>
      <c r="J1411" s="238"/>
      <c r="K1411" s="108">
        <v>15.45</v>
      </c>
      <c r="L1411" s="108">
        <v>15.45</v>
      </c>
      <c r="M1411" s="110"/>
      <c r="N1411" s="115"/>
    </row>
    <row r="1412" spans="1:14" ht="12" hidden="1" customHeight="1" x14ac:dyDescent="0.2">
      <c r="A1412" s="148"/>
      <c r="B1412" s="224" t="s">
        <v>1247</v>
      </c>
      <c r="C1412" s="115"/>
      <c r="D1412" s="108">
        <v>-2</v>
      </c>
      <c r="E1412" s="108">
        <v>3.85</v>
      </c>
      <c r="F1412" s="238"/>
      <c r="G1412" s="108">
        <v>1.2</v>
      </c>
      <c r="H1412" s="238"/>
      <c r="I1412" s="238"/>
      <c r="J1412" s="238"/>
      <c r="K1412" s="108">
        <v>4.62</v>
      </c>
      <c r="L1412" s="108">
        <v>-9.24</v>
      </c>
      <c r="M1412" s="110"/>
      <c r="N1412" s="115"/>
    </row>
    <row r="1413" spans="1:14" ht="12" hidden="1" customHeight="1" x14ac:dyDescent="0.2">
      <c r="A1413" s="148"/>
      <c r="B1413" s="139" t="s">
        <v>1248</v>
      </c>
      <c r="C1413" s="115"/>
      <c r="D1413" s="108">
        <v>-2</v>
      </c>
      <c r="E1413" s="108">
        <v>1</v>
      </c>
      <c r="F1413" s="238"/>
      <c r="G1413" s="108">
        <v>0.2</v>
      </c>
      <c r="H1413" s="238"/>
      <c r="I1413" s="238"/>
      <c r="J1413" s="238"/>
      <c r="K1413" s="108">
        <v>0.2</v>
      </c>
      <c r="L1413" s="108">
        <v>-0.4</v>
      </c>
      <c r="M1413" s="110"/>
      <c r="N1413" s="115"/>
    </row>
    <row r="1414" spans="1:14" ht="12" hidden="1" customHeight="1" x14ac:dyDescent="0.2">
      <c r="A1414" s="148"/>
      <c r="B1414" s="139" t="s">
        <v>1232</v>
      </c>
      <c r="C1414" s="115"/>
      <c r="D1414" s="108">
        <v>4</v>
      </c>
      <c r="E1414" s="108">
        <v>0.8</v>
      </c>
      <c r="F1414" s="238"/>
      <c r="G1414" s="108">
        <v>2.65</v>
      </c>
      <c r="H1414" s="238"/>
      <c r="I1414" s="238"/>
      <c r="J1414" s="238"/>
      <c r="K1414" s="108">
        <v>2.12</v>
      </c>
      <c r="L1414" s="108">
        <v>8.48</v>
      </c>
      <c r="M1414" s="110"/>
      <c r="N1414" s="115"/>
    </row>
    <row r="1415" spans="1:14" ht="73.5" hidden="1" customHeight="1" x14ac:dyDescent="0.25">
      <c r="A1415" s="150" t="s">
        <v>595</v>
      </c>
      <c r="B1415" s="116" t="s">
        <v>941</v>
      </c>
      <c r="C1415" s="151" t="s">
        <v>942</v>
      </c>
      <c r="D1415" s="193"/>
      <c r="E1415" s="193"/>
      <c r="F1415" s="193"/>
      <c r="G1415" s="126" t="s">
        <v>903</v>
      </c>
      <c r="H1415" s="193"/>
      <c r="I1415" s="193"/>
      <c r="J1415" s="193"/>
      <c r="K1415" s="193"/>
      <c r="L1415" s="193"/>
      <c r="M1415" s="98">
        <v>110.92</v>
      </c>
      <c r="N1415" s="105" t="s">
        <v>63</v>
      </c>
    </row>
    <row r="1416" spans="1:14" ht="12" hidden="1" customHeight="1" x14ac:dyDescent="0.2">
      <c r="A1416" s="281"/>
      <c r="B1416" s="259" t="s">
        <v>937</v>
      </c>
      <c r="C1416" s="159"/>
      <c r="D1416" s="243"/>
      <c r="E1416" s="243"/>
      <c r="F1416" s="243"/>
      <c r="G1416" s="243"/>
      <c r="H1416" s="243"/>
      <c r="I1416" s="243"/>
      <c r="J1416" s="243"/>
      <c r="K1416" s="243"/>
      <c r="L1416" s="243"/>
      <c r="M1416" s="131"/>
      <c r="N1416" s="159"/>
    </row>
    <row r="1417" spans="1:14" ht="12" hidden="1" customHeight="1" x14ac:dyDescent="0.2">
      <c r="A1417" s="281"/>
      <c r="B1417" s="282" t="s">
        <v>1220</v>
      </c>
      <c r="C1417" s="159"/>
      <c r="D1417" s="280">
        <v>1</v>
      </c>
      <c r="E1417" s="280">
        <v>6.35</v>
      </c>
      <c r="F1417" s="243"/>
      <c r="G1417" s="280">
        <v>4.2</v>
      </c>
      <c r="H1417" s="243"/>
      <c r="I1417" s="243"/>
      <c r="J1417" s="243"/>
      <c r="K1417" s="280">
        <v>26.67</v>
      </c>
      <c r="L1417" s="280">
        <v>26.67</v>
      </c>
      <c r="M1417" s="131"/>
      <c r="N1417" s="159"/>
    </row>
    <row r="1418" spans="1:14" ht="12" hidden="1" customHeight="1" x14ac:dyDescent="0.2">
      <c r="A1418" s="281"/>
      <c r="B1418" s="282" t="s">
        <v>1221</v>
      </c>
      <c r="C1418" s="159"/>
      <c r="D1418" s="280">
        <v>2</v>
      </c>
      <c r="E1418" s="280">
        <v>5.3</v>
      </c>
      <c r="F1418" s="243"/>
      <c r="G1418" s="280">
        <v>3</v>
      </c>
      <c r="H1418" s="243"/>
      <c r="I1418" s="243"/>
      <c r="J1418" s="243"/>
      <c r="K1418" s="280">
        <v>15.9</v>
      </c>
      <c r="L1418" s="280">
        <v>31.8</v>
      </c>
      <c r="M1418" s="131"/>
      <c r="N1418" s="159"/>
    </row>
    <row r="1419" spans="1:14" ht="12" hidden="1" customHeight="1" x14ac:dyDescent="0.2">
      <c r="A1419" s="281"/>
      <c r="B1419" s="282" t="s">
        <v>1222</v>
      </c>
      <c r="C1419" s="159"/>
      <c r="D1419" s="280">
        <v>1</v>
      </c>
      <c r="E1419" s="280">
        <v>5.15</v>
      </c>
      <c r="F1419" s="243"/>
      <c r="G1419" s="280">
        <v>3</v>
      </c>
      <c r="H1419" s="243"/>
      <c r="I1419" s="243"/>
      <c r="J1419" s="243"/>
      <c r="K1419" s="280">
        <v>15.45</v>
      </c>
      <c r="L1419" s="280">
        <v>15.45</v>
      </c>
      <c r="M1419" s="131"/>
      <c r="N1419" s="159"/>
    </row>
    <row r="1420" spans="1:14" ht="12" hidden="1" customHeight="1" x14ac:dyDescent="0.2">
      <c r="A1420" s="281"/>
      <c r="B1420" s="285" t="s">
        <v>1247</v>
      </c>
      <c r="C1420" s="159"/>
      <c r="D1420" s="280">
        <v>-2</v>
      </c>
      <c r="E1420" s="280">
        <v>3.85</v>
      </c>
      <c r="F1420" s="243"/>
      <c r="G1420" s="280">
        <v>1.2</v>
      </c>
      <c r="H1420" s="243"/>
      <c r="I1420" s="243"/>
      <c r="J1420" s="243"/>
      <c r="K1420" s="280">
        <v>4.62</v>
      </c>
      <c r="L1420" s="280">
        <v>-9.24</v>
      </c>
      <c r="M1420" s="131"/>
      <c r="N1420" s="159"/>
    </row>
    <row r="1421" spans="1:14" ht="12" hidden="1" customHeight="1" x14ac:dyDescent="0.2">
      <c r="A1421" s="281"/>
      <c r="B1421" s="282" t="s">
        <v>1248</v>
      </c>
      <c r="C1421" s="159"/>
      <c r="D1421" s="280">
        <v>-2</v>
      </c>
      <c r="E1421" s="280">
        <v>1</v>
      </c>
      <c r="F1421" s="243"/>
      <c r="G1421" s="280">
        <v>0.2</v>
      </c>
      <c r="H1421" s="243"/>
      <c r="I1421" s="243"/>
      <c r="J1421" s="243"/>
      <c r="K1421" s="280">
        <v>0.2</v>
      </c>
      <c r="L1421" s="280">
        <v>-0.4</v>
      </c>
      <c r="M1421" s="131"/>
      <c r="N1421" s="159"/>
    </row>
    <row r="1422" spans="1:14" ht="12" hidden="1" customHeight="1" x14ac:dyDescent="0.2">
      <c r="A1422" s="281"/>
      <c r="B1422" s="282" t="s">
        <v>1249</v>
      </c>
      <c r="C1422" s="159"/>
      <c r="D1422" s="280">
        <v>2</v>
      </c>
      <c r="E1422" s="280">
        <v>5.3</v>
      </c>
      <c r="F1422" s="243"/>
      <c r="G1422" s="280">
        <v>4.4000000000000004</v>
      </c>
      <c r="H1422" s="243"/>
      <c r="I1422" s="243"/>
      <c r="J1422" s="243"/>
      <c r="K1422" s="280">
        <v>23.32</v>
      </c>
      <c r="L1422" s="280">
        <v>46.64</v>
      </c>
      <c r="M1422" s="131"/>
      <c r="N1422" s="159"/>
    </row>
    <row r="1423" spans="1:14" ht="73.8" hidden="1" customHeight="1" x14ac:dyDescent="0.25">
      <c r="A1423" s="150" t="s">
        <v>596</v>
      </c>
      <c r="B1423" s="116" t="s">
        <v>941</v>
      </c>
      <c r="C1423" s="151" t="s">
        <v>944</v>
      </c>
      <c r="D1423" s="193"/>
      <c r="E1423" s="193"/>
      <c r="F1423" s="193"/>
      <c r="G1423" s="126" t="s">
        <v>903</v>
      </c>
      <c r="H1423" s="193"/>
      <c r="I1423" s="193"/>
      <c r="J1423" s="193"/>
      <c r="K1423" s="193"/>
      <c r="L1423" s="193"/>
      <c r="M1423" s="98">
        <v>72.760000000000005</v>
      </c>
      <c r="N1423" s="105" t="s">
        <v>63</v>
      </c>
    </row>
    <row r="1424" spans="1:14" ht="12" hidden="1" customHeight="1" x14ac:dyDescent="0.2">
      <c r="A1424" s="281"/>
      <c r="B1424" s="259" t="s">
        <v>939</v>
      </c>
      <c r="C1424" s="159"/>
      <c r="D1424" s="243"/>
      <c r="E1424" s="243"/>
      <c r="F1424" s="243"/>
      <c r="G1424" s="243"/>
      <c r="H1424" s="243"/>
      <c r="I1424" s="243"/>
      <c r="J1424" s="243"/>
      <c r="K1424" s="243"/>
      <c r="L1424" s="243"/>
      <c r="M1424" s="131"/>
      <c r="N1424" s="159"/>
    </row>
    <row r="1425" spans="1:14" ht="12" hidden="1" customHeight="1" x14ac:dyDescent="0.2">
      <c r="A1425" s="281"/>
      <c r="B1425" s="282" t="s">
        <v>1220</v>
      </c>
      <c r="C1425" s="159"/>
      <c r="D1425" s="280">
        <v>1</v>
      </c>
      <c r="E1425" s="280">
        <v>6.35</v>
      </c>
      <c r="F1425" s="243"/>
      <c r="G1425" s="280">
        <v>4.2</v>
      </c>
      <c r="H1425" s="243"/>
      <c r="I1425" s="243"/>
      <c r="J1425" s="243"/>
      <c r="K1425" s="280">
        <v>26.67</v>
      </c>
      <c r="L1425" s="280">
        <v>26.67</v>
      </c>
      <c r="M1425" s="131"/>
      <c r="N1425" s="159"/>
    </row>
    <row r="1426" spans="1:14" ht="12" hidden="1" customHeight="1" x14ac:dyDescent="0.2">
      <c r="A1426" s="145"/>
      <c r="B1426" s="282" t="s">
        <v>1221</v>
      </c>
      <c r="C1426" s="159"/>
      <c r="D1426" s="280">
        <v>2</v>
      </c>
      <c r="E1426" s="280">
        <v>5.3</v>
      </c>
      <c r="F1426" s="243"/>
      <c r="G1426" s="280">
        <v>3</v>
      </c>
      <c r="H1426" s="243"/>
      <c r="I1426" s="243"/>
      <c r="J1426" s="243"/>
      <c r="K1426" s="280">
        <v>15.9</v>
      </c>
      <c r="L1426" s="280">
        <v>31.8</v>
      </c>
      <c r="M1426" s="131"/>
      <c r="N1426" s="159"/>
    </row>
    <row r="1427" spans="1:14" ht="12" hidden="1" customHeight="1" x14ac:dyDescent="0.2">
      <c r="A1427" s="145"/>
      <c r="B1427" s="282" t="s">
        <v>1222</v>
      </c>
      <c r="C1427" s="159"/>
      <c r="D1427" s="280">
        <v>1</v>
      </c>
      <c r="E1427" s="280">
        <v>5.15</v>
      </c>
      <c r="F1427" s="243"/>
      <c r="G1427" s="280">
        <v>3</v>
      </c>
      <c r="H1427" s="243"/>
      <c r="I1427" s="243"/>
      <c r="J1427" s="243"/>
      <c r="K1427" s="280">
        <v>15.45</v>
      </c>
      <c r="L1427" s="280">
        <v>15.45</v>
      </c>
      <c r="M1427" s="131"/>
      <c r="N1427" s="159"/>
    </row>
    <row r="1428" spans="1:14" ht="12" hidden="1" customHeight="1" x14ac:dyDescent="0.2">
      <c r="A1428" s="145"/>
      <c r="B1428" s="285" t="s">
        <v>1247</v>
      </c>
      <c r="C1428" s="159"/>
      <c r="D1428" s="280">
        <v>-2</v>
      </c>
      <c r="E1428" s="280">
        <v>3.85</v>
      </c>
      <c r="F1428" s="243"/>
      <c r="G1428" s="280">
        <v>1.2</v>
      </c>
      <c r="H1428" s="243"/>
      <c r="I1428" s="243"/>
      <c r="J1428" s="243"/>
      <c r="K1428" s="280">
        <v>4.62</v>
      </c>
      <c r="L1428" s="280">
        <v>-9.24</v>
      </c>
      <c r="M1428" s="131"/>
      <c r="N1428" s="159"/>
    </row>
    <row r="1429" spans="1:14" ht="12" hidden="1" customHeight="1" x14ac:dyDescent="0.2">
      <c r="A1429" s="145"/>
      <c r="B1429" s="282" t="s">
        <v>1248</v>
      </c>
      <c r="C1429" s="159"/>
      <c r="D1429" s="280">
        <v>-2</v>
      </c>
      <c r="E1429" s="280">
        <v>1</v>
      </c>
      <c r="F1429" s="243"/>
      <c r="G1429" s="280">
        <v>0.2</v>
      </c>
      <c r="H1429" s="243"/>
      <c r="I1429" s="243"/>
      <c r="J1429" s="243"/>
      <c r="K1429" s="280">
        <v>0.2</v>
      </c>
      <c r="L1429" s="280">
        <v>-0.4</v>
      </c>
      <c r="M1429" s="131"/>
      <c r="N1429" s="159"/>
    </row>
    <row r="1430" spans="1:14" ht="12" hidden="1" customHeight="1" x14ac:dyDescent="0.2">
      <c r="A1430" s="145"/>
      <c r="B1430" s="282" t="s">
        <v>1232</v>
      </c>
      <c r="C1430" s="159"/>
      <c r="D1430" s="280">
        <v>4</v>
      </c>
      <c r="E1430" s="280">
        <v>0.8</v>
      </c>
      <c r="F1430" s="243"/>
      <c r="G1430" s="280">
        <v>2.65</v>
      </c>
      <c r="H1430" s="243"/>
      <c r="I1430" s="243"/>
      <c r="J1430" s="243"/>
      <c r="K1430" s="280">
        <v>2.12</v>
      </c>
      <c r="L1430" s="280">
        <v>8.48</v>
      </c>
      <c r="M1430" s="131"/>
      <c r="N1430" s="159"/>
    </row>
    <row r="1431" spans="1:14" ht="42" hidden="1" customHeight="1" x14ac:dyDescent="0.25">
      <c r="A1431" s="117" t="s">
        <v>597</v>
      </c>
      <c r="B1431" s="116" t="s">
        <v>1015</v>
      </c>
      <c r="C1431" s="147" t="s">
        <v>944</v>
      </c>
      <c r="D1431" s="193"/>
      <c r="E1431" s="193"/>
      <c r="F1431" s="193"/>
      <c r="G1431" s="240" t="s">
        <v>903</v>
      </c>
      <c r="H1431" s="193"/>
      <c r="I1431" s="193"/>
      <c r="J1431" s="193"/>
      <c r="K1431" s="193"/>
      <c r="L1431" s="193"/>
      <c r="M1431" s="98">
        <v>20.48</v>
      </c>
      <c r="N1431" s="117" t="s">
        <v>63</v>
      </c>
    </row>
    <row r="1432" spans="1:14" ht="12" hidden="1" customHeight="1" x14ac:dyDescent="0.2">
      <c r="A1432" s="155"/>
      <c r="B1432" s="154" t="s">
        <v>939</v>
      </c>
      <c r="C1432" s="100"/>
      <c r="D1432" s="106"/>
      <c r="E1432" s="106"/>
      <c r="F1432" s="106"/>
      <c r="G1432" s="106"/>
      <c r="H1432" s="106"/>
      <c r="I1432" s="106"/>
      <c r="J1432" s="106"/>
      <c r="K1432" s="106"/>
      <c r="L1432" s="106"/>
      <c r="M1432" s="102"/>
      <c r="N1432" s="100"/>
    </row>
    <row r="1433" spans="1:14" ht="12" hidden="1" customHeight="1" x14ac:dyDescent="0.2">
      <c r="A1433" s="145"/>
      <c r="B1433" s="285" t="s">
        <v>1251</v>
      </c>
      <c r="C1433" s="159"/>
      <c r="D1433" s="280">
        <v>2</v>
      </c>
      <c r="E1433" s="280">
        <v>2</v>
      </c>
      <c r="F1433" s="243"/>
      <c r="G1433" s="280">
        <v>3</v>
      </c>
      <c r="H1433" s="243"/>
      <c r="I1433" s="243"/>
      <c r="J1433" s="243"/>
      <c r="K1433" s="280">
        <v>6</v>
      </c>
      <c r="L1433" s="280">
        <v>12</v>
      </c>
      <c r="M1433" s="131"/>
      <c r="N1433" s="159"/>
    </row>
    <row r="1434" spans="1:14" ht="12" hidden="1" customHeight="1" x14ac:dyDescent="0.2">
      <c r="A1434" s="145"/>
      <c r="B1434" s="282" t="s">
        <v>1232</v>
      </c>
      <c r="C1434" s="159"/>
      <c r="D1434" s="280">
        <v>4</v>
      </c>
      <c r="E1434" s="280">
        <v>0.8</v>
      </c>
      <c r="F1434" s="243"/>
      <c r="G1434" s="280">
        <v>2.65</v>
      </c>
      <c r="H1434" s="243"/>
      <c r="I1434" s="243"/>
      <c r="J1434" s="243"/>
      <c r="K1434" s="280">
        <v>2.12</v>
      </c>
      <c r="L1434" s="280">
        <v>8.48</v>
      </c>
      <c r="M1434" s="131"/>
      <c r="N1434" s="159"/>
    </row>
    <row r="1435" spans="1:14" ht="84" hidden="1" customHeight="1" x14ac:dyDescent="0.25">
      <c r="A1435" s="105" t="s">
        <v>598</v>
      </c>
      <c r="B1435" s="118" t="s">
        <v>304</v>
      </c>
      <c r="C1435" s="112"/>
      <c r="D1435" s="193"/>
      <c r="E1435" s="193"/>
      <c r="F1435" s="193"/>
      <c r="G1435" s="126" t="s">
        <v>903</v>
      </c>
      <c r="H1435" s="193"/>
      <c r="I1435" s="193"/>
      <c r="J1435" s="193"/>
      <c r="K1435" s="193"/>
      <c r="L1435" s="193"/>
      <c r="M1435" s="98">
        <v>110.92</v>
      </c>
      <c r="N1435" s="105" t="s">
        <v>63</v>
      </c>
    </row>
    <row r="1436" spans="1:14" ht="12" hidden="1" customHeight="1" x14ac:dyDescent="0.2">
      <c r="A1436" s="145"/>
      <c r="B1436" s="259" t="s">
        <v>937</v>
      </c>
      <c r="C1436" s="159"/>
      <c r="D1436" s="243"/>
      <c r="E1436" s="243"/>
      <c r="F1436" s="243"/>
      <c r="G1436" s="243"/>
      <c r="H1436" s="243"/>
      <c r="I1436" s="243"/>
      <c r="J1436" s="243"/>
      <c r="K1436" s="243"/>
      <c r="L1436" s="243"/>
      <c r="M1436" s="131"/>
      <c r="N1436" s="159"/>
    </row>
    <row r="1437" spans="1:14" ht="12" hidden="1" customHeight="1" x14ac:dyDescent="0.2">
      <c r="A1437" s="145"/>
      <c r="B1437" s="282" t="s">
        <v>1220</v>
      </c>
      <c r="C1437" s="159"/>
      <c r="D1437" s="280">
        <v>1</v>
      </c>
      <c r="E1437" s="280">
        <v>6.35</v>
      </c>
      <c r="F1437" s="243"/>
      <c r="G1437" s="280">
        <v>4.2</v>
      </c>
      <c r="H1437" s="243"/>
      <c r="I1437" s="243"/>
      <c r="J1437" s="243"/>
      <c r="K1437" s="280">
        <v>26.67</v>
      </c>
      <c r="L1437" s="280">
        <v>26.67</v>
      </c>
      <c r="M1437" s="131"/>
      <c r="N1437" s="159"/>
    </row>
    <row r="1438" spans="1:14" ht="12.6" hidden="1" customHeight="1" x14ac:dyDescent="0.2">
      <c r="A1438" s="145"/>
      <c r="B1438" s="282" t="s">
        <v>1221</v>
      </c>
      <c r="C1438" s="159"/>
      <c r="D1438" s="280">
        <v>2</v>
      </c>
      <c r="E1438" s="280">
        <v>5.3</v>
      </c>
      <c r="F1438" s="243"/>
      <c r="G1438" s="280">
        <v>3</v>
      </c>
      <c r="H1438" s="243"/>
      <c r="I1438" s="243"/>
      <c r="J1438" s="243"/>
      <c r="K1438" s="280">
        <v>15.9</v>
      </c>
      <c r="L1438" s="280">
        <v>31.8</v>
      </c>
      <c r="M1438" s="131"/>
      <c r="N1438" s="159"/>
    </row>
    <row r="1439" spans="1:14" ht="12" hidden="1" customHeight="1" x14ac:dyDescent="0.2">
      <c r="A1439" s="145"/>
      <c r="B1439" s="282" t="s">
        <v>1222</v>
      </c>
      <c r="C1439" s="159"/>
      <c r="D1439" s="280">
        <v>1</v>
      </c>
      <c r="E1439" s="280">
        <v>5.15</v>
      </c>
      <c r="F1439" s="243"/>
      <c r="G1439" s="280">
        <v>3</v>
      </c>
      <c r="H1439" s="243"/>
      <c r="I1439" s="243"/>
      <c r="J1439" s="243"/>
      <c r="K1439" s="280">
        <v>15.45</v>
      </c>
      <c r="L1439" s="280">
        <v>15.45</v>
      </c>
      <c r="M1439" s="131"/>
      <c r="N1439" s="159"/>
    </row>
    <row r="1440" spans="1:14" ht="12" hidden="1" customHeight="1" x14ac:dyDescent="0.2">
      <c r="A1440" s="145"/>
      <c r="B1440" s="285" t="s">
        <v>1247</v>
      </c>
      <c r="C1440" s="159"/>
      <c r="D1440" s="280">
        <v>-2</v>
      </c>
      <c r="E1440" s="280">
        <v>3.85</v>
      </c>
      <c r="F1440" s="243"/>
      <c r="G1440" s="280">
        <v>1.2</v>
      </c>
      <c r="H1440" s="243"/>
      <c r="I1440" s="243"/>
      <c r="J1440" s="243"/>
      <c r="K1440" s="280">
        <v>4.62</v>
      </c>
      <c r="L1440" s="280">
        <v>-9.24</v>
      </c>
      <c r="M1440" s="131"/>
      <c r="N1440" s="159"/>
    </row>
    <row r="1441" spans="1:14" ht="12" hidden="1" customHeight="1" x14ac:dyDescent="0.2">
      <c r="A1441" s="145"/>
      <c r="B1441" s="282" t="s">
        <v>1248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v>0.2</v>
      </c>
      <c r="L1441" s="280">
        <v>-0.4</v>
      </c>
      <c r="M1441" s="131"/>
      <c r="N1441" s="159"/>
    </row>
    <row r="1442" spans="1:14" ht="12" hidden="1" customHeight="1" x14ac:dyDescent="0.2">
      <c r="A1442" s="145"/>
      <c r="B1442" s="282" t="s">
        <v>1249</v>
      </c>
      <c r="C1442" s="159"/>
      <c r="D1442" s="280">
        <v>2</v>
      </c>
      <c r="E1442" s="280">
        <v>5.3</v>
      </c>
      <c r="F1442" s="243"/>
      <c r="G1442" s="280">
        <v>4.4000000000000004</v>
      </c>
      <c r="H1442" s="243"/>
      <c r="I1442" s="243"/>
      <c r="J1442" s="243"/>
      <c r="K1442" s="280">
        <v>23.32</v>
      </c>
      <c r="L1442" s="280">
        <v>46.64</v>
      </c>
      <c r="M1442" s="131"/>
      <c r="N1442" s="159"/>
    </row>
    <row r="1443" spans="1:14" ht="12" hidden="1" customHeight="1" x14ac:dyDescent="0.2">
      <c r="A1443" s="140" t="s">
        <v>599</v>
      </c>
      <c r="B1443" s="141" t="s">
        <v>42</v>
      </c>
      <c r="C1443" s="127"/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128"/>
      <c r="N1443" s="127"/>
    </row>
    <row r="1444" spans="1:14" ht="31.5" hidden="1" customHeight="1" x14ac:dyDescent="0.25">
      <c r="A1444" s="105" t="s">
        <v>600</v>
      </c>
      <c r="B1444" s="116" t="s">
        <v>1016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hidden="1" customHeight="1" x14ac:dyDescent="0.2">
      <c r="A1445" s="155"/>
      <c r="B1445" s="154" t="s">
        <v>939</v>
      </c>
      <c r="C1445" s="100"/>
      <c r="D1445" s="106"/>
      <c r="E1445" s="106"/>
      <c r="F1445" s="106"/>
      <c r="G1445" s="106"/>
      <c r="H1445" s="106"/>
      <c r="I1445" s="106"/>
      <c r="J1445" s="106"/>
      <c r="K1445" s="106"/>
      <c r="L1445" s="106"/>
      <c r="M1445" s="102"/>
      <c r="N1445" s="100"/>
    </row>
    <row r="1446" spans="1:14" ht="12" hidden="1" customHeight="1" x14ac:dyDescent="0.2">
      <c r="A1446" s="145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hidden="1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hidden="1" customHeight="1" x14ac:dyDescent="0.2">
      <c r="A1448" s="145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hidden="1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hidden="1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31.5" hidden="1" customHeight="1" x14ac:dyDescent="0.25">
      <c r="A1451" s="105" t="s">
        <v>601</v>
      </c>
      <c r="B1451" s="116" t="s">
        <v>1017</v>
      </c>
      <c r="C1451" s="95"/>
      <c r="D1451" s="101"/>
      <c r="E1451" s="101"/>
      <c r="F1451" s="101"/>
      <c r="G1451" s="101"/>
      <c r="H1451" s="101"/>
      <c r="I1451" s="101"/>
      <c r="J1451" s="101"/>
      <c r="K1451" s="101"/>
      <c r="L1451" s="101"/>
      <c r="M1451" s="98">
        <v>52.28</v>
      </c>
      <c r="N1451" s="105" t="s">
        <v>63</v>
      </c>
    </row>
    <row r="1452" spans="1:14" ht="12" hidden="1" customHeight="1" x14ac:dyDescent="0.2">
      <c r="A1452" s="145"/>
      <c r="B1452" s="259" t="s">
        <v>939</v>
      </c>
      <c r="C1452" s="159"/>
      <c r="D1452" s="243"/>
      <c r="E1452" s="243"/>
      <c r="F1452" s="243"/>
      <c r="G1452" s="243"/>
      <c r="H1452" s="243"/>
      <c r="I1452" s="243"/>
      <c r="J1452" s="243"/>
      <c r="K1452" s="243"/>
      <c r="L1452" s="243"/>
      <c r="M1452" s="131"/>
      <c r="N1452" s="159"/>
    </row>
    <row r="1453" spans="1:14" ht="12" hidden="1" customHeight="1" x14ac:dyDescent="0.2">
      <c r="A1453" s="145"/>
      <c r="B1453" s="282" t="s">
        <v>1220</v>
      </c>
      <c r="C1453" s="159"/>
      <c r="D1453" s="280">
        <v>1</v>
      </c>
      <c r="E1453" s="280">
        <v>6.35</v>
      </c>
      <c r="F1453" s="243"/>
      <c r="G1453" s="280">
        <v>4.2</v>
      </c>
      <c r="H1453" s="243"/>
      <c r="I1453" s="243"/>
      <c r="J1453" s="243"/>
      <c r="K1453" s="280">
        <v>26.67</v>
      </c>
      <c r="L1453" s="280">
        <v>26.67</v>
      </c>
      <c r="M1453" s="131"/>
      <c r="N1453" s="159"/>
    </row>
    <row r="1454" spans="1:14" ht="12" hidden="1" customHeight="1" x14ac:dyDescent="0.2">
      <c r="A1454" s="145"/>
      <c r="B1454" s="282" t="s">
        <v>1221</v>
      </c>
      <c r="C1454" s="159"/>
      <c r="D1454" s="280">
        <v>2</v>
      </c>
      <c r="E1454" s="280">
        <v>5.3</v>
      </c>
      <c r="F1454" s="243"/>
      <c r="G1454" s="280">
        <v>3</v>
      </c>
      <c r="H1454" s="243"/>
      <c r="I1454" s="243"/>
      <c r="J1454" s="243"/>
      <c r="K1454" s="280">
        <v>15.9</v>
      </c>
      <c r="L1454" s="280">
        <v>31.8</v>
      </c>
      <c r="M1454" s="131"/>
      <c r="N1454" s="159"/>
    </row>
    <row r="1455" spans="1:14" ht="12" hidden="1" customHeight="1" x14ac:dyDescent="0.2">
      <c r="A1455" s="281"/>
      <c r="B1455" s="282" t="s">
        <v>1222</v>
      </c>
      <c r="C1455" s="159"/>
      <c r="D1455" s="280">
        <v>1</v>
      </c>
      <c r="E1455" s="280">
        <v>3.1</v>
      </c>
      <c r="F1455" s="243"/>
      <c r="G1455" s="280">
        <v>1.1000000000000001</v>
      </c>
      <c r="H1455" s="243"/>
      <c r="I1455" s="243"/>
      <c r="J1455" s="243"/>
      <c r="K1455" s="280">
        <v>3.41</v>
      </c>
      <c r="L1455" s="280">
        <v>3.41</v>
      </c>
      <c r="M1455" s="131"/>
      <c r="N1455" s="159"/>
    </row>
    <row r="1456" spans="1:14" ht="12" hidden="1" customHeight="1" x14ac:dyDescent="0.2">
      <c r="A1456" s="281"/>
      <c r="B1456" s="285" t="s">
        <v>1247</v>
      </c>
      <c r="C1456" s="159"/>
      <c r="D1456" s="280">
        <v>-2</v>
      </c>
      <c r="E1456" s="280">
        <v>3.85</v>
      </c>
      <c r="F1456" s="243"/>
      <c r="G1456" s="280">
        <v>1.2</v>
      </c>
      <c r="H1456" s="243"/>
      <c r="I1456" s="243"/>
      <c r="J1456" s="243"/>
      <c r="K1456" s="280">
        <v>4.62</v>
      </c>
      <c r="L1456" s="280">
        <v>-9.24</v>
      </c>
      <c r="M1456" s="131"/>
      <c r="N1456" s="159"/>
    </row>
    <row r="1457" spans="1:14" ht="12" hidden="1" customHeight="1" x14ac:dyDescent="0.2">
      <c r="A1457" s="281"/>
      <c r="B1457" s="282" t="s">
        <v>1248</v>
      </c>
      <c r="C1457" s="159"/>
      <c r="D1457" s="280">
        <v>-2</v>
      </c>
      <c r="E1457" s="280">
        <v>1</v>
      </c>
      <c r="F1457" s="243"/>
      <c r="G1457" s="280">
        <v>0.2</v>
      </c>
      <c r="H1457" s="243"/>
      <c r="I1457" s="243"/>
      <c r="J1457" s="243"/>
      <c r="K1457" s="280">
        <v>0.2</v>
      </c>
      <c r="L1457" s="280">
        <v>-0.4</v>
      </c>
      <c r="M1457" s="131"/>
      <c r="N1457" s="159"/>
    </row>
    <row r="1458" spans="1:14" ht="31.8" hidden="1" customHeight="1" x14ac:dyDescent="0.25">
      <c r="A1458" s="150" t="s">
        <v>602</v>
      </c>
      <c r="B1458" s="116" t="s">
        <v>945</v>
      </c>
      <c r="C1458" s="95"/>
      <c r="D1458" s="101"/>
      <c r="E1458" s="101"/>
      <c r="F1458" s="101"/>
      <c r="G1458" s="101"/>
      <c r="H1458" s="101"/>
      <c r="I1458" s="101"/>
      <c r="J1458" s="101"/>
      <c r="K1458" s="101"/>
      <c r="L1458" s="101"/>
      <c r="M1458" s="98">
        <v>52.28</v>
      </c>
      <c r="N1458" s="105" t="s">
        <v>63</v>
      </c>
    </row>
    <row r="1459" spans="1:14" ht="12" hidden="1" customHeight="1" x14ac:dyDescent="0.2">
      <c r="A1459" s="281"/>
      <c r="B1459" s="259" t="s">
        <v>939</v>
      </c>
      <c r="C1459" s="159"/>
      <c r="D1459" s="243"/>
      <c r="E1459" s="243"/>
      <c r="F1459" s="243"/>
      <c r="G1459" s="243"/>
      <c r="H1459" s="243"/>
      <c r="I1459" s="243"/>
      <c r="J1459" s="243"/>
      <c r="K1459" s="243"/>
      <c r="L1459" s="243"/>
      <c r="M1459" s="131"/>
      <c r="N1459" s="159"/>
    </row>
    <row r="1460" spans="1:14" ht="12" hidden="1" customHeight="1" x14ac:dyDescent="0.2">
      <c r="A1460" s="281"/>
      <c r="B1460" s="282" t="s">
        <v>1220</v>
      </c>
      <c r="C1460" s="159"/>
      <c r="D1460" s="280">
        <v>1</v>
      </c>
      <c r="E1460" s="280">
        <v>6.35</v>
      </c>
      <c r="F1460" s="243"/>
      <c r="G1460" s="280">
        <v>4.2</v>
      </c>
      <c r="H1460" s="243"/>
      <c r="I1460" s="243"/>
      <c r="J1460" s="243"/>
      <c r="K1460" s="280">
        <v>26.67</v>
      </c>
      <c r="L1460" s="280">
        <v>26.67</v>
      </c>
      <c r="M1460" s="131"/>
      <c r="N1460" s="159"/>
    </row>
    <row r="1461" spans="1:14" ht="12" hidden="1" customHeight="1" x14ac:dyDescent="0.2">
      <c r="A1461" s="281"/>
      <c r="B1461" s="282" t="s">
        <v>1221</v>
      </c>
      <c r="C1461" s="159"/>
      <c r="D1461" s="280">
        <v>2</v>
      </c>
      <c r="E1461" s="280">
        <v>5.3</v>
      </c>
      <c r="F1461" s="243"/>
      <c r="G1461" s="280">
        <v>3</v>
      </c>
      <c r="H1461" s="243"/>
      <c r="I1461" s="243"/>
      <c r="J1461" s="243"/>
      <c r="K1461" s="280">
        <v>15.9</v>
      </c>
      <c r="L1461" s="280">
        <v>31.8</v>
      </c>
      <c r="M1461" s="131"/>
      <c r="N1461" s="159"/>
    </row>
    <row r="1462" spans="1:14" ht="12" hidden="1" customHeight="1" x14ac:dyDescent="0.2">
      <c r="A1462" s="281"/>
      <c r="B1462" s="282" t="s">
        <v>1222</v>
      </c>
      <c r="C1462" s="159"/>
      <c r="D1462" s="280">
        <v>1</v>
      </c>
      <c r="E1462" s="280">
        <v>3.1</v>
      </c>
      <c r="F1462" s="243"/>
      <c r="G1462" s="280">
        <v>1.1000000000000001</v>
      </c>
      <c r="H1462" s="243"/>
      <c r="I1462" s="243"/>
      <c r="J1462" s="243"/>
      <c r="K1462" s="280">
        <v>3.41</v>
      </c>
      <c r="L1462" s="280">
        <v>3.41</v>
      </c>
      <c r="M1462" s="131"/>
      <c r="N1462" s="159"/>
    </row>
    <row r="1463" spans="1:14" ht="12" hidden="1" customHeight="1" x14ac:dyDescent="0.2">
      <c r="A1463" s="281"/>
      <c r="B1463" s="285" t="s">
        <v>1247</v>
      </c>
      <c r="C1463" s="159"/>
      <c r="D1463" s="280">
        <v>-2</v>
      </c>
      <c r="E1463" s="280">
        <v>3.85</v>
      </c>
      <c r="F1463" s="243"/>
      <c r="G1463" s="280">
        <v>1.2</v>
      </c>
      <c r="H1463" s="243"/>
      <c r="I1463" s="243"/>
      <c r="J1463" s="243"/>
      <c r="K1463" s="280">
        <v>4.62</v>
      </c>
      <c r="L1463" s="280">
        <v>-9.24</v>
      </c>
      <c r="M1463" s="131"/>
      <c r="N1463" s="159"/>
    </row>
    <row r="1464" spans="1:14" ht="12" hidden="1" customHeight="1" x14ac:dyDescent="0.2">
      <c r="A1464" s="281"/>
      <c r="B1464" s="282" t="s">
        <v>1248</v>
      </c>
      <c r="C1464" s="159"/>
      <c r="D1464" s="280">
        <v>-2</v>
      </c>
      <c r="E1464" s="280">
        <v>1</v>
      </c>
      <c r="F1464" s="243"/>
      <c r="G1464" s="280">
        <v>0.2</v>
      </c>
      <c r="H1464" s="243"/>
      <c r="I1464" s="243"/>
      <c r="J1464" s="243"/>
      <c r="K1464" s="280">
        <v>0.2</v>
      </c>
      <c r="L1464" s="280">
        <v>-0.4</v>
      </c>
      <c r="M1464" s="131"/>
      <c r="N1464" s="159"/>
    </row>
    <row r="1465" spans="1:14" ht="12" hidden="1" customHeight="1" x14ac:dyDescent="0.2">
      <c r="A1465" s="225" t="s">
        <v>603</v>
      </c>
      <c r="B1465" s="141" t="s">
        <v>44</v>
      </c>
      <c r="C1465" s="127"/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128"/>
      <c r="N1465" s="127"/>
    </row>
    <row r="1466" spans="1:14" ht="42" hidden="1" customHeight="1" x14ac:dyDescent="0.25">
      <c r="A1466" s="219" t="s">
        <v>604</v>
      </c>
      <c r="B1466" s="116" t="s">
        <v>1149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f>SUM(L1467:L1469)</f>
        <v>7.604000000000001</v>
      </c>
      <c r="N1466" s="117" t="s">
        <v>63</v>
      </c>
    </row>
    <row r="1467" spans="1:14" ht="12" hidden="1" customHeight="1" x14ac:dyDescent="0.2">
      <c r="A1467" s="281"/>
      <c r="B1467" s="282" t="s">
        <v>1252</v>
      </c>
      <c r="C1467" s="159"/>
      <c r="D1467" s="280">
        <v>2</v>
      </c>
      <c r="E1467" s="280">
        <v>1.3</v>
      </c>
      <c r="F1467" s="243"/>
      <c r="G1467" s="280">
        <v>0.4</v>
      </c>
      <c r="H1467" s="243"/>
      <c r="I1467" s="243"/>
      <c r="J1467" s="243"/>
      <c r="K1467" s="280">
        <f>E1467*G1467</f>
        <v>0.52</v>
      </c>
      <c r="L1467" s="280">
        <f>K1467*D1467</f>
        <v>1.04</v>
      </c>
      <c r="M1467" s="131"/>
      <c r="N1467" s="159"/>
    </row>
    <row r="1468" spans="1:14" ht="12" hidden="1" customHeight="1" x14ac:dyDescent="0.2">
      <c r="A1468" s="281"/>
      <c r="B1468" s="282" t="s">
        <v>1253</v>
      </c>
      <c r="C1468" s="159"/>
      <c r="D1468" s="280">
        <v>2</v>
      </c>
      <c r="E1468" s="280">
        <v>2.5</v>
      </c>
      <c r="F1468" s="243"/>
      <c r="G1468" s="280">
        <v>0.6</v>
      </c>
      <c r="H1468" s="243"/>
      <c r="I1468" s="243"/>
      <c r="J1468" s="243"/>
      <c r="K1468" s="280">
        <f t="shared" ref="K1468:K1469" si="71">E1468*G1468</f>
        <v>1.5</v>
      </c>
      <c r="L1468" s="280">
        <f t="shared" ref="L1468:L1469" si="72">K1468*D1468</f>
        <v>3</v>
      </c>
      <c r="M1468" s="131"/>
      <c r="N1468" s="159"/>
    </row>
    <row r="1469" spans="1:14" ht="12" hidden="1" customHeight="1" x14ac:dyDescent="0.2">
      <c r="A1469" s="281"/>
      <c r="B1469" s="282" t="s">
        <v>1254</v>
      </c>
      <c r="C1469" s="159"/>
      <c r="D1469" s="280">
        <v>2</v>
      </c>
      <c r="E1469" s="280">
        <v>3.24</v>
      </c>
      <c r="F1469" s="243"/>
      <c r="G1469" s="280">
        <v>0.55000000000000004</v>
      </c>
      <c r="H1469" s="243"/>
      <c r="I1469" s="243"/>
      <c r="J1469" s="243"/>
      <c r="K1469" s="280">
        <f t="shared" si="71"/>
        <v>1.7820000000000003</v>
      </c>
      <c r="L1469" s="280">
        <f t="shared" si="72"/>
        <v>3.5640000000000005</v>
      </c>
      <c r="M1469" s="131"/>
      <c r="N1469" s="159"/>
    </row>
    <row r="1470" spans="1:14" ht="63" hidden="1" customHeight="1" x14ac:dyDescent="0.25">
      <c r="A1470" s="218" t="s">
        <v>605</v>
      </c>
      <c r="B1470" s="116" t="s">
        <v>1255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2</v>
      </c>
      <c r="N1470" s="105" t="s">
        <v>165</v>
      </c>
    </row>
    <row r="1471" spans="1:14" ht="13.35" hidden="1" customHeight="1" x14ac:dyDescent="0.2">
      <c r="A1471" s="281"/>
      <c r="B1471" s="282" t="s">
        <v>1256</v>
      </c>
      <c r="C1471" s="159"/>
      <c r="D1471" s="280">
        <v>2</v>
      </c>
      <c r="E1471" s="243"/>
      <c r="F1471" s="243"/>
      <c r="G1471" s="243"/>
      <c r="H1471" s="243"/>
      <c r="I1471" s="243"/>
      <c r="J1471" s="243"/>
      <c r="K1471" s="280">
        <v>1</v>
      </c>
      <c r="L1471" s="280">
        <v>2</v>
      </c>
      <c r="M1471" s="131"/>
      <c r="N1471" s="159"/>
    </row>
    <row r="1472" spans="1:14" ht="42" hidden="1" customHeight="1" x14ac:dyDescent="0.25">
      <c r="A1472" s="219" t="s">
        <v>607</v>
      </c>
      <c r="B1472" s="116" t="s">
        <v>1257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17" t="s">
        <v>165</v>
      </c>
    </row>
    <row r="1473" spans="1:14" ht="12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12" hidden="1" customHeight="1" x14ac:dyDescent="0.2">
      <c r="A1474" s="226" t="s">
        <v>1258</v>
      </c>
      <c r="B1474" s="164" t="s">
        <v>1259</v>
      </c>
      <c r="C1474" s="165"/>
      <c r="D1474" s="241"/>
      <c r="E1474" s="241"/>
      <c r="F1474" s="241"/>
      <c r="G1474" s="241"/>
      <c r="H1474" s="241"/>
      <c r="I1474" s="241"/>
      <c r="J1474" s="241"/>
      <c r="K1474" s="241"/>
      <c r="L1474" s="241"/>
      <c r="M1474" s="201"/>
      <c r="N1474" s="165"/>
    </row>
    <row r="1475" spans="1:14" ht="12" hidden="1" customHeight="1" x14ac:dyDescent="0.2">
      <c r="A1475" s="225" t="s">
        <v>610</v>
      </c>
      <c r="B1475" s="141" t="s">
        <v>611</v>
      </c>
      <c r="C1475" s="127"/>
      <c r="D1475" s="237"/>
      <c r="E1475" s="237"/>
      <c r="F1475" s="237"/>
      <c r="G1475" s="237"/>
      <c r="H1475" s="237"/>
      <c r="I1475" s="237"/>
      <c r="J1475" s="237"/>
      <c r="K1475" s="237"/>
      <c r="L1475" s="237"/>
      <c r="M1475" s="128"/>
      <c r="N1475" s="127"/>
    </row>
    <row r="1476" spans="1:14" ht="63.6" hidden="1" customHeight="1" x14ac:dyDescent="0.25">
      <c r="A1476" s="172" t="s">
        <v>612</v>
      </c>
      <c r="B1476" s="116" t="s">
        <v>1260</v>
      </c>
      <c r="C1476" s="151" t="s">
        <v>1261</v>
      </c>
      <c r="D1476" s="193"/>
      <c r="E1476" s="193"/>
      <c r="F1476" s="193"/>
      <c r="G1476" s="193"/>
      <c r="H1476" s="193"/>
      <c r="I1476" s="193"/>
      <c r="J1476" s="193"/>
      <c r="K1476" s="193"/>
      <c r="L1476" s="193"/>
      <c r="M1476" s="98">
        <f>L1477+L1478+L1479</f>
        <v>330</v>
      </c>
      <c r="N1476" s="105" t="s">
        <v>165</v>
      </c>
    </row>
    <row r="1477" spans="1:14" ht="12" hidden="1" customHeight="1" x14ac:dyDescent="0.2">
      <c r="A1477" s="281"/>
      <c r="B1477" s="285" t="s">
        <v>1202</v>
      </c>
      <c r="C1477" s="159"/>
      <c r="D1477" s="280">
        <v>3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240</v>
      </c>
      <c r="M1477" s="131"/>
      <c r="N1477" s="159"/>
    </row>
    <row r="1478" spans="1:14" ht="12" hidden="1" customHeight="1" x14ac:dyDescent="0.2">
      <c r="A1478" s="281"/>
      <c r="B1478" s="281" t="s">
        <v>1185</v>
      </c>
      <c r="C1478" s="159"/>
      <c r="D1478" s="280">
        <v>1</v>
      </c>
      <c r="E1478" s="280">
        <v>80</v>
      </c>
      <c r="F1478" s="243"/>
      <c r="G1478" s="243"/>
      <c r="H1478" s="243"/>
      <c r="I1478" s="243"/>
      <c r="J1478" s="243"/>
      <c r="K1478" s="280">
        <v>80</v>
      </c>
      <c r="L1478" s="280">
        <v>80</v>
      </c>
      <c r="M1478" s="131"/>
      <c r="N1478" s="159"/>
    </row>
    <row r="1479" spans="1:14" ht="12" hidden="1" customHeight="1" x14ac:dyDescent="0.25">
      <c r="A1479" s="281"/>
      <c r="B1479" s="282" t="s">
        <v>1262</v>
      </c>
      <c r="C1479" s="192"/>
      <c r="D1479" s="280">
        <v>1</v>
      </c>
      <c r="E1479" s="280">
        <v>10</v>
      </c>
      <c r="F1479" s="130"/>
      <c r="G1479" s="130"/>
      <c r="H1479" s="130"/>
      <c r="I1479" s="130"/>
      <c r="J1479" s="130"/>
      <c r="K1479" s="280">
        <v>10</v>
      </c>
      <c r="L1479" s="280">
        <v>10</v>
      </c>
      <c r="M1479" s="131"/>
      <c r="N1479" s="192"/>
    </row>
    <row r="1480" spans="1:14" ht="52.5" hidden="1" customHeight="1" x14ac:dyDescent="0.25">
      <c r="A1480" s="172" t="s">
        <v>614</v>
      </c>
      <c r="B1480" s="116" t="s">
        <v>1263</v>
      </c>
      <c r="C1480" s="112"/>
      <c r="D1480" s="193"/>
      <c r="E1480" s="193"/>
      <c r="F1480" s="193"/>
      <c r="G1480" s="193"/>
      <c r="H1480" s="193"/>
      <c r="I1480" s="193"/>
      <c r="J1480" s="193"/>
      <c r="K1480" s="193"/>
      <c r="L1480" s="193"/>
      <c r="M1480" s="98">
        <f>L1481+L1482+L1483</f>
        <v>5</v>
      </c>
      <c r="N1480" s="227" t="s">
        <v>165</v>
      </c>
    </row>
    <row r="1481" spans="1:14" ht="12" hidden="1" customHeight="1" x14ac:dyDescent="0.2">
      <c r="A1481" s="281"/>
      <c r="B1481" s="285" t="s">
        <v>1202</v>
      </c>
      <c r="C1481" s="159"/>
      <c r="D1481" s="280">
        <v>3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3</v>
      </c>
      <c r="M1481" s="131"/>
      <c r="N1481" s="159"/>
    </row>
    <row r="1482" spans="1:14" ht="12" hidden="1" customHeight="1" x14ac:dyDescent="0.2">
      <c r="A1482" s="281"/>
      <c r="B1482" s="281" t="s">
        <v>1185</v>
      </c>
      <c r="C1482" s="159"/>
      <c r="D1482" s="280">
        <v>1</v>
      </c>
      <c r="E1482" s="280">
        <v>1</v>
      </c>
      <c r="F1482" s="243"/>
      <c r="G1482" s="243"/>
      <c r="H1482" s="243"/>
      <c r="I1482" s="243"/>
      <c r="J1482" s="243"/>
      <c r="K1482" s="280">
        <v>1</v>
      </c>
      <c r="L1482" s="280">
        <v>1</v>
      </c>
      <c r="M1482" s="131"/>
      <c r="N1482" s="159"/>
    </row>
    <row r="1483" spans="1:14" ht="12" hidden="1" customHeight="1" x14ac:dyDescent="0.25">
      <c r="A1483" s="281"/>
      <c r="B1483" s="282" t="s">
        <v>1262</v>
      </c>
      <c r="C1483" s="192"/>
      <c r="D1483" s="280">
        <v>1</v>
      </c>
      <c r="E1483" s="280">
        <v>1</v>
      </c>
      <c r="F1483" s="130"/>
      <c r="G1483" s="130"/>
      <c r="H1483" s="130"/>
      <c r="I1483" s="130"/>
      <c r="J1483" s="130"/>
      <c r="K1483" s="280">
        <v>1</v>
      </c>
      <c r="L1483" s="280">
        <v>1</v>
      </c>
      <c r="M1483" s="131"/>
      <c r="N1483" s="192"/>
    </row>
    <row r="1484" spans="1:14" ht="102" hidden="1" x14ac:dyDescent="0.25">
      <c r="A1484" s="172" t="s">
        <v>616</v>
      </c>
      <c r="B1484" s="116" t="s">
        <v>1264</v>
      </c>
      <c r="C1484" s="112"/>
      <c r="D1484" s="193"/>
      <c r="E1484" s="193"/>
      <c r="F1484" s="193"/>
      <c r="G1484" s="193"/>
      <c r="H1484" s="193"/>
      <c r="I1484" s="193"/>
      <c r="J1484" s="193"/>
      <c r="K1484" s="193"/>
      <c r="L1484" s="193"/>
      <c r="M1484" s="98">
        <f>L1485+L1486+L1487</f>
        <v>330</v>
      </c>
      <c r="N1484" s="227" t="s">
        <v>124</v>
      </c>
    </row>
    <row r="1485" spans="1:14" ht="12" hidden="1" customHeight="1" x14ac:dyDescent="0.2">
      <c r="A1485" s="281"/>
      <c r="B1485" s="285" t="s">
        <v>1202</v>
      </c>
      <c r="C1485" s="159"/>
      <c r="D1485" s="280">
        <v>3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240</v>
      </c>
      <c r="M1485" s="131"/>
      <c r="N1485" s="159"/>
    </row>
    <row r="1486" spans="1:14" ht="12" hidden="1" customHeight="1" x14ac:dyDescent="0.2">
      <c r="A1486" s="281"/>
      <c r="B1486" s="281" t="s">
        <v>1185</v>
      </c>
      <c r="C1486" s="159"/>
      <c r="D1486" s="280">
        <v>1</v>
      </c>
      <c r="E1486" s="280">
        <v>80</v>
      </c>
      <c r="F1486" s="243"/>
      <c r="G1486" s="243"/>
      <c r="H1486" s="243"/>
      <c r="I1486" s="243"/>
      <c r="J1486" s="243"/>
      <c r="K1486" s="280">
        <v>80</v>
      </c>
      <c r="L1486" s="280">
        <v>80</v>
      </c>
      <c r="M1486" s="131"/>
      <c r="N1486" s="159"/>
    </row>
    <row r="1487" spans="1:14" ht="17.850000000000001" hidden="1" customHeight="1" x14ac:dyDescent="0.25">
      <c r="A1487" s="281"/>
      <c r="B1487" s="282" t="s">
        <v>1262</v>
      </c>
      <c r="C1487" s="192"/>
      <c r="D1487" s="280">
        <v>1</v>
      </c>
      <c r="E1487" s="280">
        <v>10</v>
      </c>
      <c r="F1487" s="130"/>
      <c r="G1487" s="130"/>
      <c r="H1487" s="130"/>
      <c r="I1487" s="130"/>
      <c r="J1487" s="130"/>
      <c r="K1487" s="280">
        <v>10</v>
      </c>
      <c r="L1487" s="280">
        <v>10</v>
      </c>
      <c r="M1487" s="131"/>
      <c r="N1487" s="192"/>
    </row>
    <row r="1488" spans="1:14" ht="81.599999999999994" hidden="1" customHeight="1" x14ac:dyDescent="0.25">
      <c r="A1488" s="172" t="s">
        <v>618</v>
      </c>
      <c r="B1488" s="116" t="s">
        <v>1265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f>L1489+L1490+L1491+L1492</f>
        <v>291.95</v>
      </c>
      <c r="N1488" s="227" t="s">
        <v>124</v>
      </c>
    </row>
    <row r="1489" spans="1:14" ht="14.25" hidden="1" customHeight="1" x14ac:dyDescent="0.2">
      <c r="A1489" s="281"/>
      <c r="B1489" s="285" t="s">
        <v>1202</v>
      </c>
      <c r="C1489" s="159"/>
      <c r="D1489" s="280">
        <v>3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173.7</v>
      </c>
      <c r="M1489" s="131"/>
      <c r="N1489" s="159"/>
    </row>
    <row r="1490" spans="1:14" ht="13.8" hidden="1" customHeight="1" x14ac:dyDescent="0.2">
      <c r="A1490" s="281"/>
      <c r="B1490" s="281" t="s">
        <v>1185</v>
      </c>
      <c r="C1490" s="159"/>
      <c r="D1490" s="280">
        <v>1</v>
      </c>
      <c r="E1490" s="280">
        <v>57.9</v>
      </c>
      <c r="F1490" s="243"/>
      <c r="G1490" s="243"/>
      <c r="H1490" s="243"/>
      <c r="I1490" s="243"/>
      <c r="J1490" s="243"/>
      <c r="K1490" s="280">
        <v>57.9</v>
      </c>
      <c r="L1490" s="280">
        <v>57.9</v>
      </c>
      <c r="M1490" s="131"/>
      <c r="N1490" s="159"/>
    </row>
    <row r="1491" spans="1:14" ht="13.5" hidden="1" customHeight="1" x14ac:dyDescent="0.2">
      <c r="A1491" s="281"/>
      <c r="B1491" s="282" t="s">
        <v>1266</v>
      </c>
      <c r="C1491" s="159"/>
      <c r="D1491" s="280">
        <v>4</v>
      </c>
      <c r="E1491" s="280">
        <v>12.6</v>
      </c>
      <c r="F1491" s="243"/>
      <c r="G1491" s="243"/>
      <c r="H1491" s="243"/>
      <c r="I1491" s="243"/>
      <c r="J1491" s="243"/>
      <c r="K1491" s="280">
        <v>12.6</v>
      </c>
      <c r="L1491" s="280">
        <v>50.4</v>
      </c>
      <c r="M1491" s="131"/>
      <c r="N1491" s="159"/>
    </row>
    <row r="1492" spans="1:14" ht="12" hidden="1" customHeight="1" x14ac:dyDescent="0.2">
      <c r="A1492" s="281"/>
      <c r="B1492" s="282" t="s">
        <v>1262</v>
      </c>
      <c r="C1492" s="159"/>
      <c r="D1492" s="280">
        <v>1</v>
      </c>
      <c r="E1492" s="280">
        <v>9.9499999999999993</v>
      </c>
      <c r="F1492" s="243"/>
      <c r="G1492" s="243"/>
      <c r="H1492" s="243"/>
      <c r="I1492" s="243"/>
      <c r="J1492" s="243"/>
      <c r="K1492" s="280">
        <v>9.9499999999999993</v>
      </c>
      <c r="L1492" s="280">
        <v>9.9499999999999993</v>
      </c>
      <c r="M1492" s="131"/>
      <c r="N1492" s="159"/>
    </row>
    <row r="1493" spans="1:14" ht="63" hidden="1" customHeight="1" x14ac:dyDescent="0.25">
      <c r="A1493" s="172" t="s">
        <v>620</v>
      </c>
      <c r="B1493" s="118" t="s">
        <v>1507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f>L1494</f>
        <v>432</v>
      </c>
      <c r="N1493" s="227" t="s">
        <v>124</v>
      </c>
    </row>
    <row r="1494" spans="1:14" ht="12" hidden="1" customHeight="1" x14ac:dyDescent="0.2">
      <c r="A1494" s="281"/>
      <c r="B1494" s="282" t="s">
        <v>1266</v>
      </c>
      <c r="C1494" s="159"/>
      <c r="D1494" s="280">
        <v>4</v>
      </c>
      <c r="E1494" s="280">
        <v>108</v>
      </c>
      <c r="F1494" s="243"/>
      <c r="G1494" s="243"/>
      <c r="H1494" s="243"/>
      <c r="I1494" s="243"/>
      <c r="J1494" s="243"/>
      <c r="K1494" s="280">
        <v>108</v>
      </c>
      <c r="L1494" s="280">
        <v>432</v>
      </c>
      <c r="M1494" s="131"/>
      <c r="N1494" s="159"/>
    </row>
    <row r="1495" spans="1:14" ht="12" hidden="1" customHeight="1" x14ac:dyDescent="0.2">
      <c r="A1495" s="226" t="s">
        <v>1267</v>
      </c>
      <c r="B1495" s="164" t="s">
        <v>1268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hidden="1" customHeight="1" x14ac:dyDescent="0.2">
      <c r="A1496" s="225" t="s">
        <v>623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31.5" hidden="1" customHeight="1" x14ac:dyDescent="0.25">
      <c r="A1497" s="172">
        <v>40544</v>
      </c>
      <c r="B1497" s="116" t="s">
        <v>1269</v>
      </c>
      <c r="C1497" s="95"/>
      <c r="D1497" s="101"/>
      <c r="E1497" s="101"/>
      <c r="F1497" s="101"/>
      <c r="G1497" s="101"/>
      <c r="H1497" s="101"/>
      <c r="I1497" s="101"/>
      <c r="J1497" s="101"/>
      <c r="K1497" s="101"/>
      <c r="L1497" s="101"/>
      <c r="M1497" s="98">
        <f>SUM(L1498:L1499)</f>
        <v>853.55</v>
      </c>
      <c r="N1497" s="105" t="s">
        <v>63</v>
      </c>
    </row>
    <row r="1498" spans="1:14" ht="12" hidden="1" customHeight="1" x14ac:dyDescent="0.2">
      <c r="A1498" s="153" t="s">
        <v>1270</v>
      </c>
      <c r="B1498" s="173" t="s">
        <v>611</v>
      </c>
      <c r="C1498" s="100"/>
      <c r="D1498" s="99">
        <v>1</v>
      </c>
      <c r="E1498" s="99">
        <v>660</v>
      </c>
      <c r="F1498" s="106"/>
      <c r="G1498" s="106"/>
      <c r="H1498" s="106"/>
      <c r="I1498" s="106"/>
      <c r="J1498" s="106"/>
      <c r="K1498" s="99">
        <f>E1498</f>
        <v>660</v>
      </c>
      <c r="L1498" s="99">
        <f>K1498</f>
        <v>660</v>
      </c>
      <c r="M1498" s="102"/>
      <c r="N1498" s="100"/>
    </row>
    <row r="1499" spans="1:14" ht="12" hidden="1" customHeight="1" x14ac:dyDescent="0.2">
      <c r="A1499" s="153" t="s">
        <v>1271</v>
      </c>
      <c r="B1499" s="173" t="s">
        <v>1272</v>
      </c>
      <c r="C1499" s="100"/>
      <c r="D1499" s="99">
        <v>1</v>
      </c>
      <c r="E1499" s="99">
        <v>193.55</v>
      </c>
      <c r="F1499" s="106"/>
      <c r="G1499" s="106"/>
      <c r="H1499" s="106"/>
      <c r="I1499" s="106"/>
      <c r="J1499" s="106"/>
      <c r="K1499" s="99">
        <v>193.55</v>
      </c>
      <c r="L1499" s="99">
        <v>193.55</v>
      </c>
      <c r="M1499" s="102"/>
      <c r="N1499" s="100"/>
    </row>
    <row r="1500" spans="1:14" ht="42" hidden="1" customHeight="1" x14ac:dyDescent="0.25">
      <c r="A1500" s="176">
        <v>40545</v>
      </c>
      <c r="B1500" s="116" t="s">
        <v>1075</v>
      </c>
      <c r="C1500" s="112"/>
      <c r="D1500" s="193"/>
      <c r="E1500" s="193"/>
      <c r="F1500" s="193"/>
      <c r="G1500" s="193"/>
      <c r="H1500" s="193"/>
      <c r="I1500" s="193"/>
      <c r="J1500" s="193"/>
      <c r="K1500" s="193"/>
      <c r="L1500" s="193"/>
      <c r="M1500" s="98">
        <f>L1501</f>
        <v>751.33</v>
      </c>
      <c r="N1500" s="117" t="s">
        <v>63</v>
      </c>
    </row>
    <row r="1501" spans="1:14" ht="12" hidden="1" customHeight="1" x14ac:dyDescent="0.2">
      <c r="A1501" s="153" t="s">
        <v>1273</v>
      </c>
      <c r="B1501" s="173" t="s">
        <v>1274</v>
      </c>
      <c r="C1501" s="100" t="s">
        <v>1506</v>
      </c>
      <c r="D1501" s="99">
        <v>1</v>
      </c>
      <c r="E1501" s="99">
        <v>751.33</v>
      </c>
      <c r="F1501" s="106"/>
      <c r="G1501" s="106"/>
      <c r="H1501" s="106"/>
      <c r="I1501" s="106"/>
      <c r="J1501" s="106"/>
      <c r="K1501" s="99">
        <f>E1501</f>
        <v>751.33</v>
      </c>
      <c r="L1501" s="99">
        <f>K1501</f>
        <v>751.33</v>
      </c>
      <c r="M1501" s="102"/>
      <c r="N1501" s="100"/>
    </row>
    <row r="1502" spans="1:14" ht="42" hidden="1" customHeight="1" x14ac:dyDescent="0.25">
      <c r="A1502" s="176">
        <v>40546</v>
      </c>
      <c r="B1502" s="116" t="s">
        <v>1275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310.88</v>
      </c>
      <c r="N1502" s="117" t="s">
        <v>124</v>
      </c>
    </row>
    <row r="1503" spans="1:14" ht="12" hidden="1" customHeight="1" x14ac:dyDescent="0.2">
      <c r="A1503" s="153" t="s">
        <v>1276</v>
      </c>
      <c r="B1503" s="173" t="s">
        <v>1277</v>
      </c>
      <c r="C1503" s="100"/>
      <c r="D1503" s="99">
        <v>1</v>
      </c>
      <c r="E1503" s="99">
        <v>310.88</v>
      </c>
      <c r="F1503" s="106"/>
      <c r="G1503" s="106"/>
      <c r="H1503" s="106"/>
      <c r="I1503" s="106"/>
      <c r="J1503" s="106"/>
      <c r="K1503" s="99">
        <v>310.88</v>
      </c>
      <c r="L1503" s="99">
        <v>310.88</v>
      </c>
      <c r="M1503" s="102"/>
      <c r="N1503" s="100"/>
    </row>
    <row r="1504" spans="1:14" ht="24" hidden="1" customHeight="1" x14ac:dyDescent="0.25">
      <c r="A1504" s="176">
        <v>40547</v>
      </c>
      <c r="B1504" s="116" t="s">
        <v>1278</v>
      </c>
      <c r="C1504" s="95"/>
      <c r="D1504" s="101"/>
      <c r="E1504" s="101"/>
      <c r="F1504" s="101"/>
      <c r="G1504" s="101"/>
      <c r="H1504" s="101"/>
      <c r="I1504" s="101"/>
      <c r="J1504" s="101"/>
      <c r="K1504" s="101"/>
      <c r="L1504" s="101"/>
      <c r="M1504" s="98">
        <v>1</v>
      </c>
      <c r="N1504" s="117" t="s">
        <v>63</v>
      </c>
    </row>
    <row r="1505" spans="1:14" ht="12" hidden="1" customHeight="1" x14ac:dyDescent="0.2">
      <c r="A1505" s="153" t="s">
        <v>1279</v>
      </c>
      <c r="B1505" s="173" t="s">
        <v>611</v>
      </c>
      <c r="C1505" s="100"/>
      <c r="D1505" s="99">
        <v>1</v>
      </c>
      <c r="E1505" s="106"/>
      <c r="F1505" s="106"/>
      <c r="G1505" s="106"/>
      <c r="H1505" s="106"/>
      <c r="I1505" s="106"/>
      <c r="J1505" s="106"/>
      <c r="K1505" s="99">
        <v>1</v>
      </c>
      <c r="L1505" s="99">
        <v>1</v>
      </c>
      <c r="M1505" s="102"/>
      <c r="N1505" s="100"/>
    </row>
    <row r="1506" spans="1:14" ht="12" hidden="1" customHeight="1" x14ac:dyDescent="0.2">
      <c r="A1506" s="226" t="s">
        <v>1280</v>
      </c>
      <c r="B1506" s="164" t="s">
        <v>1281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hidden="1" customHeight="1" x14ac:dyDescent="0.2">
      <c r="A1507" s="225" t="s">
        <v>632</v>
      </c>
      <c r="B1507" s="141" t="s">
        <v>838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52.8" hidden="1" customHeight="1" x14ac:dyDescent="0.25">
      <c r="A1508" s="172">
        <v>40909</v>
      </c>
      <c r="B1508" s="116" t="s">
        <v>1282</v>
      </c>
      <c r="C1508" s="112"/>
      <c r="D1508" s="193"/>
      <c r="E1508" s="193"/>
      <c r="F1508" s="193"/>
      <c r="G1508" s="193"/>
      <c r="H1508" s="193"/>
      <c r="I1508" s="193"/>
      <c r="J1508" s="193"/>
      <c r="K1508" s="193"/>
      <c r="L1508" s="193"/>
      <c r="M1508" s="98">
        <v>10</v>
      </c>
      <c r="N1508" s="105" t="s">
        <v>165</v>
      </c>
    </row>
    <row r="1509" spans="1:14" ht="12" hidden="1" customHeight="1" x14ac:dyDescent="0.2">
      <c r="A1509" s="153" t="s">
        <v>1283</v>
      </c>
      <c r="B1509" s="173" t="s">
        <v>1284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.6" hidden="1" customHeight="1" x14ac:dyDescent="0.2">
      <c r="A1510" s="153" t="s">
        <v>1285</v>
      </c>
      <c r="B1510" s="173" t="s">
        <v>1286</v>
      </c>
      <c r="C1510" s="100"/>
      <c r="D1510" s="99">
        <v>1</v>
      </c>
      <c r="E1510" s="99">
        <v>4</v>
      </c>
      <c r="F1510" s="106"/>
      <c r="G1510" s="106"/>
      <c r="H1510" s="106"/>
      <c r="I1510" s="106"/>
      <c r="J1510" s="106"/>
      <c r="K1510" s="99">
        <v>4</v>
      </c>
      <c r="L1510" s="99">
        <v>4</v>
      </c>
      <c r="M1510" s="102"/>
      <c r="N1510" s="100"/>
    </row>
    <row r="1511" spans="1:14" ht="12" hidden="1" customHeight="1" x14ac:dyDescent="0.2">
      <c r="A1511" s="153" t="s">
        <v>1287</v>
      </c>
      <c r="B1511" s="173" t="s">
        <v>1288</v>
      </c>
      <c r="C1511" s="100"/>
      <c r="D1511" s="99">
        <v>1</v>
      </c>
      <c r="E1511" s="99">
        <v>2</v>
      </c>
      <c r="F1511" s="106"/>
      <c r="G1511" s="106"/>
      <c r="H1511" s="106"/>
      <c r="I1511" s="106"/>
      <c r="J1511" s="106"/>
      <c r="K1511" s="99">
        <v>2</v>
      </c>
      <c r="L1511" s="99">
        <v>2</v>
      </c>
      <c r="M1511" s="102"/>
      <c r="N1511" s="100"/>
    </row>
    <row r="1512" spans="1:14" ht="84" hidden="1" customHeight="1" x14ac:dyDescent="0.25">
      <c r="A1512" s="172">
        <v>40910</v>
      </c>
      <c r="B1512" s="116" t="s">
        <v>1289</v>
      </c>
      <c r="C1512" s="112"/>
      <c r="D1512" s="193"/>
      <c r="E1512" s="193"/>
      <c r="F1512" s="193"/>
      <c r="G1512" s="193"/>
      <c r="H1512" s="193"/>
      <c r="I1512" s="193"/>
      <c r="J1512" s="193"/>
      <c r="K1512" s="193"/>
      <c r="L1512" s="193"/>
      <c r="M1512" s="98">
        <v>68.63</v>
      </c>
      <c r="N1512" s="105" t="s">
        <v>124</v>
      </c>
    </row>
    <row r="1513" spans="1:14" ht="12" hidden="1" customHeight="1" x14ac:dyDescent="0.2">
      <c r="A1513" s="148" t="s">
        <v>1290</v>
      </c>
      <c r="B1513" s="139" t="s">
        <v>1284</v>
      </c>
      <c r="C1513" s="115"/>
      <c r="D1513" s="108">
        <v>1</v>
      </c>
      <c r="E1513" s="108">
        <v>42.95</v>
      </c>
      <c r="F1513" s="238"/>
      <c r="G1513" s="238"/>
      <c r="H1513" s="238"/>
      <c r="I1513" s="238"/>
      <c r="J1513" s="238"/>
      <c r="K1513" s="108">
        <v>42.95</v>
      </c>
      <c r="L1513" s="108">
        <v>42.95</v>
      </c>
      <c r="M1513" s="110"/>
      <c r="N1513" s="115"/>
    </row>
    <row r="1514" spans="1:14" ht="12" hidden="1" customHeight="1" x14ac:dyDescent="0.2">
      <c r="A1514" s="148" t="s">
        <v>1291</v>
      </c>
      <c r="B1514" s="139" t="s">
        <v>1286</v>
      </c>
      <c r="C1514" s="115"/>
      <c r="D1514" s="108">
        <v>1</v>
      </c>
      <c r="E1514" s="108">
        <v>22.79</v>
      </c>
      <c r="F1514" s="238"/>
      <c r="G1514" s="238"/>
      <c r="H1514" s="238"/>
      <c r="I1514" s="238"/>
      <c r="J1514" s="238"/>
      <c r="K1514" s="108">
        <v>22.79</v>
      </c>
      <c r="L1514" s="108">
        <v>22.79</v>
      </c>
      <c r="M1514" s="110"/>
      <c r="N1514" s="115"/>
    </row>
    <row r="1515" spans="1:14" ht="12" hidden="1" customHeight="1" x14ac:dyDescent="0.2">
      <c r="A1515" s="148" t="s">
        <v>1292</v>
      </c>
      <c r="B1515" s="139" t="s">
        <v>1288</v>
      </c>
      <c r="C1515" s="115"/>
      <c r="D1515" s="108">
        <v>1</v>
      </c>
      <c r="E1515" s="108">
        <v>2.89</v>
      </c>
      <c r="F1515" s="238"/>
      <c r="G1515" s="238"/>
      <c r="H1515" s="238"/>
      <c r="I1515" s="238"/>
      <c r="J1515" s="238"/>
      <c r="K1515" s="108">
        <v>2.89</v>
      </c>
      <c r="L1515" s="108">
        <v>2.89</v>
      </c>
      <c r="M1515" s="110"/>
      <c r="N1515" s="115"/>
    </row>
    <row r="1516" spans="1:14" ht="84" hidden="1" customHeight="1" x14ac:dyDescent="0.25">
      <c r="A1516" s="172">
        <v>40911</v>
      </c>
      <c r="B1516" s="116" t="s">
        <v>1264</v>
      </c>
      <c r="C1516" s="112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98">
        <v>48.54</v>
      </c>
      <c r="N1516" s="227" t="s">
        <v>124</v>
      </c>
    </row>
    <row r="1517" spans="1:14" ht="12" hidden="1" customHeight="1" x14ac:dyDescent="0.2">
      <c r="A1517" s="148" t="s">
        <v>1293</v>
      </c>
      <c r="B1517" s="139" t="s">
        <v>1284</v>
      </c>
      <c r="C1517" s="115"/>
      <c r="D1517" s="108">
        <v>1</v>
      </c>
      <c r="E1517" s="108">
        <v>12.58</v>
      </c>
      <c r="F1517" s="238"/>
      <c r="G1517" s="238"/>
      <c r="H1517" s="238"/>
      <c r="I1517" s="238"/>
      <c r="J1517" s="238"/>
      <c r="K1517" s="108">
        <v>12.58</v>
      </c>
      <c r="L1517" s="108">
        <v>12.58</v>
      </c>
      <c r="M1517" s="110"/>
      <c r="N1517" s="115"/>
    </row>
    <row r="1518" spans="1:14" ht="12" hidden="1" customHeight="1" x14ac:dyDescent="0.2">
      <c r="A1518" s="148" t="s">
        <v>1294</v>
      </c>
      <c r="B1518" s="139" t="s">
        <v>1286</v>
      </c>
      <c r="C1518" s="115"/>
      <c r="D1518" s="108">
        <v>1</v>
      </c>
      <c r="E1518" s="108">
        <v>27.65</v>
      </c>
      <c r="F1518" s="238"/>
      <c r="G1518" s="238"/>
      <c r="H1518" s="238"/>
      <c r="I1518" s="238"/>
      <c r="J1518" s="238"/>
      <c r="K1518" s="108">
        <v>27.65</v>
      </c>
      <c r="L1518" s="108">
        <v>27.65</v>
      </c>
      <c r="M1518" s="110"/>
      <c r="N1518" s="115"/>
    </row>
    <row r="1519" spans="1:14" ht="12" hidden="1" customHeight="1" x14ac:dyDescent="0.2">
      <c r="A1519" s="148" t="s">
        <v>1295</v>
      </c>
      <c r="B1519" s="139" t="s">
        <v>1288</v>
      </c>
      <c r="C1519" s="115"/>
      <c r="D1519" s="108">
        <v>1</v>
      </c>
      <c r="E1519" s="108">
        <v>8.31</v>
      </c>
      <c r="F1519" s="238"/>
      <c r="G1519" s="238"/>
      <c r="H1519" s="238"/>
      <c r="I1519" s="238"/>
      <c r="J1519" s="238"/>
      <c r="K1519" s="108">
        <v>8.31</v>
      </c>
      <c r="L1519" s="108">
        <v>8.31</v>
      </c>
      <c r="M1519" s="110"/>
      <c r="N1519" s="115"/>
    </row>
    <row r="1520" spans="1:14" ht="84" hidden="1" customHeight="1" x14ac:dyDescent="0.25">
      <c r="A1520" s="172">
        <v>40912</v>
      </c>
      <c r="B1520" s="116" t="s">
        <v>1296</v>
      </c>
      <c r="C1520" s="112"/>
      <c r="D1520" s="193"/>
      <c r="E1520" s="193"/>
      <c r="F1520" s="193"/>
      <c r="G1520" s="193"/>
      <c r="H1520" s="193"/>
      <c r="I1520" s="193"/>
      <c r="J1520" s="193"/>
      <c r="K1520" s="193"/>
      <c r="L1520" s="193"/>
      <c r="M1520" s="98">
        <v>12.89</v>
      </c>
      <c r="N1520" s="227" t="s">
        <v>124</v>
      </c>
    </row>
    <row r="1521" spans="1:14" ht="14.55" hidden="1" customHeight="1" x14ac:dyDescent="0.2">
      <c r="A1521" s="153" t="s">
        <v>1297</v>
      </c>
      <c r="B1521" s="173" t="s">
        <v>1284</v>
      </c>
      <c r="C1521" s="100"/>
      <c r="D1521" s="99">
        <v>1</v>
      </c>
      <c r="E1521" s="99">
        <v>5.0599999999999996</v>
      </c>
      <c r="F1521" s="106"/>
      <c r="G1521" s="106"/>
      <c r="H1521" s="106"/>
      <c r="I1521" s="106"/>
      <c r="J1521" s="106"/>
      <c r="K1521" s="99">
        <v>5.0599999999999996</v>
      </c>
      <c r="L1521" s="99">
        <v>5.0599999999999996</v>
      </c>
      <c r="M1521" s="102"/>
      <c r="N1521" s="100"/>
    </row>
    <row r="1522" spans="1:14" ht="12" hidden="1" customHeight="1" x14ac:dyDescent="0.2">
      <c r="A1522" s="153" t="s">
        <v>1298</v>
      </c>
      <c r="B1522" s="173" t="s">
        <v>1286</v>
      </c>
      <c r="C1522" s="100"/>
      <c r="D1522" s="99">
        <v>1</v>
      </c>
      <c r="E1522" s="99">
        <v>7.83</v>
      </c>
      <c r="F1522" s="106"/>
      <c r="G1522" s="106"/>
      <c r="H1522" s="106"/>
      <c r="I1522" s="106"/>
      <c r="J1522" s="106"/>
      <c r="K1522" s="99">
        <v>7.83</v>
      </c>
      <c r="L1522" s="99">
        <v>7.83</v>
      </c>
      <c r="M1522" s="102"/>
      <c r="N1522" s="100"/>
    </row>
    <row r="1523" spans="1:14" ht="63" hidden="1" customHeight="1" x14ac:dyDescent="0.25">
      <c r="A1523" s="172">
        <v>40913</v>
      </c>
      <c r="B1523" s="118" t="s">
        <v>641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</v>
      </c>
      <c r="N1523" s="227" t="s">
        <v>165</v>
      </c>
    </row>
    <row r="1524" spans="1:14" ht="12" hidden="1" customHeight="1" x14ac:dyDescent="0.2">
      <c r="A1524" s="153" t="s">
        <v>1299</v>
      </c>
      <c r="B1524" s="173" t="s">
        <v>611</v>
      </c>
      <c r="C1524" s="100"/>
      <c r="D1524" s="99">
        <v>1</v>
      </c>
      <c r="E1524" s="99">
        <v>3</v>
      </c>
      <c r="F1524" s="106"/>
      <c r="G1524" s="106"/>
      <c r="H1524" s="106"/>
      <c r="I1524" s="106"/>
      <c r="J1524" s="106"/>
      <c r="K1524" s="99">
        <v>3</v>
      </c>
      <c r="L1524" s="99">
        <v>3</v>
      </c>
      <c r="M1524" s="102"/>
      <c r="N1524" s="100"/>
    </row>
    <row r="1525" spans="1:14" ht="63" hidden="1" customHeight="1" x14ac:dyDescent="0.25">
      <c r="A1525" s="172">
        <v>40914</v>
      </c>
      <c r="B1525" s="118" t="s">
        <v>643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1300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13.35" hidden="1" customHeight="1" x14ac:dyDescent="0.2">
      <c r="A1527" s="226" t="s">
        <v>1301</v>
      </c>
      <c r="B1527" s="164" t="s">
        <v>43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hidden="1" customHeight="1" x14ac:dyDescent="0.2">
      <c r="A1528" s="225" t="s">
        <v>644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42" hidden="1" customHeight="1" x14ac:dyDescent="0.25">
      <c r="A1529" s="176">
        <v>41275</v>
      </c>
      <c r="B1529" s="116" t="s">
        <v>1302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8" t="s">
        <v>165</v>
      </c>
    </row>
    <row r="1530" spans="1:14" ht="12" hidden="1" customHeight="1" x14ac:dyDescent="0.2">
      <c r="A1530" s="153" t="s">
        <v>1303</v>
      </c>
      <c r="B1530" s="173" t="s">
        <v>1304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9.6" hidden="1" customHeight="1" x14ac:dyDescent="0.25">
      <c r="A1531" s="176">
        <v>41276</v>
      </c>
      <c r="B1531" s="116" t="s">
        <v>1305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6</v>
      </c>
      <c r="N1531" s="228" t="s">
        <v>165</v>
      </c>
    </row>
    <row r="1532" spans="1:14" ht="15.3" hidden="1" customHeight="1" x14ac:dyDescent="0.2">
      <c r="A1532" s="153" t="s">
        <v>1306</v>
      </c>
      <c r="B1532" s="173" t="s">
        <v>1304</v>
      </c>
      <c r="C1532" s="100"/>
      <c r="D1532" s="99">
        <v>1</v>
      </c>
      <c r="E1532" s="99">
        <v>6</v>
      </c>
      <c r="F1532" s="106"/>
      <c r="G1532" s="106"/>
      <c r="H1532" s="106"/>
      <c r="I1532" s="106"/>
      <c r="J1532" s="106"/>
      <c r="K1532" s="99">
        <v>6</v>
      </c>
      <c r="L1532" s="99">
        <v>6</v>
      </c>
      <c r="M1532" s="102"/>
      <c r="N1532" s="100"/>
    </row>
    <row r="1533" spans="1:14" ht="43.05" hidden="1" customHeight="1" x14ac:dyDescent="0.25">
      <c r="A1533" s="172">
        <v>41277</v>
      </c>
      <c r="B1533" s="116" t="s">
        <v>1307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14</v>
      </c>
      <c r="N1533" s="227" t="s">
        <v>165</v>
      </c>
    </row>
    <row r="1534" spans="1:14" ht="12.6" hidden="1" customHeight="1" x14ac:dyDescent="0.2">
      <c r="A1534" s="153" t="s">
        <v>1308</v>
      </c>
      <c r="B1534" s="173" t="s">
        <v>1304</v>
      </c>
      <c r="C1534" s="100"/>
      <c r="D1534" s="99">
        <v>1</v>
      </c>
      <c r="E1534" s="99">
        <v>14</v>
      </c>
      <c r="F1534" s="106"/>
      <c r="G1534" s="106"/>
      <c r="H1534" s="106"/>
      <c r="I1534" s="106"/>
      <c r="J1534" s="106"/>
      <c r="K1534" s="99">
        <v>14</v>
      </c>
      <c r="L1534" s="99">
        <v>14</v>
      </c>
      <c r="M1534" s="102"/>
      <c r="N1534" s="100"/>
    </row>
    <row r="1535" spans="1:14" ht="47.85" hidden="1" customHeight="1" x14ac:dyDescent="0.25">
      <c r="A1535" s="172">
        <v>41278</v>
      </c>
      <c r="B1535" s="118" t="s">
        <v>652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16</v>
      </c>
      <c r="N1535" s="227" t="s">
        <v>165</v>
      </c>
    </row>
    <row r="1536" spans="1:14" ht="12.6" hidden="1" customHeight="1" x14ac:dyDescent="0.2">
      <c r="A1536" s="153" t="s">
        <v>1309</v>
      </c>
      <c r="B1536" s="173" t="s">
        <v>611</v>
      </c>
      <c r="C1536" s="100"/>
      <c r="D1536" s="99">
        <v>1</v>
      </c>
      <c r="E1536" s="99">
        <v>16</v>
      </c>
      <c r="F1536" s="106"/>
      <c r="G1536" s="106"/>
      <c r="H1536" s="106"/>
      <c r="I1536" s="106"/>
      <c r="J1536" s="106"/>
      <c r="K1536" s="99">
        <v>16</v>
      </c>
      <c r="L1536" s="99">
        <v>16</v>
      </c>
      <c r="M1536" s="102"/>
      <c r="N1536" s="100"/>
    </row>
    <row r="1537" spans="1:14" ht="52.8" hidden="1" customHeight="1" x14ac:dyDescent="0.25">
      <c r="A1537" s="172">
        <v>41279</v>
      </c>
      <c r="B1537" s="118" t="s">
        <v>654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7</v>
      </c>
      <c r="N1537" s="227" t="s">
        <v>165</v>
      </c>
    </row>
    <row r="1538" spans="1:14" ht="12.6" hidden="1" customHeight="1" x14ac:dyDescent="0.2">
      <c r="A1538" s="153" t="s">
        <v>1310</v>
      </c>
      <c r="B1538" s="173" t="s">
        <v>611</v>
      </c>
      <c r="C1538" s="100"/>
      <c r="D1538" s="99">
        <v>1</v>
      </c>
      <c r="E1538" s="99">
        <v>7</v>
      </c>
      <c r="F1538" s="106"/>
      <c r="G1538" s="106"/>
      <c r="H1538" s="106"/>
      <c r="I1538" s="106"/>
      <c r="J1538" s="106"/>
      <c r="K1538" s="99">
        <v>7</v>
      </c>
      <c r="L1538" s="99">
        <v>7</v>
      </c>
      <c r="M1538" s="102"/>
      <c r="N1538" s="100"/>
    </row>
    <row r="1539" spans="1:14" ht="36" hidden="1" customHeight="1" x14ac:dyDescent="0.25">
      <c r="A1539" s="172">
        <v>41280</v>
      </c>
      <c r="B1539" s="116" t="s">
        <v>1311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5</v>
      </c>
      <c r="N1539" s="227" t="s">
        <v>165</v>
      </c>
    </row>
    <row r="1540" spans="1:14" ht="12.6" hidden="1" customHeight="1" x14ac:dyDescent="0.2">
      <c r="A1540" s="153" t="s">
        <v>1312</v>
      </c>
      <c r="B1540" s="173" t="s">
        <v>611</v>
      </c>
      <c r="C1540" s="100"/>
      <c r="D1540" s="99">
        <v>1</v>
      </c>
      <c r="E1540" s="99">
        <v>5</v>
      </c>
      <c r="F1540" s="106"/>
      <c r="G1540" s="106"/>
      <c r="H1540" s="106"/>
      <c r="I1540" s="106"/>
      <c r="J1540" s="106"/>
      <c r="K1540" s="99">
        <v>5</v>
      </c>
      <c r="L1540" s="99">
        <v>5</v>
      </c>
      <c r="M1540" s="102"/>
      <c r="N1540" s="100"/>
    </row>
    <row r="1541" spans="1:14" ht="47.55" hidden="1" customHeight="1" x14ac:dyDescent="0.25">
      <c r="A1541" s="172">
        <v>41281</v>
      </c>
      <c r="B1541" s="118" t="s">
        <v>658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" hidden="1" customHeight="1" x14ac:dyDescent="0.2">
      <c r="A1542" s="153" t="s">
        <v>1313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62.1" hidden="1" customHeight="1" x14ac:dyDescent="0.25">
      <c r="A1543" s="172">
        <v>41282</v>
      </c>
      <c r="B1543" s="118" t="s">
        <v>660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4</v>
      </c>
      <c r="N1543" s="227" t="s">
        <v>165</v>
      </c>
    </row>
    <row r="1544" spans="1:14" ht="12.6" hidden="1" customHeight="1" x14ac:dyDescent="0.2">
      <c r="A1544" s="153" t="s">
        <v>1314</v>
      </c>
      <c r="B1544" s="173" t="s">
        <v>611</v>
      </c>
      <c r="C1544" s="100"/>
      <c r="D1544" s="99">
        <v>1</v>
      </c>
      <c r="E1544" s="99">
        <v>4</v>
      </c>
      <c r="F1544" s="106"/>
      <c r="G1544" s="106"/>
      <c r="H1544" s="106"/>
      <c r="I1544" s="106"/>
      <c r="J1544" s="106"/>
      <c r="K1544" s="99">
        <v>4</v>
      </c>
      <c r="L1544" s="99">
        <v>4</v>
      </c>
      <c r="M1544" s="102"/>
      <c r="N1544" s="100"/>
    </row>
    <row r="1545" spans="1:14" ht="38.25" hidden="1" customHeight="1" x14ac:dyDescent="0.25">
      <c r="A1545" s="176">
        <v>41283</v>
      </c>
      <c r="B1545" s="116" t="s">
        <v>1315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1255.9000000000001</v>
      </c>
      <c r="N1545" s="228" t="s">
        <v>124</v>
      </c>
    </row>
    <row r="1546" spans="1:14" ht="12.6" hidden="1" customHeight="1" x14ac:dyDescent="0.2">
      <c r="A1546" s="155" t="s">
        <v>1316</v>
      </c>
      <c r="B1546" s="173" t="s">
        <v>611</v>
      </c>
      <c r="C1546" s="100"/>
      <c r="D1546" s="99">
        <v>1</v>
      </c>
      <c r="E1546" s="99">
        <v>1255.9000000000001</v>
      </c>
      <c r="F1546" s="106"/>
      <c r="G1546" s="106"/>
      <c r="H1546" s="106"/>
      <c r="I1546" s="106"/>
      <c r="J1546" s="106"/>
      <c r="K1546" s="99">
        <v>1255.9000000000001</v>
      </c>
      <c r="L1546" s="99">
        <v>1255.9000000000001</v>
      </c>
      <c r="M1546" s="102"/>
      <c r="N1546" s="100"/>
    </row>
    <row r="1547" spans="1:14" ht="60.75" hidden="1" customHeight="1" x14ac:dyDescent="0.25">
      <c r="A1547" s="179">
        <v>40191</v>
      </c>
      <c r="B1547" s="118" t="s">
        <v>664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3350.2</v>
      </c>
      <c r="N1547" s="227" t="s">
        <v>124</v>
      </c>
    </row>
    <row r="1548" spans="1:14" ht="12.6" hidden="1" customHeight="1" x14ac:dyDescent="0.2">
      <c r="A1548" s="155" t="s">
        <v>1317</v>
      </c>
      <c r="B1548" s="173" t="s">
        <v>611</v>
      </c>
      <c r="C1548" s="100"/>
      <c r="D1548" s="99">
        <v>1</v>
      </c>
      <c r="E1548" s="99">
        <v>3350.2</v>
      </c>
      <c r="F1548" s="106"/>
      <c r="G1548" s="106"/>
      <c r="H1548" s="106"/>
      <c r="I1548" s="106"/>
      <c r="J1548" s="106"/>
      <c r="K1548" s="99">
        <v>3350.2</v>
      </c>
      <c r="L1548" s="99">
        <v>3350.2</v>
      </c>
      <c r="M1548" s="102"/>
      <c r="N1548" s="100"/>
    </row>
    <row r="1549" spans="1:14" ht="50.1" hidden="1" customHeight="1" x14ac:dyDescent="0.25">
      <c r="A1549" s="179">
        <v>40556</v>
      </c>
      <c r="B1549" s="116" t="s">
        <v>1318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421.5</v>
      </c>
      <c r="N1549" s="227" t="s">
        <v>124</v>
      </c>
    </row>
    <row r="1550" spans="1:14" ht="12.6" hidden="1" customHeight="1" x14ac:dyDescent="0.2">
      <c r="A1550" s="155" t="s">
        <v>1319</v>
      </c>
      <c r="B1550" s="173" t="s">
        <v>611</v>
      </c>
      <c r="C1550" s="100"/>
      <c r="D1550" s="99">
        <v>1</v>
      </c>
      <c r="E1550" s="99">
        <v>421.5</v>
      </c>
      <c r="F1550" s="106"/>
      <c r="G1550" s="106"/>
      <c r="H1550" s="106"/>
      <c r="I1550" s="106"/>
      <c r="J1550" s="106"/>
      <c r="K1550" s="99">
        <v>421.5</v>
      </c>
      <c r="L1550" s="99">
        <v>421.5</v>
      </c>
      <c r="M1550" s="102"/>
      <c r="N1550" s="100"/>
    </row>
    <row r="1551" spans="1:14" ht="37.35" hidden="1" customHeight="1" x14ac:dyDescent="0.25">
      <c r="A1551" s="179">
        <v>40921</v>
      </c>
      <c r="B1551" s="116" t="s">
        <v>1320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471.5</v>
      </c>
      <c r="N1551" s="227" t="s">
        <v>124</v>
      </c>
    </row>
    <row r="1552" spans="1:14" ht="12.6" hidden="1" customHeight="1" x14ac:dyDescent="0.2">
      <c r="A1552" s="155" t="s">
        <v>1321</v>
      </c>
      <c r="B1552" s="173" t="s">
        <v>611</v>
      </c>
      <c r="C1552" s="100"/>
      <c r="D1552" s="99">
        <v>1</v>
      </c>
      <c r="E1552" s="99">
        <v>471.5</v>
      </c>
      <c r="F1552" s="106"/>
      <c r="G1552" s="106"/>
      <c r="H1552" s="106"/>
      <c r="I1552" s="106"/>
      <c r="J1552" s="106"/>
      <c r="K1552" s="99">
        <v>471.5</v>
      </c>
      <c r="L1552" s="99">
        <v>471.5</v>
      </c>
      <c r="M1552" s="102"/>
      <c r="N1552" s="100"/>
    </row>
    <row r="1553" spans="1:14" ht="36.75" hidden="1" customHeight="1" x14ac:dyDescent="0.25">
      <c r="A1553" s="179">
        <v>41287</v>
      </c>
      <c r="B1553" s="116" t="s">
        <v>1322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12</v>
      </c>
      <c r="N1553" s="227" t="s">
        <v>124</v>
      </c>
    </row>
    <row r="1554" spans="1:14" ht="12.6" hidden="1" customHeight="1" x14ac:dyDescent="0.2">
      <c r="A1554" s="155" t="s">
        <v>1323</v>
      </c>
      <c r="B1554" s="173" t="s">
        <v>611</v>
      </c>
      <c r="C1554" s="100"/>
      <c r="D1554" s="99">
        <v>1</v>
      </c>
      <c r="E1554" s="99">
        <v>12</v>
      </c>
      <c r="F1554" s="106"/>
      <c r="G1554" s="106"/>
      <c r="H1554" s="106"/>
      <c r="I1554" s="106"/>
      <c r="J1554" s="106"/>
      <c r="K1554" s="99">
        <v>12</v>
      </c>
      <c r="L1554" s="99">
        <v>12</v>
      </c>
      <c r="M1554" s="102"/>
      <c r="N1554" s="100"/>
    </row>
    <row r="1555" spans="1:14" ht="35.85" hidden="1" customHeight="1" x14ac:dyDescent="0.25">
      <c r="A1555" s="179">
        <v>41652</v>
      </c>
      <c r="B1555" s="118" t="s">
        <v>672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26</v>
      </c>
      <c r="N1555" s="227" t="s">
        <v>165</v>
      </c>
    </row>
    <row r="1556" spans="1:14" ht="12.6" hidden="1" customHeight="1" x14ac:dyDescent="0.2">
      <c r="A1556" s="155" t="s">
        <v>1324</v>
      </c>
      <c r="B1556" s="173" t="s">
        <v>611</v>
      </c>
      <c r="C1556" s="100"/>
      <c r="D1556" s="99">
        <v>1</v>
      </c>
      <c r="E1556" s="99">
        <v>26</v>
      </c>
      <c r="F1556" s="106"/>
      <c r="G1556" s="106"/>
      <c r="H1556" s="106"/>
      <c r="I1556" s="106"/>
      <c r="J1556" s="106"/>
      <c r="K1556" s="99">
        <v>26</v>
      </c>
      <c r="L1556" s="99">
        <v>26</v>
      </c>
      <c r="M1556" s="102"/>
      <c r="N1556" s="100"/>
    </row>
    <row r="1557" spans="1:14" ht="55.5" hidden="1" customHeight="1" x14ac:dyDescent="0.25">
      <c r="A1557" s="179">
        <v>42017</v>
      </c>
      <c r="B1557" s="118" t="s">
        <v>674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7</v>
      </c>
      <c r="N1557" s="227" t="s">
        <v>165</v>
      </c>
    </row>
    <row r="1558" spans="1:14" ht="12.6" hidden="1" customHeight="1" x14ac:dyDescent="0.2">
      <c r="A1558" s="155" t="s">
        <v>1325</v>
      </c>
      <c r="B1558" s="173" t="s">
        <v>611</v>
      </c>
      <c r="C1558" s="100"/>
      <c r="D1558" s="99">
        <v>1</v>
      </c>
      <c r="E1558" s="99">
        <v>7</v>
      </c>
      <c r="F1558" s="106"/>
      <c r="G1558" s="106"/>
      <c r="H1558" s="106"/>
      <c r="I1558" s="106"/>
      <c r="J1558" s="106"/>
      <c r="K1558" s="99">
        <v>7</v>
      </c>
      <c r="L1558" s="99">
        <v>7</v>
      </c>
      <c r="M1558" s="102"/>
      <c r="N1558" s="100"/>
    </row>
    <row r="1559" spans="1:14" ht="56.55" hidden="1" customHeight="1" x14ac:dyDescent="0.25">
      <c r="A1559" s="179">
        <v>42382</v>
      </c>
      <c r="B1559" s="118" t="s">
        <v>676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1</v>
      </c>
      <c r="N1559" s="227" t="s">
        <v>165</v>
      </c>
    </row>
    <row r="1560" spans="1:14" ht="12.6" hidden="1" customHeight="1" x14ac:dyDescent="0.2">
      <c r="A1560" s="155" t="s">
        <v>1326</v>
      </c>
      <c r="B1560" s="173" t="s">
        <v>611</v>
      </c>
      <c r="C1560" s="100"/>
      <c r="D1560" s="99">
        <v>1</v>
      </c>
      <c r="E1560" s="99">
        <v>1</v>
      </c>
      <c r="F1560" s="106"/>
      <c r="G1560" s="106"/>
      <c r="H1560" s="106"/>
      <c r="I1560" s="106"/>
      <c r="J1560" s="106"/>
      <c r="K1560" s="99">
        <v>1</v>
      </c>
      <c r="L1560" s="99">
        <v>1</v>
      </c>
      <c r="M1560" s="102"/>
      <c r="N1560" s="100"/>
    </row>
    <row r="1561" spans="1:14" ht="31.05" hidden="1" customHeight="1" x14ac:dyDescent="0.25">
      <c r="A1561" s="179">
        <v>42748</v>
      </c>
      <c r="B1561" s="116" t="s">
        <v>1327</v>
      </c>
      <c r="C1561" s="95"/>
      <c r="D1561" s="101"/>
      <c r="E1561" s="101"/>
      <c r="F1561" s="101"/>
      <c r="G1561" s="101"/>
      <c r="H1561" s="101"/>
      <c r="I1561" s="101"/>
      <c r="J1561" s="101"/>
      <c r="K1561" s="101"/>
      <c r="L1561" s="101"/>
      <c r="M1561" s="98">
        <v>1</v>
      </c>
      <c r="N1561" s="227" t="s">
        <v>165</v>
      </c>
    </row>
    <row r="1562" spans="1:14" ht="12.75" hidden="1" customHeight="1" x14ac:dyDescent="0.2">
      <c r="A1562" s="155" t="s">
        <v>1328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27.6" hidden="1" customHeight="1" x14ac:dyDescent="0.25">
      <c r="A1563" s="179">
        <v>43113</v>
      </c>
      <c r="B1563" s="116" t="s">
        <v>1329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20</v>
      </c>
      <c r="N1563" s="227" t="s">
        <v>165</v>
      </c>
    </row>
    <row r="1564" spans="1:14" ht="12.6" hidden="1" customHeight="1" x14ac:dyDescent="0.2">
      <c r="A1564" s="155" t="s">
        <v>1330</v>
      </c>
      <c r="B1564" s="173" t="s">
        <v>611</v>
      </c>
      <c r="C1564" s="100"/>
      <c r="D1564" s="99">
        <v>1</v>
      </c>
      <c r="E1564" s="99">
        <v>20</v>
      </c>
      <c r="F1564" s="106"/>
      <c r="G1564" s="106"/>
      <c r="H1564" s="106"/>
      <c r="I1564" s="106"/>
      <c r="J1564" s="106"/>
      <c r="K1564" s="99">
        <v>20</v>
      </c>
      <c r="L1564" s="99">
        <v>20</v>
      </c>
      <c r="M1564" s="102"/>
      <c r="N1564" s="100"/>
    </row>
    <row r="1565" spans="1:14" ht="37.799999999999997" hidden="1" customHeight="1" x14ac:dyDescent="0.25">
      <c r="A1565" s="229">
        <v>43478</v>
      </c>
      <c r="B1565" s="116" t="s">
        <v>1331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98">
        <v>1</v>
      </c>
      <c r="N1565" s="228" t="s">
        <v>165</v>
      </c>
    </row>
    <row r="1566" spans="1:14" ht="12.6" hidden="1" customHeight="1" x14ac:dyDescent="0.2">
      <c r="A1566" s="155" t="s">
        <v>1332</v>
      </c>
      <c r="B1566" s="173" t="s">
        <v>611</v>
      </c>
      <c r="C1566" s="100"/>
      <c r="D1566" s="99">
        <v>1</v>
      </c>
      <c r="E1566" s="99">
        <v>1</v>
      </c>
      <c r="F1566" s="106"/>
      <c r="G1566" s="106"/>
      <c r="H1566" s="106"/>
      <c r="I1566" s="106"/>
      <c r="J1566" s="106"/>
      <c r="K1566" s="99">
        <v>1</v>
      </c>
      <c r="L1566" s="99">
        <v>1</v>
      </c>
      <c r="M1566" s="102"/>
      <c r="N1566" s="100"/>
    </row>
    <row r="1567" spans="1:14" ht="51" hidden="1" customHeight="1" x14ac:dyDescent="0.25">
      <c r="A1567" s="179">
        <v>43843</v>
      </c>
      <c r="B1567" s="116" t="s">
        <v>1333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134.69999999999999</v>
      </c>
      <c r="N1567" s="227" t="s">
        <v>124</v>
      </c>
    </row>
    <row r="1568" spans="1:14" ht="12.6" hidden="1" customHeight="1" x14ac:dyDescent="0.2">
      <c r="A1568" s="155" t="s">
        <v>1334</v>
      </c>
      <c r="B1568" s="173" t="s">
        <v>611</v>
      </c>
      <c r="C1568" s="100"/>
      <c r="D1568" s="99">
        <v>1</v>
      </c>
      <c r="E1568" s="99">
        <v>134.69999999999999</v>
      </c>
      <c r="F1568" s="106"/>
      <c r="G1568" s="106"/>
      <c r="H1568" s="106"/>
      <c r="I1568" s="106"/>
      <c r="J1568" s="106"/>
      <c r="K1568" s="99">
        <v>134.69999999999999</v>
      </c>
      <c r="L1568" s="99">
        <v>134.69999999999999</v>
      </c>
      <c r="M1568" s="102"/>
      <c r="N1568" s="100"/>
    </row>
    <row r="1569" spans="1:14" ht="57.3" hidden="1" customHeight="1" x14ac:dyDescent="0.25">
      <c r="A1569" s="179">
        <v>44209</v>
      </c>
      <c r="B1569" s="118" t="s">
        <v>686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100</v>
      </c>
      <c r="N1569" s="227" t="s">
        <v>124</v>
      </c>
    </row>
    <row r="1570" spans="1:14" ht="12.6" hidden="1" customHeight="1" x14ac:dyDescent="0.2">
      <c r="A1570" s="119" t="s">
        <v>1335</v>
      </c>
      <c r="B1570" s="120" t="s">
        <v>611</v>
      </c>
      <c r="C1570" s="121"/>
      <c r="D1570" s="122">
        <v>1</v>
      </c>
      <c r="E1570" s="122">
        <v>696.75</v>
      </c>
      <c r="F1570" s="123"/>
      <c r="G1570" s="123"/>
      <c r="H1570" s="123"/>
      <c r="I1570" s="123"/>
      <c r="J1570" s="123"/>
      <c r="K1570" s="122">
        <v>696.75</v>
      </c>
      <c r="L1570" s="122">
        <v>696.75</v>
      </c>
      <c r="M1570" s="125"/>
      <c r="N1570" s="121"/>
    </row>
    <row r="1571" spans="1:14" ht="39.6" hidden="1" customHeight="1" x14ac:dyDescent="0.25">
      <c r="A1571" s="229">
        <v>44574</v>
      </c>
      <c r="B1571" s="116" t="s">
        <v>1336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91.5</v>
      </c>
      <c r="N1571" s="228" t="s">
        <v>124</v>
      </c>
    </row>
    <row r="1572" spans="1:14" ht="12.6" hidden="1" customHeight="1" x14ac:dyDescent="0.2">
      <c r="A1572" s="155" t="s">
        <v>1337</v>
      </c>
      <c r="B1572" s="173" t="s">
        <v>611</v>
      </c>
      <c r="C1572" s="100"/>
      <c r="D1572" s="99">
        <v>1</v>
      </c>
      <c r="E1572" s="99">
        <v>91.5</v>
      </c>
      <c r="F1572" s="106"/>
      <c r="G1572" s="106"/>
      <c r="H1572" s="106"/>
      <c r="I1572" s="106"/>
      <c r="J1572" s="106"/>
      <c r="K1572" s="99">
        <v>91.5</v>
      </c>
      <c r="L1572" s="99">
        <v>91.5</v>
      </c>
      <c r="M1572" s="102"/>
      <c r="N1572" s="100"/>
    </row>
    <row r="1573" spans="1:14" ht="55.5" hidden="1" customHeight="1" x14ac:dyDescent="0.25">
      <c r="A1573" s="179">
        <v>44939</v>
      </c>
      <c r="B1573" s="118" t="s">
        <v>690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142">
        <v>65.2</v>
      </c>
      <c r="N1573" s="227" t="s">
        <v>124</v>
      </c>
    </row>
    <row r="1574" spans="1:14" ht="12.6" hidden="1" customHeight="1" x14ac:dyDescent="0.2">
      <c r="A1574" s="155" t="s">
        <v>1338</v>
      </c>
      <c r="B1574" s="173" t="s">
        <v>611</v>
      </c>
      <c r="C1574" s="100"/>
      <c r="D1574" s="99">
        <v>1</v>
      </c>
      <c r="E1574" s="99">
        <v>65.2</v>
      </c>
      <c r="F1574" s="106"/>
      <c r="G1574" s="106"/>
      <c r="H1574" s="106"/>
      <c r="I1574" s="106"/>
      <c r="J1574" s="106"/>
      <c r="K1574" s="99">
        <v>65.2</v>
      </c>
      <c r="L1574" s="99">
        <v>65.2</v>
      </c>
      <c r="M1574" s="161"/>
      <c r="N1574" s="100"/>
    </row>
    <row r="1575" spans="1:14" ht="38.25" hidden="1" customHeight="1" x14ac:dyDescent="0.25">
      <c r="A1575" s="229">
        <v>45304</v>
      </c>
      <c r="B1575" s="116" t="s">
        <v>1339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37">
        <v>182.1</v>
      </c>
      <c r="N1575" s="228" t="s">
        <v>124</v>
      </c>
    </row>
    <row r="1576" spans="1:14" ht="12.6" hidden="1" customHeight="1" x14ac:dyDescent="0.2">
      <c r="A1576" s="155" t="s">
        <v>1340</v>
      </c>
      <c r="B1576" s="173" t="s">
        <v>611</v>
      </c>
      <c r="C1576" s="100"/>
      <c r="D1576" s="99">
        <v>1</v>
      </c>
      <c r="E1576" s="99">
        <v>182.1</v>
      </c>
      <c r="F1576" s="106"/>
      <c r="G1576" s="106"/>
      <c r="H1576" s="106"/>
      <c r="I1576" s="106"/>
      <c r="J1576" s="106"/>
      <c r="K1576" s="99">
        <v>182.1</v>
      </c>
      <c r="L1576" s="99">
        <v>182.1</v>
      </c>
      <c r="M1576" s="161"/>
      <c r="N1576" s="100"/>
    </row>
    <row r="1577" spans="1:14" ht="37.799999999999997" hidden="1" customHeight="1" x14ac:dyDescent="0.25">
      <c r="A1577" s="229">
        <v>45670</v>
      </c>
      <c r="B1577" s="116" t="s">
        <v>1336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2</v>
      </c>
      <c r="N1577" s="228" t="s">
        <v>124</v>
      </c>
    </row>
    <row r="1578" spans="1:14" ht="12.75" hidden="1" customHeight="1" x14ac:dyDescent="0.2">
      <c r="A1578" s="155" t="s">
        <v>1341</v>
      </c>
      <c r="B1578" s="173" t="s">
        <v>611</v>
      </c>
      <c r="C1578" s="100"/>
      <c r="D1578" s="99">
        <v>1</v>
      </c>
      <c r="E1578" s="99">
        <v>2</v>
      </c>
      <c r="F1578" s="106"/>
      <c r="G1578" s="106"/>
      <c r="H1578" s="106"/>
      <c r="I1578" s="106"/>
      <c r="J1578" s="106"/>
      <c r="K1578" s="99">
        <v>2</v>
      </c>
      <c r="L1578" s="99">
        <v>2</v>
      </c>
      <c r="M1578" s="161"/>
      <c r="N1578" s="100"/>
    </row>
    <row r="1579" spans="1:14" ht="36.75" hidden="1" customHeight="1" x14ac:dyDescent="0.25">
      <c r="A1579" s="179">
        <v>46035</v>
      </c>
      <c r="B1579" s="116" t="s">
        <v>1342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1">
        <v>2</v>
      </c>
      <c r="N1579" s="227" t="s">
        <v>124</v>
      </c>
    </row>
    <row r="1580" spans="1:14" ht="12.6" hidden="1" customHeight="1" x14ac:dyDescent="0.2">
      <c r="A1580" s="155" t="s">
        <v>1343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9.6" hidden="1" customHeight="1" x14ac:dyDescent="0.25">
      <c r="A1581" s="229">
        <v>46400</v>
      </c>
      <c r="B1581" s="116" t="s">
        <v>1344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0">
        <v>1</v>
      </c>
      <c r="N1581" s="228" t="s">
        <v>165</v>
      </c>
    </row>
    <row r="1582" spans="1:14" ht="12.6" hidden="1" customHeight="1" x14ac:dyDescent="0.2">
      <c r="A1582" s="155" t="s">
        <v>1345</v>
      </c>
      <c r="B1582" s="173" t="s">
        <v>611</v>
      </c>
      <c r="C1582" s="100"/>
      <c r="D1582" s="99">
        <v>1</v>
      </c>
      <c r="E1582" s="99">
        <v>1</v>
      </c>
      <c r="F1582" s="106"/>
      <c r="G1582" s="106"/>
      <c r="H1582" s="106"/>
      <c r="I1582" s="106"/>
      <c r="J1582" s="106"/>
      <c r="K1582" s="99">
        <v>1</v>
      </c>
      <c r="L1582" s="99">
        <v>1</v>
      </c>
      <c r="M1582" s="161"/>
      <c r="N1582" s="100"/>
    </row>
    <row r="1583" spans="1:14" ht="37.35" hidden="1" customHeight="1" x14ac:dyDescent="0.25">
      <c r="A1583" s="179">
        <v>46765</v>
      </c>
      <c r="B1583" s="116" t="s">
        <v>1346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1">
        <v>1</v>
      </c>
      <c r="N1583" s="227" t="s">
        <v>165</v>
      </c>
    </row>
    <row r="1584" spans="1:14" ht="12.6" hidden="1" customHeight="1" x14ac:dyDescent="0.2">
      <c r="A1584" s="155" t="s">
        <v>1347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29.55" hidden="1" customHeight="1" x14ac:dyDescent="0.25">
      <c r="A1585" s="179">
        <v>47131</v>
      </c>
      <c r="B1585" s="116" t="s">
        <v>1348</v>
      </c>
      <c r="C1585" s="95"/>
      <c r="D1585" s="101"/>
      <c r="E1585" s="101"/>
      <c r="F1585" s="101"/>
      <c r="G1585" s="101"/>
      <c r="H1585" s="101"/>
      <c r="I1585" s="101"/>
      <c r="J1585" s="101"/>
      <c r="K1585" s="101"/>
      <c r="L1585" s="101"/>
      <c r="M1585" s="231">
        <v>1</v>
      </c>
      <c r="N1585" s="227" t="s">
        <v>165</v>
      </c>
    </row>
    <row r="1586" spans="1:15" ht="12.6" hidden="1" customHeight="1" x14ac:dyDescent="0.2">
      <c r="A1586" s="155" t="s">
        <v>1349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38.25" hidden="1" customHeight="1" x14ac:dyDescent="0.25">
      <c r="A1587" s="229">
        <v>47496</v>
      </c>
      <c r="B1587" s="116" t="s">
        <v>1350</v>
      </c>
      <c r="C1587" s="112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230">
        <v>3</v>
      </c>
      <c r="N1587" s="228" t="s">
        <v>165</v>
      </c>
    </row>
    <row r="1588" spans="1:15" ht="12.6" hidden="1" customHeight="1" x14ac:dyDescent="0.2">
      <c r="A1588" s="155" t="s">
        <v>1351</v>
      </c>
      <c r="B1588" s="173" t="s">
        <v>611</v>
      </c>
      <c r="C1588" s="100"/>
      <c r="D1588" s="99">
        <v>1</v>
      </c>
      <c r="E1588" s="99">
        <v>3</v>
      </c>
      <c r="F1588" s="106"/>
      <c r="G1588" s="106"/>
      <c r="H1588" s="106"/>
      <c r="I1588" s="106"/>
      <c r="J1588" s="106"/>
      <c r="K1588" s="99">
        <v>3</v>
      </c>
      <c r="L1588" s="99">
        <v>3</v>
      </c>
      <c r="M1588" s="161"/>
      <c r="N1588" s="100"/>
    </row>
    <row r="1589" spans="1:15" ht="50.55" hidden="1" customHeight="1" x14ac:dyDescent="0.25">
      <c r="A1589" s="179">
        <v>47861</v>
      </c>
      <c r="B1589" s="116" t="s">
        <v>1352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1">
        <v>8</v>
      </c>
      <c r="N1589" s="227" t="s">
        <v>165</v>
      </c>
    </row>
    <row r="1590" spans="1:15" ht="12.6" hidden="1" customHeight="1" x14ac:dyDescent="0.2">
      <c r="A1590" s="155" t="s">
        <v>1353</v>
      </c>
      <c r="B1590" s="173" t="s">
        <v>611</v>
      </c>
      <c r="C1590" s="100"/>
      <c r="D1590" s="99">
        <v>1</v>
      </c>
      <c r="E1590" s="99">
        <v>8</v>
      </c>
      <c r="F1590" s="106"/>
      <c r="G1590" s="106"/>
      <c r="H1590" s="106"/>
      <c r="I1590" s="106"/>
      <c r="J1590" s="106"/>
      <c r="K1590" s="99">
        <v>8</v>
      </c>
      <c r="L1590" s="99">
        <v>8</v>
      </c>
      <c r="M1590" s="161"/>
      <c r="N1590" s="100"/>
    </row>
    <row r="1591" spans="1:15" ht="40.5" hidden="1" customHeight="1" x14ac:dyDescent="0.25">
      <c r="A1591" s="229">
        <v>48226</v>
      </c>
      <c r="B1591" s="116" t="s">
        <v>1354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0">
        <v>56</v>
      </c>
      <c r="N1591" s="228" t="s">
        <v>165</v>
      </c>
    </row>
    <row r="1592" spans="1:15" ht="12.6" hidden="1" customHeight="1" x14ac:dyDescent="0.2">
      <c r="A1592" s="155" t="s">
        <v>1355</v>
      </c>
      <c r="B1592" s="173" t="s">
        <v>611</v>
      </c>
      <c r="C1592" s="100"/>
      <c r="D1592" s="99">
        <v>1</v>
      </c>
      <c r="E1592" s="99">
        <v>56</v>
      </c>
      <c r="F1592" s="106"/>
      <c r="G1592" s="106"/>
      <c r="H1592" s="106"/>
      <c r="I1592" s="106"/>
      <c r="J1592" s="106"/>
      <c r="K1592" s="99">
        <v>56</v>
      </c>
      <c r="L1592" s="99">
        <v>56</v>
      </c>
      <c r="M1592" s="161"/>
      <c r="N1592" s="100"/>
    </row>
    <row r="1593" spans="1:15" ht="37.799999999999997" hidden="1" customHeight="1" x14ac:dyDescent="0.25">
      <c r="A1593" s="229">
        <v>48592</v>
      </c>
      <c r="B1593" s="116" t="s">
        <v>1356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4</v>
      </c>
      <c r="N1593" s="228" t="s">
        <v>165</v>
      </c>
    </row>
    <row r="1594" spans="1:15" ht="12.6" hidden="1" customHeight="1" x14ac:dyDescent="0.25">
      <c r="A1594" s="155" t="s">
        <v>1357</v>
      </c>
      <c r="B1594" s="713" t="s">
        <v>611</v>
      </c>
      <c r="C1594" s="714"/>
      <c r="D1594" s="106"/>
      <c r="E1594" s="99">
        <v>1</v>
      </c>
      <c r="F1594" s="99">
        <v>4</v>
      </c>
      <c r="G1594" s="106"/>
      <c r="H1594" s="106"/>
      <c r="I1594" s="106"/>
      <c r="J1594" s="106"/>
      <c r="K1594" s="106"/>
      <c r="L1594" s="99">
        <v>4</v>
      </c>
      <c r="M1594" s="209">
        <v>4</v>
      </c>
      <c r="N1594" s="100"/>
      <c r="O1594" s="61"/>
    </row>
    <row r="1595" spans="1:15" ht="37.799999999999997" hidden="1" customHeight="1" x14ac:dyDescent="0.25">
      <c r="A1595" s="229">
        <v>48957</v>
      </c>
      <c r="B1595" s="693" t="s">
        <v>1358</v>
      </c>
      <c r="C1595" s="694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133"/>
      <c r="N1595" s="232">
        <v>16</v>
      </c>
      <c r="O1595" s="62" t="s">
        <v>792</v>
      </c>
    </row>
    <row r="1596" spans="1:15" ht="12.6" hidden="1" customHeight="1" x14ac:dyDescent="0.25">
      <c r="A1596" s="155" t="s">
        <v>1359</v>
      </c>
      <c r="B1596" s="713" t="s">
        <v>611</v>
      </c>
      <c r="C1596" s="714"/>
      <c r="D1596" s="106"/>
      <c r="E1596" s="99">
        <v>1</v>
      </c>
      <c r="F1596" s="99">
        <v>16</v>
      </c>
      <c r="G1596" s="106"/>
      <c r="H1596" s="106"/>
      <c r="I1596" s="106"/>
      <c r="J1596" s="106"/>
      <c r="K1596" s="106"/>
      <c r="L1596" s="99">
        <v>16</v>
      </c>
      <c r="M1596" s="209">
        <v>16</v>
      </c>
      <c r="N1596" s="100"/>
      <c r="O1596" s="61"/>
    </row>
    <row r="1597" spans="1:15" ht="38.25" hidden="1" customHeight="1" x14ac:dyDescent="0.25">
      <c r="A1597" s="229">
        <v>49322</v>
      </c>
      <c r="B1597" s="693" t="s">
        <v>1360</v>
      </c>
      <c r="C1597" s="694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75" hidden="1" customHeight="1" x14ac:dyDescent="0.25">
      <c r="A1598" s="155" t="s">
        <v>1361</v>
      </c>
      <c r="B1598" s="713" t="s">
        <v>611</v>
      </c>
      <c r="C1598" s="714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58.35" hidden="1" customHeight="1" x14ac:dyDescent="0.25">
      <c r="A1599" s="179">
        <v>49687</v>
      </c>
      <c r="B1599" s="693" t="s">
        <v>1362</v>
      </c>
      <c r="C1599" s="694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168">
        <v>32</v>
      </c>
      <c r="O1599" s="60" t="s">
        <v>792</v>
      </c>
    </row>
    <row r="1600" spans="1:15" ht="12.75" hidden="1" customHeight="1" x14ac:dyDescent="0.25">
      <c r="A1600" s="155" t="s">
        <v>1363</v>
      </c>
      <c r="B1600" s="713" t="s">
        <v>611</v>
      </c>
      <c r="C1600" s="714"/>
      <c r="D1600" s="106"/>
      <c r="E1600" s="99">
        <v>1</v>
      </c>
      <c r="F1600" s="99">
        <v>32</v>
      </c>
      <c r="G1600" s="106"/>
      <c r="H1600" s="106"/>
      <c r="I1600" s="106"/>
      <c r="J1600" s="106"/>
      <c r="K1600" s="106"/>
      <c r="L1600" s="99">
        <v>32</v>
      </c>
      <c r="M1600" s="209">
        <v>32</v>
      </c>
      <c r="N1600" s="100"/>
      <c r="O1600" s="61"/>
    </row>
    <row r="1601" spans="1:15" ht="57.3" hidden="1" customHeight="1" x14ac:dyDescent="0.25">
      <c r="A1601" s="179">
        <v>50053</v>
      </c>
      <c r="B1601" s="715" t="s">
        <v>716</v>
      </c>
      <c r="C1601" s="716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44</v>
      </c>
      <c r="O1601" s="60" t="s">
        <v>792</v>
      </c>
    </row>
    <row r="1602" spans="1:15" ht="12.75" hidden="1" customHeight="1" x14ac:dyDescent="0.25">
      <c r="A1602" s="155" t="s">
        <v>1364</v>
      </c>
      <c r="B1602" s="713" t="s">
        <v>611</v>
      </c>
      <c r="C1602" s="714"/>
      <c r="D1602" s="106"/>
      <c r="E1602" s="99">
        <v>1</v>
      </c>
      <c r="F1602" s="99">
        <v>44</v>
      </c>
      <c r="G1602" s="106"/>
      <c r="H1602" s="106"/>
      <c r="I1602" s="106"/>
      <c r="J1602" s="106"/>
      <c r="K1602" s="106"/>
      <c r="L1602" s="99">
        <v>44</v>
      </c>
      <c r="M1602" s="209">
        <v>44</v>
      </c>
      <c r="N1602" s="100"/>
      <c r="O1602" s="61"/>
    </row>
    <row r="1603" spans="1:15" ht="53.1" hidden="1" customHeight="1" x14ac:dyDescent="0.25">
      <c r="A1603" s="179">
        <v>50418</v>
      </c>
      <c r="B1603" s="715" t="s">
        <v>1365</v>
      </c>
      <c r="C1603" s="716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9</v>
      </c>
      <c r="O1603" s="60" t="s">
        <v>792</v>
      </c>
    </row>
    <row r="1604" spans="1:15" ht="12.6" hidden="1" customHeight="1" x14ac:dyDescent="0.25">
      <c r="A1604" s="155" t="s">
        <v>1366</v>
      </c>
      <c r="B1604" s="713" t="s">
        <v>611</v>
      </c>
      <c r="C1604" s="714"/>
      <c r="D1604" s="106"/>
      <c r="E1604" s="99">
        <v>1</v>
      </c>
      <c r="F1604" s="99">
        <v>9</v>
      </c>
      <c r="G1604" s="106"/>
      <c r="H1604" s="106"/>
      <c r="I1604" s="106"/>
      <c r="J1604" s="106"/>
      <c r="K1604" s="106"/>
      <c r="L1604" s="99">
        <v>9</v>
      </c>
      <c r="M1604" s="209">
        <v>9</v>
      </c>
      <c r="N1604" s="100"/>
      <c r="O1604" s="61"/>
    </row>
    <row r="1605" spans="1:15" ht="15.3" customHeight="1" x14ac:dyDescent="0.25">
      <c r="A1605" s="200" t="s">
        <v>1367</v>
      </c>
      <c r="B1605" s="233" t="s">
        <v>1368</v>
      </c>
      <c r="C1605" s="234"/>
      <c r="D1605" s="241"/>
      <c r="E1605" s="241"/>
      <c r="F1605" s="241"/>
      <c r="G1605" s="241"/>
      <c r="H1605" s="241"/>
      <c r="I1605" s="241"/>
      <c r="J1605" s="241"/>
      <c r="K1605" s="241"/>
      <c r="L1605" s="241"/>
      <c r="M1605" s="235"/>
      <c r="N1605" s="165"/>
      <c r="O1605" s="58"/>
    </row>
    <row r="1606" spans="1:15" ht="12.6" customHeight="1" x14ac:dyDescent="0.25">
      <c r="A1606" s="140" t="s">
        <v>720</v>
      </c>
      <c r="B1606" s="711" t="s">
        <v>838</v>
      </c>
      <c r="C1606" s="712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156"/>
      <c r="N1606" s="127"/>
      <c r="O1606" s="59"/>
    </row>
    <row r="1607" spans="1:15" ht="54.75" hidden="1" customHeight="1" x14ac:dyDescent="0.25">
      <c r="A1607" s="179" t="s">
        <v>725</v>
      </c>
      <c r="B1607" s="715" t="s">
        <v>722</v>
      </c>
      <c r="C1607" s="716"/>
      <c r="D1607" s="193"/>
      <c r="E1607" s="193"/>
      <c r="F1607" s="193"/>
      <c r="G1607" s="193"/>
      <c r="H1607" s="240" t="s">
        <v>903</v>
      </c>
      <c r="I1607" s="193"/>
      <c r="J1607" s="193"/>
      <c r="K1607" s="193"/>
      <c r="L1607" s="193"/>
      <c r="M1607" s="133"/>
      <c r="N1607" s="168">
        <v>1</v>
      </c>
      <c r="O1607" s="60" t="s">
        <v>792</v>
      </c>
    </row>
    <row r="1608" spans="1:15" ht="12.6" hidden="1" customHeight="1" x14ac:dyDescent="0.25">
      <c r="A1608" s="155" t="s">
        <v>1369</v>
      </c>
      <c r="B1608" s="713" t="s">
        <v>1370</v>
      </c>
      <c r="C1608" s="714"/>
      <c r="D1608" s="106"/>
      <c r="E1608" s="99">
        <v>1</v>
      </c>
      <c r="F1608" s="99">
        <v>1</v>
      </c>
      <c r="G1608" s="106"/>
      <c r="H1608" s="106"/>
      <c r="I1608" s="106"/>
      <c r="J1608" s="106"/>
      <c r="K1608" s="106"/>
      <c r="L1608" s="99">
        <v>1</v>
      </c>
      <c r="M1608" s="209">
        <v>1</v>
      </c>
      <c r="N1608" s="100"/>
      <c r="O1608" s="61"/>
    </row>
    <row r="1609" spans="1:15" ht="58.8" hidden="1" customHeight="1" x14ac:dyDescent="0.25">
      <c r="A1609" s="179" t="s">
        <v>723</v>
      </c>
      <c r="B1609" s="118" t="s">
        <v>724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98">
        <v>1</v>
      </c>
      <c r="N1609" s="227" t="s">
        <v>165</v>
      </c>
    </row>
    <row r="1610" spans="1:15" ht="12.6" hidden="1" customHeight="1" x14ac:dyDescent="0.2">
      <c r="A1610" s="153" t="s">
        <v>1371</v>
      </c>
      <c r="B1610" s="216" t="s">
        <v>1370</v>
      </c>
      <c r="C1610" s="100"/>
      <c r="D1610" s="99">
        <v>1</v>
      </c>
      <c r="E1610" s="99">
        <v>1</v>
      </c>
      <c r="F1610" s="106"/>
      <c r="G1610" s="106"/>
      <c r="H1610" s="106"/>
      <c r="I1610" s="106"/>
      <c r="J1610" s="106"/>
      <c r="K1610" s="99">
        <v>1</v>
      </c>
      <c r="L1610" s="99">
        <v>1</v>
      </c>
      <c r="M1610" s="161"/>
      <c r="N1610" s="100"/>
    </row>
    <row r="1611" spans="1:15" ht="39.6" hidden="1" customHeight="1" x14ac:dyDescent="0.25">
      <c r="A1611" s="176">
        <v>41642</v>
      </c>
      <c r="B1611" s="116" t="s">
        <v>1372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3</v>
      </c>
      <c r="N1611" s="228" t="s">
        <v>165</v>
      </c>
    </row>
    <row r="1612" spans="1:15" ht="12.75" hidden="1" customHeight="1" x14ac:dyDescent="0.2">
      <c r="A1612" s="153" t="s">
        <v>1373</v>
      </c>
      <c r="B1612" s="216" t="s">
        <v>1370</v>
      </c>
      <c r="C1612" s="100"/>
      <c r="D1612" s="99">
        <v>1</v>
      </c>
      <c r="E1612" s="99">
        <v>3</v>
      </c>
      <c r="F1612" s="106"/>
      <c r="G1612" s="106"/>
      <c r="H1612" s="106"/>
      <c r="I1612" s="106"/>
      <c r="J1612" s="106"/>
      <c r="K1612" s="99">
        <v>3</v>
      </c>
      <c r="L1612" s="99">
        <v>3</v>
      </c>
      <c r="M1612" s="161"/>
      <c r="N1612" s="100"/>
    </row>
    <row r="1613" spans="1:15" ht="40.799999999999997" hidden="1" customHeight="1" x14ac:dyDescent="0.25">
      <c r="A1613" s="176">
        <v>41643</v>
      </c>
      <c r="B1613" s="116" t="s">
        <v>1374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7</v>
      </c>
      <c r="N1613" s="228" t="s">
        <v>165</v>
      </c>
    </row>
    <row r="1614" spans="1:15" ht="12.6" hidden="1" customHeight="1" x14ac:dyDescent="0.2">
      <c r="A1614" s="153" t="s">
        <v>1375</v>
      </c>
      <c r="B1614" s="216" t="s">
        <v>1370</v>
      </c>
      <c r="C1614" s="100"/>
      <c r="D1614" s="99">
        <v>1</v>
      </c>
      <c r="E1614" s="99">
        <v>7</v>
      </c>
      <c r="F1614" s="106"/>
      <c r="G1614" s="106"/>
      <c r="H1614" s="106"/>
      <c r="I1614" s="106"/>
      <c r="J1614" s="106"/>
      <c r="K1614" s="99">
        <v>7</v>
      </c>
      <c r="L1614" s="99">
        <v>7</v>
      </c>
      <c r="M1614" s="161"/>
      <c r="N1614" s="100"/>
    </row>
    <row r="1615" spans="1:15" ht="40.799999999999997" hidden="1" customHeight="1" x14ac:dyDescent="0.25">
      <c r="A1615" s="176">
        <v>41644</v>
      </c>
      <c r="B1615" s="116" t="s">
        <v>1376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1</v>
      </c>
      <c r="N1615" s="228" t="s">
        <v>165</v>
      </c>
    </row>
    <row r="1616" spans="1:15" ht="12.6" hidden="1" customHeight="1" x14ac:dyDescent="0.2">
      <c r="A1616" s="153" t="s">
        <v>1377</v>
      </c>
      <c r="B1616" s="216" t="s">
        <v>1370</v>
      </c>
      <c r="C1616" s="100"/>
      <c r="D1616" s="99">
        <v>1</v>
      </c>
      <c r="E1616" s="99">
        <v>1</v>
      </c>
      <c r="F1616" s="106"/>
      <c r="G1616" s="106"/>
      <c r="H1616" s="106"/>
      <c r="I1616" s="106"/>
      <c r="J1616" s="106"/>
      <c r="K1616" s="99">
        <v>1</v>
      </c>
      <c r="L1616" s="99">
        <v>1</v>
      </c>
      <c r="M1616" s="161"/>
      <c r="N1616" s="100"/>
    </row>
    <row r="1617" spans="1:14" ht="52.8" customHeight="1" x14ac:dyDescent="0.25">
      <c r="A1617" s="153" t="s">
        <v>731</v>
      </c>
      <c r="B1617" s="116" t="s">
        <v>1378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98">
        <v>4</v>
      </c>
      <c r="N1617" s="227" t="s">
        <v>165</v>
      </c>
    </row>
    <row r="1618" spans="1:14" ht="21" customHeight="1" x14ac:dyDescent="0.25">
      <c r="A1618" s="153" t="s">
        <v>1379</v>
      </c>
      <c r="B1618" s="216" t="s">
        <v>1370</v>
      </c>
      <c r="C1618" s="95"/>
      <c r="D1618" s="99">
        <v>1</v>
      </c>
      <c r="E1618" s="99">
        <v>4</v>
      </c>
      <c r="F1618" s="101"/>
      <c r="G1618" s="101"/>
      <c r="H1618" s="101"/>
      <c r="I1618" s="101"/>
      <c r="J1618" s="101"/>
      <c r="K1618" s="99">
        <v>4</v>
      </c>
      <c r="L1618" s="99">
        <v>4</v>
      </c>
      <c r="M1618" s="124"/>
      <c r="N1618" s="95"/>
    </row>
    <row r="1619" spans="1:14" ht="84" customHeight="1" x14ac:dyDescent="0.25">
      <c r="A1619" s="153" t="s">
        <v>733</v>
      </c>
      <c r="B1619" s="116" t="s">
        <v>1380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236">
        <v>168.21</v>
      </c>
      <c r="N1619" s="227" t="s">
        <v>124</v>
      </c>
    </row>
    <row r="1620" spans="1:14" ht="21" customHeight="1" x14ac:dyDescent="0.25">
      <c r="A1620" s="153" t="s">
        <v>1381</v>
      </c>
      <c r="B1620" s="216" t="s">
        <v>1370</v>
      </c>
      <c r="C1620" s="95"/>
      <c r="D1620" s="99">
        <v>1</v>
      </c>
      <c r="E1620" s="99">
        <v>168.21</v>
      </c>
      <c r="F1620" s="101"/>
      <c r="G1620" s="101"/>
      <c r="H1620" s="101"/>
      <c r="I1620" s="101"/>
      <c r="J1620" s="101"/>
      <c r="K1620" s="99">
        <v>168.21</v>
      </c>
      <c r="L1620" s="99">
        <v>168.21</v>
      </c>
      <c r="M1620" s="124"/>
      <c r="N1620" s="95"/>
    </row>
    <row r="1621" spans="1:14" ht="84" customHeight="1" x14ac:dyDescent="0.25">
      <c r="A1621" s="153" t="s">
        <v>735</v>
      </c>
      <c r="B1621" s="116" t="s">
        <v>1382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142">
        <v>36.94</v>
      </c>
      <c r="N1621" s="105" t="s">
        <v>124</v>
      </c>
    </row>
    <row r="1622" spans="1:14" ht="15.3" customHeight="1" x14ac:dyDescent="0.2">
      <c r="A1622" s="155" t="s">
        <v>1383</v>
      </c>
      <c r="B1622" s="216" t="s">
        <v>1370</v>
      </c>
      <c r="C1622" s="100"/>
      <c r="D1622" s="99">
        <v>1</v>
      </c>
      <c r="E1622" s="99">
        <v>36.94</v>
      </c>
      <c r="F1622" s="106"/>
      <c r="G1622" s="106"/>
      <c r="H1622" s="106"/>
      <c r="I1622" s="106"/>
      <c r="J1622" s="106"/>
      <c r="K1622" s="99">
        <v>36.94</v>
      </c>
      <c r="L1622" s="99">
        <v>36.94</v>
      </c>
      <c r="M1622" s="161"/>
      <c r="N1622" s="100"/>
    </row>
    <row r="1623" spans="1:14" ht="84" customHeight="1" x14ac:dyDescent="0.25">
      <c r="A1623" s="153" t="s">
        <v>737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14.05</v>
      </c>
      <c r="N1623" s="105" t="s">
        <v>124</v>
      </c>
    </row>
    <row r="1624" spans="1:14" ht="21" customHeight="1" x14ac:dyDescent="0.25">
      <c r="A1624" s="155" t="s">
        <v>1384</v>
      </c>
      <c r="B1624" s="216" t="s">
        <v>1370</v>
      </c>
      <c r="C1624" s="95"/>
      <c r="D1624" s="99">
        <v>1</v>
      </c>
      <c r="E1624" s="99">
        <v>14.05</v>
      </c>
      <c r="F1624" s="101"/>
      <c r="G1624" s="101"/>
      <c r="H1624" s="101"/>
      <c r="I1624" s="101"/>
      <c r="J1624" s="101"/>
      <c r="K1624" s="99">
        <v>14.05</v>
      </c>
      <c r="L1624" s="99">
        <v>14.05</v>
      </c>
      <c r="M1624" s="124"/>
      <c r="N1624" s="95"/>
    </row>
    <row r="1625" spans="1:14" ht="42" hidden="1" customHeight="1" x14ac:dyDescent="0.25">
      <c r="A1625" s="153" t="s">
        <v>738</v>
      </c>
      <c r="B1625" s="116" t="s">
        <v>1385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6">
        <v>2</v>
      </c>
      <c r="N1625" s="117" t="s">
        <v>165</v>
      </c>
    </row>
    <row r="1626" spans="1:14" ht="21" hidden="1" customHeight="1" x14ac:dyDescent="0.25">
      <c r="A1626" s="155" t="s">
        <v>1386</v>
      </c>
      <c r="B1626" s="216" t="s">
        <v>1370</v>
      </c>
      <c r="C1626" s="95"/>
      <c r="D1626" s="99">
        <v>1</v>
      </c>
      <c r="E1626" s="99">
        <v>2</v>
      </c>
      <c r="F1626" s="101"/>
      <c r="G1626" s="101"/>
      <c r="H1626" s="101"/>
      <c r="I1626" s="101"/>
      <c r="J1626" s="101"/>
      <c r="K1626" s="99">
        <v>2</v>
      </c>
      <c r="L1626" s="99">
        <v>2</v>
      </c>
      <c r="M1626" s="124"/>
      <c r="N1626" s="95"/>
    </row>
    <row r="1627" spans="1:14" ht="12" hidden="1" customHeight="1" x14ac:dyDescent="0.2">
      <c r="A1627" s="200" t="s">
        <v>1387</v>
      </c>
      <c r="B1627" s="164" t="s">
        <v>1388</v>
      </c>
      <c r="C1627" s="165"/>
      <c r="D1627" s="241"/>
      <c r="E1627" s="241"/>
      <c r="F1627" s="241"/>
      <c r="G1627" s="241"/>
      <c r="H1627" s="241"/>
      <c r="I1627" s="241"/>
      <c r="J1627" s="241"/>
      <c r="K1627" s="241"/>
      <c r="L1627" s="241"/>
      <c r="M1627" s="235"/>
      <c r="N1627" s="165"/>
    </row>
    <row r="1628" spans="1:14" ht="12" hidden="1" customHeight="1" x14ac:dyDescent="0.2">
      <c r="A1628" s="140" t="s">
        <v>741</v>
      </c>
      <c r="B1628" s="141" t="s">
        <v>838</v>
      </c>
      <c r="C1628" s="127"/>
      <c r="D1628" s="237"/>
      <c r="E1628" s="237"/>
      <c r="F1628" s="237"/>
      <c r="G1628" s="237"/>
      <c r="H1628" s="237"/>
      <c r="I1628" s="237"/>
      <c r="J1628" s="237"/>
      <c r="K1628" s="237"/>
      <c r="L1628" s="237"/>
      <c r="M1628" s="156"/>
      <c r="N1628" s="127"/>
    </row>
    <row r="1629" spans="1:14" ht="40.799999999999997" hidden="1" x14ac:dyDescent="0.25">
      <c r="A1629" s="250" t="s">
        <v>742</v>
      </c>
      <c r="B1629" s="116" t="s">
        <v>1389</v>
      </c>
      <c r="C1629" s="95"/>
      <c r="D1629" s="101"/>
      <c r="E1629" s="101"/>
      <c r="F1629" s="101"/>
      <c r="G1629" s="101"/>
      <c r="H1629" s="101"/>
      <c r="I1629" s="101"/>
      <c r="J1629" s="101"/>
      <c r="K1629" s="101"/>
      <c r="L1629" s="101"/>
      <c r="M1629" s="137">
        <v>72</v>
      </c>
      <c r="N1629" s="117" t="s">
        <v>124</v>
      </c>
    </row>
    <row r="1630" spans="1:14" ht="12" hidden="1" customHeight="1" x14ac:dyDescent="0.2">
      <c r="A1630" s="138"/>
      <c r="B1630" s="139" t="s">
        <v>1390</v>
      </c>
      <c r="C1630" s="115"/>
      <c r="D1630" s="108">
        <v>1</v>
      </c>
      <c r="E1630" s="108">
        <v>72</v>
      </c>
      <c r="F1630" s="238"/>
      <c r="G1630" s="238"/>
      <c r="H1630" s="238"/>
      <c r="I1630" s="238"/>
      <c r="J1630" s="238"/>
      <c r="K1630" s="108">
        <v>72</v>
      </c>
      <c r="L1630" s="108">
        <v>72</v>
      </c>
      <c r="M1630" s="248"/>
      <c r="N1630" s="115"/>
    </row>
    <row r="1631" spans="1:14" ht="12" hidden="1" customHeight="1" x14ac:dyDescent="0.2">
      <c r="A1631" s="140" t="s">
        <v>743</v>
      </c>
      <c r="B1631" s="141" t="s">
        <v>1391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0.799999999999997" hidden="1" x14ac:dyDescent="0.25">
      <c r="A1632" s="250" t="s">
        <v>745</v>
      </c>
      <c r="B1632" s="116" t="s">
        <v>989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98">
        <f>L1633</f>
        <v>17.28</v>
      </c>
      <c r="N1632" s="105" t="s">
        <v>46</v>
      </c>
    </row>
    <row r="1633" spans="1:14" ht="20.399999999999999" hidden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108">
        <v>0.4</v>
      </c>
      <c r="H1633" s="238"/>
      <c r="I1633" s="108">
        <v>0.6</v>
      </c>
      <c r="J1633" s="238"/>
      <c r="K1633" s="108">
        <f>E1633*G1633*I1633</f>
        <v>17.28</v>
      </c>
      <c r="L1633" s="108">
        <f>K1633*D1633</f>
        <v>17.28</v>
      </c>
      <c r="M1633" s="110"/>
      <c r="N1633" s="115"/>
    </row>
    <row r="1634" spans="1:14" ht="51" hidden="1" x14ac:dyDescent="0.25">
      <c r="A1634" s="250" t="s">
        <v>746</v>
      </c>
      <c r="B1634" s="116" t="s">
        <v>1193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98">
        <f>L1635</f>
        <v>17.28</v>
      </c>
      <c r="N1634" s="117" t="s">
        <v>1079</v>
      </c>
    </row>
    <row r="1635" spans="1:14" ht="20.399999999999999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40.799999999999997" hidden="1" x14ac:dyDescent="0.25">
      <c r="A1636" s="250" t="s">
        <v>747</v>
      </c>
      <c r="B1636" s="118" t="s">
        <v>251</v>
      </c>
      <c r="C1636" s="112"/>
      <c r="D1636" s="193"/>
      <c r="E1636" s="193"/>
      <c r="F1636" s="193"/>
      <c r="G1636" s="117" t="s">
        <v>1392</v>
      </c>
      <c r="H1636" s="193"/>
      <c r="I1636" s="193"/>
      <c r="J1636" s="193"/>
      <c r="K1636" s="193"/>
      <c r="L1636" s="193"/>
      <c r="M1636" s="98">
        <v>72</v>
      </c>
      <c r="N1636" s="117" t="s">
        <v>124</v>
      </c>
    </row>
    <row r="1637" spans="1:14" hidden="1" x14ac:dyDescent="0.2">
      <c r="A1637" s="148"/>
      <c r="B1637" s="139" t="s">
        <v>1393</v>
      </c>
      <c r="C1637" s="115"/>
      <c r="D1637" s="108">
        <v>1</v>
      </c>
      <c r="E1637" s="108">
        <v>72</v>
      </c>
      <c r="F1637" s="238"/>
      <c r="G1637" s="238"/>
      <c r="H1637" s="238"/>
      <c r="I1637" s="238"/>
      <c r="J1637" s="238"/>
      <c r="K1637" s="108">
        <v>72</v>
      </c>
      <c r="L1637" s="108">
        <v>72</v>
      </c>
      <c r="M1637" s="110"/>
      <c r="N1637" s="115"/>
    </row>
    <row r="1638" spans="1:14" ht="61.2" hidden="1" x14ac:dyDescent="0.25">
      <c r="A1638" s="250" t="s">
        <v>748</v>
      </c>
      <c r="B1638" s="118" t="s">
        <v>1400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f>L1639</f>
        <v>2.7360000000000002</v>
      </c>
      <c r="N1638" s="105" t="s">
        <v>46</v>
      </c>
    </row>
    <row r="1639" spans="1:14" ht="12" hidden="1" customHeight="1" x14ac:dyDescent="0.2">
      <c r="A1639" s="148"/>
      <c r="B1639" s="139" t="s">
        <v>611</v>
      </c>
      <c r="C1639" s="115"/>
      <c r="D1639" s="108">
        <v>1</v>
      </c>
      <c r="E1639" s="108">
        <v>72</v>
      </c>
      <c r="F1639" s="238"/>
      <c r="G1639" s="108">
        <v>0.2</v>
      </c>
      <c r="H1639" s="238"/>
      <c r="I1639" s="108">
        <v>0.19</v>
      </c>
      <c r="J1639" s="238"/>
      <c r="K1639" s="108">
        <f>E1639*G1639*I1639</f>
        <v>2.7360000000000002</v>
      </c>
      <c r="L1639" s="108">
        <f>K1639</f>
        <v>2.7360000000000002</v>
      </c>
      <c r="M1639" s="110"/>
      <c r="N1639" s="115"/>
    </row>
    <row r="1640" spans="1:14" ht="12" hidden="1" customHeight="1" x14ac:dyDescent="0.2">
      <c r="A1640" s="225" t="s">
        <v>749</v>
      </c>
      <c r="B1640" s="141" t="s">
        <v>142</v>
      </c>
      <c r="C1640" s="127"/>
      <c r="D1640" s="237"/>
      <c r="E1640" s="237"/>
      <c r="F1640" s="237"/>
      <c r="G1640" s="237"/>
      <c r="H1640" s="237"/>
      <c r="I1640" s="237"/>
      <c r="J1640" s="237"/>
      <c r="K1640" s="237"/>
      <c r="L1640" s="237"/>
      <c r="M1640" s="128"/>
      <c r="N1640" s="127"/>
    </row>
    <row r="1641" spans="1:14" ht="40.799999999999997" hidden="1" x14ac:dyDescent="0.25">
      <c r="A1641" s="250" t="s">
        <v>750</v>
      </c>
      <c r="B1641" s="116" t="s">
        <v>1394</v>
      </c>
      <c r="C1641" s="95"/>
      <c r="D1641" s="101"/>
      <c r="E1641" s="101"/>
      <c r="F1641" s="101"/>
      <c r="G1641" s="105" t="s">
        <v>1392</v>
      </c>
      <c r="H1641" s="101"/>
      <c r="I1641" s="101"/>
      <c r="J1641" s="101"/>
      <c r="K1641" s="101"/>
      <c r="L1641" s="101"/>
      <c r="M1641" s="98">
        <f>L1642+L1643</f>
        <v>117</v>
      </c>
      <c r="N1641" s="105" t="s">
        <v>124</v>
      </c>
    </row>
    <row r="1642" spans="1:14" ht="12" hidden="1" customHeight="1" x14ac:dyDescent="0.2">
      <c r="A1642" s="148"/>
      <c r="B1642" s="139" t="s">
        <v>1395</v>
      </c>
      <c r="C1642" s="115"/>
      <c r="D1642" s="108">
        <v>1</v>
      </c>
      <c r="E1642" s="108">
        <v>72</v>
      </c>
      <c r="F1642" s="238"/>
      <c r="G1642" s="238"/>
      <c r="H1642" s="238"/>
      <c r="I1642" s="238"/>
      <c r="J1642" s="238"/>
      <c r="K1642" s="108">
        <v>72</v>
      </c>
      <c r="L1642" s="108">
        <v>72</v>
      </c>
      <c r="M1642" s="110"/>
      <c r="N1642" s="115"/>
    </row>
    <row r="1643" spans="1:14" ht="12" hidden="1" customHeight="1" x14ac:dyDescent="0.2">
      <c r="A1643" s="148"/>
      <c r="B1643" s="139" t="s">
        <v>1401</v>
      </c>
      <c r="C1643" s="249" t="s">
        <v>1402</v>
      </c>
      <c r="D1643" s="108">
        <v>1</v>
      </c>
      <c r="E1643" s="108">
        <f>1.8*(72/3+1)</f>
        <v>45</v>
      </c>
      <c r="F1643" s="238"/>
      <c r="G1643" s="108"/>
      <c r="H1643" s="238"/>
      <c r="I1643" s="238"/>
      <c r="J1643" s="238"/>
      <c r="K1643" s="108">
        <f>E1643</f>
        <v>45</v>
      </c>
      <c r="L1643" s="108">
        <f>K1643</f>
        <v>45</v>
      </c>
      <c r="M1643" s="110"/>
      <c r="N1643" s="115"/>
    </row>
    <row r="1644" spans="1:14" ht="12" hidden="1" customHeight="1" x14ac:dyDescent="0.2">
      <c r="A1644" s="225" t="s">
        <v>752</v>
      </c>
      <c r="B1644" s="141" t="s">
        <v>753</v>
      </c>
      <c r="C1644" s="127"/>
      <c r="D1644" s="237"/>
      <c r="E1644" s="237"/>
      <c r="F1644" s="237"/>
      <c r="G1644" s="237"/>
      <c r="H1644" s="237"/>
      <c r="I1644" s="237"/>
      <c r="J1644" s="237"/>
      <c r="K1644" s="237"/>
      <c r="L1644" s="237"/>
      <c r="M1644" s="128"/>
      <c r="N1644" s="127"/>
    </row>
    <row r="1645" spans="1:14" ht="73.8" hidden="1" customHeight="1" x14ac:dyDescent="0.25">
      <c r="A1645" s="250" t="s">
        <v>754</v>
      </c>
      <c r="B1645" s="118" t="s">
        <v>755</v>
      </c>
      <c r="C1645" s="112"/>
      <c r="D1645" s="193"/>
      <c r="E1645" s="193"/>
      <c r="F1645" s="193"/>
      <c r="G1645" s="105" t="s">
        <v>1392</v>
      </c>
      <c r="H1645" s="193"/>
      <c r="I1645" s="193"/>
      <c r="J1645" s="193"/>
      <c r="K1645" s="193"/>
      <c r="L1645" s="193"/>
      <c r="M1645" s="98">
        <f>L1646</f>
        <v>129.6</v>
      </c>
      <c r="N1645" s="105" t="s">
        <v>63</v>
      </c>
    </row>
    <row r="1646" spans="1:14" ht="12" hidden="1" customHeight="1" x14ac:dyDescent="0.2">
      <c r="A1646" s="148"/>
      <c r="B1646" s="195" t="s">
        <v>1396</v>
      </c>
      <c r="C1646" s="115"/>
      <c r="D1646" s="108">
        <v>1</v>
      </c>
      <c r="E1646" s="108">
        <f>E1642</f>
        <v>72</v>
      </c>
      <c r="F1646" s="238"/>
      <c r="G1646" s="108">
        <v>1.8</v>
      </c>
      <c r="H1646" s="238"/>
      <c r="I1646" s="238"/>
      <c r="J1646" s="238"/>
      <c r="K1646" s="108">
        <f>E1646*G1646</f>
        <v>129.6</v>
      </c>
      <c r="L1646" s="108">
        <f>K1646*D1646</f>
        <v>129.6</v>
      </c>
      <c r="M1646" s="248"/>
      <c r="N1646" s="115"/>
    </row>
    <row r="1647" spans="1:14" ht="12" hidden="1" customHeight="1" x14ac:dyDescent="0.2">
      <c r="A1647" s="225" t="s">
        <v>756</v>
      </c>
      <c r="B1647" s="141" t="s">
        <v>108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56"/>
      <c r="N1647" s="127"/>
    </row>
    <row r="1648" spans="1:14" ht="74.25" hidden="1" customHeight="1" x14ac:dyDescent="0.25">
      <c r="A1648" s="250" t="s">
        <v>757</v>
      </c>
      <c r="B1648" s="118" t="s">
        <v>109</v>
      </c>
      <c r="C1648" s="112"/>
      <c r="D1648" s="193"/>
      <c r="E1648" s="193"/>
      <c r="F1648" s="193"/>
      <c r="G1648" s="240" t="s">
        <v>903</v>
      </c>
      <c r="H1648" s="193"/>
      <c r="I1648" s="193"/>
      <c r="J1648" s="193"/>
      <c r="K1648" s="193"/>
      <c r="L1648" s="193"/>
      <c r="M1648" s="142">
        <f>L1649</f>
        <v>288</v>
      </c>
      <c r="N1648" s="105" t="s">
        <v>63</v>
      </c>
    </row>
    <row r="1649" spans="1:14" hidden="1" x14ac:dyDescent="0.2">
      <c r="A1649" s="148"/>
      <c r="B1649" s="195" t="s">
        <v>1396</v>
      </c>
      <c r="C1649" s="115"/>
      <c r="D1649" s="108">
        <v>2</v>
      </c>
      <c r="E1649" s="108">
        <f>E1646</f>
        <v>72</v>
      </c>
      <c r="F1649" s="238"/>
      <c r="G1649" s="108">
        <v>2</v>
      </c>
      <c r="H1649" s="238"/>
      <c r="I1649" s="238"/>
      <c r="J1649" s="238"/>
      <c r="K1649" s="108">
        <f>E1649*G1649</f>
        <v>144</v>
      </c>
      <c r="L1649" s="108">
        <f>K1649*D1649</f>
        <v>288</v>
      </c>
      <c r="M1649" s="248"/>
      <c r="N1649" s="115"/>
    </row>
    <row r="1650" spans="1:14" ht="107.25" hidden="1" customHeight="1" x14ac:dyDescent="0.25">
      <c r="A1650" s="250" t="s">
        <v>758</v>
      </c>
      <c r="B1650" s="116" t="s">
        <v>941</v>
      </c>
      <c r="C1650" s="112"/>
      <c r="D1650" s="193"/>
      <c r="E1650" s="193"/>
      <c r="F1650" s="193"/>
      <c r="G1650" s="126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t="12" hidden="1" customHeight="1" x14ac:dyDescent="0.2">
      <c r="A1651" s="148"/>
      <c r="B1651" s="195" t="s">
        <v>1396</v>
      </c>
      <c r="C1651" s="115"/>
      <c r="D1651" s="108">
        <v>2</v>
      </c>
      <c r="E1651" s="108">
        <f>E1649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2" hidden="1" customHeight="1" x14ac:dyDescent="0.2">
      <c r="A1652" s="225" t="s">
        <v>759</v>
      </c>
      <c r="B1652" s="141" t="s">
        <v>42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36" hidden="1" customHeight="1" x14ac:dyDescent="0.25">
      <c r="A1653" s="250" t="s">
        <v>758</v>
      </c>
      <c r="B1653" s="116" t="s">
        <v>1397</v>
      </c>
      <c r="C1653" s="95"/>
      <c r="D1653" s="101"/>
      <c r="E1653" s="101"/>
      <c r="F1653" s="101"/>
      <c r="G1653" s="240" t="s">
        <v>903</v>
      </c>
      <c r="H1653" s="101"/>
      <c r="I1653" s="101"/>
      <c r="J1653" s="101"/>
      <c r="K1653" s="101"/>
      <c r="L1653" s="101"/>
      <c r="M1653" s="236">
        <v>350.84</v>
      </c>
      <c r="N1653" s="227" t="s">
        <v>63</v>
      </c>
    </row>
    <row r="1654" spans="1:14" ht="12" hidden="1" customHeight="1" x14ac:dyDescent="0.2">
      <c r="A1654" s="153"/>
      <c r="B1654" s="173" t="s">
        <v>1396</v>
      </c>
      <c r="C1654" s="100"/>
      <c r="D1654" s="99">
        <v>2</v>
      </c>
      <c r="E1654" s="99">
        <v>87.71</v>
      </c>
      <c r="F1654" s="106"/>
      <c r="G1654" s="99">
        <v>2</v>
      </c>
      <c r="H1654" s="106"/>
      <c r="I1654" s="106"/>
      <c r="J1654" s="106"/>
      <c r="K1654" s="99">
        <v>175.42</v>
      </c>
      <c r="L1654" s="99">
        <v>350.84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153"/>
      <c r="B1656" s="173" t="s">
        <v>884</v>
      </c>
      <c r="C1656" s="100"/>
      <c r="D1656" s="99">
        <v>1</v>
      </c>
      <c r="E1656" s="99">
        <v>49.39</v>
      </c>
      <c r="F1656" s="106"/>
      <c r="G1656" s="106"/>
      <c r="H1656" s="106"/>
      <c r="I1656" s="106"/>
      <c r="J1656" s="106"/>
      <c r="K1656" s="99">
        <v>49.39</v>
      </c>
      <c r="L1656" s="99">
        <v>49.39</v>
      </c>
      <c r="M1656" s="161"/>
      <c r="N1656" s="100"/>
    </row>
    <row r="1657" spans="1:14" hidden="1" x14ac:dyDescent="0.2">
      <c r="A1657" s="207" t="s">
        <v>1593</v>
      </c>
      <c r="B1657" s="141" t="str">
        <f>'2º READ.'!B568</f>
        <v>TERRAPLANAGEM</v>
      </c>
      <c r="C1657" s="127"/>
      <c r="D1657" s="237"/>
      <c r="E1657" s="237"/>
      <c r="F1657" s="237"/>
      <c r="G1657" s="237"/>
      <c r="H1657" s="237"/>
      <c r="I1657" s="237"/>
      <c r="J1657" s="237"/>
      <c r="K1657" s="237"/>
      <c r="L1657" s="237"/>
      <c r="M1657" s="156"/>
      <c r="N1657" s="127"/>
    </row>
    <row r="1658" spans="1:14" ht="71.400000000000006" hidden="1" x14ac:dyDescent="0.25">
      <c r="A1658" s="250" t="s">
        <v>758</v>
      </c>
      <c r="B1658" s="116" t="str">
        <f>'2º READ.'!B569</f>
        <v>ATERRO MECANIZADO DE VALA COM ESCAVADEIRA HIDRÁULICA (CAPACIDADE DA CAÇAMBA: 0,8 M³ / POTÊNCIA: 111 HP), LARGURA DE 1,5 A 2,5 M, PROFUNDIDADE ATÉ 1,5 M, COM SOLO ARGILO-ARENOSO.</v>
      </c>
      <c r="C1658" s="95"/>
      <c r="D1658" s="101"/>
      <c r="E1658" s="101"/>
      <c r="F1658" s="101"/>
      <c r="G1658" s="240"/>
      <c r="H1658" s="101"/>
      <c r="I1658" s="101"/>
      <c r="J1658" s="101"/>
      <c r="K1658" s="101"/>
      <c r="L1658" s="101"/>
      <c r="M1658" s="566">
        <f>L1659</f>
        <v>11164.8</v>
      </c>
      <c r="N1658" s="227" t="s">
        <v>46</v>
      </c>
    </row>
    <row r="1659" spans="1:14" hidden="1" x14ac:dyDescent="0.2">
      <c r="A1659" s="153"/>
      <c r="B1659" s="173" t="s">
        <v>1594</v>
      </c>
      <c r="C1659" s="100"/>
      <c r="D1659" s="99">
        <v>1</v>
      </c>
      <c r="E1659" s="99">
        <v>11164.8</v>
      </c>
      <c r="F1659" s="106"/>
      <c r="G1659" s="99"/>
      <c r="H1659" s="106"/>
      <c r="I1659" s="106"/>
      <c r="J1659" s="106"/>
      <c r="K1659" s="99"/>
      <c r="L1659" s="99">
        <f>E1659</f>
        <v>11164.8</v>
      </c>
      <c r="M1659" s="161"/>
      <c r="N1659" s="100"/>
    </row>
    <row r="1665" spans="9:9" x14ac:dyDescent="0.25">
      <c r="I1665" s="48">
        <v>77</v>
      </c>
    </row>
  </sheetData>
  <mergeCells count="28">
    <mergeCell ref="B1608:C1608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6:C1606"/>
    <mergeCell ref="B1607:C1607"/>
    <mergeCell ref="B1595:C1595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4:C1594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933A-7DD7-4E74-B84D-6D38261D0B39}">
  <dimension ref="A1:AB589"/>
  <sheetViews>
    <sheetView view="pageBreakPreview" topLeftCell="K562" zoomScaleNormal="85" zoomScaleSheetLayoutView="100" workbookViewId="0">
      <selection activeCell="V571" sqref="V571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6" width="10.5" style="31" hidden="1" customWidth="1"/>
    <col min="7" max="7" width="24.19921875" style="31" hidden="1" customWidth="1"/>
    <col min="8" max="8" width="15.19921875" style="31" customWidth="1"/>
    <col min="9" max="9" width="12.3984375" style="31" hidden="1" customWidth="1"/>
    <col min="10" max="10" width="18.69921875" style="31" hidden="1" customWidth="1"/>
    <col min="11" max="11" width="17.69921875" style="31" customWidth="1"/>
    <col min="12" max="12" width="11.69921875" style="2" customWidth="1"/>
    <col min="13" max="13" width="10.796875" style="2" customWidth="1"/>
    <col min="14" max="14" width="15.59765625" style="4" customWidth="1"/>
    <col min="15" max="15" width="14.69921875" style="4" hidden="1" customWidth="1"/>
    <col min="16" max="16" width="14.296875" style="4" hidden="1" customWidth="1"/>
    <col min="17" max="17" width="17.59765625" style="4" customWidth="1"/>
    <col min="18" max="18" width="14.69921875" style="4" hidden="1" customWidth="1"/>
    <col min="19" max="19" width="17.5" style="4" hidden="1" customWidth="1"/>
    <col min="20" max="20" width="17.59765625" style="4" customWidth="1"/>
    <col min="21" max="22" width="15.59765625" style="4" customWidth="1"/>
    <col min="23" max="23" width="11.5" style="4" customWidth="1"/>
    <col min="24" max="24" width="18.19921875" style="4" bestFit="1" customWidth="1"/>
    <col min="25" max="25" width="10.5" style="4" bestFit="1" customWidth="1"/>
    <col min="26" max="26" width="13.69921875" style="4" bestFit="1" customWidth="1"/>
    <col min="27" max="16384" width="9" style="4"/>
  </cols>
  <sheetData>
    <row r="1" spans="1:28" s="6" customFormat="1" ht="12.75" customHeight="1" x14ac:dyDescent="0.25">
      <c r="A1" s="82"/>
      <c r="B1" s="83"/>
      <c r="C1" s="734" t="s">
        <v>1604</v>
      </c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  <c r="R1" s="734"/>
      <c r="S1" s="734"/>
      <c r="T1" s="734"/>
      <c r="U1" s="734"/>
      <c r="V1" s="734"/>
      <c r="W1" s="735"/>
      <c r="X1" s="5"/>
      <c r="Y1" s="5"/>
      <c r="Z1" s="5"/>
      <c r="AA1" s="5"/>
      <c r="AB1" s="5"/>
    </row>
    <row r="2" spans="1:28" s="6" customFormat="1" ht="12.75" customHeight="1" x14ac:dyDescent="0.25">
      <c r="A2" s="19"/>
      <c r="B2" s="20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6"/>
      <c r="V2" s="736"/>
      <c r="W2" s="737"/>
      <c r="X2" s="5"/>
      <c r="Y2" s="5"/>
      <c r="Z2" s="5"/>
      <c r="AA2" s="5"/>
      <c r="AB2" s="5"/>
    </row>
    <row r="3" spans="1:28" s="6" customFormat="1" ht="12.75" customHeight="1" x14ac:dyDescent="0.25">
      <c r="A3" s="19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  <c r="S3" s="736"/>
      <c r="T3" s="736"/>
      <c r="U3" s="736"/>
      <c r="V3" s="736"/>
      <c r="W3" s="737"/>
      <c r="X3" s="5"/>
      <c r="Y3" s="5"/>
      <c r="Z3" s="5"/>
      <c r="AA3" s="5"/>
      <c r="AB3" s="5"/>
    </row>
    <row r="4" spans="1:28" s="6" customFormat="1" ht="12.75" customHeight="1" x14ac:dyDescent="0.25">
      <c r="A4" s="19"/>
      <c r="B4" s="18" t="s">
        <v>24</v>
      </c>
      <c r="C4" s="736"/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  <c r="O4" s="736"/>
      <c r="P4" s="736"/>
      <c r="Q4" s="736"/>
      <c r="R4" s="736"/>
      <c r="S4" s="736"/>
      <c r="T4" s="736"/>
      <c r="U4" s="736"/>
      <c r="V4" s="736"/>
      <c r="W4" s="737"/>
      <c r="X4" s="5"/>
      <c r="Y4" s="5"/>
      <c r="Z4" s="5"/>
      <c r="AA4" s="5"/>
      <c r="AB4" s="5"/>
    </row>
    <row r="5" spans="1:28" s="6" customFormat="1" ht="12.75" customHeight="1" x14ac:dyDescent="0.25">
      <c r="A5" s="21"/>
      <c r="B5" s="18" t="s">
        <v>6</v>
      </c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  <c r="T5" s="738"/>
      <c r="U5" s="738"/>
      <c r="V5" s="738"/>
      <c r="W5" s="739"/>
      <c r="X5" s="5"/>
      <c r="Y5" s="5"/>
      <c r="Z5" s="5"/>
      <c r="AA5" s="5"/>
      <c r="AB5" s="5"/>
    </row>
    <row r="6" spans="1:28" s="6" customFormat="1" ht="31.2" x14ac:dyDescent="0.25">
      <c r="A6" s="727" t="s">
        <v>2</v>
      </c>
      <c r="B6" s="728"/>
      <c r="C6" s="728"/>
      <c r="D6" s="728"/>
      <c r="E6" s="729"/>
      <c r="F6" s="344"/>
      <c r="G6" s="344"/>
      <c r="H6" s="344"/>
      <c r="I6" s="344"/>
      <c r="J6" s="344"/>
      <c r="K6" s="344"/>
      <c r="L6" s="740" t="s">
        <v>3</v>
      </c>
      <c r="M6" s="741"/>
      <c r="N6" s="741"/>
      <c r="O6" s="741"/>
      <c r="P6" s="741"/>
      <c r="Q6" s="741"/>
      <c r="R6" s="741"/>
      <c r="S6" s="741"/>
      <c r="T6" s="741"/>
      <c r="U6" s="742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346"/>
      <c r="J7" s="346"/>
      <c r="K7" s="346"/>
      <c r="L7" s="663" t="s">
        <v>6</v>
      </c>
      <c r="M7" s="664"/>
      <c r="N7" s="664"/>
      <c r="O7" s="664"/>
      <c r="P7" s="664"/>
      <c r="Q7" s="664"/>
      <c r="R7" s="664"/>
      <c r="S7" s="664"/>
      <c r="T7" s="664"/>
      <c r="U7" s="665"/>
      <c r="V7" s="669">
        <v>45513</v>
      </c>
      <c r="W7" s="670" t="s">
        <v>1608</v>
      </c>
      <c r="X7" s="5"/>
      <c r="Y7" s="5"/>
      <c r="Z7" s="5"/>
      <c r="AA7" s="5"/>
      <c r="AB7" s="5"/>
    </row>
    <row r="8" spans="1:28" s="6" customFormat="1" x14ac:dyDescent="0.25">
      <c r="A8" s="666"/>
      <c r="B8" s="667"/>
      <c r="C8" s="667"/>
      <c r="D8" s="667"/>
      <c r="E8" s="668"/>
      <c r="F8" s="347"/>
      <c r="G8" s="347"/>
      <c r="H8" s="347"/>
      <c r="I8" s="347"/>
      <c r="J8" s="347"/>
      <c r="K8" s="347"/>
      <c r="L8" s="666"/>
      <c r="M8" s="667"/>
      <c r="N8" s="667"/>
      <c r="O8" s="667"/>
      <c r="P8" s="667"/>
      <c r="Q8" s="667"/>
      <c r="R8" s="667"/>
      <c r="S8" s="667"/>
      <c r="T8" s="667"/>
      <c r="U8" s="668"/>
      <c r="V8" s="669"/>
      <c r="W8" s="671"/>
      <c r="X8" s="5"/>
      <c r="Y8" s="5"/>
      <c r="Z8" s="5"/>
      <c r="AA8" s="5"/>
      <c r="AB8" s="5"/>
    </row>
    <row r="9" spans="1:28" s="6" customFormat="1" ht="33" customHeight="1" x14ac:dyDescent="0.25">
      <c r="A9" s="727" t="s">
        <v>7</v>
      </c>
      <c r="B9" s="728"/>
      <c r="C9" s="728"/>
      <c r="D9" s="728"/>
      <c r="E9" s="729"/>
      <c r="F9" s="348"/>
      <c r="G9" s="348"/>
      <c r="H9" s="348"/>
      <c r="I9" s="348"/>
      <c r="J9" s="348"/>
      <c r="K9" s="348"/>
      <c r="L9" s="730" t="s">
        <v>8</v>
      </c>
      <c r="M9" s="730"/>
      <c r="N9" s="730"/>
      <c r="O9" s="730"/>
      <c r="P9" s="730"/>
      <c r="Q9" s="730"/>
      <c r="R9" s="730"/>
      <c r="S9" s="730"/>
      <c r="T9" s="730"/>
      <c r="U9" s="7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351"/>
      <c r="J10" s="351"/>
      <c r="K10" s="351"/>
      <c r="L10" s="672" t="s">
        <v>804</v>
      </c>
      <c r="M10" s="672"/>
      <c r="N10" s="672"/>
      <c r="O10" s="672"/>
      <c r="P10" s="672"/>
      <c r="Q10" s="672"/>
      <c r="R10" s="672"/>
      <c r="S10" s="672"/>
      <c r="T10" s="672"/>
      <c r="U10" s="672"/>
      <c r="V10" s="669">
        <v>44957</v>
      </c>
      <c r="W10" s="669">
        <v>45322</v>
      </c>
      <c r="X10" s="5"/>
      <c r="Y10" s="5"/>
      <c r="Z10" s="5"/>
      <c r="AA10" s="5"/>
      <c r="AB10" s="5"/>
    </row>
    <row r="11" spans="1:28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352"/>
      <c r="J11" s="352"/>
      <c r="K11" s="35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69"/>
      <c r="W11" s="669"/>
      <c r="X11" s="5"/>
      <c r="Y11" s="5"/>
      <c r="Z11" s="5"/>
      <c r="AA11" s="5"/>
      <c r="AB11" s="5"/>
    </row>
    <row r="12" spans="1:28" s="6" customFormat="1" ht="31.2" x14ac:dyDescent="0.25">
      <c r="A12" s="730" t="s">
        <v>12</v>
      </c>
      <c r="B12" s="730"/>
      <c r="C12" s="731" t="s">
        <v>1598</v>
      </c>
      <c r="D12" s="732"/>
      <c r="E12" s="733" t="s">
        <v>1484</v>
      </c>
      <c r="F12" s="733"/>
      <c r="G12" s="733"/>
      <c r="H12" s="733"/>
      <c r="I12" s="731" t="s">
        <v>1590</v>
      </c>
      <c r="J12" s="732"/>
      <c r="K12" s="559" t="s">
        <v>1595</v>
      </c>
      <c r="L12" s="727" t="s">
        <v>1586</v>
      </c>
      <c r="M12" s="729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725" t="str">
        <f>'BM10'!N12</f>
        <v>Valor da medição - R$</v>
      </c>
      <c r="U12" s="726"/>
      <c r="V12" s="743" t="s">
        <v>15</v>
      </c>
      <c r="W12" s="743"/>
      <c r="X12" s="5"/>
      <c r="Y12" s="5"/>
      <c r="Z12" s="5"/>
      <c r="AA12" s="5"/>
      <c r="AB12" s="5"/>
    </row>
    <row r="13" spans="1:28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Q571</f>
        <v>2383046.7800000007</v>
      </c>
      <c r="F13" s="641"/>
      <c r="G13" s="641"/>
      <c r="H13" s="637"/>
      <c r="I13" s="721">
        <f>T571</f>
        <v>2790749.2100000009</v>
      </c>
      <c r="J13" s="722"/>
      <c r="K13" s="722">
        <f>I13</f>
        <v>2790749.2100000009</v>
      </c>
      <c r="L13" s="636">
        <f>I13-E13</f>
        <v>407702.43000000017</v>
      </c>
      <c r="M13" s="637"/>
      <c r="N13" s="744">
        <f>L13/C13</f>
        <v>0.1825236536956247</v>
      </c>
      <c r="O13" s="680">
        <f>O571</f>
        <v>-256673.36</v>
      </c>
      <c r="P13" s="680">
        <f>P571</f>
        <v>406023.72000000009</v>
      </c>
      <c r="Q13" s="719">
        <f>(I13-C13)/C13</f>
        <v>0.24938608376059515</v>
      </c>
      <c r="R13" s="680">
        <f>R571</f>
        <v>-265773.12</v>
      </c>
      <c r="S13" s="680">
        <f>S571</f>
        <v>673475.57000000007</v>
      </c>
      <c r="T13" s="721">
        <f>U571</f>
        <v>79567.11</v>
      </c>
      <c r="U13" s="722"/>
      <c r="V13" s="672" t="s">
        <v>1607</v>
      </c>
      <c r="W13" s="672"/>
      <c r="X13" s="5"/>
      <c r="Y13" s="5"/>
      <c r="Z13" s="5"/>
      <c r="AA13" s="5"/>
      <c r="AB13" s="5"/>
    </row>
    <row r="14" spans="1:28" s="6" customFormat="1" ht="13.95" customHeight="1" x14ac:dyDescent="0.25">
      <c r="A14" s="676"/>
      <c r="B14" s="678"/>
      <c r="C14" s="638"/>
      <c r="D14" s="639"/>
      <c r="E14" s="638"/>
      <c r="F14" s="642"/>
      <c r="G14" s="642"/>
      <c r="H14" s="639"/>
      <c r="I14" s="723"/>
      <c r="J14" s="724"/>
      <c r="K14" s="724"/>
      <c r="L14" s="638"/>
      <c r="M14" s="639"/>
      <c r="N14" s="681"/>
      <c r="O14" s="681"/>
      <c r="P14" s="681"/>
      <c r="Q14" s="720"/>
      <c r="R14" s="681"/>
      <c r="S14" s="681"/>
      <c r="T14" s="723"/>
      <c r="U14" s="724"/>
      <c r="V14" s="672"/>
      <c r="W14" s="672"/>
      <c r="X14" s="5"/>
      <c r="Y14" s="625">
        <v>1.2522</v>
      </c>
      <c r="Z14" s="5"/>
      <c r="AA14" s="5"/>
      <c r="AB14" s="5"/>
    </row>
    <row r="15" spans="1:28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5"/>
      <c r="Y15" s="625"/>
      <c r="Z15" s="5"/>
      <c r="AA15" s="5"/>
      <c r="AB15" s="5"/>
    </row>
    <row r="16" spans="1:28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89"/>
      <c r="L16" s="689"/>
      <c r="M16" s="689"/>
      <c r="N16" s="691" t="s">
        <v>19</v>
      </c>
      <c r="O16" s="691"/>
      <c r="P16" s="691"/>
      <c r="Q16" s="691"/>
      <c r="R16" s="691"/>
      <c r="S16" s="691"/>
      <c r="T16" s="691"/>
      <c r="U16" s="691"/>
      <c r="V16" s="691"/>
      <c r="W16" s="692" t="s">
        <v>20</v>
      </c>
      <c r="X16" s="9"/>
      <c r="Y16" s="625"/>
      <c r="Z16" s="9"/>
      <c r="AA16" s="9"/>
      <c r="AB16" s="9"/>
    </row>
    <row r="17" spans="1:28" s="10" customFormat="1" ht="39.6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92"/>
      <c r="X17" s="9"/>
      <c r="Y17" s="334">
        <f>C13</f>
        <v>2233696.41</v>
      </c>
      <c r="Z17" s="682">
        <f>2302424.52</f>
        <v>2302424.52</v>
      </c>
      <c r="AA17" s="682"/>
      <c r="AB17" s="278">
        <f>(Y17/Z17)*Y14</f>
        <v>1.2148214285878089</v>
      </c>
    </row>
    <row r="18" spans="1:28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7402.02</v>
      </c>
      <c r="V18" s="362">
        <f t="shared" si="0"/>
        <v>71859.429999999993</v>
      </c>
      <c r="W18" s="363">
        <f>V18/T18</f>
        <v>0.72187884876186648</v>
      </c>
    </row>
    <row r="19" spans="1:28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1"/>
      <c r="Y19" s="4">
        <v>31853.61</v>
      </c>
    </row>
    <row r="20" spans="1:28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11'!M20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11'!M21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11'!M22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26.4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11'!M23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8"/>
      <c r="Y24" s="4">
        <v>12647.42</v>
      </c>
      <c r="AA24" s="39">
        <f t="shared" si="1"/>
        <v>12647.42</v>
      </c>
      <c r="AB24" s="39"/>
    </row>
    <row r="25" spans="1:28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11'!M25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11'!M26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11'!M27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11'!M28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11'!M29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11'!M30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11'!M31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11'!M32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11'!M33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11'!M34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11'!M35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32"/>
      <c r="M36" s="632"/>
      <c r="N36" s="632"/>
      <c r="O36" s="632"/>
      <c r="P36" s="632"/>
      <c r="Q36" s="632"/>
      <c r="R36" s="632"/>
      <c r="S36" s="632"/>
      <c r="T36" s="632"/>
      <c r="U36" s="632"/>
      <c r="V36" s="632"/>
      <c r="W36" s="380"/>
      <c r="Y36" s="4">
        <v>14014.7</v>
      </c>
      <c r="AA36" s="39">
        <f t="shared" si="1"/>
        <v>14014.7</v>
      </c>
      <c r="AB36" s="39"/>
    </row>
    <row r="37" spans="1:28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11'!M37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11'!M38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11'!M39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11'!M40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11'!M41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11'!M42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11'!M43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32"/>
      <c r="M44" s="632"/>
      <c r="N44" s="632"/>
      <c r="O44" s="632"/>
      <c r="P44" s="632"/>
      <c r="Q44" s="6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11'!M45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>
        <v>259.72000000000003</v>
      </c>
      <c r="M47" s="369">
        <f>L47+'BM 11'!M47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1134.98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>
        <v>259.72000000000003</v>
      </c>
      <c r="M48" s="369">
        <f>L48+'BM 11'!M48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6267.04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11'!M49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11'!M50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11'!M51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11'!M52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32"/>
      <c r="N54" s="632"/>
      <c r="O54" s="632"/>
      <c r="P54" s="632"/>
      <c r="Q54" s="6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11'!M55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33"/>
      <c r="N56" s="633"/>
      <c r="O56" s="633"/>
      <c r="P56" s="633"/>
      <c r="Q56" s="633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11'!M57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11'!M58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11'!M59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11'!M60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11'!M61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11'!M62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11'!M63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11'!M64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11'!M65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11'!M66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11'!M67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9.6" x14ac:dyDescent="0.25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11'!M68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9.6" x14ac:dyDescent="0.25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11'!M69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11'!M71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11'!M72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11'!M73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39.6" x14ac:dyDescent="0.25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11'!M74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11'!M75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11'!M76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6.4" x14ac:dyDescent="0.25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11'!M77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651"/>
      <c r="Q78" s="651"/>
      <c r="R78" s="651"/>
      <c r="S78" s="651"/>
      <c r="T78" s="651"/>
      <c r="U78" s="65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11'!M79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632"/>
      <c r="R80" s="632"/>
      <c r="S80" s="632"/>
      <c r="T80" s="632"/>
      <c r="U80" s="632"/>
      <c r="V80" s="632"/>
      <c r="W80" s="371"/>
      <c r="Y80" s="4">
        <v>14389.16</v>
      </c>
      <c r="AA80" s="39">
        <f t="shared" si="65"/>
        <v>14389.16</v>
      </c>
      <c r="AB80" s="39"/>
    </row>
    <row r="81" spans="1:28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11'!M81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11'!M82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11'!M83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11'!M84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11'!M85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11'!M86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651"/>
      <c r="P87" s="651"/>
      <c r="Q87" s="65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11'!M88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11'!M89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11'!M90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632"/>
      <c r="Q91" s="632"/>
      <c r="R91" s="632"/>
      <c r="S91" s="632"/>
      <c r="T91" s="632"/>
      <c r="U91" s="63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11'!M92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11'!M93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11'!M94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11'!M95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11'!M96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632"/>
      <c r="Q97" s="632"/>
      <c r="R97" s="632"/>
      <c r="S97" s="632"/>
      <c r="T97" s="632"/>
      <c r="U97" s="63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11'!M98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11'!M99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11'!M100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632"/>
      <c r="P101" s="632"/>
      <c r="Q101" s="63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11'!M102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11'!M103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11'!M104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11'!M105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11'!M106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11'!M107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7"/>
      <c r="M109" s="647"/>
      <c r="N109" s="647"/>
      <c r="O109" s="647"/>
      <c r="P109" s="647"/>
      <c r="Q109" s="647"/>
      <c r="R109" s="647"/>
      <c r="S109" s="647"/>
      <c r="T109" s="647"/>
      <c r="U109" s="647"/>
      <c r="V109" s="647"/>
      <c r="W109" s="433"/>
      <c r="Y109" s="4">
        <v>8830.9599999999991</v>
      </c>
      <c r="AA109" s="39">
        <f t="shared" si="65"/>
        <v>8830.9599999999991</v>
      </c>
      <c r="AB109" s="39"/>
    </row>
    <row r="110" spans="1:28" ht="39.6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11'!M110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11'!M111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11'!M112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32"/>
      <c r="R113" s="632"/>
      <c r="S113" s="632"/>
      <c r="T113" s="632"/>
      <c r="U113" s="632"/>
      <c r="V113" s="632"/>
      <c r="W113" s="650"/>
      <c r="Y113" s="4">
        <v>12180.51</v>
      </c>
      <c r="AA113" s="39">
        <f t="shared" si="65"/>
        <v>12180.51</v>
      </c>
      <c r="AB113" s="39"/>
    </row>
    <row r="114" spans="1:28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11'!M114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11'!M115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11'!M116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11'!M117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11'!M118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11'!M119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32"/>
      <c r="R121" s="632"/>
      <c r="S121" s="632"/>
      <c r="T121" s="632"/>
      <c r="U121" s="632"/>
      <c r="V121" s="632"/>
      <c r="W121" s="650"/>
      <c r="Y121" s="4">
        <v>203.7</v>
      </c>
      <c r="AA121" s="39">
        <f t="shared" si="65"/>
        <v>203.7</v>
      </c>
      <c r="AB121" s="39"/>
    </row>
    <row r="122" spans="1:28" ht="26.4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11'!M122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32"/>
      <c r="R123" s="632"/>
      <c r="S123" s="632"/>
      <c r="T123" s="632"/>
      <c r="U123" s="632"/>
      <c r="V123" s="632"/>
      <c r="W123" s="650"/>
      <c r="Y123" s="4">
        <v>1151.33</v>
      </c>
      <c r="AA123" s="39">
        <f t="shared" si="65"/>
        <v>1151.33</v>
      </c>
      <c r="AB123" s="39"/>
    </row>
    <row r="124" spans="1:28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11'!M124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7"/>
      <c r="M125" s="647"/>
      <c r="N125" s="647"/>
      <c r="O125" s="647"/>
      <c r="P125" s="647"/>
      <c r="Q125" s="647"/>
      <c r="R125" s="647"/>
      <c r="S125" s="647"/>
      <c r="T125" s="647"/>
      <c r="U125" s="647"/>
      <c r="V125" s="647"/>
      <c r="W125" s="649"/>
      <c r="Y125" s="4">
        <v>44261.77</v>
      </c>
      <c r="AA125" s="39">
        <f t="shared" si="65"/>
        <v>44261.77</v>
      </c>
      <c r="AB125" s="39"/>
    </row>
    <row r="126" spans="1:28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11'!M126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11'!M127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11'!M128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7"/>
      <c r="M129" s="647"/>
      <c r="N129" s="647"/>
      <c r="O129" s="647"/>
      <c r="P129" s="647"/>
      <c r="Q129" s="647"/>
      <c r="R129" s="647"/>
      <c r="S129" s="647"/>
      <c r="T129" s="647"/>
      <c r="U129" s="647"/>
      <c r="V129" s="647"/>
      <c r="W129" s="649"/>
      <c r="Y129" s="4">
        <v>40567.39</v>
      </c>
      <c r="AA129" s="39">
        <f t="shared" si="65"/>
        <v>40567.39</v>
      </c>
      <c r="AB129" s="39"/>
    </row>
    <row r="130" spans="1:28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11'!M130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32"/>
      <c r="R131" s="632"/>
      <c r="S131" s="632"/>
      <c r="T131" s="632"/>
      <c r="U131" s="632"/>
      <c r="V131" s="632"/>
      <c r="W131" s="650"/>
      <c r="Y131" s="4">
        <v>3151.39</v>
      </c>
      <c r="AA131" s="39">
        <f t="shared" si="65"/>
        <v>3151.39</v>
      </c>
      <c r="AB131" s="39"/>
    </row>
    <row r="132" spans="1:28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11'!M132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7"/>
      <c r="M133" s="647"/>
      <c r="N133" s="647"/>
      <c r="O133" s="647"/>
      <c r="P133" s="647"/>
      <c r="Q133" s="647"/>
      <c r="R133" s="647"/>
      <c r="S133" s="647"/>
      <c r="T133" s="647"/>
      <c r="U133" s="647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16638.34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11'!M136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32"/>
      <c r="R137" s="632"/>
      <c r="S137" s="632"/>
      <c r="T137" s="632"/>
      <c r="U137" s="632"/>
      <c r="V137" s="632"/>
      <c r="W137" s="650"/>
      <c r="Y137" s="4">
        <v>15878.96</v>
      </c>
      <c r="AA137" s="39">
        <f t="shared" si="169"/>
        <v>15878.96</v>
      </c>
      <c r="AB137" s="39"/>
    </row>
    <row r="138" spans="1:28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11'!M138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11'!M139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11'!M140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11'!M141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9.6" x14ac:dyDescent="0.25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11'!M142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6.4" x14ac:dyDescent="0.25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11'!M143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6.4" x14ac:dyDescent="0.25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11'!M144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9.6" x14ac:dyDescent="0.25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11'!M145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9.6" x14ac:dyDescent="0.25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11'!M146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x14ac:dyDescent="0.25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11'!M147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9.6" x14ac:dyDescent="0.25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11'!M148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9.6" x14ac:dyDescent="0.25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11'!M149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32"/>
      <c r="R150" s="632"/>
      <c r="S150" s="632"/>
      <c r="T150" s="632"/>
      <c r="U150" s="632"/>
      <c r="V150" s="632"/>
      <c r="W150" s="650"/>
      <c r="Y150" s="4">
        <v>9576.68</v>
      </c>
      <c r="AA150" s="39">
        <f t="shared" ref="AA150:AA211" si="193">+Y150-N150</f>
        <v>9576.68</v>
      </c>
      <c r="AB150" s="39"/>
    </row>
    <row r="151" spans="1:28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11'!M151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11'!M152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11'!M153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11'!M154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11'!M155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11'!M156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32"/>
      <c r="R157" s="632"/>
      <c r="S157" s="632"/>
      <c r="T157" s="632"/>
      <c r="U157" s="632"/>
      <c r="V157" s="632"/>
      <c r="W157" s="650"/>
      <c r="Y157" s="4">
        <v>36069.11</v>
      </c>
      <c r="AA157" s="39">
        <f t="shared" si="193"/>
        <v>36069.11</v>
      </c>
      <c r="AB157" s="39"/>
    </row>
    <row r="158" spans="1:28" ht="39.6" x14ac:dyDescent="0.25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11'!M158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6.4" x14ac:dyDescent="0.25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11'!M159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6.4" x14ac:dyDescent="0.25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11'!M160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6.4" x14ac:dyDescent="0.25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11'!M161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9.6" x14ac:dyDescent="0.25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11'!M162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32"/>
      <c r="R163" s="632"/>
      <c r="S163" s="632"/>
      <c r="T163" s="632"/>
      <c r="U163" s="632"/>
      <c r="V163" s="632"/>
      <c r="W163" s="650"/>
      <c r="Y163" s="4">
        <v>12659.41</v>
      </c>
      <c r="AA163" s="39">
        <f t="shared" si="193"/>
        <v>12659.41</v>
      </c>
      <c r="AB163" s="39"/>
    </row>
    <row r="164" spans="1:28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11'!M164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11'!M165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11'!M166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32"/>
      <c r="R167" s="632"/>
      <c r="S167" s="632"/>
      <c r="T167" s="632"/>
      <c r="U167" s="632"/>
      <c r="V167" s="632"/>
      <c r="W167" s="650"/>
      <c r="Y167" s="4">
        <v>18821.990000000002</v>
      </c>
      <c r="AA167" s="39">
        <f t="shared" si="193"/>
        <v>18821.990000000002</v>
      </c>
      <c r="AB167" s="39"/>
    </row>
    <row r="168" spans="1:28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11'!M168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11'!M169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11'!M170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32"/>
      <c r="R171" s="632"/>
      <c r="S171" s="632"/>
      <c r="T171" s="632"/>
      <c r="U171" s="632"/>
      <c r="V171" s="632"/>
      <c r="W171" s="650"/>
      <c r="Y171" s="4">
        <v>15673.07</v>
      </c>
      <c r="AA171" s="39">
        <f t="shared" si="193"/>
        <v>15673.07</v>
      </c>
      <c r="AB171" s="39"/>
    </row>
    <row r="172" spans="1:28" ht="26.4" x14ac:dyDescent="0.25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11'!M172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11'!M173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>
        <v>65.16</v>
      </c>
      <c r="M174" s="369">
        <f>L174+'BM 11'!M174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8259.0300000000007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11'!M175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11'!M176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32"/>
      <c r="R177" s="632"/>
      <c r="S177" s="632"/>
      <c r="T177" s="632"/>
      <c r="U177" s="632"/>
      <c r="V177" s="632"/>
      <c r="W177" s="650"/>
      <c r="Y177" s="4">
        <v>16539.22</v>
      </c>
      <c r="AA177" s="39">
        <f t="shared" si="193"/>
        <v>16539.22</v>
      </c>
      <c r="AB177" s="39"/>
    </row>
    <row r="178" spans="1:28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11'!M178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11'!M179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>
        <v>140.61599999999999</v>
      </c>
      <c r="M180" s="369">
        <f>L180+'BM 11'!M180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8379.31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32"/>
      <c r="R181" s="632"/>
      <c r="S181" s="632"/>
      <c r="T181" s="632"/>
      <c r="U181" s="632"/>
      <c r="V181" s="632"/>
      <c r="W181" s="650"/>
      <c r="Y181" s="4">
        <v>8059.95</v>
      </c>
      <c r="AA181" s="39">
        <f t="shared" si="193"/>
        <v>8059.95</v>
      </c>
      <c r="AB181" s="39"/>
    </row>
    <row r="182" spans="1:28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11'!M182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11'!M183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11'!M184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11'!M185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11'!M186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11'!M187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32"/>
      <c r="R188" s="632"/>
      <c r="S188" s="632"/>
      <c r="T188" s="632"/>
      <c r="U188" s="632"/>
      <c r="V188" s="632"/>
      <c r="W188" s="650"/>
      <c r="Y188" s="4">
        <v>15736.84</v>
      </c>
      <c r="AA188" s="39">
        <f t="shared" si="193"/>
        <v>15736.84</v>
      </c>
      <c r="AB188" s="39"/>
    </row>
    <row r="189" spans="1:28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11'!M189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11'!M190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11'!M191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11'!M192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11'!M193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11'!M194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11'!M195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11'!M196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8768.6099999999988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632"/>
      <c r="R198" s="632"/>
      <c r="S198" s="632"/>
      <c r="T198" s="632"/>
      <c r="U198" s="632"/>
      <c r="V198" s="632"/>
      <c r="W198" s="433"/>
      <c r="Y198" s="4">
        <v>3062.79</v>
      </c>
      <c r="AA198" s="39">
        <f t="shared" si="193"/>
        <v>3062.79</v>
      </c>
      <c r="AB198" s="39"/>
    </row>
    <row r="199" spans="1:28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11'!M199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32"/>
      <c r="R200" s="632"/>
      <c r="S200" s="632"/>
      <c r="T200" s="632"/>
      <c r="U200" s="632"/>
      <c r="V200" s="632"/>
      <c r="W200" s="650"/>
      <c r="Y200" s="4">
        <v>19464.86</v>
      </c>
      <c r="AA200" s="39">
        <f t="shared" si="193"/>
        <v>19464.86</v>
      </c>
      <c r="AB200" s="39"/>
    </row>
    <row r="201" spans="1:28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11'!M201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11'!M202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11'!M203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11'!M204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11'!M205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11'!M206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11'!M207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11'!M208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9.6" x14ac:dyDescent="0.25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11'!M209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6.4" x14ac:dyDescent="0.25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11'!M210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x14ac:dyDescent="0.25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11'!M211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9.6" x14ac:dyDescent="0.25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11'!M212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9.6" x14ac:dyDescent="0.25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11'!M213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9.6" x14ac:dyDescent="0.25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11'!M214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1"/>
      <c r="R215" s="651"/>
      <c r="S215" s="651"/>
      <c r="T215" s="651"/>
      <c r="U215" s="651"/>
      <c r="V215" s="651"/>
      <c r="W215" s="652"/>
      <c r="Y215" s="4">
        <v>37494.26</v>
      </c>
      <c r="AA215" s="39">
        <f t="shared" ref="AA215:AA224" si="275">+Y215-N215</f>
        <v>37494.26</v>
      </c>
      <c r="AB215" s="39"/>
    </row>
    <row r="216" spans="1:28" ht="39.6" x14ac:dyDescent="0.25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11'!M216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6.4" x14ac:dyDescent="0.25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11'!M217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6.4" x14ac:dyDescent="0.25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11'!M218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6.4" x14ac:dyDescent="0.25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11'!M219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9.6" x14ac:dyDescent="0.25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11'!M220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32"/>
      <c r="R221" s="632"/>
      <c r="S221" s="632"/>
      <c r="T221" s="632"/>
      <c r="U221" s="632"/>
      <c r="V221" s="632"/>
      <c r="W221" s="650"/>
      <c r="Y221" s="4">
        <v>11230.05</v>
      </c>
      <c r="AA221" s="39">
        <f t="shared" si="275"/>
        <v>11230.05</v>
      </c>
      <c r="AB221" s="39"/>
    </row>
    <row r="222" spans="1:28" ht="39.6" x14ac:dyDescent="0.25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11'!M222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6.4" x14ac:dyDescent="0.25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11'!M223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6.4" x14ac:dyDescent="0.25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11'!M224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9.6" x14ac:dyDescent="0.25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11'!M225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32"/>
      <c r="R226" s="632"/>
      <c r="S226" s="632"/>
      <c r="T226" s="632"/>
      <c r="U226" s="632"/>
      <c r="V226" s="632"/>
      <c r="W226" s="650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11'!M227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11'!M228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11'!M229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32"/>
      <c r="R230" s="632"/>
      <c r="S230" s="632"/>
      <c r="T230" s="632"/>
      <c r="U230" s="632"/>
      <c r="V230" s="632"/>
      <c r="W230" s="650"/>
      <c r="Y230" s="4">
        <v>19457.419999999998</v>
      </c>
      <c r="AA230" s="39">
        <f t="shared" si="288"/>
        <v>19457.419999999998</v>
      </c>
      <c r="AB230" s="39"/>
    </row>
    <row r="231" spans="1:28" ht="26.4" x14ac:dyDescent="0.25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v>0.19994999999999985</v>
      </c>
      <c r="M231" s="369">
        <f>L231+'BM 11'!M231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86.85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6" x14ac:dyDescent="0.25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>
        <v>3.9990000000000001</v>
      </c>
      <c r="M232" s="369">
        <f>L232+'BM 11'!M232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163.19999999999999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>
        <v>65.358999999999995</v>
      </c>
      <c r="M233" s="369">
        <f>L233+'BM 11'!M233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8284.25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11'!M234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11'!M235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32"/>
      <c r="R236" s="632"/>
      <c r="S236" s="632"/>
      <c r="T236" s="632"/>
      <c r="U236" s="632"/>
      <c r="V236" s="632"/>
      <c r="W236" s="650"/>
      <c r="Y236" s="4">
        <v>18987.400000000001</v>
      </c>
      <c r="AA236" s="39">
        <f t="shared" si="288"/>
        <v>18987.400000000001</v>
      </c>
      <c r="AB236" s="39"/>
    </row>
    <row r="237" spans="1:28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11'!M237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11'!M238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3.9319999999999879</v>
      </c>
      <c r="M239" s="369">
        <f>L239+'BM 11'!M239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234.31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32"/>
      <c r="R240" s="632"/>
      <c r="S240" s="632"/>
      <c r="T240" s="632"/>
      <c r="U240" s="632"/>
      <c r="V240" s="632"/>
      <c r="W240" s="650"/>
      <c r="Y240" s="4">
        <v>7729.64</v>
      </c>
      <c r="AA240" s="39">
        <f t="shared" si="288"/>
        <v>7729.64</v>
      </c>
      <c r="AB240" s="39"/>
    </row>
    <row r="241" spans="1:28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11'!M241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11'!M242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11'!M243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11'!M244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11'!M245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11'!M246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32"/>
      <c r="R247" s="632"/>
      <c r="S247" s="632"/>
      <c r="T247" s="632"/>
      <c r="U247" s="632"/>
      <c r="V247" s="632"/>
      <c r="W247" s="650"/>
      <c r="Y247" s="4">
        <v>15736.84</v>
      </c>
      <c r="AA247" s="39">
        <f t="shared" si="288"/>
        <v>15736.84</v>
      </c>
      <c r="AB247" s="39"/>
    </row>
    <row r="248" spans="1:28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11'!M248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11'!M249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11'!M250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11'!M251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11'!M252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11'!M253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11'!M254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11'!M255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632"/>
      <c r="R256" s="632"/>
      <c r="S256" s="632"/>
      <c r="T256" s="632"/>
      <c r="U256" s="632"/>
      <c r="V256" s="632"/>
      <c r="W256" s="433"/>
      <c r="Y256" s="4">
        <v>701301.49</v>
      </c>
      <c r="AA256" s="39">
        <f t="shared" si="288"/>
        <v>701301.49</v>
      </c>
      <c r="AB256" s="39"/>
    </row>
    <row r="257" spans="1:28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10707.369999999999</v>
      </c>
      <c r="V257" s="432">
        <f t="shared" si="325"/>
        <v>72622.2</v>
      </c>
      <c r="W257" s="363">
        <f>V257/T257</f>
        <v>0.335113862121943</v>
      </c>
      <c r="Y257" s="4">
        <v>185883.03</v>
      </c>
      <c r="AA257" s="39">
        <f t="shared" si="288"/>
        <v>0</v>
      </c>
      <c r="AB257" s="39"/>
    </row>
    <row r="258" spans="1:28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32"/>
      <c r="R258" s="632"/>
      <c r="S258" s="632"/>
      <c r="T258" s="632"/>
      <c r="U258" s="632"/>
      <c r="V258" s="632"/>
      <c r="W258" s="650"/>
      <c r="Y258" s="4">
        <v>198.72</v>
      </c>
      <c r="AA258" s="39">
        <f t="shared" si="288"/>
        <v>198.72</v>
      </c>
      <c r="AB258" s="39"/>
    </row>
    <row r="259" spans="1:28" ht="26.4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11'!M259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32"/>
      <c r="R260" s="632"/>
      <c r="S260" s="632"/>
      <c r="T260" s="632"/>
      <c r="U260" s="632"/>
      <c r="V260" s="632"/>
      <c r="W260" s="650"/>
      <c r="Y260" s="4">
        <v>28037.53</v>
      </c>
      <c r="AA260" s="39">
        <f t="shared" si="288"/>
        <v>28037.53</v>
      </c>
      <c r="AB260" s="39"/>
    </row>
    <row r="261" spans="1:28" ht="26.4" x14ac:dyDescent="0.25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11'!M261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6.4" x14ac:dyDescent="0.25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11'!M262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6.4" x14ac:dyDescent="0.25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11'!M263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6.4" x14ac:dyDescent="0.25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>
        <v>65.56395999999998</v>
      </c>
      <c r="M264" s="369">
        <f>L264+'BM 11'!M264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1471.91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6.4" x14ac:dyDescent="0.25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11'!M265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6.4" x14ac:dyDescent="0.25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11'!M266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9.6" x14ac:dyDescent="0.25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>
        <v>3.7799999999999976</v>
      </c>
      <c r="M267" s="369">
        <f>L267+'BM 11'!M267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1843.54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6.4" x14ac:dyDescent="0.25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>
        <v>3.7799999999999976</v>
      </c>
      <c r="M268" s="369">
        <f>L268+'BM 11'!M268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1004.99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x14ac:dyDescent="0.25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v>-3.3012000000000228</v>
      </c>
      <c r="M269" s="369">
        <f>L269+'BM 11'!M269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-153.97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6.4" x14ac:dyDescent="0.25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11'!M270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9.6" x14ac:dyDescent="0.25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11'!M271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39.6" x14ac:dyDescent="0.25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>
        <v>75.599999999999994</v>
      </c>
      <c r="M272" s="369">
        <f>L272+'BM 11'!M272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3002.08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9.6" x14ac:dyDescent="0.25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>
        <v>207.31200000000001</v>
      </c>
      <c r="M273" s="369">
        <f>L273+'BM 11'!M273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3538.82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9.6" x14ac:dyDescent="0.25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 11'!M274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45" customHeight="1" x14ac:dyDescent="0.25">
      <c r="A275" s="364" t="s">
        <v>409</v>
      </c>
      <c r="B275" s="377" t="s">
        <v>276</v>
      </c>
      <c r="C275" s="378"/>
      <c r="D275" s="378"/>
      <c r="E275" s="632"/>
      <c r="F275" s="632"/>
      <c r="G275" s="632"/>
      <c r="H275" s="632"/>
      <c r="I275" s="632"/>
      <c r="J275" s="632"/>
      <c r="K275" s="632"/>
      <c r="L275" s="632"/>
      <c r="M275" s="632"/>
      <c r="N275" s="632"/>
      <c r="O275" s="632"/>
      <c r="P275" s="632"/>
      <c r="Q275" s="632"/>
      <c r="R275" s="632"/>
      <c r="S275" s="632"/>
      <c r="T275" s="632"/>
      <c r="U275" s="632"/>
      <c r="V275" s="632"/>
      <c r="W275" s="650"/>
      <c r="Y275" s="4">
        <v>11220.61</v>
      </c>
      <c r="AA275" s="39">
        <f t="shared" ref="AA275:AA285" si="349">+Y275-N275</f>
        <v>11220.61</v>
      </c>
      <c r="AB275" s="39"/>
    </row>
    <row r="276" spans="1:28" ht="39.6" x14ac:dyDescent="0.25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 11'!M276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45" customHeight="1" x14ac:dyDescent="0.25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32"/>
      <c r="I277" s="632"/>
      <c r="J277" s="632"/>
      <c r="K277" s="632"/>
      <c r="L277" s="632"/>
      <c r="M277" s="632"/>
      <c r="N277" s="632"/>
      <c r="O277" s="632"/>
      <c r="P277" s="632"/>
      <c r="Q277" s="632"/>
      <c r="R277" s="632"/>
      <c r="S277" s="632"/>
      <c r="T277" s="632"/>
      <c r="U277" s="632"/>
      <c r="V277" s="632"/>
      <c r="W277" s="650"/>
      <c r="Y277" s="4">
        <v>11928.96</v>
      </c>
      <c r="AA277" s="39">
        <f t="shared" si="349"/>
        <v>11928.96</v>
      </c>
      <c r="AB277" s="39"/>
    </row>
    <row r="278" spans="1:28" ht="39.6" x14ac:dyDescent="0.25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11'!M278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2.8" x14ac:dyDescent="0.25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11'!M279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45" customHeight="1" x14ac:dyDescent="0.25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32"/>
      <c r="I280" s="632"/>
      <c r="J280" s="632"/>
      <c r="K280" s="632"/>
      <c r="L280" s="632"/>
      <c r="M280" s="632"/>
      <c r="N280" s="632"/>
      <c r="O280" s="632"/>
      <c r="P280" s="632"/>
      <c r="Q280" s="632"/>
      <c r="R280" s="632"/>
      <c r="S280" s="632"/>
      <c r="T280" s="632"/>
      <c r="U280" s="632"/>
      <c r="V280" s="632"/>
      <c r="W280" s="650"/>
      <c r="Y280" s="4">
        <v>13825.04</v>
      </c>
      <c r="AA280" s="39">
        <f t="shared" si="349"/>
        <v>13825.04</v>
      </c>
      <c r="AB280" s="39"/>
    </row>
    <row r="281" spans="1:28" ht="26.4" x14ac:dyDescent="0.25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11'!M281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6.4" x14ac:dyDescent="0.25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11'!M282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6" x14ac:dyDescent="0.25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7"/>
      <c r="M283" s="647"/>
      <c r="N283" s="647"/>
      <c r="O283" s="647"/>
      <c r="P283" s="647"/>
      <c r="Q283" s="647"/>
      <c r="R283" s="647"/>
      <c r="S283" s="647"/>
      <c r="T283" s="647"/>
      <c r="U283" s="647"/>
      <c r="V283" s="647"/>
      <c r="W283" s="649"/>
      <c r="Y283" s="4">
        <v>55689.760000000002</v>
      </c>
      <c r="AA283" s="39">
        <f t="shared" si="349"/>
        <v>55689.760000000002</v>
      </c>
      <c r="AB283" s="39"/>
    </row>
    <row r="284" spans="1:28" ht="39.6" x14ac:dyDescent="0.25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11'!M284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6.4" x14ac:dyDescent="0.25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11'!M285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9.6" x14ac:dyDescent="0.25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11'!M286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9.6" x14ac:dyDescent="0.25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11'!M287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6" x14ac:dyDescent="0.25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7"/>
      <c r="M288" s="647"/>
      <c r="N288" s="647"/>
      <c r="O288" s="647"/>
      <c r="P288" s="647"/>
      <c r="Q288" s="647"/>
      <c r="R288" s="647"/>
      <c r="S288" s="647"/>
      <c r="T288" s="647"/>
      <c r="U288" s="647"/>
      <c r="V288" s="647"/>
      <c r="W288" s="649"/>
      <c r="Y288" s="4">
        <v>64982.41</v>
      </c>
      <c r="AA288" s="39">
        <f t="shared" ref="AA288:AA305" si="368">+Y288-N288</f>
        <v>64982.41</v>
      </c>
      <c r="AB288" s="39"/>
    </row>
    <row r="289" spans="1:28" x14ac:dyDescent="0.25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11'!M289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6.4" x14ac:dyDescent="0.25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11'!M290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6.4" x14ac:dyDescent="0.25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11'!M291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6" x14ac:dyDescent="0.25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36050.770000000004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6" x14ac:dyDescent="0.25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7"/>
      <c r="M293" s="647"/>
      <c r="N293" s="647"/>
      <c r="O293" s="647"/>
      <c r="P293" s="647"/>
      <c r="Q293" s="647"/>
      <c r="R293" s="647"/>
      <c r="S293" s="647"/>
      <c r="T293" s="647"/>
      <c r="U293" s="647"/>
      <c r="V293" s="647"/>
      <c r="W293" s="433"/>
      <c r="Y293" s="4">
        <v>596.16</v>
      </c>
      <c r="AA293" s="39">
        <f t="shared" si="368"/>
        <v>596.16</v>
      </c>
      <c r="AB293" s="39"/>
    </row>
    <row r="294" spans="1:28" ht="26.4" x14ac:dyDescent="0.25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11'!M294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6" x14ac:dyDescent="0.25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7"/>
      <c r="M295" s="647"/>
      <c r="N295" s="647"/>
      <c r="O295" s="647"/>
      <c r="P295" s="647"/>
      <c r="Q295" s="647"/>
      <c r="R295" s="647"/>
      <c r="S295" s="647"/>
      <c r="T295" s="647"/>
      <c r="U295" s="647"/>
      <c r="V295" s="647"/>
      <c r="W295" s="649"/>
      <c r="Y295" s="4">
        <v>90861.26</v>
      </c>
      <c r="AA295" s="39">
        <f t="shared" si="368"/>
        <v>90861.26</v>
      </c>
      <c r="AB295" s="39"/>
    </row>
    <row r="296" spans="1:28" ht="26.4" x14ac:dyDescent="0.25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11'!M296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6.4" x14ac:dyDescent="0.25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11'!M297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6.4" x14ac:dyDescent="0.25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11'!M298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6.4" x14ac:dyDescent="0.25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>
        <v>196.69255999999984</v>
      </c>
      <c r="M299" s="369">
        <f>L299+'BM 11'!M299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4415.75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6.4" x14ac:dyDescent="0.25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11'!M300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6.4" x14ac:dyDescent="0.25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11'!M301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9.6" x14ac:dyDescent="0.25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>
        <v>12.8996</v>
      </c>
      <c r="M302" s="369">
        <f>L302+'BM 11'!M302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6291.26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6.4" x14ac:dyDescent="0.25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>
        <v>12.8996</v>
      </c>
      <c r="M303" s="369">
        <f>L303+'BM 11'!M303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3429.62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x14ac:dyDescent="0.25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11'!M304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6.4" x14ac:dyDescent="0.25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11'!M305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9.6" x14ac:dyDescent="0.25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11'!M306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39.6" x14ac:dyDescent="0.25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>
        <v>284.505</v>
      </c>
      <c r="M307" s="369">
        <f>L307+'BM 11'!M307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11297.69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9.6" x14ac:dyDescent="0.25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>
        <v>621.93600000000015</v>
      </c>
      <c r="M308" s="369">
        <f>L308+'BM 11'!M308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10616.45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9.6" x14ac:dyDescent="0.25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11'!M309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6" x14ac:dyDescent="0.25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7"/>
      <c r="M310" s="647"/>
      <c r="N310" s="647"/>
      <c r="O310" s="647"/>
      <c r="P310" s="647"/>
      <c r="Q310" s="647"/>
      <c r="R310" s="647"/>
      <c r="S310" s="647"/>
      <c r="T310" s="647"/>
      <c r="U310" s="647"/>
      <c r="V310" s="647"/>
      <c r="W310" s="649"/>
      <c r="Y310" s="4">
        <v>22393.48</v>
      </c>
      <c r="AA310" s="39">
        <f t="shared" ref="AA310:AA320" si="398">+Y310-N310</f>
        <v>22393.48</v>
      </c>
      <c r="AB310" s="39"/>
    </row>
    <row r="311" spans="1:28" ht="39.6" x14ac:dyDescent="0.25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11'!M311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6" x14ac:dyDescent="0.25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7"/>
      <c r="M312" s="647"/>
      <c r="N312" s="647"/>
      <c r="O312" s="647"/>
      <c r="P312" s="647"/>
      <c r="Q312" s="647"/>
      <c r="R312" s="647"/>
      <c r="S312" s="647"/>
      <c r="T312" s="647"/>
      <c r="U312" s="647"/>
      <c r="V312" s="647"/>
      <c r="W312" s="649"/>
      <c r="Y312" s="4">
        <v>24603.48</v>
      </c>
      <c r="AA312" s="39">
        <f t="shared" si="398"/>
        <v>24603.48</v>
      </c>
      <c r="AB312" s="39"/>
    </row>
    <row r="313" spans="1:28" ht="39.6" x14ac:dyDescent="0.25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11'!M313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2.8" x14ac:dyDescent="0.25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11'!M314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6" x14ac:dyDescent="0.25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7"/>
      <c r="M315" s="647"/>
      <c r="N315" s="647"/>
      <c r="O315" s="647"/>
      <c r="P315" s="647"/>
      <c r="Q315" s="647"/>
      <c r="R315" s="647"/>
      <c r="S315" s="647"/>
      <c r="T315" s="647"/>
      <c r="U315" s="647"/>
      <c r="V315" s="647"/>
      <c r="W315" s="649"/>
      <c r="Y315" s="4">
        <v>28514.13</v>
      </c>
      <c r="AA315" s="39">
        <f t="shared" si="398"/>
        <v>28514.13</v>
      </c>
      <c r="AB315" s="39"/>
    </row>
    <row r="316" spans="1:28" ht="26.4" x14ac:dyDescent="0.25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11'!M316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6.4" x14ac:dyDescent="0.25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11'!M317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6" x14ac:dyDescent="0.25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7"/>
      <c r="M318" s="647"/>
      <c r="N318" s="647"/>
      <c r="O318" s="647"/>
      <c r="P318" s="647"/>
      <c r="Q318" s="647"/>
      <c r="R318" s="647"/>
      <c r="S318" s="647"/>
      <c r="T318" s="647"/>
      <c r="U318" s="647"/>
      <c r="V318" s="647"/>
      <c r="W318" s="649"/>
      <c r="Y318" s="4">
        <v>158276.16</v>
      </c>
      <c r="AA318" s="39">
        <f t="shared" si="398"/>
        <v>158276.16</v>
      </c>
      <c r="AB318" s="39"/>
    </row>
    <row r="319" spans="1:28" ht="39.6" x14ac:dyDescent="0.25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11'!M319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6.4" x14ac:dyDescent="0.25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11'!M320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9.6" x14ac:dyDescent="0.25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11'!M321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9.6" x14ac:dyDescent="0.25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11'!M322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6" x14ac:dyDescent="0.25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7"/>
      <c r="M323" s="647"/>
      <c r="N323" s="647"/>
      <c r="O323" s="647"/>
      <c r="P323" s="647"/>
      <c r="Q323" s="647"/>
      <c r="R323" s="647"/>
      <c r="S323" s="647"/>
      <c r="T323" s="647"/>
      <c r="U323" s="647"/>
      <c r="V323" s="647"/>
      <c r="W323" s="649"/>
      <c r="Y323" s="4">
        <v>190173.79</v>
      </c>
      <c r="AA323" s="39">
        <f t="shared" ref="AA323:AA341" si="417">+Y323-N323</f>
        <v>190173.79</v>
      </c>
      <c r="AB323" s="39"/>
    </row>
    <row r="324" spans="1:28" x14ac:dyDescent="0.25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11'!M324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6.4" x14ac:dyDescent="0.25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11'!M325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6.4" x14ac:dyDescent="0.25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11'!M326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6" x14ac:dyDescent="0.25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6" x14ac:dyDescent="0.25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7"/>
      <c r="M328" s="647"/>
      <c r="N328" s="647"/>
      <c r="O328" s="647"/>
      <c r="P328" s="647"/>
      <c r="Q328" s="647"/>
      <c r="R328" s="647"/>
      <c r="S328" s="647"/>
      <c r="T328" s="647"/>
      <c r="U328" s="647"/>
      <c r="V328" s="647"/>
      <c r="W328" s="649"/>
      <c r="Y328" s="4">
        <v>5082.57</v>
      </c>
      <c r="AA328" s="39">
        <f t="shared" si="417"/>
        <v>5082.57</v>
      </c>
      <c r="AB328" s="39"/>
    </row>
    <row r="329" spans="1:28" ht="39.6" x14ac:dyDescent="0.25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11'!M329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6" x14ac:dyDescent="0.25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7"/>
      <c r="M330" s="647"/>
      <c r="N330" s="647"/>
      <c r="O330" s="647"/>
      <c r="P330" s="647"/>
      <c r="Q330" s="647"/>
      <c r="R330" s="647"/>
      <c r="S330" s="647"/>
      <c r="T330" s="647"/>
      <c r="U330" s="647"/>
      <c r="V330" s="647"/>
      <c r="W330" s="649"/>
      <c r="Y330" s="4">
        <v>30190.87</v>
      </c>
      <c r="AA330" s="39">
        <f t="shared" si="417"/>
        <v>30190.87</v>
      </c>
      <c r="AB330" s="39"/>
    </row>
    <row r="331" spans="1:28" ht="26.4" x14ac:dyDescent="0.25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11'!M331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6.4" x14ac:dyDescent="0.25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11'!M332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6.4" x14ac:dyDescent="0.25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11'!M333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6.4" x14ac:dyDescent="0.25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11'!M334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6.4" x14ac:dyDescent="0.25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11'!M335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6.4" x14ac:dyDescent="0.25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11'!M336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6.4" x14ac:dyDescent="0.25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11'!M337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6.4" x14ac:dyDescent="0.25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11'!M338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9.6" x14ac:dyDescent="0.25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11'!M339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9.6" x14ac:dyDescent="0.25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11'!M340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x14ac:dyDescent="0.25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11'!M341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9.6" x14ac:dyDescent="0.25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11'!M342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45" customHeight="1" x14ac:dyDescent="0.25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32"/>
      <c r="I343" s="632"/>
      <c r="J343" s="632"/>
      <c r="K343" s="632"/>
      <c r="L343" s="632"/>
      <c r="M343" s="632"/>
      <c r="N343" s="632"/>
      <c r="O343" s="632"/>
      <c r="P343" s="632"/>
      <c r="Q343" s="632"/>
      <c r="R343" s="632"/>
      <c r="S343" s="632"/>
      <c r="T343" s="632"/>
      <c r="U343" s="632"/>
      <c r="V343" s="632"/>
      <c r="W343" s="650"/>
      <c r="Y343" s="4">
        <v>20883.23</v>
      </c>
      <c r="AA343" s="39">
        <f t="shared" ref="AA343:AA390" si="447">+Y343-N343</f>
        <v>20883.23</v>
      </c>
      <c r="AB343" s="39"/>
    </row>
    <row r="344" spans="1:28" ht="39.6" x14ac:dyDescent="0.25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11'!M344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9.6" x14ac:dyDescent="0.25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11'!M345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9.6" x14ac:dyDescent="0.25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11'!M346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9.6" x14ac:dyDescent="0.25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11'!M347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9.6" x14ac:dyDescent="0.25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11'!M348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6.4" x14ac:dyDescent="0.25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11'!M349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6.4" x14ac:dyDescent="0.25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11'!M350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6" x14ac:dyDescent="0.25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9.6" x14ac:dyDescent="0.25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11'!M352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6" x14ac:dyDescent="0.25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39.6" x14ac:dyDescent="0.25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11'!M354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6.4" x14ac:dyDescent="0.25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11'!M355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9.6" x14ac:dyDescent="0.25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11'!M356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9.6" x14ac:dyDescent="0.25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11'!M357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6" x14ac:dyDescent="0.25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6" x14ac:dyDescent="0.25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11'!M359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2.8" x14ac:dyDescent="0.25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11'!M360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6.4" x14ac:dyDescent="0.25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11'!M361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6" x14ac:dyDescent="0.25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6.4" x14ac:dyDescent="0.25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11'!M363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6" x14ac:dyDescent="0.25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11'!M364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9.6" x14ac:dyDescent="0.25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11'!M365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6.4" x14ac:dyDescent="0.25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11'!M366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6" x14ac:dyDescent="0.25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9.6" x14ac:dyDescent="0.25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11'!M368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2.8" x14ac:dyDescent="0.25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11'!M369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2.8" x14ac:dyDescent="0.25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11'!M370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6.4" x14ac:dyDescent="0.25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11'!M371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6" x14ac:dyDescent="0.25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6.4" x14ac:dyDescent="0.25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11'!M373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6.4" x14ac:dyDescent="0.25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11'!M374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6.4" x14ac:dyDescent="0.25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11'!M375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6" x14ac:dyDescent="0.25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6" x14ac:dyDescent="0.25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7"/>
      <c r="M377" s="647"/>
      <c r="N377" s="647"/>
      <c r="O377" s="647"/>
      <c r="P377" s="647"/>
      <c r="Q377" s="647"/>
      <c r="R377" s="647"/>
      <c r="S377" s="647"/>
      <c r="T377" s="647"/>
      <c r="U377" s="647"/>
      <c r="V377" s="647"/>
      <c r="W377" s="433"/>
      <c r="Y377" s="4">
        <v>2277.52</v>
      </c>
      <c r="AA377" s="39">
        <f t="shared" si="447"/>
        <v>2277.52</v>
      </c>
      <c r="AB377" s="39"/>
    </row>
    <row r="378" spans="1:28" ht="39.6" x14ac:dyDescent="0.25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11'!M378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6" x14ac:dyDescent="0.25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7"/>
      <c r="M379" s="647"/>
      <c r="N379" s="647"/>
      <c r="O379" s="647"/>
      <c r="P379" s="647"/>
      <c r="Q379" s="647"/>
      <c r="R379" s="647"/>
      <c r="S379" s="647"/>
      <c r="T379" s="647"/>
      <c r="U379" s="647"/>
      <c r="V379" s="647"/>
      <c r="W379" s="433"/>
      <c r="Y379" s="4">
        <v>14537.02</v>
      </c>
      <c r="AA379" s="39">
        <f t="shared" si="447"/>
        <v>14537.02</v>
      </c>
      <c r="AB379" s="39"/>
    </row>
    <row r="380" spans="1:28" ht="26.4" x14ac:dyDescent="0.25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11'!M380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6.4" x14ac:dyDescent="0.25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11'!M381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6.4" x14ac:dyDescent="0.25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11'!M382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6.4" x14ac:dyDescent="0.25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11'!M383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6.4" x14ac:dyDescent="0.25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11'!M384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6.4" x14ac:dyDescent="0.25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11'!M385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6.4" x14ac:dyDescent="0.25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11'!M386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6.4" x14ac:dyDescent="0.25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11'!M387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9.6" x14ac:dyDescent="0.25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11'!M388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9.6" x14ac:dyDescent="0.25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11'!M389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x14ac:dyDescent="0.25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11'!M390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9.6" x14ac:dyDescent="0.25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11'!M391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9.6" x14ac:dyDescent="0.25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11'!M392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6" x14ac:dyDescent="0.25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7"/>
      <c r="M393" s="647"/>
      <c r="N393" s="647"/>
      <c r="O393" s="647"/>
      <c r="P393" s="647"/>
      <c r="Q393" s="647"/>
      <c r="R393" s="647"/>
      <c r="S393" s="647"/>
      <c r="T393" s="647"/>
      <c r="U393" s="647"/>
      <c r="V393" s="647"/>
      <c r="W393" s="649"/>
      <c r="Y393" s="4">
        <v>11614.43</v>
      </c>
      <c r="AA393" s="39">
        <f t="shared" ref="AA393:AA440" si="513">+Y393-N393</f>
        <v>11614.43</v>
      </c>
      <c r="AB393" s="39"/>
    </row>
    <row r="394" spans="1:28" ht="39.6" x14ac:dyDescent="0.25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11'!M394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9.6" x14ac:dyDescent="0.25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11'!M395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9.6" x14ac:dyDescent="0.25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11'!M396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9.6" x14ac:dyDescent="0.25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11'!M397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9.6" x14ac:dyDescent="0.25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11'!M398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6.4" x14ac:dyDescent="0.25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11'!M399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6.4" x14ac:dyDescent="0.25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11'!M400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45" customHeight="1" x14ac:dyDescent="0.25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32"/>
      <c r="I401" s="632"/>
      <c r="J401" s="632"/>
      <c r="K401" s="632"/>
      <c r="L401" s="632"/>
      <c r="M401" s="632"/>
      <c r="N401" s="632"/>
      <c r="O401" s="632"/>
      <c r="P401" s="632"/>
      <c r="Q401" s="632"/>
      <c r="R401" s="632"/>
      <c r="S401" s="632"/>
      <c r="T401" s="632"/>
      <c r="U401" s="632"/>
      <c r="V401" s="632"/>
      <c r="W401" s="650"/>
      <c r="Y401" s="4">
        <v>5906.54</v>
      </c>
      <c r="AA401" s="39">
        <f t="shared" si="513"/>
        <v>5906.54</v>
      </c>
      <c r="AB401" s="39"/>
    </row>
    <row r="402" spans="1:28" ht="39.6" x14ac:dyDescent="0.25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11'!M402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6" x14ac:dyDescent="0.25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7"/>
      <c r="M403" s="647"/>
      <c r="N403" s="647"/>
      <c r="O403" s="647"/>
      <c r="P403" s="647"/>
      <c r="Q403" s="647"/>
      <c r="R403" s="647"/>
      <c r="S403" s="647"/>
      <c r="T403" s="647"/>
      <c r="U403" s="647"/>
      <c r="V403" s="647"/>
      <c r="W403" s="649"/>
      <c r="Y403" s="4">
        <v>13935.75</v>
      </c>
      <c r="AA403" s="39">
        <f t="shared" si="513"/>
        <v>13935.75</v>
      </c>
      <c r="AB403" s="39"/>
    </row>
    <row r="404" spans="1:28" ht="39.6" x14ac:dyDescent="0.25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11'!M404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6.4" x14ac:dyDescent="0.25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11'!M405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9.6" x14ac:dyDescent="0.25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11'!M406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9.6" x14ac:dyDescent="0.25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11'!M407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45" customHeight="1" x14ac:dyDescent="0.25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32"/>
      <c r="I408" s="632"/>
      <c r="J408" s="632"/>
      <c r="K408" s="632"/>
      <c r="L408" s="632"/>
      <c r="M408" s="632"/>
      <c r="N408" s="632"/>
      <c r="O408" s="632"/>
      <c r="P408" s="632"/>
      <c r="Q408" s="632"/>
      <c r="R408" s="632"/>
      <c r="S408" s="632"/>
      <c r="T408" s="632"/>
      <c r="U408" s="632"/>
      <c r="V408" s="632"/>
      <c r="W408" s="650"/>
      <c r="Y408" s="4">
        <v>10544.46</v>
      </c>
      <c r="AA408" s="39">
        <f t="shared" si="513"/>
        <v>10544.46</v>
      </c>
      <c r="AB408" s="39"/>
    </row>
    <row r="409" spans="1:28" ht="39.6" x14ac:dyDescent="0.25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11'!M409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2.8" x14ac:dyDescent="0.25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11'!M410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45" customHeight="1" x14ac:dyDescent="0.25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32"/>
      <c r="I411" s="632"/>
      <c r="J411" s="632"/>
      <c r="K411" s="632"/>
      <c r="L411" s="632"/>
      <c r="M411" s="632"/>
      <c r="N411" s="632"/>
      <c r="O411" s="632"/>
      <c r="P411" s="632"/>
      <c r="Q411" s="632"/>
      <c r="R411" s="632"/>
      <c r="S411" s="632"/>
      <c r="T411" s="632"/>
      <c r="U411" s="632"/>
      <c r="V411" s="632"/>
      <c r="W411" s="650"/>
      <c r="Y411" s="4">
        <v>17525.580000000002</v>
      </c>
      <c r="AA411" s="39">
        <f t="shared" si="513"/>
        <v>17525.580000000002</v>
      </c>
      <c r="AB411" s="39"/>
    </row>
    <row r="412" spans="1:28" ht="26.4" x14ac:dyDescent="0.25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11'!M412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6" x14ac:dyDescent="0.25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11'!M413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9.6" x14ac:dyDescent="0.25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11'!M414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6.4" x14ac:dyDescent="0.25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11'!M415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9.6" x14ac:dyDescent="0.25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11'!M416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6" x14ac:dyDescent="0.25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9.6" x14ac:dyDescent="0.25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11'!M418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2.8" x14ac:dyDescent="0.25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11'!M419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2.8" x14ac:dyDescent="0.25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11'!M420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6.4" x14ac:dyDescent="0.25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11'!M421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6" x14ac:dyDescent="0.25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6.4" x14ac:dyDescent="0.25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11'!M423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6.4" x14ac:dyDescent="0.25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11'!M424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6.4" x14ac:dyDescent="0.25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11'!M425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6" x14ac:dyDescent="0.25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6" x14ac:dyDescent="0.25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7"/>
      <c r="M427" s="647"/>
      <c r="N427" s="647"/>
      <c r="O427" s="647"/>
      <c r="P427" s="647"/>
      <c r="Q427" s="647"/>
      <c r="R427" s="647"/>
      <c r="S427" s="647"/>
      <c r="T427" s="647"/>
      <c r="U427" s="647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9.6" x14ac:dyDescent="0.25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11'!M428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45" customHeight="1" x14ac:dyDescent="0.25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32"/>
      <c r="I429" s="632"/>
      <c r="J429" s="632"/>
      <c r="K429" s="632"/>
      <c r="L429" s="632"/>
      <c r="M429" s="632"/>
      <c r="N429" s="632"/>
      <c r="O429" s="632"/>
      <c r="P429" s="632"/>
      <c r="Q429" s="632"/>
      <c r="R429" s="632"/>
      <c r="S429" s="632"/>
      <c r="T429" s="632"/>
      <c r="U429" s="632"/>
      <c r="V429" s="632"/>
      <c r="W429" s="650"/>
      <c r="Y429" s="4">
        <v>14821.6</v>
      </c>
      <c r="AA429" s="39">
        <f t="shared" si="513"/>
        <v>14821.6</v>
      </c>
      <c r="AB429" s="39"/>
    </row>
    <row r="430" spans="1:28" ht="26.4" x14ac:dyDescent="0.25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11'!M430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6.4" x14ac:dyDescent="0.25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11'!M431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6.4" x14ac:dyDescent="0.25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11'!M432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6.4" x14ac:dyDescent="0.25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11'!M433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6.4" x14ac:dyDescent="0.25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11'!M434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6.4" x14ac:dyDescent="0.25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11'!M435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6.4" x14ac:dyDescent="0.25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11'!M436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6.4" x14ac:dyDescent="0.25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11'!M437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9.6" x14ac:dyDescent="0.25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11'!M438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9.6" x14ac:dyDescent="0.25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11'!M439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x14ac:dyDescent="0.25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11'!M440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9.6" x14ac:dyDescent="0.25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11'!M441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9.6" x14ac:dyDescent="0.25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11'!M442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45" customHeight="1" x14ac:dyDescent="0.25">
      <c r="A443" s="364" t="s">
        <v>35</v>
      </c>
      <c r="B443" s="377" t="s">
        <v>142</v>
      </c>
      <c r="C443" s="378"/>
      <c r="D443" s="632"/>
      <c r="E443" s="632"/>
      <c r="F443" s="632"/>
      <c r="G443" s="632"/>
      <c r="H443" s="632"/>
      <c r="I443" s="632"/>
      <c r="J443" s="632"/>
      <c r="K443" s="632"/>
      <c r="L443" s="632"/>
      <c r="M443" s="632"/>
      <c r="N443" s="632"/>
      <c r="O443" s="632"/>
      <c r="P443" s="632"/>
      <c r="Q443" s="632"/>
      <c r="R443" s="632"/>
      <c r="S443" s="632"/>
      <c r="T443" s="632"/>
      <c r="U443" s="632"/>
      <c r="V443" s="632"/>
      <c r="W443" s="650"/>
      <c r="Y443" s="4">
        <v>9642.52</v>
      </c>
      <c r="AA443" s="39">
        <f t="shared" ref="AA443:AA506" si="578">+Y443-N443</f>
        <v>9642.52</v>
      </c>
      <c r="AB443" s="39"/>
    </row>
    <row r="444" spans="1:28" ht="39.6" x14ac:dyDescent="0.25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11'!M444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9.6" x14ac:dyDescent="0.25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11'!M445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9.6" x14ac:dyDescent="0.25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11'!M446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9.6" x14ac:dyDescent="0.25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11'!M447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9.6" x14ac:dyDescent="0.25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11'!M448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6.4" x14ac:dyDescent="0.25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11'!M449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6.4" x14ac:dyDescent="0.25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11'!M450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45" customHeight="1" x14ac:dyDescent="0.25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32"/>
      <c r="R451" s="632"/>
      <c r="S451" s="632"/>
      <c r="T451" s="632"/>
      <c r="U451" s="632"/>
      <c r="V451" s="632"/>
      <c r="W451" s="650"/>
      <c r="Y451" s="4">
        <v>4544.6899999999996</v>
      </c>
      <c r="AA451" s="39">
        <f t="shared" si="578"/>
        <v>4544.6899999999996</v>
      </c>
      <c r="AB451" s="39"/>
    </row>
    <row r="452" spans="1:28" ht="39.6" x14ac:dyDescent="0.25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11'!M452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45" customHeight="1" x14ac:dyDescent="0.25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32"/>
      <c r="I453" s="632"/>
      <c r="J453" s="632"/>
      <c r="K453" s="632"/>
      <c r="L453" s="632"/>
      <c r="M453" s="632"/>
      <c r="N453" s="632"/>
      <c r="O453" s="632"/>
      <c r="P453" s="632"/>
      <c r="Q453" s="632"/>
      <c r="R453" s="632"/>
      <c r="S453" s="632"/>
      <c r="T453" s="632"/>
      <c r="U453" s="632"/>
      <c r="V453" s="632"/>
      <c r="W453" s="650"/>
      <c r="Y453" s="4">
        <v>10721.65</v>
      </c>
      <c r="AA453" s="39">
        <f t="shared" si="578"/>
        <v>10721.65</v>
      </c>
      <c r="AB453" s="39"/>
    </row>
    <row r="454" spans="1:28" ht="39.6" x14ac:dyDescent="0.25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11'!M454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6.4" x14ac:dyDescent="0.25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11'!M455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9.6" x14ac:dyDescent="0.25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11'!M456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45" customHeight="1" x14ac:dyDescent="0.25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32"/>
      <c r="I457" s="632"/>
      <c r="J457" s="632"/>
      <c r="K457" s="632"/>
      <c r="L457" s="632"/>
      <c r="M457" s="632"/>
      <c r="N457" s="632"/>
      <c r="O457" s="632"/>
      <c r="P457" s="632"/>
      <c r="Q457" s="632"/>
      <c r="R457" s="632"/>
      <c r="S457" s="632"/>
      <c r="T457" s="632"/>
      <c r="U457" s="632"/>
      <c r="V457" s="632"/>
      <c r="W457" s="433"/>
      <c r="Y457" s="4">
        <v>8151.07</v>
      </c>
      <c r="AA457" s="39">
        <f t="shared" si="578"/>
        <v>8151.07</v>
      </c>
      <c r="AB457" s="39"/>
    </row>
    <row r="458" spans="1:28" ht="26.4" x14ac:dyDescent="0.25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11'!M458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6.4" x14ac:dyDescent="0.25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11'!M459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45" customHeight="1" x14ac:dyDescent="0.25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6.4" x14ac:dyDescent="0.25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11'!M461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6" x14ac:dyDescent="0.25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11'!M462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9.6" x14ac:dyDescent="0.25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11'!M463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45" customHeight="1" x14ac:dyDescent="0.25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32"/>
      <c r="I464" s="632"/>
      <c r="J464" s="632"/>
      <c r="K464" s="632"/>
      <c r="L464" s="632"/>
      <c r="M464" s="632"/>
      <c r="N464" s="632"/>
      <c r="O464" s="632"/>
      <c r="P464" s="632"/>
      <c r="Q464" s="632"/>
      <c r="R464" s="632"/>
      <c r="S464" s="632"/>
      <c r="T464" s="632"/>
      <c r="U464" s="632"/>
      <c r="V464" s="632"/>
      <c r="W464" s="650"/>
      <c r="Y464" s="4">
        <v>15319.44</v>
      </c>
      <c r="AA464" s="39">
        <f t="shared" si="578"/>
        <v>15319.44</v>
      </c>
      <c r="AB464" s="39"/>
    </row>
    <row r="465" spans="1:28" ht="39.6" x14ac:dyDescent="0.25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11'!M465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2.8" x14ac:dyDescent="0.25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11'!M466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2.8" x14ac:dyDescent="0.25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11'!M467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6.4" x14ac:dyDescent="0.25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11'!M468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2.8" x14ac:dyDescent="0.25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 11'!M469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45" customHeight="1" x14ac:dyDescent="0.25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32"/>
      <c r="I470" s="632"/>
      <c r="J470" s="632"/>
      <c r="K470" s="632"/>
      <c r="L470" s="632"/>
      <c r="M470" s="632"/>
      <c r="N470" s="632"/>
      <c r="O470" s="632"/>
      <c r="P470" s="632"/>
      <c r="Q470" s="632"/>
      <c r="R470" s="632"/>
      <c r="S470" s="632"/>
      <c r="T470" s="632"/>
      <c r="U470" s="632"/>
      <c r="V470" s="632"/>
      <c r="W470" s="650"/>
      <c r="Y470" s="4">
        <v>1975.66</v>
      </c>
      <c r="AA470" s="39">
        <f t="shared" si="578"/>
        <v>1975.66</v>
      </c>
      <c r="AB470" s="39"/>
    </row>
    <row r="471" spans="1:28" ht="26.4" x14ac:dyDescent="0.25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11'!M471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6.4" x14ac:dyDescent="0.25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11'!M472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6.4" x14ac:dyDescent="0.25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11'!M473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6" x14ac:dyDescent="0.25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7"/>
      <c r="M474" s="647"/>
      <c r="N474" s="647"/>
      <c r="O474" s="647"/>
      <c r="P474" s="647"/>
      <c r="Q474" s="647"/>
      <c r="R474" s="647"/>
      <c r="S474" s="647"/>
      <c r="T474" s="647"/>
      <c r="U474" s="647"/>
      <c r="V474" s="647"/>
      <c r="W474" s="649"/>
      <c r="Y474" s="4">
        <v>3921.86</v>
      </c>
      <c r="AA474" s="39">
        <f t="shared" si="578"/>
        <v>3921.86</v>
      </c>
      <c r="AB474" s="39"/>
    </row>
    <row r="475" spans="1:28" ht="26.4" x14ac:dyDescent="0.25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11'!M475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9.6" x14ac:dyDescent="0.25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11'!M476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6.4" x14ac:dyDescent="0.25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11'!M477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45" customHeight="1" x14ac:dyDescent="0.25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45" customHeight="1" x14ac:dyDescent="0.25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32"/>
      <c r="I479" s="632"/>
      <c r="J479" s="632"/>
      <c r="K479" s="632"/>
      <c r="L479" s="632"/>
      <c r="M479" s="632"/>
      <c r="N479" s="632"/>
      <c r="O479" s="632"/>
      <c r="P479" s="632"/>
      <c r="Q479" s="632"/>
      <c r="R479" s="632"/>
      <c r="S479" s="632"/>
      <c r="T479" s="632"/>
      <c r="U479" s="632"/>
      <c r="V479" s="632"/>
      <c r="W479" s="433"/>
      <c r="Y479" s="4">
        <v>167355.75</v>
      </c>
      <c r="AA479" s="39">
        <f t="shared" si="578"/>
        <v>167355.75</v>
      </c>
      <c r="AB479" s="39"/>
    </row>
    <row r="480" spans="1:28" ht="39.6" x14ac:dyDescent="0.25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11'!M480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9.6" x14ac:dyDescent="0.25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11'!M481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6" x14ac:dyDescent="0.25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11'!M482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6" x14ac:dyDescent="0.25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11'!M483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2.8" x14ac:dyDescent="0.25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11'!M484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45" customHeight="1" x14ac:dyDescent="0.25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45" customHeight="1" x14ac:dyDescent="0.25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32"/>
      <c r="I486" s="632"/>
      <c r="J486" s="632"/>
      <c r="K486" s="632"/>
      <c r="L486" s="632"/>
      <c r="M486" s="632"/>
      <c r="N486" s="632"/>
      <c r="O486" s="632"/>
      <c r="P486" s="632"/>
      <c r="Q486" s="632"/>
      <c r="R486" s="632"/>
      <c r="S486" s="632"/>
      <c r="T486" s="632"/>
      <c r="U486" s="63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6.4" x14ac:dyDescent="0.25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11'!M487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9.6" x14ac:dyDescent="0.25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11'!M488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6.4" x14ac:dyDescent="0.25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11'!M489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x14ac:dyDescent="0.25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11'!M490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6" x14ac:dyDescent="0.25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6" x14ac:dyDescent="0.25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7"/>
      <c r="M492" s="647"/>
      <c r="N492" s="647"/>
      <c r="O492" s="647"/>
      <c r="P492" s="647"/>
      <c r="Q492" s="647"/>
      <c r="R492" s="647"/>
      <c r="S492" s="647"/>
      <c r="T492" s="647"/>
      <c r="U492" s="647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9.6" x14ac:dyDescent="0.25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11'!M493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6" x14ac:dyDescent="0.25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11'!M494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6" x14ac:dyDescent="0.25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11'!M495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6" x14ac:dyDescent="0.25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11'!M496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9.6" x14ac:dyDescent="0.25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11'!M497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9.6" x14ac:dyDescent="0.25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11'!M498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45" customHeight="1" x14ac:dyDescent="0.25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45" customHeight="1" x14ac:dyDescent="0.25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32"/>
      <c r="I500" s="632"/>
      <c r="J500" s="632"/>
      <c r="K500" s="632"/>
      <c r="L500" s="632"/>
      <c r="M500" s="632"/>
      <c r="N500" s="632"/>
      <c r="O500" s="632"/>
      <c r="P500" s="632"/>
      <c r="Q500" s="632"/>
      <c r="R500" s="632"/>
      <c r="S500" s="632"/>
      <c r="T500" s="632"/>
      <c r="U500" s="632"/>
      <c r="V500" s="632"/>
      <c r="W500" s="433"/>
      <c r="Y500" s="4">
        <v>121749.64</v>
      </c>
      <c r="AA500" s="39">
        <f t="shared" si="578"/>
        <v>121749.64</v>
      </c>
      <c r="AB500" s="39"/>
    </row>
    <row r="501" spans="1:28" ht="26.4" x14ac:dyDescent="0.25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11'!M501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6.4" x14ac:dyDescent="0.25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11'!M502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6.4" x14ac:dyDescent="0.25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11'!M503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6.4" x14ac:dyDescent="0.25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11'!M504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6.4" x14ac:dyDescent="0.25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11'!M505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6.4" x14ac:dyDescent="0.25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11'!M506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6.4" x14ac:dyDescent="0.25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11'!M507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6.4" x14ac:dyDescent="0.25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11'!M508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9.6" x14ac:dyDescent="0.25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11'!M509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9.6" x14ac:dyDescent="0.25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11'!M510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9.6" x14ac:dyDescent="0.25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11'!M511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9.6" x14ac:dyDescent="0.25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11'!M512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9.6" x14ac:dyDescent="0.25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11'!M513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6.4" x14ac:dyDescent="0.25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11'!M514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6.4" x14ac:dyDescent="0.25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11'!M515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6.4" x14ac:dyDescent="0.25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11'!M516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6.4" x14ac:dyDescent="0.25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11'!M517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6.4" x14ac:dyDescent="0.25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11'!M518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6.4" x14ac:dyDescent="0.25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11'!M519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9.6" x14ac:dyDescent="0.25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11'!M520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9.6" x14ac:dyDescent="0.25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11'!M521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9.6" x14ac:dyDescent="0.25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11'!M522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9.6" x14ac:dyDescent="0.25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11'!M523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9.6" x14ac:dyDescent="0.25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11'!M524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9.6" x14ac:dyDescent="0.25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11'!M525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9.6" x14ac:dyDescent="0.25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11'!M526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9.6" x14ac:dyDescent="0.25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11'!M527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6.4" x14ac:dyDescent="0.25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11'!M528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6.4" x14ac:dyDescent="0.25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11'!M529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6.4" x14ac:dyDescent="0.25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11'!M530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9.6" x14ac:dyDescent="0.25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11'!M531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6.4" x14ac:dyDescent="0.25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11'!M532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6.4" x14ac:dyDescent="0.25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11'!M533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2.8" x14ac:dyDescent="0.25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11'!M534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6.4" x14ac:dyDescent="0.25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11'!M535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9.6" x14ac:dyDescent="0.25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11'!M536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9.6" x14ac:dyDescent="0.25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11'!M537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6.4" x14ac:dyDescent="0.25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11'!M538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6" x14ac:dyDescent="0.25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6" x14ac:dyDescent="0.25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7"/>
      <c r="M540" s="647"/>
      <c r="N540" s="647"/>
      <c r="O540" s="647"/>
      <c r="P540" s="647"/>
      <c r="Q540" s="647"/>
      <c r="R540" s="647"/>
      <c r="S540" s="647"/>
      <c r="T540" s="647"/>
      <c r="U540" s="647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6.4" x14ac:dyDescent="0.25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11'!M541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6.4" x14ac:dyDescent="0.25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11'!M542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9.6" x14ac:dyDescent="0.25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11'!M543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9.6" x14ac:dyDescent="0.25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11'!M544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6.4" x14ac:dyDescent="0.25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11'!M545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9.6" x14ac:dyDescent="0.25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11'!M546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6" x14ac:dyDescent="0.25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11'!M547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52.8" x14ac:dyDescent="0.25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11'!M548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52.8" x14ac:dyDescent="0.25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11'!M549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6.4" x14ac:dyDescent="0.25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11'!M550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6" x14ac:dyDescent="0.25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6" x14ac:dyDescent="0.25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7"/>
      <c r="M552" s="647"/>
      <c r="N552" s="647"/>
      <c r="O552" s="647"/>
      <c r="P552" s="647"/>
      <c r="Q552" s="647"/>
      <c r="R552" s="647"/>
      <c r="S552" s="647"/>
      <c r="T552" s="647"/>
      <c r="U552" s="647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9.6" x14ac:dyDescent="0.25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11'!M553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3.95" customHeight="1" x14ac:dyDescent="0.25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48"/>
      <c r="M554" s="648"/>
      <c r="N554" s="648"/>
      <c r="O554" s="648"/>
      <c r="P554" s="648"/>
      <c r="Q554" s="648"/>
      <c r="R554" s="648"/>
      <c r="S554" s="648"/>
      <c r="T554" s="648"/>
      <c r="U554" s="648"/>
      <c r="V554" s="648"/>
      <c r="W554" s="371"/>
      <c r="Y554" s="4">
        <v>14860.51</v>
      </c>
      <c r="AA554" s="39">
        <f t="shared" si="681"/>
        <v>14860.51</v>
      </c>
      <c r="AB554" s="39"/>
    </row>
    <row r="555" spans="1:28" ht="26.4" x14ac:dyDescent="0.25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11'!M555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6.4" x14ac:dyDescent="0.25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11'!M556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6.4" x14ac:dyDescent="0.25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11'!M557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9.6" x14ac:dyDescent="0.25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11'!M558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6" x14ac:dyDescent="0.25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7"/>
      <c r="M559" s="647"/>
      <c r="N559" s="647"/>
      <c r="O559" s="647"/>
      <c r="P559" s="647"/>
      <c r="Q559" s="647"/>
      <c r="R559" s="647"/>
      <c r="S559" s="647"/>
      <c r="T559" s="647"/>
      <c r="U559" s="647"/>
      <c r="V559" s="647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25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11'!M560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6" x14ac:dyDescent="0.25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7"/>
      <c r="M561" s="647"/>
      <c r="N561" s="647"/>
      <c r="O561" s="647"/>
      <c r="P561" s="647"/>
      <c r="Q561" s="647"/>
      <c r="R561" s="647"/>
      <c r="S561" s="647"/>
      <c r="T561" s="647"/>
      <c r="U561" s="647"/>
      <c r="V561" s="647"/>
      <c r="W561" s="371"/>
      <c r="Y561" s="4">
        <v>33745.94</v>
      </c>
      <c r="AA561" s="39">
        <f t="shared" si="681"/>
        <v>33745.94</v>
      </c>
      <c r="AB561" s="39"/>
    </row>
    <row r="562" spans="1:28" ht="52.8" x14ac:dyDescent="0.25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11'!M562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6" x14ac:dyDescent="0.25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7"/>
      <c r="M563" s="647"/>
      <c r="N563" s="647"/>
      <c r="O563" s="647"/>
      <c r="P563" s="647"/>
      <c r="Q563" s="647"/>
      <c r="R563" s="647"/>
      <c r="S563" s="647"/>
      <c r="T563" s="647"/>
      <c r="U563" s="647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9.6" x14ac:dyDescent="0.25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11'!M564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2.8" x14ac:dyDescent="0.25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11'!M565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6" x14ac:dyDescent="0.25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7"/>
      <c r="M566" s="647"/>
      <c r="N566" s="647"/>
      <c r="O566" s="647"/>
      <c r="P566" s="647"/>
      <c r="Q566" s="647"/>
      <c r="R566" s="647"/>
      <c r="S566" s="647"/>
      <c r="T566" s="647"/>
      <c r="U566" s="647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25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11'!M567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6" x14ac:dyDescent="0.25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9.6" x14ac:dyDescent="0.25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11'!M569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83"/>
      <c r="B570" s="684"/>
      <c r="C570" s="684"/>
      <c r="D570" s="684"/>
      <c r="E570" s="684"/>
      <c r="F570" s="684"/>
      <c r="G570" s="684"/>
      <c r="H570" s="684"/>
      <c r="I570" s="684"/>
      <c r="J570" s="684"/>
      <c r="K570" s="684"/>
      <c r="L570" s="684"/>
      <c r="M570" s="684"/>
      <c r="N570" s="684"/>
      <c r="O570" s="684"/>
      <c r="P570" s="684"/>
      <c r="Q570" s="684"/>
      <c r="R570" s="684"/>
      <c r="S570" s="684"/>
      <c r="T570" s="684"/>
      <c r="U570" s="684"/>
      <c r="V570" s="684"/>
      <c r="W570" s="685"/>
      <c r="X570" s="9"/>
      <c r="Y570" s="9"/>
      <c r="Z570" s="9"/>
      <c r="AA570" s="9"/>
      <c r="AB570" s="9"/>
    </row>
    <row r="571" spans="1:28" s="10" customFormat="1" ht="16.5" customHeight="1" x14ac:dyDescent="0.3">
      <c r="A571" s="686" t="s">
        <v>1524</v>
      </c>
      <c r="B571" s="687"/>
      <c r="C571" s="687"/>
      <c r="D571" s="687"/>
      <c r="E571" s="687"/>
      <c r="F571" s="687"/>
      <c r="G571" s="687"/>
      <c r="H571" s="687"/>
      <c r="I571" s="687"/>
      <c r="J571" s="687"/>
      <c r="K571" s="687"/>
      <c r="L571" s="687"/>
      <c r="M571" s="68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79567.11</v>
      </c>
      <c r="V571" s="507">
        <f>V18+V53+V108+V120+V134+V197+V257+V292+V327+V376+V426+V478+V485+V491+V499+V539+V551+V568+0.01</f>
        <v>955374.42000000016</v>
      </c>
      <c r="W571" s="479">
        <f>V571/Q571</f>
        <v>0.40090460162934771</v>
      </c>
      <c r="X571" s="9"/>
      <c r="Y571" s="9"/>
      <c r="Z571" s="9"/>
      <c r="AA571" s="9"/>
      <c r="AB571" s="9"/>
    </row>
    <row r="572" spans="1:28" x14ac:dyDescent="0.25">
      <c r="A572" s="622"/>
      <c r="B572" s="580"/>
      <c r="C572" s="580"/>
      <c r="D572" s="580"/>
      <c r="E572" s="580"/>
      <c r="F572" s="580"/>
      <c r="G572" s="580"/>
      <c r="H572" s="580"/>
      <c r="I572" s="580"/>
      <c r="J572" s="580"/>
      <c r="K572" s="580"/>
      <c r="L572" s="580"/>
      <c r="M572" s="580"/>
      <c r="N572" s="580"/>
      <c r="O572" s="580"/>
      <c r="P572" s="580"/>
      <c r="Q572" s="580"/>
      <c r="R572" s="580"/>
      <c r="S572" s="580"/>
      <c r="T572" s="580"/>
      <c r="U572" s="580"/>
      <c r="V572" s="580"/>
      <c r="W572" s="623"/>
    </row>
    <row r="573" spans="1:28" ht="15.6" x14ac:dyDescent="0.25">
      <c r="A573" s="86"/>
      <c r="B573" s="565" t="s">
        <v>1609</v>
      </c>
      <c r="W573" s="87"/>
    </row>
    <row r="574" spans="1:28" x14ac:dyDescent="0.25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25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25">
      <c r="A576" s="86"/>
      <c r="W576" s="87"/>
    </row>
    <row r="577" spans="1:26" x14ac:dyDescent="0.25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25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25">
      <c r="T580" s="557">
        <f>(T571-Q571)/N571</f>
        <v>0.1825236536956247</v>
      </c>
    </row>
    <row r="582" spans="1:26" ht="20.399999999999999" x14ac:dyDescent="0.25">
      <c r="L582" s="745">
        <f>N571*1.25</f>
        <v>2792120.5125000002</v>
      </c>
      <c r="M582" s="745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12'!U571</f>
        <v>826271.91000000015</v>
      </c>
      <c r="Z582" s="568">
        <f>'BM 11'!V571+U571</f>
        <v>955374.42</v>
      </c>
    </row>
    <row r="585" spans="1:26" x14ac:dyDescent="0.25">
      <c r="Q585" s="645">
        <f>Q571-N571</f>
        <v>149350.37000000058</v>
      </c>
      <c r="R585" s="645"/>
      <c r="S585" s="645"/>
      <c r="T585" s="645"/>
      <c r="U585" s="646"/>
    </row>
    <row r="586" spans="1:26" ht="20.399999999999999" x14ac:dyDescent="0.25">
      <c r="Q586" s="646"/>
      <c r="R586" s="646"/>
      <c r="S586" s="646"/>
      <c r="T586" s="646"/>
      <c r="U586" s="646"/>
      <c r="V586" s="333">
        <f>Q585/N571</f>
        <v>6.6862430064970446E-2</v>
      </c>
      <c r="X586" s="525">
        <f>U571+'BM07'!P567</f>
        <v>757334.20000000007</v>
      </c>
    </row>
    <row r="588" spans="1:26" ht="17.399999999999999" x14ac:dyDescent="0.25">
      <c r="X588" s="525">
        <f>U571+'BM09'!P567</f>
        <v>862474.66</v>
      </c>
    </row>
    <row r="589" spans="1:26" ht="20.399999999999999" x14ac:dyDescent="0.25">
      <c r="L589" s="718">
        <v>0.25</v>
      </c>
      <c r="M589" s="718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3C4C-043C-4612-A4D7-DE59C4572C06}">
  <sheetPr>
    <pageSetUpPr fitToPage="1"/>
  </sheetPr>
  <dimension ref="A1:R1667"/>
  <sheetViews>
    <sheetView view="pageBreakPreview" topLeftCell="A923" zoomScale="150" zoomScaleNormal="110" zoomScaleSheetLayoutView="150" workbookViewId="0">
      <selection activeCell="M802" sqref="M802"/>
    </sheetView>
  </sheetViews>
  <sheetFormatPr defaultColWidth="9" defaultRowHeight="13.2" x14ac:dyDescent="0.25"/>
  <cols>
    <col min="1" max="1" width="7.5" style="48" customWidth="1"/>
    <col min="2" max="2" width="28.796875" style="48" customWidth="1"/>
    <col min="3" max="3" width="24.5" style="48" customWidth="1"/>
    <col min="4" max="4" width="5.59765625" style="48" customWidth="1"/>
    <col min="5" max="5" width="7.296875" style="48" customWidth="1"/>
    <col min="6" max="6" width="6.59765625" style="48" customWidth="1"/>
    <col min="7" max="7" width="7.796875" style="48" customWidth="1"/>
    <col min="8" max="8" width="5.796875" style="48" customWidth="1"/>
    <col min="9" max="9" width="7.59765625" style="48" customWidth="1"/>
    <col min="10" max="10" width="5.69921875" style="48" customWidth="1"/>
    <col min="11" max="11" width="6.296875" style="48" customWidth="1"/>
    <col min="12" max="12" width="7" style="48" customWidth="1"/>
    <col min="13" max="13" width="7.8984375" style="48" customWidth="1"/>
    <col min="14" max="14" width="5.09765625" style="48" customWidth="1"/>
    <col min="15" max="15" width="2.296875" style="48" customWidth="1"/>
    <col min="16" max="16384" width="9" style="48"/>
  </cols>
  <sheetData>
    <row r="1" spans="1:16" ht="12" customHeight="1" x14ac:dyDescent="0.25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25">
      <c r="A2" s="695" t="s">
        <v>762</v>
      </c>
      <c r="B2" s="696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25">
      <c r="A3" s="695" t="s">
        <v>764</v>
      </c>
      <c r="B3" s="696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25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25">
      <c r="A5" s="49" t="s">
        <v>767</v>
      </c>
      <c r="B5" s="51"/>
      <c r="C5" s="697" t="s">
        <v>768</v>
      </c>
      <c r="D5" s="697"/>
      <c r="E5" s="697"/>
      <c r="F5" s="697"/>
      <c r="G5" s="697"/>
      <c r="H5" s="697"/>
      <c r="I5" s="51"/>
      <c r="J5" s="51"/>
      <c r="K5" s="51"/>
      <c r="L5" s="51"/>
      <c r="M5" s="51"/>
      <c r="N5" s="52"/>
    </row>
    <row r="6" spans="1:16" ht="12" customHeight="1" x14ac:dyDescent="0.25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3" customHeight="1" x14ac:dyDescent="0.25">
      <c r="A7" s="695" t="s">
        <v>771</v>
      </c>
      <c r="B7" s="696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85" customHeight="1" x14ac:dyDescent="0.25">
      <c r="A8" s="717" t="s">
        <v>1610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</row>
    <row r="9" spans="1:16" ht="12" customHeight="1" x14ac:dyDescent="0.25">
      <c r="A9" s="699" t="s">
        <v>774</v>
      </c>
      <c r="B9" s="701" t="s">
        <v>775</v>
      </c>
      <c r="C9" s="701" t="s">
        <v>776</v>
      </c>
      <c r="D9" s="699" t="s">
        <v>777</v>
      </c>
      <c r="E9" s="703" t="s">
        <v>778</v>
      </c>
      <c r="F9" s="704"/>
      <c r="G9" s="704"/>
      <c r="H9" s="704"/>
      <c r="I9" s="704"/>
      <c r="J9" s="705"/>
      <c r="K9" s="706" t="s">
        <v>779</v>
      </c>
      <c r="L9" s="707"/>
      <c r="M9" s="708"/>
      <c r="N9" s="699" t="s">
        <v>780</v>
      </c>
    </row>
    <row r="10" spans="1:16" ht="13.35" customHeight="1" x14ac:dyDescent="0.25">
      <c r="A10" s="700"/>
      <c r="B10" s="702"/>
      <c r="C10" s="702"/>
      <c r="D10" s="700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0"/>
    </row>
    <row r="11" spans="1:16" ht="12" customHeight="1" x14ac:dyDescent="0.25">
      <c r="A11" s="56" t="s">
        <v>790</v>
      </c>
      <c r="B11" s="709" t="s">
        <v>791</v>
      </c>
      <c r="C11" s="710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1.2" hidden="1" x14ac:dyDescent="0.25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1" hidden="1" x14ac:dyDescent="0.25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35" hidden="1" customHeight="1" x14ac:dyDescent="0.25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" hidden="1" customHeight="1" x14ac:dyDescent="0.25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25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25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25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25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25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25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25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25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25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25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85" hidden="1" customHeight="1" x14ac:dyDescent="0.25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25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5" hidden="1" customHeight="1" x14ac:dyDescent="0.25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1" hidden="1" x14ac:dyDescent="0.25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25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25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5" hidden="1" customHeight="1" x14ac:dyDescent="0.25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5" hidden="1" customHeight="1" x14ac:dyDescent="0.25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" hidden="1" customHeight="1" x14ac:dyDescent="0.25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099999999999994" hidden="1" customHeight="1" x14ac:dyDescent="0.25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599999999999994" hidden="1" customHeight="1" x14ac:dyDescent="0.25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25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8" hidden="1" customHeight="1" x14ac:dyDescent="0.25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25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25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599999999999994" hidden="1" customHeight="1" x14ac:dyDescent="0.25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" hidden="1" customHeight="1" x14ac:dyDescent="0.25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5" customHeight="1" x14ac:dyDescent="0.25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10"/>
      <c r="B84" s="320" t="s">
        <v>861</v>
      </c>
      <c r="C84" s="326" t="s">
        <v>869</v>
      </c>
      <c r="D84" s="569">
        <v>4</v>
      </c>
      <c r="E84" s="570">
        <v>5.6</v>
      </c>
      <c r="F84" s="115"/>
      <c r="G84" s="570">
        <v>3.3</v>
      </c>
      <c r="H84" s="115"/>
      <c r="I84" s="115"/>
      <c r="J84" s="115"/>
      <c r="K84" s="570">
        <v>18.48</v>
      </c>
      <c r="L84" s="570">
        <v>73.92</v>
      </c>
      <c r="M84" s="115"/>
      <c r="N84" s="115"/>
    </row>
    <row r="85" spans="1:14" ht="12" customHeight="1" x14ac:dyDescent="0.2">
      <c r="A85" s="110"/>
      <c r="B85" s="320" t="s">
        <v>862</v>
      </c>
      <c r="C85" s="115"/>
      <c r="D85" s="569">
        <v>2</v>
      </c>
      <c r="E85" s="571">
        <v>22.8</v>
      </c>
      <c r="F85" s="115"/>
      <c r="G85" s="570">
        <v>3.3</v>
      </c>
      <c r="H85" s="115"/>
      <c r="I85" s="115"/>
      <c r="J85" s="115"/>
      <c r="K85" s="570">
        <v>75.239999999999995</v>
      </c>
      <c r="L85" s="570">
        <v>150.47999999999999</v>
      </c>
      <c r="M85" s="115"/>
      <c r="N85" s="115"/>
    </row>
    <row r="86" spans="1:14" ht="12" customHeight="1" x14ac:dyDescent="0.2">
      <c r="A86" s="572"/>
      <c r="B86" s="320" t="s">
        <v>863</v>
      </c>
      <c r="C86" s="115"/>
      <c r="D86" s="569">
        <v>4</v>
      </c>
      <c r="E86" s="108">
        <v>8</v>
      </c>
      <c r="F86" s="115"/>
      <c r="G86" s="108">
        <v>1.3</v>
      </c>
      <c r="H86" s="115"/>
      <c r="I86" s="115"/>
      <c r="J86" s="115"/>
      <c r="K86" s="570">
        <v>10.4</v>
      </c>
      <c r="L86" s="570">
        <v>41.6</v>
      </c>
      <c r="M86" s="115"/>
      <c r="N86" s="115"/>
    </row>
    <row r="87" spans="1:14" ht="12" customHeight="1" x14ac:dyDescent="0.2">
      <c r="A87" s="572"/>
      <c r="B87" s="320" t="s">
        <v>863</v>
      </c>
      <c r="C87" s="115"/>
      <c r="D87" s="569">
        <v>2</v>
      </c>
      <c r="E87" s="252">
        <v>22.8</v>
      </c>
      <c r="F87" s="115"/>
      <c r="G87" s="108">
        <v>0.8</v>
      </c>
      <c r="H87" s="115"/>
      <c r="I87" s="115"/>
      <c r="J87" s="115"/>
      <c r="K87" s="570">
        <v>18.239999999999998</v>
      </c>
      <c r="L87" s="570">
        <v>36.479999999999997</v>
      </c>
      <c r="M87" s="115"/>
      <c r="N87" s="115"/>
    </row>
    <row r="88" spans="1:14" ht="12" customHeight="1" x14ac:dyDescent="0.2">
      <c r="A88" s="572"/>
      <c r="B88" s="320" t="s">
        <v>864</v>
      </c>
      <c r="C88" s="115"/>
      <c r="D88" s="569">
        <v>-2</v>
      </c>
      <c r="E88" s="108">
        <v>2</v>
      </c>
      <c r="F88" s="115"/>
      <c r="G88" s="108">
        <v>2.5</v>
      </c>
      <c r="H88" s="115"/>
      <c r="I88" s="115"/>
      <c r="J88" s="115"/>
      <c r="K88" s="570">
        <v>5</v>
      </c>
      <c r="L88" s="570">
        <v>-10</v>
      </c>
      <c r="M88" s="115"/>
      <c r="N88" s="115"/>
    </row>
    <row r="89" spans="1:14" ht="12" customHeight="1" x14ac:dyDescent="0.2">
      <c r="A89" s="572"/>
      <c r="B89" s="320" t="s">
        <v>864</v>
      </c>
      <c r="C89" s="115"/>
      <c r="D89" s="569">
        <v>-4</v>
      </c>
      <c r="E89" s="108">
        <v>1.2</v>
      </c>
      <c r="F89" s="115"/>
      <c r="G89" s="108">
        <v>2.1</v>
      </c>
      <c r="H89" s="115"/>
      <c r="I89" s="115"/>
      <c r="J89" s="115"/>
      <c r="K89" s="570">
        <v>2.52</v>
      </c>
      <c r="L89" s="570">
        <v>-10.08</v>
      </c>
      <c r="M89" s="115"/>
      <c r="N89" s="115"/>
    </row>
    <row r="90" spans="1:14" ht="12" customHeight="1" x14ac:dyDescent="0.2">
      <c r="A90" s="572"/>
      <c r="B90" s="320" t="s">
        <v>865</v>
      </c>
      <c r="C90" s="115"/>
      <c r="D90" s="569">
        <v>-4</v>
      </c>
      <c r="E90" s="108">
        <v>1.2</v>
      </c>
      <c r="F90" s="115"/>
      <c r="G90" s="108">
        <v>2.1</v>
      </c>
      <c r="H90" s="115"/>
      <c r="I90" s="115"/>
      <c r="J90" s="115"/>
      <c r="K90" s="570">
        <v>2.52</v>
      </c>
      <c r="L90" s="570">
        <v>-10.08</v>
      </c>
      <c r="M90" s="115"/>
      <c r="N90" s="115"/>
    </row>
    <row r="91" spans="1:14" ht="12" customHeight="1" x14ac:dyDescent="0.2">
      <c r="A91" s="572"/>
      <c r="B91" s="320" t="s">
        <v>866</v>
      </c>
      <c r="C91" s="115"/>
      <c r="D91" s="569">
        <v>-2</v>
      </c>
      <c r="E91" s="108">
        <v>3</v>
      </c>
      <c r="F91" s="115"/>
      <c r="G91" s="108">
        <v>2.1</v>
      </c>
      <c r="H91" s="115"/>
      <c r="I91" s="115"/>
      <c r="J91" s="115"/>
      <c r="K91" s="570">
        <v>6.3</v>
      </c>
      <c r="L91" s="570">
        <v>-12.6</v>
      </c>
      <c r="M91" s="115"/>
      <c r="N91" s="115"/>
    </row>
    <row r="92" spans="1:14" ht="100.5" customHeight="1" x14ac:dyDescent="0.25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572"/>
      <c r="B93" s="320" t="s">
        <v>861</v>
      </c>
      <c r="C93" s="326" t="s">
        <v>869</v>
      </c>
      <c r="D93" s="569">
        <v>4</v>
      </c>
      <c r="E93" s="570">
        <v>5.6</v>
      </c>
      <c r="F93" s="115"/>
      <c r="G93" s="570">
        <v>3.3</v>
      </c>
      <c r="H93" s="115"/>
      <c r="I93" s="115"/>
      <c r="J93" s="115"/>
      <c r="K93" s="570">
        <v>18.48</v>
      </c>
      <c r="L93" s="570">
        <v>73.92</v>
      </c>
      <c r="M93" s="115"/>
      <c r="N93" s="115"/>
    </row>
    <row r="94" spans="1:14" ht="12" customHeight="1" x14ac:dyDescent="0.2">
      <c r="A94" s="572"/>
      <c r="B94" s="320" t="s">
        <v>862</v>
      </c>
      <c r="C94" s="115"/>
      <c r="D94" s="569">
        <v>2</v>
      </c>
      <c r="E94" s="571">
        <v>22.8</v>
      </c>
      <c r="F94" s="115"/>
      <c r="G94" s="570">
        <v>3.3</v>
      </c>
      <c r="H94" s="115"/>
      <c r="I94" s="115"/>
      <c r="J94" s="115"/>
      <c r="K94" s="570">
        <v>75.239999999999995</v>
      </c>
      <c r="L94" s="570">
        <v>150.47999999999999</v>
      </c>
      <c r="M94" s="115"/>
      <c r="N94" s="115"/>
    </row>
    <row r="95" spans="1:14" ht="12" customHeight="1" x14ac:dyDescent="0.2">
      <c r="A95" s="572"/>
      <c r="B95" s="320" t="s">
        <v>863</v>
      </c>
      <c r="C95" s="115"/>
      <c r="D95" s="569">
        <v>4</v>
      </c>
      <c r="E95" s="108">
        <v>8</v>
      </c>
      <c r="F95" s="115"/>
      <c r="G95" s="108">
        <v>1.3</v>
      </c>
      <c r="H95" s="115"/>
      <c r="I95" s="115"/>
      <c r="J95" s="115"/>
      <c r="K95" s="570">
        <v>10.4</v>
      </c>
      <c r="L95" s="570">
        <v>41.6</v>
      </c>
      <c r="M95" s="115"/>
      <c r="N95" s="115"/>
    </row>
    <row r="96" spans="1:14" ht="12" customHeight="1" x14ac:dyDescent="0.2">
      <c r="A96" s="572"/>
      <c r="B96" s="320" t="s">
        <v>863</v>
      </c>
      <c r="C96" s="115"/>
      <c r="D96" s="569">
        <v>2</v>
      </c>
      <c r="E96" s="252">
        <v>22.8</v>
      </c>
      <c r="F96" s="115"/>
      <c r="G96" s="108">
        <v>0.8</v>
      </c>
      <c r="H96" s="115"/>
      <c r="I96" s="115"/>
      <c r="J96" s="115"/>
      <c r="K96" s="570">
        <v>18.239999999999998</v>
      </c>
      <c r="L96" s="570">
        <v>36.479999999999997</v>
      </c>
      <c r="M96" s="115"/>
      <c r="N96" s="115"/>
    </row>
    <row r="97" spans="1:14" ht="12" customHeight="1" x14ac:dyDescent="0.2">
      <c r="A97" s="572"/>
      <c r="B97" s="320" t="s">
        <v>864</v>
      </c>
      <c r="C97" s="115"/>
      <c r="D97" s="569">
        <v>-2</v>
      </c>
      <c r="E97" s="108">
        <v>2</v>
      </c>
      <c r="F97" s="115"/>
      <c r="G97" s="108">
        <v>2.5</v>
      </c>
      <c r="H97" s="115"/>
      <c r="I97" s="115"/>
      <c r="J97" s="115"/>
      <c r="K97" s="570">
        <v>5</v>
      </c>
      <c r="L97" s="570">
        <v>-10</v>
      </c>
      <c r="M97" s="115"/>
      <c r="N97" s="115"/>
    </row>
    <row r="98" spans="1:14" ht="12" customHeight="1" x14ac:dyDescent="0.2">
      <c r="A98" s="572"/>
      <c r="B98" s="320" t="s">
        <v>864</v>
      </c>
      <c r="C98" s="115"/>
      <c r="D98" s="569">
        <v>-4</v>
      </c>
      <c r="E98" s="108">
        <v>1.2</v>
      </c>
      <c r="F98" s="115"/>
      <c r="G98" s="108">
        <v>2.1</v>
      </c>
      <c r="H98" s="115"/>
      <c r="I98" s="115"/>
      <c r="J98" s="115"/>
      <c r="K98" s="570">
        <v>2.52</v>
      </c>
      <c r="L98" s="570">
        <v>-10.08</v>
      </c>
      <c r="M98" s="115"/>
      <c r="N98" s="115"/>
    </row>
    <row r="99" spans="1:14" ht="12" customHeight="1" x14ac:dyDescent="0.2">
      <c r="A99" s="572"/>
      <c r="B99" s="320" t="s">
        <v>865</v>
      </c>
      <c r="C99" s="115"/>
      <c r="D99" s="569">
        <v>-4</v>
      </c>
      <c r="E99" s="108">
        <v>1.2</v>
      </c>
      <c r="F99" s="115"/>
      <c r="G99" s="108">
        <v>2.1</v>
      </c>
      <c r="H99" s="115"/>
      <c r="I99" s="115"/>
      <c r="J99" s="115"/>
      <c r="K99" s="570">
        <v>2.52</v>
      </c>
      <c r="L99" s="570">
        <v>-10.08</v>
      </c>
      <c r="M99" s="115"/>
      <c r="N99" s="115"/>
    </row>
    <row r="100" spans="1:14" ht="12" customHeight="1" x14ac:dyDescent="0.2">
      <c r="A100" s="572"/>
      <c r="B100" s="320" t="s">
        <v>866</v>
      </c>
      <c r="C100" s="115"/>
      <c r="D100" s="569">
        <v>-2</v>
      </c>
      <c r="E100" s="108">
        <v>3</v>
      </c>
      <c r="F100" s="115"/>
      <c r="G100" s="108">
        <v>2.1</v>
      </c>
      <c r="H100" s="115"/>
      <c r="I100" s="115"/>
      <c r="J100" s="115"/>
      <c r="K100" s="570">
        <v>6.3</v>
      </c>
      <c r="L100" s="570">
        <v>-12.6</v>
      </c>
      <c r="M100" s="115"/>
      <c r="N100" s="115"/>
    </row>
    <row r="101" spans="1:14" ht="53.85" hidden="1" customHeight="1" x14ac:dyDescent="0.25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5" hidden="1" customHeight="1" x14ac:dyDescent="0.25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3" hidden="1" customHeight="1" x14ac:dyDescent="0.25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3" hidden="1" customHeight="1" x14ac:dyDescent="0.25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0.799999999999997" hidden="1" x14ac:dyDescent="0.25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25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25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0.6" hidden="1" x14ac:dyDescent="0.25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25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25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25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0.6" hidden="1" x14ac:dyDescent="0.25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25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0.799999999999997" hidden="1" x14ac:dyDescent="0.25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25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0.6" hidden="1" x14ac:dyDescent="0.25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25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0.6" hidden="1" x14ac:dyDescent="0.25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25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0.6" hidden="1" x14ac:dyDescent="0.25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25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0.6" hidden="1" x14ac:dyDescent="0.25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25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0.799999999999997" hidden="1" x14ac:dyDescent="0.25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25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40.799999999999997" hidden="1" x14ac:dyDescent="0.25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25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1" hidden="1" x14ac:dyDescent="0.25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25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25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0.399999999999999" hidden="1" x14ac:dyDescent="0.25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25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25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1" hidden="1" x14ac:dyDescent="0.25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25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25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51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25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1.2" hidden="1" x14ac:dyDescent="0.25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51" hidden="1" x14ac:dyDescent="0.25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1.2" hidden="1" x14ac:dyDescent="0.25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1.2" hidden="1" x14ac:dyDescent="0.25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1" hidden="1" x14ac:dyDescent="0.25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0.6" hidden="1" x14ac:dyDescent="0.25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0.6" hidden="1" x14ac:dyDescent="0.25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1.400000000000006" hidden="1" x14ac:dyDescent="0.25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71.400000000000006" hidden="1" x14ac:dyDescent="0.25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1" hidden="1" x14ac:dyDescent="0.25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1.599999999999994" hidden="1" x14ac:dyDescent="0.25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1" hidden="1" x14ac:dyDescent="0.25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0.6" hidden="1" x14ac:dyDescent="0.25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1" hidden="1" x14ac:dyDescent="0.25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2" hidden="1" x14ac:dyDescent="0.25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1.8" hidden="1" x14ac:dyDescent="0.25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1.2" hidden="1" x14ac:dyDescent="0.25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1" hidden="1" x14ac:dyDescent="0.25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.05" hidden="1" customHeight="1" x14ac:dyDescent="0.25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1.400000000000006" hidden="1" x14ac:dyDescent="0.25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1" hidden="1" x14ac:dyDescent="0.25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1.400000000000006" hidden="1" x14ac:dyDescent="0.25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.399999999999999" hidden="1" x14ac:dyDescent="0.25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.399999999999999" hidden="1" x14ac:dyDescent="0.25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1.400000000000006" hidden="1" x14ac:dyDescent="0.25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1.8" hidden="1" x14ac:dyDescent="0.25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1.8" hidden="1" x14ac:dyDescent="0.25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30.6" hidden="1" x14ac:dyDescent="0.25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0.6" hidden="1" x14ac:dyDescent="0.25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1" hidden="1" x14ac:dyDescent="0.25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0.6" hidden="1" x14ac:dyDescent="0.25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0.799999999999997" hidden="1" x14ac:dyDescent="0.25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1" hidden="1" x14ac:dyDescent="0.25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11" t="s">
        <v>1025</v>
      </c>
      <c r="C319" s="712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8" hidden="1" customHeight="1" x14ac:dyDescent="0.25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25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25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25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25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25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25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25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25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8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25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25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25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25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25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25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25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1.2" hidden="1" x14ac:dyDescent="0.25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0.799999999999997" hidden="1" x14ac:dyDescent="0.25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25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25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0.6" hidden="1" x14ac:dyDescent="0.25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8" hidden="1" customHeight="1" x14ac:dyDescent="0.25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25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25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1.2" hidden="1" x14ac:dyDescent="0.25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1.2" hidden="1" x14ac:dyDescent="0.25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0.399999999999999" hidden="1" x14ac:dyDescent="0.25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.399999999999999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25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1" hidden="1" x14ac:dyDescent="0.25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51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25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8" hidden="1" customHeight="1" x14ac:dyDescent="0.25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1.400000000000006" hidden="1" x14ac:dyDescent="0.25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25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8" hidden="1" customHeight="1" x14ac:dyDescent="0.25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25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35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25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25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25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25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8" hidden="1" customHeight="1" x14ac:dyDescent="0.25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25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25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25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25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25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8" hidden="1" customHeight="1" x14ac:dyDescent="0.25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25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8" hidden="1" customHeight="1" x14ac:dyDescent="0.25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38"/>
      <c r="B469" s="139" t="s">
        <v>1492</v>
      </c>
      <c r="C469" s="213"/>
      <c r="D469" s="108">
        <v>1</v>
      </c>
      <c r="E469" s="108">
        <v>30.68</v>
      </c>
      <c r="F469" s="238"/>
      <c r="G469" s="108"/>
      <c r="H469" s="238"/>
      <c r="I469" s="238"/>
      <c r="J469" s="238"/>
      <c r="K469" s="108">
        <f>E469</f>
        <v>30.68</v>
      </c>
      <c r="L469" s="108">
        <f>K469*D469</f>
        <v>30.68</v>
      </c>
      <c r="M469" s="110"/>
      <c r="N469" s="115"/>
    </row>
    <row r="470" spans="1:14" ht="12" hidden="1" customHeight="1" x14ac:dyDescent="0.2">
      <c r="A470" s="138"/>
      <c r="B470" s="139" t="s">
        <v>1493</v>
      </c>
      <c r="C470" s="213"/>
      <c r="D470" s="108">
        <v>1</v>
      </c>
      <c r="E470" s="108">
        <v>30.68</v>
      </c>
      <c r="F470" s="238"/>
      <c r="G470" s="108"/>
      <c r="H470" s="238"/>
      <c r="I470" s="238"/>
      <c r="J470" s="238"/>
      <c r="K470" s="108">
        <f t="shared" ref="K470:K471" si="5">E470</f>
        <v>30.68</v>
      </c>
      <c r="L470" s="108">
        <f t="shared" ref="L470:L471" si="6">K470*D470</f>
        <v>30.68</v>
      </c>
      <c r="M470" s="110"/>
      <c r="N470" s="115"/>
    </row>
    <row r="471" spans="1:14" ht="12" hidden="1" customHeight="1" x14ac:dyDescent="0.2">
      <c r="A471" s="138"/>
      <c r="B471" s="139" t="s">
        <v>1494</v>
      </c>
      <c r="C471" s="213"/>
      <c r="D471" s="108">
        <v>1</v>
      </c>
      <c r="E471" s="108">
        <v>3.8</v>
      </c>
      <c r="F471" s="238"/>
      <c r="G471" s="108"/>
      <c r="H471" s="238"/>
      <c r="I471" s="238"/>
      <c r="J471" s="238"/>
      <c r="K471" s="108">
        <f t="shared" si="5"/>
        <v>3.8</v>
      </c>
      <c r="L471" s="108">
        <f t="shared" si="6"/>
        <v>3.8</v>
      </c>
      <c r="M471" s="110"/>
      <c r="N471" s="115"/>
    </row>
    <row r="472" spans="1:14" ht="52.5" customHeight="1" x14ac:dyDescent="0.25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38"/>
      <c r="B473" s="139" t="s">
        <v>1492</v>
      </c>
      <c r="C473" s="213"/>
      <c r="D473" s="108">
        <v>1</v>
      </c>
      <c r="E473" s="108">
        <v>30.68</v>
      </c>
      <c r="F473" s="238"/>
      <c r="G473" s="108"/>
      <c r="H473" s="238"/>
      <c r="I473" s="238"/>
      <c r="J473" s="238"/>
      <c r="K473" s="108">
        <f>E473</f>
        <v>30.68</v>
      </c>
      <c r="L473" s="108">
        <f>K473*D473</f>
        <v>30.68</v>
      </c>
      <c r="M473" s="110"/>
      <c r="N473" s="115"/>
    </row>
    <row r="474" spans="1:14" ht="12" customHeight="1" x14ac:dyDescent="0.2">
      <c r="A474" s="138"/>
      <c r="B474" s="139" t="s">
        <v>1493</v>
      </c>
      <c r="C474" s="213"/>
      <c r="D474" s="108">
        <v>1</v>
      </c>
      <c r="E474" s="108">
        <v>30.68</v>
      </c>
      <c r="F474" s="238"/>
      <c r="G474" s="108"/>
      <c r="H474" s="238"/>
      <c r="I474" s="238"/>
      <c r="J474" s="238"/>
      <c r="K474" s="108">
        <f t="shared" ref="K474:K475" si="7">E474</f>
        <v>30.68</v>
      </c>
      <c r="L474" s="108">
        <f t="shared" ref="L474:L475" si="8">K474*D474</f>
        <v>30.68</v>
      </c>
      <c r="M474" s="110"/>
      <c r="N474" s="115"/>
    </row>
    <row r="475" spans="1:14" ht="12" customHeight="1" x14ac:dyDescent="0.2">
      <c r="A475" s="138"/>
      <c r="B475" s="139" t="s">
        <v>1494</v>
      </c>
      <c r="C475" s="213"/>
      <c r="D475" s="108">
        <v>1</v>
      </c>
      <c r="E475" s="108">
        <v>3.8</v>
      </c>
      <c r="F475" s="238"/>
      <c r="G475" s="108"/>
      <c r="H475" s="238"/>
      <c r="I475" s="238"/>
      <c r="J475" s="238"/>
      <c r="K475" s="108">
        <f t="shared" si="7"/>
        <v>3.8</v>
      </c>
      <c r="L475" s="108">
        <f t="shared" si="8"/>
        <v>3.8</v>
      </c>
      <c r="M475" s="110"/>
      <c r="N475" s="115"/>
    </row>
    <row r="476" spans="1:14" ht="63" hidden="1" customHeight="1" x14ac:dyDescent="0.25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25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8" hidden="1" customHeight="1" x14ac:dyDescent="0.25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25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25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25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5" hidden="1" customHeight="1" x14ac:dyDescent="0.25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25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f>SUM(L496:L499)</f>
        <v>140.61599999999999</v>
      </c>
      <c r="N495" s="105" t="s">
        <v>63</v>
      </c>
    </row>
    <row r="496" spans="1:14" ht="24" customHeight="1" x14ac:dyDescent="0.25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2.8</v>
      </c>
      <c r="H496" s="109"/>
      <c r="I496" s="109"/>
      <c r="J496" s="109"/>
      <c r="K496" s="108">
        <f>E496*G496</f>
        <v>74.647999999999996</v>
      </c>
      <c r="L496" s="108">
        <f>K496*D496</f>
        <v>149.29599999999999</v>
      </c>
      <c r="M496" s="110"/>
      <c r="N496" s="157"/>
    </row>
    <row r="497" spans="1:14" ht="12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0.9</v>
      </c>
      <c r="F497" s="238"/>
      <c r="G497" s="108">
        <v>2.1</v>
      </c>
      <c r="H497" s="238"/>
      <c r="I497" s="238"/>
      <c r="J497" s="238"/>
      <c r="K497" s="108">
        <f t="shared" ref="K497:K498" si="9">E497*G497</f>
        <v>1.8900000000000001</v>
      </c>
      <c r="L497" s="108">
        <f t="shared" ref="L497:L499" si="10">K497*D497</f>
        <v>-3.7800000000000002</v>
      </c>
      <c r="M497" s="110"/>
      <c r="N497" s="115"/>
    </row>
    <row r="498" spans="1:14" ht="12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f t="shared" si="9"/>
        <v>1.5</v>
      </c>
      <c r="L498" s="108">
        <f t="shared" si="10"/>
        <v>-3</v>
      </c>
      <c r="M498" s="110"/>
      <c r="N498" s="115"/>
    </row>
    <row r="499" spans="1:14" ht="12" customHeight="1" x14ac:dyDescent="0.2">
      <c r="A499" s="138"/>
      <c r="B499" s="214" t="s">
        <v>1605</v>
      </c>
      <c r="C499" s="138" t="s">
        <v>1142</v>
      </c>
      <c r="D499" s="108">
        <v>-2</v>
      </c>
      <c r="E499" s="108">
        <v>1.9</v>
      </c>
      <c r="F499" s="238"/>
      <c r="G499" s="108">
        <v>0.5</v>
      </c>
      <c r="H499" s="238"/>
      <c r="I499" s="238"/>
      <c r="J499" s="238"/>
      <c r="K499" s="108">
        <f>E499*G499</f>
        <v>0.95</v>
      </c>
      <c r="L499" s="108">
        <f t="shared" si="10"/>
        <v>-1.9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8" hidden="1" customHeight="1" x14ac:dyDescent="0.25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25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35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8" hidden="1" customHeight="1" x14ac:dyDescent="0.25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5" hidden="1" customHeight="1" x14ac:dyDescent="0.25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11">E521</f>
        <v>30.68</v>
      </c>
      <c r="L521" s="99">
        <f t="shared" ref="L521:L522" si="12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11"/>
        <v>3.8</v>
      </c>
      <c r="L522" s="99">
        <f t="shared" si="12"/>
        <v>3.8</v>
      </c>
      <c r="M522" s="102"/>
      <c r="N522" s="100"/>
    </row>
    <row r="523" spans="1:14" ht="31.8" hidden="1" customHeight="1" x14ac:dyDescent="0.25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3">E525</f>
        <v>30.68</v>
      </c>
      <c r="L525" s="99">
        <f t="shared" ref="L525:L526" si="14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3"/>
        <v>3.8</v>
      </c>
      <c r="L526" s="99">
        <f t="shared" si="14"/>
        <v>3.8</v>
      </c>
      <c r="M526" s="102"/>
      <c r="N526" s="100"/>
    </row>
    <row r="527" spans="1:14" ht="31.5" hidden="1" customHeight="1" x14ac:dyDescent="0.25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5">E529</f>
        <v>30.68</v>
      </c>
      <c r="L529" s="99">
        <f t="shared" ref="L529:L530" si="16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5"/>
        <v>3.8</v>
      </c>
      <c r="L530" s="99">
        <f t="shared" si="16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25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25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25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25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25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25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25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25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25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1.2" hidden="1" x14ac:dyDescent="0.25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50000000000001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0.799999999999997" hidden="1" x14ac:dyDescent="0.25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8" hidden="1" customHeight="1" x14ac:dyDescent="0.25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7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7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7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7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7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7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7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7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7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7"/>
        <v>0.67500000000000004</v>
      </c>
      <c r="L566" s="99"/>
      <c r="M566" s="102"/>
      <c r="N566" s="100"/>
    </row>
    <row r="567" spans="1:16" ht="58.8" hidden="1" customHeight="1" x14ac:dyDescent="0.25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25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40.799999999999997" hidden="1" x14ac:dyDescent="0.25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25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0.6" hidden="1" x14ac:dyDescent="0.25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25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8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8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8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8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8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8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8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8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8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8"/>
        <v>0.67500000000000004</v>
      </c>
      <c r="L582" s="301"/>
      <c r="M582" s="308"/>
      <c r="N582" s="308"/>
    </row>
    <row r="583" spans="1:14" ht="40.799999999999997" hidden="1" x14ac:dyDescent="0.25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25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6.95" hidden="1" customHeight="1" x14ac:dyDescent="0.25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25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25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71.400000000000006" hidden="1" x14ac:dyDescent="0.25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71.400000000000006" hidden="1" x14ac:dyDescent="0.25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71.400000000000006" hidden="1" x14ac:dyDescent="0.25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71.400000000000006" hidden="1" x14ac:dyDescent="0.25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8" hidden="1" customHeight="1" x14ac:dyDescent="0.25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25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25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1" hidden="1" x14ac:dyDescent="0.25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51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1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25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25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25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25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25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25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25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25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9">E638</f>
        <v>30.68</v>
      </c>
      <c r="L638" s="99">
        <f t="shared" ref="L638" si="20">K638*D638</f>
        <v>30.68</v>
      </c>
      <c r="M638" s="102"/>
      <c r="N638" s="100"/>
    </row>
    <row r="639" spans="1:14" ht="61.2" hidden="1" x14ac:dyDescent="0.25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8" hidden="1" customHeight="1" x14ac:dyDescent="0.25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8" hidden="1" customHeight="1" x14ac:dyDescent="0.25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25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25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21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21"/>
        <v>0.19995000000000002</v>
      </c>
      <c r="M654" s="110"/>
      <c r="N654" s="115"/>
    </row>
    <row r="655" spans="1:14" ht="94.8" customHeight="1" x14ac:dyDescent="0.25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2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2"/>
        <v>3.9990000000000001</v>
      </c>
      <c r="M658" s="110"/>
      <c r="N658" s="115"/>
    </row>
    <row r="659" spans="1:14" ht="52.5" customHeight="1" x14ac:dyDescent="0.25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3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3"/>
        <v>3.9990000000000001</v>
      </c>
      <c r="M662" s="110"/>
      <c r="N662" s="115"/>
    </row>
    <row r="663" spans="1:14" ht="84" hidden="1" customHeight="1" x14ac:dyDescent="0.25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25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25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25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8" hidden="1" customHeight="1" x14ac:dyDescent="0.25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25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5" hidden="1" customHeight="1" x14ac:dyDescent="0.25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25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f>SUM(L683:L685)</f>
        <v>143.61599999999996</v>
      </c>
      <c r="N682" s="105" t="s">
        <v>63</v>
      </c>
    </row>
    <row r="683" spans="1:14" ht="24" customHeight="1" x14ac:dyDescent="0.25">
      <c r="A683" s="138"/>
      <c r="B683" s="212" t="s">
        <v>1140</v>
      </c>
      <c r="C683" s="138" t="s">
        <v>1070</v>
      </c>
      <c r="D683" s="108">
        <v>2</v>
      </c>
      <c r="E683" s="108">
        <f>8.37*2+3.93*2+1.03*2</f>
        <v>26.659999999999997</v>
      </c>
      <c r="F683" s="109"/>
      <c r="G683" s="108">
        <v>2.8</v>
      </c>
      <c r="H683" s="109"/>
      <c r="I683" s="109"/>
      <c r="J683" s="109"/>
      <c r="K683" s="108">
        <f>E683*G683</f>
        <v>74.647999999999982</v>
      </c>
      <c r="L683" s="108">
        <f>K683*D683</f>
        <v>149.29599999999996</v>
      </c>
      <c r="M683" s="110"/>
      <c r="N683" s="157"/>
    </row>
    <row r="684" spans="1:14" ht="12" customHeight="1" x14ac:dyDescent="0.2">
      <c r="A684" s="138"/>
      <c r="B684" s="198" t="s">
        <v>967</v>
      </c>
      <c r="C684" s="138" t="s">
        <v>1142</v>
      </c>
      <c r="D684" s="108">
        <v>-2</v>
      </c>
      <c r="E684" s="108">
        <v>0.9</v>
      </c>
      <c r="F684" s="238"/>
      <c r="G684" s="108">
        <v>2.1</v>
      </c>
      <c r="H684" s="238"/>
      <c r="I684" s="238"/>
      <c r="J684" s="238"/>
      <c r="K684" s="108">
        <f t="shared" ref="K684:K685" si="24">E684*G684</f>
        <v>1.8900000000000001</v>
      </c>
      <c r="L684" s="108">
        <f t="shared" ref="L684:L685" si="25">K684*D684</f>
        <v>-3.7800000000000002</v>
      </c>
      <c r="M684" s="110"/>
      <c r="N684" s="115"/>
    </row>
    <row r="685" spans="1:14" ht="12" customHeight="1" x14ac:dyDescent="0.2">
      <c r="A685" s="138"/>
      <c r="B685" s="214" t="s">
        <v>1605</v>
      </c>
      <c r="C685" s="138" t="s">
        <v>1142</v>
      </c>
      <c r="D685" s="108">
        <v>-2</v>
      </c>
      <c r="E685" s="108">
        <v>1.9</v>
      </c>
      <c r="F685" s="238"/>
      <c r="G685" s="108">
        <v>0.5</v>
      </c>
      <c r="H685" s="238"/>
      <c r="I685" s="238"/>
      <c r="J685" s="238"/>
      <c r="K685" s="108">
        <f t="shared" si="24"/>
        <v>0.95</v>
      </c>
      <c r="L685" s="108">
        <f t="shared" si="25"/>
        <v>-1.9</v>
      </c>
      <c r="M685" s="110"/>
      <c r="N685" s="115"/>
    </row>
    <row r="686" spans="1:14" ht="12" hidden="1" customHeight="1" x14ac:dyDescent="0.2">
      <c r="A686" s="140" t="s">
        <v>377</v>
      </c>
      <c r="B686" s="141" t="s">
        <v>42</v>
      </c>
      <c r="C686" s="127"/>
      <c r="D686" s="237"/>
      <c r="E686" s="237"/>
      <c r="F686" s="237"/>
      <c r="G686" s="237"/>
      <c r="H686" s="237"/>
      <c r="I686" s="237"/>
      <c r="J686" s="237"/>
      <c r="K686" s="237"/>
      <c r="L686" s="237"/>
      <c r="M686" s="128"/>
      <c r="N686" s="127"/>
    </row>
    <row r="687" spans="1:14" ht="31.5" hidden="1" customHeight="1" x14ac:dyDescent="0.25">
      <c r="A687" s="105" t="s">
        <v>378</v>
      </c>
      <c r="B687" s="116" t="s">
        <v>1145</v>
      </c>
      <c r="C687" s="95"/>
      <c r="D687" s="101"/>
      <c r="E687" s="101"/>
      <c r="F687" s="101"/>
      <c r="G687" s="101"/>
      <c r="H687" s="101"/>
      <c r="I687" s="101"/>
      <c r="J687" s="101"/>
      <c r="K687" s="101"/>
      <c r="L687" s="101"/>
      <c r="M687" s="98">
        <v>133.57</v>
      </c>
      <c r="N687" s="105" t="s">
        <v>63</v>
      </c>
    </row>
    <row r="688" spans="1:14" ht="12" hidden="1" customHeight="1" x14ac:dyDescent="0.2">
      <c r="A688" s="155"/>
      <c r="B688" s="203" t="s">
        <v>1141</v>
      </c>
      <c r="C688" s="100"/>
      <c r="D688" s="99">
        <v>1</v>
      </c>
      <c r="E688" s="99">
        <v>44.71</v>
      </c>
      <c r="F688" s="106"/>
      <c r="G688" s="99">
        <v>3.15</v>
      </c>
      <c r="H688" s="106"/>
      <c r="I688" s="106"/>
      <c r="J688" s="106"/>
      <c r="K688" s="99">
        <v>140.84</v>
      </c>
      <c r="L688" s="99">
        <v>140.84</v>
      </c>
      <c r="M688" s="102"/>
      <c r="N688" s="100"/>
    </row>
    <row r="689" spans="1:14" ht="12" hidden="1" customHeight="1" x14ac:dyDescent="0.2">
      <c r="A689" s="155"/>
      <c r="B689" s="203" t="s">
        <v>967</v>
      </c>
      <c r="C689" s="155" t="s">
        <v>1142</v>
      </c>
      <c r="D689" s="99">
        <v>-2</v>
      </c>
      <c r="E689" s="99">
        <v>0.86</v>
      </c>
      <c r="F689" s="106"/>
      <c r="G689" s="99">
        <v>2.1</v>
      </c>
      <c r="H689" s="106"/>
      <c r="I689" s="106"/>
      <c r="J689" s="106"/>
      <c r="K689" s="99">
        <v>1.81</v>
      </c>
      <c r="L689" s="99">
        <v>-3.61</v>
      </c>
      <c r="M689" s="102"/>
      <c r="N689" s="100"/>
    </row>
    <row r="690" spans="1:14" ht="12" hidden="1" customHeight="1" x14ac:dyDescent="0.2">
      <c r="A690" s="155"/>
      <c r="B690" s="216" t="s">
        <v>1143</v>
      </c>
      <c r="C690" s="155" t="s">
        <v>1142</v>
      </c>
      <c r="D690" s="99">
        <v>-4</v>
      </c>
      <c r="E690" s="99">
        <v>3</v>
      </c>
      <c r="F690" s="106"/>
      <c r="G690" s="99">
        <v>0.5</v>
      </c>
      <c r="H690" s="106"/>
      <c r="I690" s="106"/>
      <c r="J690" s="106"/>
      <c r="K690" s="99">
        <v>1.5</v>
      </c>
      <c r="L690" s="99">
        <v>-6</v>
      </c>
      <c r="M690" s="102"/>
      <c r="N690" s="100"/>
    </row>
    <row r="691" spans="1:14" ht="12" hidden="1" customHeight="1" x14ac:dyDescent="0.2">
      <c r="A691" s="155"/>
      <c r="B691" s="216" t="s">
        <v>1144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03" t="s">
        <v>940</v>
      </c>
      <c r="C692" s="100"/>
      <c r="D692" s="99">
        <v>1</v>
      </c>
      <c r="E692" s="99">
        <v>17.2</v>
      </c>
      <c r="F692" s="106"/>
      <c r="G692" s="99">
        <v>0.96</v>
      </c>
      <c r="H692" s="99">
        <v>0.01</v>
      </c>
      <c r="I692" s="106"/>
      <c r="J692" s="106"/>
      <c r="K692" s="99">
        <v>8.34</v>
      </c>
      <c r="L692" s="99">
        <v>8.34</v>
      </c>
      <c r="M692" s="102"/>
      <c r="N692" s="100"/>
    </row>
    <row r="693" spans="1:14" ht="31.8" hidden="1" customHeight="1" x14ac:dyDescent="0.25">
      <c r="A693" s="105" t="s">
        <v>379</v>
      </c>
      <c r="B693" s="116" t="s">
        <v>1017</v>
      </c>
      <c r="C693" s="95"/>
      <c r="D693" s="101"/>
      <c r="E693" s="101"/>
      <c r="F693" s="101"/>
      <c r="G693" s="101"/>
      <c r="H693" s="101"/>
      <c r="I693" s="101"/>
      <c r="J693" s="101"/>
      <c r="K693" s="101"/>
      <c r="L693" s="101"/>
      <c r="M693" s="98">
        <v>133.57</v>
      </c>
      <c r="N693" s="105" t="s">
        <v>63</v>
      </c>
    </row>
    <row r="694" spans="1:14" ht="12" hidden="1" customHeight="1" x14ac:dyDescent="0.2">
      <c r="A694" s="155"/>
      <c r="B694" s="203" t="s">
        <v>1141</v>
      </c>
      <c r="C694" s="100"/>
      <c r="D694" s="99">
        <v>1</v>
      </c>
      <c r="E694" s="99">
        <v>44.71</v>
      </c>
      <c r="F694" s="106"/>
      <c r="G694" s="99">
        <v>3.15</v>
      </c>
      <c r="H694" s="106"/>
      <c r="I694" s="106"/>
      <c r="J694" s="106"/>
      <c r="K694" s="99">
        <v>140.84</v>
      </c>
      <c r="L694" s="99">
        <v>140.84</v>
      </c>
      <c r="M694" s="102"/>
      <c r="N694" s="100"/>
    </row>
    <row r="695" spans="1:14" ht="12" hidden="1" customHeight="1" x14ac:dyDescent="0.2">
      <c r="A695" s="155"/>
      <c r="B695" s="203" t="s">
        <v>967</v>
      </c>
      <c r="C695" s="155" t="s">
        <v>1142</v>
      </c>
      <c r="D695" s="99">
        <v>-2</v>
      </c>
      <c r="E695" s="99">
        <v>0.86</v>
      </c>
      <c r="F695" s="106"/>
      <c r="G695" s="99">
        <v>2.1</v>
      </c>
      <c r="H695" s="106"/>
      <c r="I695" s="106"/>
      <c r="J695" s="106"/>
      <c r="K695" s="99">
        <v>1.81</v>
      </c>
      <c r="L695" s="99">
        <v>-3.61</v>
      </c>
      <c r="M695" s="102"/>
      <c r="N695" s="100"/>
    </row>
    <row r="696" spans="1:14" ht="12" hidden="1" customHeight="1" x14ac:dyDescent="0.2">
      <c r="A696" s="155"/>
      <c r="B696" s="216" t="s">
        <v>1143</v>
      </c>
      <c r="C696" s="155" t="s">
        <v>1142</v>
      </c>
      <c r="D696" s="99">
        <v>-4</v>
      </c>
      <c r="E696" s="99">
        <v>3</v>
      </c>
      <c r="F696" s="106"/>
      <c r="G696" s="99">
        <v>0.5</v>
      </c>
      <c r="H696" s="106"/>
      <c r="I696" s="106"/>
      <c r="J696" s="106"/>
      <c r="K696" s="99">
        <v>1.5</v>
      </c>
      <c r="L696" s="99">
        <v>-6</v>
      </c>
      <c r="M696" s="102"/>
      <c r="N696" s="100"/>
    </row>
    <row r="697" spans="1:14" ht="12" hidden="1" customHeight="1" x14ac:dyDescent="0.2">
      <c r="A697" s="155"/>
      <c r="B697" s="216" t="s">
        <v>1144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03" t="s">
        <v>940</v>
      </c>
      <c r="C698" s="100"/>
      <c r="D698" s="99">
        <v>1</v>
      </c>
      <c r="E698" s="99">
        <v>17.2</v>
      </c>
      <c r="F698" s="106"/>
      <c r="G698" s="99">
        <v>0.96</v>
      </c>
      <c r="H698" s="99">
        <v>0.01</v>
      </c>
      <c r="I698" s="106"/>
      <c r="J698" s="106"/>
      <c r="K698" s="99">
        <v>8.34</v>
      </c>
      <c r="L698" s="99">
        <v>8.34</v>
      </c>
      <c r="M698" s="102"/>
      <c r="N698" s="100"/>
    </row>
    <row r="699" spans="1:14" ht="31.8" hidden="1" customHeight="1" x14ac:dyDescent="0.25">
      <c r="A699" s="105" t="s">
        <v>380</v>
      </c>
      <c r="B699" s="116" t="s">
        <v>945</v>
      </c>
      <c r="C699" s="95"/>
      <c r="D699" s="101"/>
      <c r="E699" s="101"/>
      <c r="F699" s="101"/>
      <c r="G699" s="101"/>
      <c r="H699" s="101"/>
      <c r="I699" s="101"/>
      <c r="J699" s="101"/>
      <c r="K699" s="101"/>
      <c r="L699" s="101"/>
      <c r="M699" s="98">
        <v>133.57</v>
      </c>
      <c r="N699" s="105" t="s">
        <v>63</v>
      </c>
    </row>
    <row r="700" spans="1:14" ht="12" hidden="1" customHeight="1" x14ac:dyDescent="0.2">
      <c r="A700" s="155"/>
      <c r="B700" s="203" t="s">
        <v>1141</v>
      </c>
      <c r="C700" s="100"/>
      <c r="D700" s="99">
        <v>1</v>
      </c>
      <c r="E700" s="99">
        <v>44.71</v>
      </c>
      <c r="F700" s="106"/>
      <c r="G700" s="99">
        <v>3.15</v>
      </c>
      <c r="H700" s="106"/>
      <c r="I700" s="106"/>
      <c r="J700" s="106"/>
      <c r="K700" s="99">
        <v>140.84</v>
      </c>
      <c r="L700" s="99">
        <v>140.84</v>
      </c>
      <c r="M700" s="102"/>
      <c r="N700" s="100"/>
    </row>
    <row r="701" spans="1:14" ht="12" hidden="1" customHeight="1" x14ac:dyDescent="0.2">
      <c r="A701" s="155"/>
      <c r="B701" s="203" t="s">
        <v>967</v>
      </c>
      <c r="C701" s="155" t="s">
        <v>1142</v>
      </c>
      <c r="D701" s="99">
        <v>-2</v>
      </c>
      <c r="E701" s="99">
        <v>0.86</v>
      </c>
      <c r="F701" s="106"/>
      <c r="G701" s="99">
        <v>2.1</v>
      </c>
      <c r="H701" s="106"/>
      <c r="I701" s="106"/>
      <c r="J701" s="106"/>
      <c r="K701" s="99">
        <v>1.81</v>
      </c>
      <c r="L701" s="99">
        <v>-3.61</v>
      </c>
      <c r="M701" s="102"/>
      <c r="N701" s="100"/>
    </row>
    <row r="702" spans="1:14" ht="12" hidden="1" customHeight="1" x14ac:dyDescent="0.2">
      <c r="A702" s="155"/>
      <c r="B702" s="216" t="s">
        <v>1143</v>
      </c>
      <c r="C702" s="155" t="s">
        <v>1142</v>
      </c>
      <c r="D702" s="99">
        <v>-4</v>
      </c>
      <c r="E702" s="99">
        <v>3</v>
      </c>
      <c r="F702" s="106"/>
      <c r="G702" s="99">
        <v>0.5</v>
      </c>
      <c r="H702" s="106"/>
      <c r="I702" s="106"/>
      <c r="J702" s="106"/>
      <c r="K702" s="99">
        <v>1.5</v>
      </c>
      <c r="L702" s="99">
        <v>-6</v>
      </c>
      <c r="M702" s="102"/>
      <c r="N702" s="100"/>
    </row>
    <row r="703" spans="1:14" ht="12" hidden="1" customHeight="1" x14ac:dyDescent="0.2">
      <c r="A703" s="155"/>
      <c r="B703" s="216" t="s">
        <v>1144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03" t="s">
        <v>940</v>
      </c>
      <c r="C704" s="100"/>
      <c r="D704" s="99">
        <v>1</v>
      </c>
      <c r="E704" s="99">
        <v>17.2</v>
      </c>
      <c r="F704" s="106"/>
      <c r="G704" s="99">
        <v>0.96</v>
      </c>
      <c r="H704" s="99">
        <v>0.01</v>
      </c>
      <c r="I704" s="106"/>
      <c r="J704" s="106"/>
      <c r="K704" s="99">
        <v>8.34</v>
      </c>
      <c r="L704" s="99">
        <v>8.34</v>
      </c>
      <c r="M704" s="102"/>
      <c r="N704" s="100"/>
    </row>
    <row r="705" spans="1:14" ht="31.5" hidden="1" customHeight="1" x14ac:dyDescent="0.25">
      <c r="A705" s="105" t="s">
        <v>381</v>
      </c>
      <c r="B705" s="116" t="s">
        <v>1180</v>
      </c>
      <c r="C705" s="95"/>
      <c r="D705" s="101"/>
      <c r="E705" s="101"/>
      <c r="F705" s="101"/>
      <c r="G705" s="101"/>
      <c r="H705" s="101"/>
      <c r="I705" s="101"/>
      <c r="J705" s="101"/>
      <c r="K705" s="101"/>
      <c r="L705" s="101"/>
      <c r="M705" s="98">
        <f>SUM(L706:L707)</f>
        <v>61.36</v>
      </c>
      <c r="N705" s="105" t="s">
        <v>63</v>
      </c>
    </row>
    <row r="706" spans="1:14" ht="12" hidden="1" customHeight="1" x14ac:dyDescent="0.2">
      <c r="A706" s="145"/>
      <c r="B706" s="282" t="s">
        <v>1492</v>
      </c>
      <c r="C706" s="314"/>
      <c r="D706" s="280">
        <v>1</v>
      </c>
      <c r="E706" s="280">
        <v>30.68</v>
      </c>
      <c r="F706" s="243"/>
      <c r="G706" s="280"/>
      <c r="H706" s="243"/>
      <c r="I706" s="243"/>
      <c r="J706" s="243"/>
      <c r="K706" s="280">
        <f>E706</f>
        <v>30.68</v>
      </c>
      <c r="L706" s="280">
        <f>K706*D706</f>
        <v>30.68</v>
      </c>
      <c r="M706" s="131"/>
      <c r="N706" s="159"/>
    </row>
    <row r="707" spans="1:14" ht="12" hidden="1" customHeight="1" x14ac:dyDescent="0.2">
      <c r="A707" s="145"/>
      <c r="B707" s="282" t="s">
        <v>1493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 t="shared" ref="L707" si="26">K707*D707</f>
        <v>30.68</v>
      </c>
      <c r="M707" s="131"/>
      <c r="N707" s="159"/>
    </row>
    <row r="708" spans="1:14" ht="31.5" hidden="1" customHeight="1" x14ac:dyDescent="0.25">
      <c r="A708" s="105" t="s">
        <v>382</v>
      </c>
      <c r="B708" s="116" t="s">
        <v>1148</v>
      </c>
      <c r="C708" s="95"/>
      <c r="D708" s="101"/>
      <c r="E708" s="101"/>
      <c r="F708" s="101"/>
      <c r="G708" s="101"/>
      <c r="H708" s="101"/>
      <c r="I708" s="101"/>
      <c r="J708" s="101"/>
      <c r="K708" s="101"/>
      <c r="L708" s="101"/>
      <c r="M708" s="98">
        <f>SUM(L709:L710)</f>
        <v>61.36</v>
      </c>
      <c r="N708" s="105" t="s">
        <v>63</v>
      </c>
    </row>
    <row r="709" spans="1:14" ht="12" hidden="1" customHeight="1" x14ac:dyDescent="0.2">
      <c r="A709" s="145"/>
      <c r="B709" s="282" t="s">
        <v>1492</v>
      </c>
      <c r="C709" s="314"/>
      <c r="D709" s="280">
        <v>1</v>
      </c>
      <c r="E709" s="280">
        <v>30.68</v>
      </c>
      <c r="F709" s="243"/>
      <c r="G709" s="280"/>
      <c r="H709" s="243"/>
      <c r="I709" s="243"/>
      <c r="J709" s="243"/>
      <c r="K709" s="280">
        <f>E709</f>
        <v>30.68</v>
      </c>
      <c r="L709" s="280">
        <f>K709*D709</f>
        <v>30.68</v>
      </c>
      <c r="M709" s="131"/>
      <c r="N709" s="159"/>
    </row>
    <row r="710" spans="1:14" ht="12" hidden="1" customHeight="1" x14ac:dyDescent="0.2">
      <c r="A710" s="145"/>
      <c r="B710" s="282" t="s">
        <v>1493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 t="shared" ref="L710" si="27">K710*D710</f>
        <v>30.68</v>
      </c>
      <c r="M710" s="131"/>
      <c r="N710" s="159"/>
    </row>
    <row r="711" spans="1:14" ht="31.5" hidden="1" customHeight="1" x14ac:dyDescent="0.25">
      <c r="A711" s="105" t="s">
        <v>383</v>
      </c>
      <c r="B711" s="116" t="s">
        <v>961</v>
      </c>
      <c r="C711" s="95"/>
      <c r="D711" s="101"/>
      <c r="E711" s="101"/>
      <c r="F711" s="101"/>
      <c r="G711" s="101"/>
      <c r="H711" s="101"/>
      <c r="I711" s="101"/>
      <c r="J711" s="101"/>
      <c r="K711" s="101"/>
      <c r="L711" s="101"/>
      <c r="M711" s="98">
        <f>SUM(L712:L713)</f>
        <v>61.36</v>
      </c>
      <c r="N711" s="105" t="s">
        <v>63</v>
      </c>
    </row>
    <row r="712" spans="1:14" ht="12" hidden="1" customHeight="1" x14ac:dyDescent="0.2">
      <c r="A712" s="145"/>
      <c r="B712" s="282" t="s">
        <v>1492</v>
      </c>
      <c r="C712" s="314"/>
      <c r="D712" s="280">
        <v>1</v>
      </c>
      <c r="E712" s="280">
        <v>30.68</v>
      </c>
      <c r="F712" s="243"/>
      <c r="G712" s="280"/>
      <c r="H712" s="243"/>
      <c r="I712" s="243"/>
      <c r="J712" s="243"/>
      <c r="K712" s="280">
        <f>E712</f>
        <v>30.68</v>
      </c>
      <c r="L712" s="280">
        <f>K712*D712</f>
        <v>30.68</v>
      </c>
      <c r="M712" s="131"/>
      <c r="N712" s="159"/>
    </row>
    <row r="713" spans="1:14" ht="12" hidden="1" customHeight="1" x14ac:dyDescent="0.2">
      <c r="A713" s="145"/>
      <c r="B713" s="282" t="s">
        <v>1493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 t="shared" ref="L713" si="28">K713*D713</f>
        <v>30.68</v>
      </c>
      <c r="M713" s="131"/>
      <c r="N713" s="159"/>
    </row>
    <row r="714" spans="1:14" ht="12" hidden="1" customHeight="1" x14ac:dyDescent="0.2">
      <c r="A714" s="140" t="s">
        <v>384</v>
      </c>
      <c r="B714" s="141" t="s">
        <v>44</v>
      </c>
      <c r="C714" s="127"/>
      <c r="D714" s="237"/>
      <c r="E714" s="237"/>
      <c r="F714" s="237"/>
      <c r="G714" s="237"/>
      <c r="H714" s="237"/>
      <c r="I714" s="237"/>
      <c r="J714" s="237"/>
      <c r="K714" s="237"/>
      <c r="L714" s="237"/>
      <c r="M714" s="128"/>
      <c r="N714" s="127"/>
    </row>
    <row r="715" spans="1:14" ht="42" hidden="1" customHeight="1" x14ac:dyDescent="0.25">
      <c r="A715" s="117" t="s">
        <v>386</v>
      </c>
      <c r="B715" s="116" t="s">
        <v>1149</v>
      </c>
      <c r="C715" s="112"/>
      <c r="D715" s="193"/>
      <c r="E715" s="193"/>
      <c r="F715" s="193"/>
      <c r="G715" s="193"/>
      <c r="H715" s="193"/>
      <c r="I715" s="193"/>
      <c r="J715" s="193"/>
      <c r="K715" s="193"/>
      <c r="L715" s="193"/>
      <c r="M715" s="98">
        <v>3.6</v>
      </c>
      <c r="N715" s="117" t="s">
        <v>63</v>
      </c>
    </row>
    <row r="716" spans="1:14" ht="12" hidden="1" customHeight="1" x14ac:dyDescent="0.2">
      <c r="A716" s="155"/>
      <c r="B716" s="203" t="s">
        <v>1150</v>
      </c>
      <c r="C716" s="100"/>
      <c r="D716" s="99">
        <v>1</v>
      </c>
      <c r="E716" s="99">
        <v>3</v>
      </c>
      <c r="F716" s="106"/>
      <c r="G716" s="99">
        <v>0.6</v>
      </c>
      <c r="H716" s="106"/>
      <c r="I716" s="106"/>
      <c r="J716" s="106"/>
      <c r="K716" s="99">
        <v>1.8</v>
      </c>
      <c r="L716" s="99">
        <v>1.8</v>
      </c>
      <c r="M716" s="102"/>
      <c r="N716" s="100"/>
    </row>
    <row r="717" spans="1:14" ht="12" hidden="1" customHeight="1" x14ac:dyDescent="0.2">
      <c r="A717" s="155"/>
      <c r="B717" s="203" t="s">
        <v>1151</v>
      </c>
      <c r="C717" s="155" t="s">
        <v>1142</v>
      </c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42" hidden="1" customHeight="1" x14ac:dyDescent="0.25">
      <c r="A718" s="117" t="s">
        <v>387</v>
      </c>
      <c r="B718" s="118" t="s">
        <v>1152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5</v>
      </c>
      <c r="N718" s="117" t="s">
        <v>165</v>
      </c>
    </row>
    <row r="719" spans="1:14" ht="12" hidden="1" customHeight="1" x14ac:dyDescent="0.2">
      <c r="A719" s="155"/>
      <c r="B719" s="203" t="s">
        <v>1153</v>
      </c>
      <c r="C719" s="100"/>
      <c r="D719" s="99">
        <v>1</v>
      </c>
      <c r="E719" s="99">
        <v>5</v>
      </c>
      <c r="F719" s="106"/>
      <c r="G719" s="106"/>
      <c r="H719" s="106"/>
      <c r="I719" s="106"/>
      <c r="J719" s="106"/>
      <c r="K719" s="99">
        <v>5</v>
      </c>
      <c r="L719" s="99">
        <v>5</v>
      </c>
      <c r="M719" s="102"/>
      <c r="N719" s="100"/>
    </row>
    <row r="720" spans="1:14" ht="73.8" hidden="1" customHeight="1" x14ac:dyDescent="0.25">
      <c r="A720" s="105" t="s">
        <v>388</v>
      </c>
      <c r="B720" s="116" t="s">
        <v>1154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05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25">
      <c r="A722" s="117" t="s">
        <v>389</v>
      </c>
      <c r="B722" s="116" t="s">
        <v>1156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2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2</v>
      </c>
      <c r="F723" s="106"/>
      <c r="G723" s="106"/>
      <c r="H723" s="106"/>
      <c r="I723" s="106"/>
      <c r="J723" s="106"/>
      <c r="K723" s="99">
        <v>2</v>
      </c>
      <c r="L723" s="99">
        <v>2</v>
      </c>
      <c r="M723" s="102"/>
      <c r="N723" s="100"/>
    </row>
    <row r="724" spans="1:16" ht="42" hidden="1" customHeight="1" x14ac:dyDescent="0.25">
      <c r="A724" s="117" t="s">
        <v>390</v>
      </c>
      <c r="B724" s="116" t="s">
        <v>1181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25">
      <c r="A726" s="117" t="s">
        <v>391</v>
      </c>
      <c r="B726" s="116" t="s">
        <v>1157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2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42" hidden="1" customHeight="1" x14ac:dyDescent="0.25">
      <c r="A728" s="117" t="s">
        <v>392</v>
      </c>
      <c r="B728" s="116" t="s">
        <v>1158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4</v>
      </c>
      <c r="N728" s="117" t="s">
        <v>165</v>
      </c>
    </row>
    <row r="729" spans="1:16" ht="14.55" hidden="1" customHeight="1" x14ac:dyDescent="0.2">
      <c r="A729" s="155"/>
      <c r="B729" s="203" t="s">
        <v>1155</v>
      </c>
      <c r="C729" s="100"/>
      <c r="D729" s="99">
        <v>1</v>
      </c>
      <c r="E729" s="99">
        <v>4</v>
      </c>
      <c r="F729" s="106"/>
      <c r="G729" s="106"/>
      <c r="H729" s="106"/>
      <c r="I729" s="106"/>
      <c r="J729" s="106"/>
      <c r="K729" s="99">
        <v>4</v>
      </c>
      <c r="L729" s="99">
        <v>4</v>
      </c>
      <c r="M729" s="102"/>
      <c r="N729" s="100"/>
    </row>
    <row r="730" spans="1:16" ht="63" hidden="1" customHeight="1" x14ac:dyDescent="0.25">
      <c r="A730" s="105" t="s">
        <v>393</v>
      </c>
      <c r="B730" s="116" t="s">
        <v>1182</v>
      </c>
      <c r="C730" s="112"/>
      <c r="D730" s="193"/>
      <c r="E730" s="193"/>
      <c r="F730" s="193"/>
      <c r="G730" s="193"/>
      <c r="H730" s="193"/>
      <c r="I730" s="193"/>
      <c r="J730" s="193"/>
      <c r="K730" s="193"/>
      <c r="L730" s="193"/>
      <c r="M730" s="98">
        <v>6</v>
      </c>
      <c r="N730" s="105" t="s">
        <v>165</v>
      </c>
    </row>
    <row r="731" spans="1:16" ht="12" hidden="1" customHeight="1" x14ac:dyDescent="0.2">
      <c r="A731" s="155"/>
      <c r="B731" s="203" t="s">
        <v>1155</v>
      </c>
      <c r="C731" s="100"/>
      <c r="D731" s="99">
        <v>1</v>
      </c>
      <c r="E731" s="99">
        <v>6</v>
      </c>
      <c r="F731" s="106"/>
      <c r="G731" s="106"/>
      <c r="H731" s="106"/>
      <c r="I731" s="106"/>
      <c r="J731" s="106"/>
      <c r="K731" s="99">
        <v>6</v>
      </c>
      <c r="L731" s="99">
        <v>6</v>
      </c>
      <c r="M731" s="102"/>
      <c r="N731" s="100"/>
    </row>
    <row r="732" spans="1:16" ht="12" customHeight="1" x14ac:dyDescent="0.2">
      <c r="A732" s="200" t="s">
        <v>1183</v>
      </c>
      <c r="B732" s="164" t="s">
        <v>1184</v>
      </c>
      <c r="C732" s="165"/>
      <c r="D732" s="241"/>
      <c r="E732" s="241"/>
      <c r="F732" s="241"/>
      <c r="G732" s="241"/>
      <c r="H732" s="241"/>
      <c r="I732" s="241"/>
      <c r="J732" s="241"/>
      <c r="K732" s="241"/>
      <c r="L732" s="241"/>
      <c r="M732" s="201"/>
      <c r="N732" s="165"/>
    </row>
    <row r="733" spans="1:16" ht="14.25" customHeight="1" x14ac:dyDescent="0.2">
      <c r="A733" s="140" t="s">
        <v>31</v>
      </c>
      <c r="B733" s="141" t="s">
        <v>1185</v>
      </c>
      <c r="C733" s="127"/>
      <c r="D733" s="237"/>
      <c r="E733" s="237"/>
      <c r="F733" s="237"/>
      <c r="G733" s="237"/>
      <c r="H733" s="237"/>
      <c r="I733" s="237"/>
      <c r="J733" s="237"/>
      <c r="K733" s="237"/>
      <c r="L733" s="237"/>
      <c r="M733" s="128"/>
      <c r="N733" s="127"/>
    </row>
    <row r="734" spans="1:16" ht="12" hidden="1" customHeight="1" x14ac:dyDescent="0.2">
      <c r="A734" s="140" t="s">
        <v>395</v>
      </c>
      <c r="B734" s="141" t="s">
        <v>838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61.2" hidden="1" x14ac:dyDescent="0.25">
      <c r="A735" s="117" t="s">
        <v>396</v>
      </c>
      <c r="B735" s="116" t="s">
        <v>1065</v>
      </c>
      <c r="C735" s="112"/>
      <c r="D735" s="193"/>
      <c r="E735" s="193"/>
      <c r="F735" s="193"/>
      <c r="G735" s="193"/>
      <c r="H735" s="193"/>
      <c r="I735" s="193"/>
      <c r="J735" s="193"/>
      <c r="K735" s="193"/>
      <c r="L735" s="193"/>
      <c r="M735" s="98">
        <v>432</v>
      </c>
      <c r="N735" s="117" t="s">
        <v>63</v>
      </c>
      <c r="P735" s="48" t="s">
        <v>796</v>
      </c>
    </row>
    <row r="736" spans="1:16" ht="12" hidden="1" customHeight="1" x14ac:dyDescent="0.2">
      <c r="A736" s="138"/>
      <c r="B736" s="139" t="s">
        <v>1186</v>
      </c>
      <c r="C736" s="115"/>
      <c r="D736" s="108">
        <v>1</v>
      </c>
      <c r="E736" s="108">
        <v>12</v>
      </c>
      <c r="F736" s="238"/>
      <c r="G736" s="108">
        <v>36</v>
      </c>
      <c r="H736" s="238"/>
      <c r="I736" s="238"/>
      <c r="J736" s="238"/>
      <c r="K736" s="108">
        <v>432</v>
      </c>
      <c r="L736" s="108">
        <v>432</v>
      </c>
      <c r="M736" s="110"/>
      <c r="N736" s="115"/>
    </row>
    <row r="737" spans="1:16" ht="12" hidden="1" customHeight="1" x14ac:dyDescent="0.2">
      <c r="A737" s="140" t="s">
        <v>397</v>
      </c>
      <c r="B737" s="141" t="s">
        <v>38</v>
      </c>
      <c r="C737" s="127"/>
      <c r="D737" s="237"/>
      <c r="E737" s="237"/>
      <c r="F737" s="237"/>
      <c r="G737" s="237"/>
      <c r="H737" s="237"/>
      <c r="I737" s="237"/>
      <c r="J737" s="237"/>
      <c r="K737" s="237"/>
      <c r="L737" s="237"/>
      <c r="M737" s="217"/>
      <c r="N737" s="127"/>
    </row>
    <row r="738" spans="1:16" ht="40.799999999999997" hidden="1" x14ac:dyDescent="0.25">
      <c r="A738" s="105" t="s">
        <v>398</v>
      </c>
      <c r="B738" s="116" t="s">
        <v>848</v>
      </c>
      <c r="C738" s="95"/>
      <c r="D738" s="101"/>
      <c r="E738" s="101"/>
      <c r="F738" s="101"/>
      <c r="G738" s="101"/>
      <c r="H738" s="101"/>
      <c r="I738" s="101"/>
      <c r="J738" s="101"/>
      <c r="K738" s="101"/>
      <c r="L738" s="101"/>
      <c r="M738" s="315">
        <f>L739+L754+M762+M763</f>
        <v>64.172000000000011</v>
      </c>
      <c r="N738" s="105" t="s">
        <v>46</v>
      </c>
      <c r="P738" s="48" t="s">
        <v>796</v>
      </c>
    </row>
    <row r="739" spans="1:16" ht="12" hidden="1" customHeight="1" x14ac:dyDescent="0.2">
      <c r="A739" s="138"/>
      <c r="B739" s="139" t="s">
        <v>794</v>
      </c>
      <c r="C739" s="115"/>
      <c r="D739" s="108">
        <v>14</v>
      </c>
      <c r="E739" s="108"/>
      <c r="F739" s="238"/>
      <c r="G739" s="108"/>
      <c r="H739" s="238"/>
      <c r="I739" s="108"/>
      <c r="J739" s="238"/>
      <c r="K739" s="108"/>
      <c r="L739" s="108">
        <f>SUM(K740:K753)</f>
        <v>12.600000000000003</v>
      </c>
      <c r="M739" s="109"/>
      <c r="N739" s="115"/>
    </row>
    <row r="740" spans="1:16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>E740*G740*I740</f>
        <v>0.9</v>
      </c>
      <c r="L740" s="108"/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ref="K741:K746" si="29"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9"/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9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9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9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9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>E747*G747*I747</f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ref="K748:K761" si="30"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30"/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30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30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30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30"/>
        <v>0.9</v>
      </c>
      <c r="L753" s="108"/>
      <c r="M753" s="109"/>
      <c r="N753" s="115"/>
    </row>
    <row r="754" spans="1:16" ht="12" hidden="1" customHeight="1" x14ac:dyDescent="0.2">
      <c r="A754" s="138"/>
      <c r="B754" s="139" t="s">
        <v>795</v>
      </c>
      <c r="C754" s="115"/>
      <c r="D754" s="108">
        <v>7</v>
      </c>
      <c r="E754" s="108"/>
      <c r="F754" s="238"/>
      <c r="G754" s="108"/>
      <c r="H754" s="238"/>
      <c r="I754" s="108"/>
      <c r="J754" s="238"/>
      <c r="K754" s="108"/>
      <c r="L754" s="108">
        <f>SUM(K755:K761)</f>
        <v>18.899999999999999</v>
      </c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30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30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30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30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30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30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30"/>
        <v>2.7</v>
      </c>
      <c r="L761" s="108"/>
      <c r="M761" s="109"/>
      <c r="N761" s="115"/>
    </row>
    <row r="762" spans="1:16" ht="12" hidden="1" customHeight="1" x14ac:dyDescent="0.2">
      <c r="A762" s="138"/>
      <c r="B762" s="139" t="s">
        <v>1187</v>
      </c>
      <c r="C762" s="115"/>
      <c r="D762" s="108">
        <v>4</v>
      </c>
      <c r="E762" s="108">
        <f>36-0.15*7</f>
        <v>34.950000000000003</v>
      </c>
      <c r="F762" s="238"/>
      <c r="G762" s="108">
        <v>0.4</v>
      </c>
      <c r="H762" s="238"/>
      <c r="I762" s="108">
        <v>0.4</v>
      </c>
      <c r="J762" s="238"/>
      <c r="K762" s="108">
        <v>8.64</v>
      </c>
      <c r="L762" s="108"/>
      <c r="M762" s="109">
        <f>I762*G762*E762*D762</f>
        <v>22.368000000000006</v>
      </c>
      <c r="N762" s="115"/>
    </row>
    <row r="763" spans="1:16" ht="12" hidden="1" customHeight="1" x14ac:dyDescent="0.2">
      <c r="A763" s="138"/>
      <c r="B763" s="139" t="s">
        <v>1188</v>
      </c>
      <c r="C763" s="115"/>
      <c r="D763" s="108">
        <v>14</v>
      </c>
      <c r="E763" s="108">
        <v>4.5999999999999996</v>
      </c>
      <c r="F763" s="238"/>
      <c r="G763" s="108">
        <v>0.4</v>
      </c>
      <c r="H763" s="238"/>
      <c r="I763" s="108">
        <v>0.4</v>
      </c>
      <c r="J763" s="238"/>
      <c r="K763" s="108">
        <v>1.25</v>
      </c>
      <c r="L763" s="108"/>
      <c r="M763" s="109">
        <f>I763*G763*E763*D763</f>
        <v>10.304000000000002</v>
      </c>
      <c r="N763" s="115"/>
    </row>
    <row r="764" spans="1:16" ht="12" hidden="1" customHeight="1" x14ac:dyDescent="0.2">
      <c r="A764" s="155"/>
      <c r="B764" s="173"/>
      <c r="C764" s="100"/>
      <c r="D764" s="99"/>
      <c r="E764" s="99"/>
      <c r="F764" s="106"/>
      <c r="G764" s="99"/>
      <c r="H764" s="106"/>
      <c r="I764" s="99"/>
      <c r="J764" s="106"/>
      <c r="K764" s="99"/>
      <c r="L764" s="99"/>
      <c r="M764" s="101"/>
      <c r="N764" s="100"/>
    </row>
    <row r="765" spans="1:16" ht="42" hidden="1" customHeight="1" x14ac:dyDescent="0.25">
      <c r="A765" s="117" t="s">
        <v>399</v>
      </c>
      <c r="B765" s="118" t="s">
        <v>68</v>
      </c>
      <c r="C765" s="133" t="s">
        <v>1189</v>
      </c>
      <c r="D765" s="193"/>
      <c r="E765" s="193"/>
      <c r="F765" s="193"/>
      <c r="G765" s="193"/>
      <c r="H765" s="193"/>
      <c r="I765" s="193"/>
      <c r="J765" s="193"/>
      <c r="K765" s="193"/>
      <c r="L765" s="193"/>
      <c r="M765" s="315">
        <f>L767+L768+L766</f>
        <v>102.12</v>
      </c>
      <c r="N765" s="117" t="s">
        <v>63</v>
      </c>
      <c r="P765" s="48" t="s">
        <v>796</v>
      </c>
    </row>
    <row r="766" spans="1:16" ht="42" hidden="1" customHeight="1" x14ac:dyDescent="0.2">
      <c r="A766" s="317"/>
      <c r="B766" s="139" t="s">
        <v>806</v>
      </c>
      <c r="C766" s="326"/>
      <c r="D766" s="242">
        <v>1</v>
      </c>
      <c r="E766" s="108">
        <f>34.95*4+4.6*14</f>
        <v>204.2</v>
      </c>
      <c r="F766" s="238"/>
      <c r="G766" s="108">
        <v>0.4</v>
      </c>
      <c r="H766" s="238"/>
      <c r="I766" s="108"/>
      <c r="J766" s="238"/>
      <c r="K766" s="108">
        <f>E766*G766</f>
        <v>81.680000000000007</v>
      </c>
      <c r="L766" s="108">
        <f>K766</f>
        <v>81.680000000000007</v>
      </c>
      <c r="M766" s="258"/>
      <c r="N766" s="317"/>
    </row>
    <row r="767" spans="1:16" ht="12" hidden="1" customHeight="1" x14ac:dyDescent="0.2">
      <c r="A767" s="138"/>
      <c r="B767" s="139" t="s">
        <v>1190</v>
      </c>
      <c r="C767" s="115"/>
      <c r="D767" s="108">
        <v>14</v>
      </c>
      <c r="E767" s="108">
        <v>0.7</v>
      </c>
      <c r="F767" s="238"/>
      <c r="G767" s="108">
        <v>0.8</v>
      </c>
      <c r="H767" s="238"/>
      <c r="I767" s="238"/>
      <c r="J767" s="238"/>
      <c r="K767" s="108">
        <f>E767*G767</f>
        <v>0.55999999999999994</v>
      </c>
      <c r="L767" s="108">
        <f>K767*D767</f>
        <v>7.839999999999999</v>
      </c>
      <c r="M767" s="109"/>
      <c r="N767" s="115"/>
    </row>
    <row r="768" spans="1:16" ht="12" hidden="1" customHeight="1" x14ac:dyDescent="0.2">
      <c r="A768" s="138"/>
      <c r="B768" s="139" t="s">
        <v>795</v>
      </c>
      <c r="C768" s="115"/>
      <c r="D768" s="108">
        <v>7</v>
      </c>
      <c r="E768" s="108">
        <v>0.75</v>
      </c>
      <c r="F768" s="238"/>
      <c r="G768" s="108">
        <v>2.4</v>
      </c>
      <c r="H768" s="238"/>
      <c r="I768" s="238"/>
      <c r="J768" s="238"/>
      <c r="K768" s="108">
        <f>E768*G768</f>
        <v>1.7999999999999998</v>
      </c>
      <c r="L768" s="108">
        <f>K768*D768</f>
        <v>12.599999999999998</v>
      </c>
      <c r="M768" s="109"/>
      <c r="N768" s="115"/>
    </row>
    <row r="769" spans="1:16" ht="20.399999999999999" hidden="1" x14ac:dyDescent="0.25">
      <c r="A769" s="117" t="s">
        <v>400</v>
      </c>
      <c r="B769" s="118" t="s">
        <v>800</v>
      </c>
      <c r="C769" s="133" t="s">
        <v>1189</v>
      </c>
      <c r="D769" s="101"/>
      <c r="E769" s="101"/>
      <c r="F769" s="101"/>
      <c r="G769" s="101"/>
      <c r="H769" s="101"/>
      <c r="I769" s="101"/>
      <c r="J769" s="101"/>
      <c r="K769" s="101"/>
      <c r="L769" s="101"/>
      <c r="M769" s="179">
        <f>L770+L771</f>
        <v>20.439999999999998</v>
      </c>
      <c r="N769" s="117" t="s">
        <v>63</v>
      </c>
      <c r="P769" s="48" t="s">
        <v>796</v>
      </c>
    </row>
    <row r="770" spans="1:16" ht="12" hidden="1" customHeight="1" x14ac:dyDescent="0.2">
      <c r="A770" s="138"/>
      <c r="B770" s="139" t="s">
        <v>1190</v>
      </c>
      <c r="C770" s="115"/>
      <c r="D770" s="108">
        <v>14</v>
      </c>
      <c r="E770" s="108">
        <v>0.7</v>
      </c>
      <c r="F770" s="238"/>
      <c r="G770" s="108">
        <v>0.8</v>
      </c>
      <c r="H770" s="238"/>
      <c r="I770" s="238"/>
      <c r="J770" s="238"/>
      <c r="K770" s="108">
        <f>E770*G770</f>
        <v>0.55999999999999994</v>
      </c>
      <c r="L770" s="108">
        <f>K770*D770</f>
        <v>7.839999999999999</v>
      </c>
      <c r="M770" s="109"/>
      <c r="N770" s="115"/>
    </row>
    <row r="771" spans="1:16" ht="12" hidden="1" customHeight="1" x14ac:dyDescent="0.2">
      <c r="A771" s="138"/>
      <c r="B771" s="139" t="s">
        <v>795</v>
      </c>
      <c r="C771" s="115"/>
      <c r="D771" s="108">
        <v>7</v>
      </c>
      <c r="E771" s="108">
        <v>0.75</v>
      </c>
      <c r="F771" s="238"/>
      <c r="G771" s="108">
        <v>2.4</v>
      </c>
      <c r="H771" s="238"/>
      <c r="I771" s="238"/>
      <c r="J771" s="238"/>
      <c r="K771" s="108">
        <f>E771*G771</f>
        <v>1.7999999999999998</v>
      </c>
      <c r="L771" s="108">
        <f>K771*D771</f>
        <v>12.599999999999998</v>
      </c>
      <c r="M771" s="109"/>
      <c r="N771" s="115"/>
    </row>
    <row r="772" spans="1:16" ht="40.799999999999997" x14ac:dyDescent="0.25">
      <c r="A772" s="105" t="s">
        <v>401</v>
      </c>
      <c r="B772" s="118" t="s">
        <v>73</v>
      </c>
      <c r="C772" s="133" t="s">
        <v>1189</v>
      </c>
      <c r="D772" s="193"/>
      <c r="E772" s="193"/>
      <c r="F772" s="193"/>
      <c r="G772" s="193"/>
      <c r="H772" s="193"/>
      <c r="I772" s="193"/>
      <c r="J772" s="193"/>
      <c r="K772" s="193"/>
      <c r="L772" s="193"/>
      <c r="M772" s="315">
        <f>K773+K774+K775+K776+K777</f>
        <v>281.39085333333333</v>
      </c>
      <c r="N772" s="117" t="s">
        <v>71</v>
      </c>
    </row>
    <row r="773" spans="1:16" ht="35.549999999999997" customHeight="1" x14ac:dyDescent="0.2">
      <c r="A773" s="143"/>
      <c r="B773" s="139" t="s">
        <v>1461</v>
      </c>
      <c r="C773" s="316"/>
      <c r="D773" s="108">
        <v>14</v>
      </c>
      <c r="E773" s="108">
        <f>8*0.79+6*0.88</f>
        <v>11.600000000000001</v>
      </c>
      <c r="F773" s="238" t="s">
        <v>797</v>
      </c>
      <c r="G773" s="238">
        <f>E773*0.154</f>
        <v>1.7864000000000002</v>
      </c>
      <c r="H773" s="238" t="s">
        <v>798</v>
      </c>
      <c r="I773" s="238"/>
      <c r="J773" s="238"/>
      <c r="K773" s="108">
        <f>D773*G773</f>
        <v>25.009600000000002</v>
      </c>
      <c r="L773" s="108"/>
      <c r="M773" s="109"/>
      <c r="N773" s="115"/>
    </row>
    <row r="774" spans="1:16" ht="13.5" customHeight="1" x14ac:dyDescent="0.2">
      <c r="A774" s="138"/>
      <c r="B774" s="139" t="s">
        <v>1462</v>
      </c>
      <c r="C774" s="326"/>
      <c r="D774" s="108">
        <v>7</v>
      </c>
      <c r="E774" s="108">
        <f>24*0.84+7*2.48</f>
        <v>37.519999999999996</v>
      </c>
      <c r="F774" s="238" t="s">
        <v>797</v>
      </c>
      <c r="G774" s="238">
        <f>E774*0.154</f>
        <v>5.7780799999999992</v>
      </c>
      <c r="H774" s="238" t="s">
        <v>798</v>
      </c>
      <c r="I774" s="238"/>
      <c r="J774" s="238"/>
      <c r="K774" s="108">
        <f>D774*G774</f>
        <v>40.446559999999991</v>
      </c>
      <c r="L774" s="108"/>
      <c r="M774" s="109"/>
      <c r="N774" s="115"/>
    </row>
    <row r="775" spans="1:16" x14ac:dyDescent="0.2">
      <c r="A775" s="138"/>
      <c r="B775" s="139" t="s">
        <v>1463</v>
      </c>
      <c r="C775" s="326" t="s">
        <v>1482</v>
      </c>
      <c r="D775" s="108">
        <f>28</f>
        <v>28</v>
      </c>
      <c r="E775" s="108">
        <f>(1.6/0.15)*0.77</f>
        <v>8.2133333333333347</v>
      </c>
      <c r="F775" s="238" t="s">
        <v>797</v>
      </c>
      <c r="G775" s="238">
        <f>E775*0.154</f>
        <v>1.2648533333333336</v>
      </c>
      <c r="H775" s="238" t="s">
        <v>798</v>
      </c>
      <c r="I775" s="238"/>
      <c r="J775" s="238"/>
      <c r="K775" s="108">
        <f>G775*D775</f>
        <v>35.415893333333344</v>
      </c>
      <c r="L775" s="108"/>
      <c r="M775" s="109"/>
      <c r="N775" s="115"/>
    </row>
    <row r="776" spans="1:16" ht="12" customHeight="1" x14ac:dyDescent="0.2">
      <c r="A776" s="138"/>
      <c r="B776" s="139" t="s">
        <v>1464</v>
      </c>
      <c r="C776" s="326"/>
      <c r="D776" s="108">
        <f>D$779</f>
        <v>228</v>
      </c>
      <c r="E776" s="108">
        <f>(D776/0.2)*0.65</f>
        <v>741</v>
      </c>
      <c r="F776" s="238" t="s">
        <v>797</v>
      </c>
      <c r="G776" s="238">
        <f>E776*0.154</f>
        <v>114.114</v>
      </c>
      <c r="H776" s="238" t="s">
        <v>798</v>
      </c>
      <c r="I776" s="238"/>
      <c r="J776" s="238"/>
      <c r="K776" s="108">
        <f t="shared" ref="K776" si="31">G776</f>
        <v>114.114</v>
      </c>
      <c r="L776" s="108"/>
      <c r="M776" s="109"/>
      <c r="N776" s="115"/>
    </row>
    <row r="777" spans="1:16" ht="12" customHeight="1" x14ac:dyDescent="0.2">
      <c r="A777" s="138"/>
      <c r="B777" s="139" t="s">
        <v>828</v>
      </c>
      <c r="C777" s="326" t="s">
        <v>1576</v>
      </c>
      <c r="D777" s="108">
        <f>28</f>
        <v>28</v>
      </c>
      <c r="E777" s="108">
        <f>(3/0.15)*0.77</f>
        <v>15.4</v>
      </c>
      <c r="F777" s="238" t="s">
        <v>797</v>
      </c>
      <c r="G777" s="238">
        <f>E777*0.154</f>
        <v>2.3715999999999999</v>
      </c>
      <c r="H777" s="238" t="s">
        <v>798</v>
      </c>
      <c r="I777" s="238"/>
      <c r="J777" s="238"/>
      <c r="K777" s="108">
        <f>G777*D777</f>
        <v>66.404799999999994</v>
      </c>
      <c r="L777" s="108"/>
      <c r="M777" s="109"/>
      <c r="N777" s="115"/>
    </row>
    <row r="778" spans="1:16" ht="40.799999999999997" hidden="1" x14ac:dyDescent="0.25">
      <c r="A778" s="105" t="s">
        <v>402</v>
      </c>
      <c r="B778" s="118" t="s">
        <v>72</v>
      </c>
      <c r="C778" s="124" t="s">
        <v>1189</v>
      </c>
      <c r="D778" s="193"/>
      <c r="E778" s="193"/>
      <c r="F778" s="193"/>
      <c r="G778" s="193"/>
      <c r="H778" s="193"/>
      <c r="I778" s="193"/>
      <c r="J778" s="193"/>
      <c r="K778" s="99"/>
      <c r="L778" s="193"/>
      <c r="M778" s="315">
        <f>K779</f>
        <v>360.24</v>
      </c>
      <c r="N778" s="105" t="s">
        <v>71</v>
      </c>
    </row>
    <row r="779" spans="1:16" ht="12" hidden="1" customHeight="1" x14ac:dyDescent="0.2">
      <c r="A779" s="138"/>
      <c r="B779" s="139" t="s">
        <v>809</v>
      </c>
      <c r="C779" s="326"/>
      <c r="D779" s="108">
        <f>36*4+12*7</f>
        <v>228</v>
      </c>
      <c r="E779" s="108">
        <f>D779*4</f>
        <v>912</v>
      </c>
      <c r="F779" s="238" t="s">
        <v>797</v>
      </c>
      <c r="G779" s="238">
        <f>E779*0.395</f>
        <v>360.24</v>
      </c>
      <c r="H779" s="238" t="s">
        <v>798</v>
      </c>
      <c r="I779" s="238"/>
      <c r="J779" s="238"/>
      <c r="K779" s="108">
        <f>G779</f>
        <v>360.24</v>
      </c>
      <c r="L779" s="108"/>
      <c r="M779" s="109"/>
      <c r="N779" s="115"/>
    </row>
    <row r="780" spans="1:16" ht="40.799999999999997" hidden="1" x14ac:dyDescent="0.25">
      <c r="A780" s="117" t="s">
        <v>403</v>
      </c>
      <c r="B780" s="118" t="s">
        <v>404</v>
      </c>
      <c r="C780" s="133" t="s">
        <v>1189</v>
      </c>
      <c r="D780" s="193"/>
      <c r="E780" s="193"/>
      <c r="F780" s="193"/>
      <c r="G780" s="193"/>
      <c r="H780" s="193"/>
      <c r="I780" s="193"/>
      <c r="J780" s="193"/>
      <c r="K780" s="193"/>
      <c r="L780" s="193"/>
      <c r="M780" s="179">
        <v>0</v>
      </c>
      <c r="N780" s="117" t="s">
        <v>71</v>
      </c>
    </row>
    <row r="781" spans="1:16" ht="12" hidden="1" customHeight="1" x14ac:dyDescent="0.2">
      <c r="A781" s="152"/>
      <c r="B781" s="194" t="s">
        <v>1166</v>
      </c>
      <c r="C781" s="114" t="s">
        <v>1465</v>
      </c>
      <c r="D781" s="113">
        <v>1</v>
      </c>
      <c r="E781" s="113">
        <v>0</v>
      </c>
      <c r="F781" s="239"/>
      <c r="G781" s="239"/>
      <c r="H781" s="239"/>
      <c r="I781" s="239"/>
      <c r="J781" s="239"/>
      <c r="K781" s="113">
        <v>0</v>
      </c>
      <c r="L781" s="113">
        <v>0</v>
      </c>
      <c r="M781" s="103"/>
      <c r="N781" s="114"/>
    </row>
    <row r="782" spans="1:16" ht="51" x14ac:dyDescent="0.25">
      <c r="A782" s="117" t="s">
        <v>405</v>
      </c>
      <c r="B782" s="116" t="s">
        <v>1191</v>
      </c>
      <c r="C782" s="112"/>
      <c r="D782" s="193"/>
      <c r="E782" s="193"/>
      <c r="F782" s="193"/>
      <c r="G782" s="193"/>
      <c r="H782" s="193"/>
      <c r="I782" s="193"/>
      <c r="J782" s="193"/>
      <c r="K782" s="193"/>
      <c r="L782" s="193"/>
      <c r="M782" s="315">
        <v>17.943200000000001</v>
      </c>
      <c r="N782" s="117" t="s">
        <v>46</v>
      </c>
    </row>
    <row r="783" spans="1:16" x14ac:dyDescent="0.2">
      <c r="A783" s="317"/>
      <c r="B783" s="139" t="s">
        <v>794</v>
      </c>
      <c r="C783" s="326"/>
      <c r="D783" s="108">
        <v>14</v>
      </c>
      <c r="E783" s="108">
        <v>0.122</v>
      </c>
      <c r="F783" s="238"/>
      <c r="G783" s="108"/>
      <c r="H783" s="238"/>
      <c r="I783" s="108"/>
      <c r="J783" s="238"/>
      <c r="K783" s="108">
        <f>E783</f>
        <v>0.122</v>
      </c>
      <c r="L783" s="295">
        <f>K783*D783</f>
        <v>1.708</v>
      </c>
      <c r="M783" s="109"/>
      <c r="N783" s="115"/>
    </row>
    <row r="784" spans="1:16" x14ac:dyDescent="0.2">
      <c r="A784" s="317"/>
      <c r="B784" s="139" t="s">
        <v>793</v>
      </c>
      <c r="C784" s="326"/>
      <c r="D784" s="108">
        <v>7</v>
      </c>
      <c r="E784" s="108">
        <v>0.376</v>
      </c>
      <c r="F784" s="238"/>
      <c r="G784" s="108"/>
      <c r="H784" s="238"/>
      <c r="I784" s="108"/>
      <c r="J784" s="238"/>
      <c r="K784" s="108">
        <f>E784</f>
        <v>0.376</v>
      </c>
      <c r="L784" s="295">
        <f>K784*D784</f>
        <v>2.6320000000000001</v>
      </c>
      <c r="M784" s="109"/>
      <c r="N784" s="115"/>
    </row>
    <row r="785" spans="1:14" x14ac:dyDescent="0.2">
      <c r="A785" s="317"/>
      <c r="B785" s="139" t="s">
        <v>1466</v>
      </c>
      <c r="C785" s="326" t="s">
        <v>1482</v>
      </c>
      <c r="D785" s="108">
        <v>28</v>
      </c>
      <c r="E785" s="318"/>
      <c r="F785" s="108">
        <v>0.15</v>
      </c>
      <c r="G785" s="108"/>
      <c r="H785" s="108">
        <v>0.3</v>
      </c>
      <c r="I785" s="108"/>
      <c r="J785" s="238"/>
      <c r="K785" s="108">
        <f>D785*(1.6-0.3)*0.15*0.3</f>
        <v>1.6379999999999999</v>
      </c>
      <c r="L785" s="295">
        <f>K785</f>
        <v>1.6379999999999999</v>
      </c>
      <c r="M785" s="109"/>
      <c r="N785" s="115"/>
    </row>
    <row r="786" spans="1:14" x14ac:dyDescent="0.2">
      <c r="A786" s="317"/>
      <c r="B786" s="139" t="s">
        <v>1467</v>
      </c>
      <c r="C786" s="316"/>
      <c r="D786" s="108">
        <f>34.95*4+10.8*7</f>
        <v>215.40000000000003</v>
      </c>
      <c r="E786" s="108"/>
      <c r="F786" s="108">
        <v>0.19</v>
      </c>
      <c r="G786" s="108"/>
      <c r="H786" s="108">
        <v>0.2</v>
      </c>
      <c r="I786" s="108"/>
      <c r="J786" s="238"/>
      <c r="K786" s="108">
        <f>D786*F786*H786</f>
        <v>8.1852000000000018</v>
      </c>
      <c r="L786" s="295">
        <f>K786</f>
        <v>8.1852000000000018</v>
      </c>
      <c r="M786" s="109"/>
      <c r="N786" s="115"/>
    </row>
    <row r="787" spans="1:14" x14ac:dyDescent="0.2">
      <c r="A787" s="317"/>
      <c r="B787" s="139" t="s">
        <v>828</v>
      </c>
      <c r="C787" s="326" t="s">
        <v>1576</v>
      </c>
      <c r="D787" s="108">
        <v>28</v>
      </c>
      <c r="E787" s="108"/>
      <c r="F787" s="108">
        <v>0.15</v>
      </c>
      <c r="G787" s="108"/>
      <c r="H787" s="108">
        <v>0.3</v>
      </c>
      <c r="I787" s="108"/>
      <c r="J787" s="238">
        <v>3</v>
      </c>
      <c r="K787" s="108">
        <f>J787*H787*F787</f>
        <v>0.13499999999999998</v>
      </c>
      <c r="L787" s="295">
        <f>K787*D787</f>
        <v>3.7799999999999994</v>
      </c>
      <c r="M787" s="109"/>
      <c r="N787" s="115"/>
    </row>
    <row r="788" spans="1:14" ht="51" x14ac:dyDescent="0.25">
      <c r="A788" s="218" t="s">
        <v>406</v>
      </c>
      <c r="B788" s="116" t="s">
        <v>1107</v>
      </c>
      <c r="C788" s="112"/>
      <c r="D788" s="193"/>
      <c r="E788" s="193"/>
      <c r="F788" s="193"/>
      <c r="G788" s="193"/>
      <c r="H788" s="193"/>
      <c r="I788" s="193"/>
      <c r="J788" s="193"/>
      <c r="K788" s="193"/>
      <c r="L788" s="193"/>
      <c r="M788" s="315">
        <f>SUM(L789:L793)</f>
        <v>17.943200000000001</v>
      </c>
      <c r="N788" s="105" t="s">
        <v>46</v>
      </c>
    </row>
    <row r="789" spans="1:14" x14ac:dyDescent="0.2">
      <c r="A789" s="317"/>
      <c r="B789" s="139" t="s">
        <v>794</v>
      </c>
      <c r="C789" s="326"/>
      <c r="D789" s="108">
        <v>14</v>
      </c>
      <c r="E789" s="108">
        <v>0.122</v>
      </c>
      <c r="F789" s="238"/>
      <c r="G789" s="108"/>
      <c r="H789" s="238"/>
      <c r="I789" s="108"/>
      <c r="J789" s="238"/>
      <c r="K789" s="108">
        <f>E789</f>
        <v>0.122</v>
      </c>
      <c r="L789" s="295">
        <f>K789*D789</f>
        <v>1.708</v>
      </c>
      <c r="M789" s="109"/>
      <c r="N789" s="115"/>
    </row>
    <row r="790" spans="1:14" x14ac:dyDescent="0.2">
      <c r="A790" s="317"/>
      <c r="B790" s="139" t="s">
        <v>793</v>
      </c>
      <c r="C790" s="326"/>
      <c r="D790" s="108">
        <v>7</v>
      </c>
      <c r="E790" s="108">
        <v>0.376</v>
      </c>
      <c r="F790" s="238"/>
      <c r="G790" s="108"/>
      <c r="H790" s="238"/>
      <c r="I790" s="108"/>
      <c r="J790" s="238"/>
      <c r="K790" s="108">
        <f>E790</f>
        <v>0.376</v>
      </c>
      <c r="L790" s="295">
        <f>K790*D790</f>
        <v>2.6320000000000001</v>
      </c>
      <c r="M790" s="109"/>
      <c r="N790" s="115"/>
    </row>
    <row r="791" spans="1:14" x14ac:dyDescent="0.2">
      <c r="A791" s="317"/>
      <c r="B791" s="139" t="s">
        <v>1466</v>
      </c>
      <c r="C791" s="326" t="s">
        <v>1482</v>
      </c>
      <c r="D791" s="108">
        <v>28</v>
      </c>
      <c r="E791" s="318"/>
      <c r="F791" s="108">
        <v>0.15</v>
      </c>
      <c r="G791" s="108"/>
      <c r="H791" s="108">
        <v>0.3</v>
      </c>
      <c r="I791" s="108"/>
      <c r="J791" s="238"/>
      <c r="K791" s="108">
        <f>D791*(1.6-0.3)*0.15*0.3</f>
        <v>1.6379999999999999</v>
      </c>
      <c r="L791" s="295">
        <f>K791</f>
        <v>1.6379999999999999</v>
      </c>
      <c r="M791" s="109"/>
      <c r="N791" s="115"/>
    </row>
    <row r="792" spans="1:14" x14ac:dyDescent="0.2">
      <c r="A792" s="317"/>
      <c r="B792" s="139" t="s">
        <v>1467</v>
      </c>
      <c r="C792" s="316"/>
      <c r="D792" s="108">
        <f>34.95*4+10.8*7</f>
        <v>215.40000000000003</v>
      </c>
      <c r="E792" s="108"/>
      <c r="F792" s="108">
        <v>0.19</v>
      </c>
      <c r="G792" s="108"/>
      <c r="H792" s="108">
        <v>0.2</v>
      </c>
      <c r="I792" s="108"/>
      <c r="J792" s="238"/>
      <c r="K792" s="108">
        <f>D792*F792*H792</f>
        <v>8.1852000000000018</v>
      </c>
      <c r="L792" s="295">
        <f>K792</f>
        <v>8.1852000000000018</v>
      </c>
      <c r="M792" s="109"/>
      <c r="N792" s="115"/>
    </row>
    <row r="793" spans="1:14" x14ac:dyDescent="0.2">
      <c r="A793" s="317"/>
      <c r="B793" s="139" t="s">
        <v>828</v>
      </c>
      <c r="C793" s="326" t="s">
        <v>1576</v>
      </c>
      <c r="D793" s="108">
        <v>28</v>
      </c>
      <c r="E793" s="108"/>
      <c r="F793" s="108">
        <v>0.15</v>
      </c>
      <c r="G793" s="108"/>
      <c r="H793" s="108">
        <v>0.3</v>
      </c>
      <c r="I793" s="108"/>
      <c r="J793" s="238">
        <v>3</v>
      </c>
      <c r="K793" s="108">
        <f>J793*H793*F793</f>
        <v>0.13499999999999998</v>
      </c>
      <c r="L793" s="295">
        <f>K793*D793</f>
        <v>3.7799999999999994</v>
      </c>
      <c r="M793" s="109"/>
      <c r="N793" s="115"/>
    </row>
    <row r="794" spans="1:14" ht="45.75" customHeight="1" x14ac:dyDescent="0.25">
      <c r="A794" s="218" t="s">
        <v>407</v>
      </c>
      <c r="B794" s="118" t="s">
        <v>77</v>
      </c>
      <c r="C794" s="95"/>
      <c r="D794" s="101"/>
      <c r="E794" s="101"/>
      <c r="F794" s="101"/>
      <c r="G794" s="101"/>
      <c r="H794" s="101"/>
      <c r="I794" s="101"/>
      <c r="J794" s="101"/>
      <c r="K794" s="101"/>
      <c r="L794" s="101"/>
      <c r="M794" s="179">
        <f>SUM(L795:L797)</f>
        <v>11.764799999999994</v>
      </c>
      <c r="N794" s="105" t="s">
        <v>46</v>
      </c>
    </row>
    <row r="795" spans="1:14" x14ac:dyDescent="0.2">
      <c r="A795" s="148"/>
      <c r="B795" s="139" t="s">
        <v>888</v>
      </c>
      <c r="C795" s="115"/>
      <c r="D795" s="108">
        <v>1</v>
      </c>
      <c r="E795" s="108">
        <f>M738</f>
        <v>64.172000000000011</v>
      </c>
      <c r="F795" s="238"/>
      <c r="G795" s="238"/>
      <c r="H795" s="238"/>
      <c r="I795" s="238"/>
      <c r="J795" s="238"/>
      <c r="K795" s="108">
        <f>E795</f>
        <v>64.172000000000011</v>
      </c>
      <c r="L795" s="108">
        <f>K795</f>
        <v>64.172000000000011</v>
      </c>
      <c r="M795" s="109"/>
      <c r="N795" s="115"/>
    </row>
    <row r="796" spans="1:14" x14ac:dyDescent="0.2">
      <c r="A796" s="148"/>
      <c r="B796" s="224" t="s">
        <v>1102</v>
      </c>
      <c r="C796" s="115"/>
      <c r="D796" s="108">
        <v>-1</v>
      </c>
      <c r="E796" s="108">
        <f>M782</f>
        <v>17.943200000000001</v>
      </c>
      <c r="F796" s="238"/>
      <c r="G796" s="238"/>
      <c r="H796" s="238"/>
      <c r="I796" s="238"/>
      <c r="J796" s="238"/>
      <c r="K796" s="108">
        <f>E796*D796</f>
        <v>-17.943200000000001</v>
      </c>
      <c r="L796" s="108">
        <f>K796</f>
        <v>-17.943200000000001</v>
      </c>
      <c r="M796" s="109"/>
      <c r="N796" s="115"/>
    </row>
    <row r="797" spans="1:14" x14ac:dyDescent="0.2">
      <c r="A797" s="214"/>
      <c r="B797" s="148" t="s">
        <v>1192</v>
      </c>
      <c r="C797" s="115"/>
      <c r="D797" s="108">
        <v>-1</v>
      </c>
      <c r="E797" s="108">
        <f>M798</f>
        <v>34.464000000000013</v>
      </c>
      <c r="F797" s="238"/>
      <c r="G797" s="238"/>
      <c r="H797" s="238"/>
      <c r="I797" s="238"/>
      <c r="J797" s="238"/>
      <c r="K797" s="108">
        <f>E797*D797</f>
        <v>-34.464000000000013</v>
      </c>
      <c r="L797" s="108">
        <f>K797</f>
        <v>-34.464000000000013</v>
      </c>
      <c r="M797" s="109"/>
      <c r="N797" s="115"/>
    </row>
    <row r="798" spans="1:14" ht="40.799999999999997" hidden="1" x14ac:dyDescent="0.25">
      <c r="A798" s="219" t="s">
        <v>408</v>
      </c>
      <c r="B798" s="118" t="s">
        <v>1536</v>
      </c>
      <c r="C798" s="112"/>
      <c r="D798" s="193"/>
      <c r="E798" s="193"/>
      <c r="F798" s="193"/>
      <c r="G798" s="193"/>
      <c r="H798" s="193"/>
      <c r="I798" s="193"/>
      <c r="J798" s="193"/>
      <c r="K798" s="193"/>
      <c r="L798" s="193"/>
      <c r="M798" s="179">
        <f>SUM(L799:L799)</f>
        <v>34.464000000000013</v>
      </c>
      <c r="N798" s="117" t="s">
        <v>1079</v>
      </c>
    </row>
    <row r="799" spans="1:14" hidden="1" x14ac:dyDescent="0.25">
      <c r="A799" s="319"/>
      <c r="B799" s="320" t="s">
        <v>1534</v>
      </c>
      <c r="C799" s="158"/>
      <c r="D799" s="242">
        <v>1</v>
      </c>
      <c r="E799" s="108">
        <f>34.95*4+10.8*7</f>
        <v>215.40000000000003</v>
      </c>
      <c r="F799" s="242"/>
      <c r="G799" s="109">
        <v>0.4</v>
      </c>
      <c r="H799" s="109"/>
      <c r="I799" s="109">
        <v>0.4</v>
      </c>
      <c r="J799" s="242"/>
      <c r="K799" s="242">
        <f>E799*G799*I799</f>
        <v>34.464000000000013</v>
      </c>
      <c r="L799" s="242">
        <f>K799*D799</f>
        <v>34.464000000000013</v>
      </c>
      <c r="M799" s="258"/>
      <c r="N799" s="317"/>
    </row>
    <row r="800" spans="1:14" ht="51" hidden="1" x14ac:dyDescent="0.25">
      <c r="A800" s="219" t="s">
        <v>1459</v>
      </c>
      <c r="B800" s="105" t="s">
        <v>834</v>
      </c>
      <c r="C800" s="95"/>
      <c r="D800" s="96"/>
      <c r="E800" s="96"/>
      <c r="F800" s="101"/>
      <c r="G800" s="101"/>
      <c r="H800" s="101"/>
      <c r="I800" s="101"/>
      <c r="J800" s="101"/>
      <c r="K800" s="96"/>
      <c r="L800" s="96"/>
      <c r="M800" s="105">
        <f>L801</f>
        <v>86.160000000000025</v>
      </c>
      <c r="N800" s="105" t="s">
        <v>63</v>
      </c>
    </row>
    <row r="801" spans="1:14" hidden="1" x14ac:dyDescent="0.2">
      <c r="A801" s="138"/>
      <c r="B801" s="320" t="s">
        <v>1534</v>
      </c>
      <c r="C801" s="157" t="s">
        <v>1520</v>
      </c>
      <c r="D801" s="108">
        <v>1</v>
      </c>
      <c r="E801" s="108">
        <f>34.95*4+10.8*7</f>
        <v>215.40000000000003</v>
      </c>
      <c r="F801" s="238"/>
      <c r="G801" s="108">
        <v>0.4</v>
      </c>
      <c r="H801" s="238"/>
      <c r="I801" s="108"/>
      <c r="J801" s="238"/>
      <c r="K801" s="108">
        <f>E801*G801</f>
        <v>86.160000000000025</v>
      </c>
      <c r="L801" s="108">
        <f>K801*D801</f>
        <v>86.160000000000025</v>
      </c>
      <c r="M801" s="110"/>
      <c r="N801" s="115"/>
    </row>
    <row r="802" spans="1:14" ht="62.55" customHeight="1" x14ac:dyDescent="0.25">
      <c r="A802" s="219" t="s">
        <v>1460</v>
      </c>
      <c r="B802" s="480" t="s">
        <v>90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289">
        <f>SUM(L803:L807)</f>
        <v>191.05500000000001</v>
      </c>
      <c r="N802" s="117" t="s">
        <v>1079</v>
      </c>
    </row>
    <row r="803" spans="1:14" ht="12" customHeight="1" x14ac:dyDescent="0.2">
      <c r="A803" s="138"/>
      <c r="B803" s="139" t="s">
        <v>1472</v>
      </c>
      <c r="C803" s="326" t="s">
        <v>1473</v>
      </c>
      <c r="D803" s="108">
        <v>14</v>
      </c>
      <c r="E803" s="108">
        <f>0.7*2+0.8*2</f>
        <v>3</v>
      </c>
      <c r="F803" s="238"/>
      <c r="G803" s="108">
        <v>0.15</v>
      </c>
      <c r="H803" s="238"/>
      <c r="I803" s="108"/>
      <c r="J803" s="238"/>
      <c r="K803" s="108">
        <f>E803*G803</f>
        <v>0.44999999999999996</v>
      </c>
      <c r="L803" s="108">
        <f>K803*D803</f>
        <v>6.2999999999999989</v>
      </c>
      <c r="M803" s="110"/>
      <c r="N803" s="115"/>
    </row>
    <row r="804" spans="1:14" ht="12" customHeight="1" x14ac:dyDescent="0.2">
      <c r="A804" s="138"/>
      <c r="B804" s="139"/>
      <c r="C804" s="326" t="s">
        <v>1474</v>
      </c>
      <c r="D804" s="108">
        <v>7</v>
      </c>
      <c r="E804" s="108">
        <f>2.4*2+0.75*2</f>
        <v>6.3</v>
      </c>
      <c r="F804" s="238"/>
      <c r="G804" s="108">
        <v>0.15</v>
      </c>
      <c r="H804" s="238"/>
      <c r="I804" s="108"/>
      <c r="J804" s="238"/>
      <c r="K804" s="108">
        <f>E804*G804</f>
        <v>0.94499999999999995</v>
      </c>
      <c r="L804" s="108">
        <f>K804*D804</f>
        <v>6.6149999999999993</v>
      </c>
      <c r="M804" s="110"/>
      <c r="N804" s="115"/>
    </row>
    <row r="805" spans="1:14" ht="12" customHeight="1" x14ac:dyDescent="0.2">
      <c r="A805" s="138"/>
      <c r="B805" s="139" t="s">
        <v>1468</v>
      </c>
      <c r="C805" s="316"/>
      <c r="D805" s="108">
        <v>2</v>
      </c>
      <c r="E805" s="108">
        <f>E801</f>
        <v>215.40000000000003</v>
      </c>
      <c r="F805" s="238"/>
      <c r="G805" s="242">
        <v>0.2</v>
      </c>
      <c r="H805" s="238"/>
      <c r="I805" s="238"/>
      <c r="J805" s="238"/>
      <c r="K805" s="108">
        <f>E805*G805</f>
        <v>43.080000000000013</v>
      </c>
      <c r="L805" s="108">
        <f>K805*D805</f>
        <v>86.160000000000025</v>
      </c>
      <c r="M805" s="110"/>
      <c r="N805" s="115"/>
    </row>
    <row r="806" spans="1:14" ht="12" customHeight="1" x14ac:dyDescent="0.2">
      <c r="A806" s="143"/>
      <c r="B806" s="135" t="s">
        <v>1578</v>
      </c>
      <c r="C806" s="326" t="s">
        <v>1482</v>
      </c>
      <c r="D806" s="108">
        <v>28</v>
      </c>
      <c r="E806" s="108">
        <f>0.15*2+0.3*2</f>
        <v>0.89999999999999991</v>
      </c>
      <c r="F806" s="108"/>
      <c r="G806" s="108">
        <f>1.6-0.3</f>
        <v>1.3</v>
      </c>
      <c r="H806" s="108"/>
      <c r="I806" s="500">
        <v>0.5</v>
      </c>
      <c r="J806" s="238"/>
      <c r="K806" s="108">
        <f>E806*G806*I806</f>
        <v>0.58499999999999996</v>
      </c>
      <c r="L806" s="108">
        <f>K806*D806</f>
        <v>16.38</v>
      </c>
      <c r="M806" s="162"/>
      <c r="N806" s="317"/>
    </row>
    <row r="807" spans="1:14" ht="12" customHeight="1" x14ac:dyDescent="0.2">
      <c r="A807" s="143"/>
      <c r="B807" s="135" t="s">
        <v>828</v>
      </c>
      <c r="C807" s="326" t="s">
        <v>1579</v>
      </c>
      <c r="D807" s="108">
        <v>28</v>
      </c>
      <c r="E807" s="108">
        <f>0.15*2+0.3*2</f>
        <v>0.89999999999999991</v>
      </c>
      <c r="F807" s="108"/>
      <c r="G807" s="108">
        <v>3</v>
      </c>
      <c r="H807" s="108"/>
      <c r="I807" s="500"/>
      <c r="J807" s="238"/>
      <c r="K807" s="108">
        <f>E807*G807</f>
        <v>2.6999999999999997</v>
      </c>
      <c r="L807" s="108">
        <f>K807*D807</f>
        <v>75.599999999999994</v>
      </c>
      <c r="M807" s="162"/>
      <c r="N807" s="317"/>
    </row>
    <row r="808" spans="1:14" ht="61.2" x14ac:dyDescent="0.25">
      <c r="A808" s="219" t="s">
        <v>1469</v>
      </c>
      <c r="B808" s="117" t="s">
        <v>1521</v>
      </c>
      <c r="C808" s="112"/>
      <c r="D808" s="193"/>
      <c r="E808" s="193"/>
      <c r="F808" s="193"/>
      <c r="G808" s="193"/>
      <c r="H808" s="193"/>
      <c r="I808" s="193"/>
      <c r="J808" s="193"/>
      <c r="K808" s="193"/>
      <c r="L808" s="193"/>
      <c r="M808" s="98">
        <f>L809+L810</f>
        <v>331.69920000000002</v>
      </c>
      <c r="N808" s="105" t="s">
        <v>71</v>
      </c>
    </row>
    <row r="809" spans="1:14" ht="21" customHeight="1" x14ac:dyDescent="0.2">
      <c r="A809" s="138"/>
      <c r="B809" s="139" t="s">
        <v>1098</v>
      </c>
      <c r="C809" s="115" t="s">
        <v>1575</v>
      </c>
      <c r="D809" s="108">
        <v>28</v>
      </c>
      <c r="E809" s="108">
        <f>(1.6+0.2)*4</f>
        <v>7.2</v>
      </c>
      <c r="F809" s="238"/>
      <c r="G809" s="109">
        <v>0.61699999999999999</v>
      </c>
      <c r="H809" s="238"/>
      <c r="I809" s="238"/>
      <c r="J809" s="238"/>
      <c r="K809" s="108">
        <f>E809*G809</f>
        <v>4.4424000000000001</v>
      </c>
      <c r="L809" s="108">
        <f>K809*D809</f>
        <v>124.38720000000001</v>
      </c>
      <c r="M809" s="110"/>
      <c r="N809" s="115"/>
    </row>
    <row r="810" spans="1:14" ht="12" customHeight="1" x14ac:dyDescent="0.2">
      <c r="A810" s="138"/>
      <c r="B810" s="139" t="s">
        <v>828</v>
      </c>
      <c r="C810" s="326" t="s">
        <v>1577</v>
      </c>
      <c r="D810" s="108">
        <v>28</v>
      </c>
      <c r="E810" s="573">
        <f>3*4</f>
        <v>12</v>
      </c>
      <c r="F810" s="238"/>
      <c r="G810" s="109">
        <v>0.61699999999999999</v>
      </c>
      <c r="H810" s="238"/>
      <c r="I810" s="238"/>
      <c r="J810" s="238"/>
      <c r="K810" s="108">
        <f>E810*G810</f>
        <v>7.4039999999999999</v>
      </c>
      <c r="L810" s="108">
        <f>K810*D810</f>
        <v>207.31200000000001</v>
      </c>
      <c r="M810" s="110"/>
      <c r="N810" s="115"/>
    </row>
    <row r="811" spans="1:14" ht="54.45" hidden="1" customHeight="1" x14ac:dyDescent="0.2">
      <c r="A811" s="219" t="s">
        <v>1580</v>
      </c>
      <c r="B811" s="117" t="s">
        <v>890</v>
      </c>
      <c r="C811" s="95"/>
      <c r="D811" s="96"/>
      <c r="E811" s="99"/>
      <c r="F811" s="106"/>
      <c r="G811" s="106"/>
      <c r="H811" s="106"/>
      <c r="I811" s="106"/>
      <c r="J811" s="106"/>
      <c r="K811" s="99"/>
      <c r="L811" s="99"/>
      <c r="M811" s="105">
        <f>K812</f>
        <v>238.03200000000001</v>
      </c>
      <c r="N811" s="105" t="s">
        <v>46</v>
      </c>
    </row>
    <row r="812" spans="1:14" ht="12" hidden="1" customHeight="1" x14ac:dyDescent="0.2">
      <c r="A812" s="548"/>
      <c r="B812" s="119"/>
      <c r="C812" s="554" t="s">
        <v>1582</v>
      </c>
      <c r="D812" s="556">
        <v>1</v>
      </c>
      <c r="E812" s="122">
        <f>4.9*2*(5.8*6)+1.6*(5.8*6)</f>
        <v>396.72</v>
      </c>
      <c r="F812" s="123"/>
      <c r="G812" s="132">
        <v>0.6</v>
      </c>
      <c r="H812" s="123"/>
      <c r="I812" s="123"/>
      <c r="J812" s="123"/>
      <c r="K812" s="122">
        <f>E812*G812</f>
        <v>238.03200000000001</v>
      </c>
      <c r="L812" s="122"/>
      <c r="M812" s="125"/>
      <c r="N812" s="121"/>
    </row>
    <row r="813" spans="1:14" ht="12" hidden="1" customHeight="1" x14ac:dyDescent="0.2">
      <c r="A813" s="220" t="s">
        <v>409</v>
      </c>
      <c r="B813" s="141" t="s">
        <v>902</v>
      </c>
      <c r="C813" s="127"/>
      <c r="D813" s="237"/>
      <c r="E813" s="321"/>
      <c r="F813" s="237"/>
      <c r="G813" s="237"/>
      <c r="H813" s="237"/>
      <c r="I813" s="237"/>
      <c r="J813" s="237"/>
      <c r="K813" s="237"/>
      <c r="L813" s="237"/>
      <c r="M813" s="217"/>
      <c r="N813" s="127"/>
    </row>
    <row r="814" spans="1:14" ht="63" hidden="1" customHeight="1" x14ac:dyDescent="0.25">
      <c r="A814" s="218" t="s">
        <v>410</v>
      </c>
      <c r="B814" s="118" t="s">
        <v>105</v>
      </c>
      <c r="C814" s="112"/>
      <c r="D814" s="193"/>
      <c r="E814" s="193"/>
      <c r="F814" s="193"/>
      <c r="G814" s="193"/>
      <c r="H814" s="193"/>
      <c r="I814" s="193"/>
      <c r="J814" s="193"/>
      <c r="K814" s="193"/>
      <c r="L814" s="193"/>
      <c r="M814" s="179">
        <f>L815+L816+L817</f>
        <v>297.28000000000003</v>
      </c>
      <c r="N814" s="105" t="s">
        <v>63</v>
      </c>
    </row>
    <row r="815" spans="1:14" ht="12" hidden="1" customHeight="1" x14ac:dyDescent="0.2">
      <c r="A815" s="281"/>
      <c r="B815" s="282" t="s">
        <v>1187</v>
      </c>
      <c r="C815" s="159"/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/>
      <c r="K815" s="280">
        <f>E815*G815*I815</f>
        <v>221.44000000000003</v>
      </c>
      <c r="L815" s="280">
        <f>K815*D815</f>
        <v>221.44000000000003</v>
      </c>
      <c r="M815" s="130"/>
      <c r="N815" s="159"/>
    </row>
    <row r="816" spans="1:14" ht="12" hidden="1" customHeight="1" x14ac:dyDescent="0.2">
      <c r="A816" s="281"/>
      <c r="B816" s="282" t="s">
        <v>1188</v>
      </c>
      <c r="C816" s="159"/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/>
      <c r="K816" s="280">
        <f t="shared" ref="K816:K817" si="32">E816*G816*I816</f>
        <v>107.52</v>
      </c>
      <c r="L816" s="280">
        <f t="shared" ref="L816:L817" si="33">K816*D816</f>
        <v>107.52</v>
      </c>
      <c r="M816" s="130"/>
      <c r="N816" s="159"/>
    </row>
    <row r="817" spans="1:14" ht="12" hidden="1" customHeight="1" x14ac:dyDescent="0.2">
      <c r="A817" s="281"/>
      <c r="B817" s="282" t="s">
        <v>1537</v>
      </c>
      <c r="C817" s="159"/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/>
      <c r="K817" s="280">
        <f t="shared" si="32"/>
        <v>-31.68</v>
      </c>
      <c r="L817" s="280">
        <f t="shared" si="33"/>
        <v>-31.68</v>
      </c>
      <c r="M817" s="130"/>
      <c r="N817" s="159"/>
    </row>
    <row r="818" spans="1:14" ht="12" hidden="1" customHeight="1" x14ac:dyDescent="0.2">
      <c r="A818" s="220" t="s">
        <v>414</v>
      </c>
      <c r="B818" s="141" t="s">
        <v>41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4" ht="52.5" hidden="1" customHeight="1" x14ac:dyDescent="0.25">
      <c r="A819" s="218" t="s">
        <v>412</v>
      </c>
      <c r="B819" s="116" t="s">
        <v>936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4" ht="12" hidden="1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4" ht="12" hidden="1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4" ht="12" hidden="1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4" ht="73.5" hidden="1" customHeight="1" x14ac:dyDescent="0.25">
      <c r="A823" s="105" t="s">
        <v>413</v>
      </c>
      <c r="B823" s="116" t="s">
        <v>941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4" ht="12" hidden="1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4" ht="12" hidden="1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4" ht="12" hidden="1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4" ht="12" hidden="1" customHeight="1" x14ac:dyDescent="0.2">
      <c r="A827" s="140" t="s">
        <v>415</v>
      </c>
      <c r="B827" s="141" t="s">
        <v>42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4" ht="31.5" hidden="1" customHeight="1" x14ac:dyDescent="0.25">
      <c r="A828" s="105" t="s">
        <v>416</v>
      </c>
      <c r="B828" s="116" t="s">
        <v>1197</v>
      </c>
      <c r="C828" s="112"/>
      <c r="D828" s="193"/>
      <c r="E828" s="193"/>
      <c r="F828" s="193"/>
      <c r="G828" s="193"/>
      <c r="H828" s="193"/>
      <c r="J828" s="105" t="s">
        <v>1195</v>
      </c>
      <c r="K828" s="193"/>
      <c r="L828" s="193"/>
      <c r="M828" s="179">
        <f>L829+L830+L831</f>
        <v>594.56000000000006</v>
      </c>
      <c r="N828" s="105" t="s">
        <v>63</v>
      </c>
    </row>
    <row r="829" spans="1:14" ht="12" hidden="1" customHeight="1" x14ac:dyDescent="0.2">
      <c r="A829" s="281"/>
      <c r="B829" s="282" t="s">
        <v>1187</v>
      </c>
      <c r="C829" s="159" t="s">
        <v>1538</v>
      </c>
      <c r="D829" s="280">
        <v>1</v>
      </c>
      <c r="E829" s="280">
        <f>36-0.2*7</f>
        <v>34.6</v>
      </c>
      <c r="F829" s="243"/>
      <c r="G829" s="280">
        <v>1.6</v>
      </c>
      <c r="H829" s="243"/>
      <c r="I829" s="243">
        <v>4</v>
      </c>
      <c r="J829" s="243">
        <v>2</v>
      </c>
      <c r="K829" s="280">
        <f>E829*G829*I829*J829</f>
        <v>442.88000000000005</v>
      </c>
      <c r="L829" s="280">
        <f>K829*D829</f>
        <v>442.88000000000005</v>
      </c>
      <c r="M829" s="130"/>
      <c r="N829" s="159"/>
    </row>
    <row r="830" spans="1:14" ht="12" hidden="1" customHeight="1" x14ac:dyDescent="0.2">
      <c r="A830" s="281"/>
      <c r="B830" s="282" t="s">
        <v>1188</v>
      </c>
      <c r="C830" s="159" t="s">
        <v>1538</v>
      </c>
      <c r="D830" s="280">
        <v>1</v>
      </c>
      <c r="E830" s="280">
        <v>4.8</v>
      </c>
      <c r="F830" s="243"/>
      <c r="G830" s="280">
        <v>1.6</v>
      </c>
      <c r="H830" s="243"/>
      <c r="I830" s="243">
        <v>14</v>
      </c>
      <c r="J830" s="243">
        <v>2</v>
      </c>
      <c r="K830" s="280">
        <f t="shared" ref="K830:K831" si="38">E830*G830*I830*J830</f>
        <v>215.04</v>
      </c>
      <c r="L830" s="280">
        <f t="shared" ref="L830:L831" si="39">K830*D830</f>
        <v>215.04</v>
      </c>
      <c r="M830" s="130"/>
      <c r="N830" s="159"/>
    </row>
    <row r="831" spans="1:14" ht="12" hidden="1" customHeight="1" x14ac:dyDescent="0.2">
      <c r="A831" s="281"/>
      <c r="B831" s="282" t="s">
        <v>1537</v>
      </c>
      <c r="C831" s="159" t="s">
        <v>1538</v>
      </c>
      <c r="D831" s="280">
        <v>1</v>
      </c>
      <c r="E831" s="280">
        <v>1.6</v>
      </c>
      <c r="F831" s="243"/>
      <c r="G831" s="280">
        <v>1.65</v>
      </c>
      <c r="H831" s="243"/>
      <c r="I831" s="243">
        <f>-12</f>
        <v>-12</v>
      </c>
      <c r="J831" s="243">
        <v>2</v>
      </c>
      <c r="K831" s="280">
        <f t="shared" si="38"/>
        <v>-63.36</v>
      </c>
      <c r="L831" s="280">
        <f t="shared" si="39"/>
        <v>-63.36</v>
      </c>
      <c r="M831" s="130"/>
      <c r="N831" s="159"/>
    </row>
    <row r="832" spans="1:14" ht="31.8" hidden="1" customHeight="1" x14ac:dyDescent="0.25">
      <c r="A832" s="105" t="s">
        <v>418</v>
      </c>
      <c r="B832" s="116" t="s">
        <v>1017</v>
      </c>
      <c r="C832" s="112"/>
      <c r="D832" s="193"/>
      <c r="E832" s="193"/>
      <c r="F832" s="193"/>
      <c r="G832" s="193"/>
      <c r="H832" s="193"/>
      <c r="J832" s="105" t="s">
        <v>1195</v>
      </c>
      <c r="K832" s="193"/>
      <c r="L832" s="193"/>
      <c r="M832" s="179">
        <f>L833+L834+L835</f>
        <v>594.56000000000006</v>
      </c>
      <c r="N832" s="105" t="s">
        <v>63</v>
      </c>
    </row>
    <row r="833" spans="1:16" ht="12" hidden="1" customHeight="1" x14ac:dyDescent="0.2">
      <c r="A833" s="281"/>
      <c r="B833" s="282" t="s">
        <v>1187</v>
      </c>
      <c r="C833" s="159" t="s">
        <v>1538</v>
      </c>
      <c r="D833" s="280">
        <v>1</v>
      </c>
      <c r="E833" s="280">
        <f>36-0.2*7</f>
        <v>34.6</v>
      </c>
      <c r="F833" s="243"/>
      <c r="G833" s="280">
        <v>1.6</v>
      </c>
      <c r="H833" s="243"/>
      <c r="I833" s="243">
        <v>4</v>
      </c>
      <c r="J833" s="243">
        <v>2</v>
      </c>
      <c r="K833" s="280">
        <f>E833*G833*I833*J833</f>
        <v>442.88000000000005</v>
      </c>
      <c r="L833" s="280">
        <f>K833*D833</f>
        <v>442.88000000000005</v>
      </c>
      <c r="M833" s="130"/>
      <c r="N833" s="159"/>
    </row>
    <row r="834" spans="1:16" ht="12" hidden="1" customHeight="1" x14ac:dyDescent="0.2">
      <c r="A834" s="281"/>
      <c r="B834" s="282" t="s">
        <v>1188</v>
      </c>
      <c r="C834" s="159" t="s">
        <v>1538</v>
      </c>
      <c r="D834" s="280">
        <v>1</v>
      </c>
      <c r="E834" s="280">
        <v>4.8</v>
      </c>
      <c r="F834" s="243"/>
      <c r="G834" s="280">
        <v>1.6</v>
      </c>
      <c r="H834" s="243"/>
      <c r="I834" s="243">
        <v>14</v>
      </c>
      <c r="J834" s="243">
        <v>2</v>
      </c>
      <c r="K834" s="280">
        <f t="shared" ref="K834:K835" si="40">E834*G834*I834*J834</f>
        <v>215.04</v>
      </c>
      <c r="L834" s="280">
        <f t="shared" ref="L834:L835" si="41">K834*D834</f>
        <v>215.04</v>
      </c>
      <c r="M834" s="130"/>
      <c r="N834" s="159"/>
    </row>
    <row r="835" spans="1:16" ht="12" hidden="1" customHeight="1" x14ac:dyDescent="0.2">
      <c r="A835" s="281"/>
      <c r="B835" s="282" t="s">
        <v>1537</v>
      </c>
      <c r="C835" s="159" t="s">
        <v>1538</v>
      </c>
      <c r="D835" s="280">
        <v>1</v>
      </c>
      <c r="E835" s="280">
        <v>1.6</v>
      </c>
      <c r="F835" s="243"/>
      <c r="G835" s="280">
        <v>1.65</v>
      </c>
      <c r="H835" s="243"/>
      <c r="I835" s="243">
        <f>-12</f>
        <v>-12</v>
      </c>
      <c r="J835" s="243">
        <v>2</v>
      </c>
      <c r="K835" s="280">
        <f t="shared" si="40"/>
        <v>-63.36</v>
      </c>
      <c r="L835" s="280">
        <f t="shared" si="41"/>
        <v>-63.36</v>
      </c>
      <c r="M835" s="130"/>
      <c r="N835" s="159"/>
    </row>
    <row r="836" spans="1:16" ht="16.8" hidden="1" customHeight="1" x14ac:dyDescent="0.2">
      <c r="A836" s="140" t="s">
        <v>419</v>
      </c>
      <c r="B836" s="141" t="s">
        <v>420</v>
      </c>
      <c r="C836" s="127"/>
      <c r="D836" s="237"/>
      <c r="E836" s="237"/>
      <c r="F836" s="237"/>
      <c r="G836" s="237"/>
      <c r="H836" s="237"/>
      <c r="I836" s="237"/>
      <c r="J836" s="237"/>
      <c r="K836" s="237"/>
      <c r="L836" s="237"/>
      <c r="M836" s="217"/>
      <c r="N836" s="127"/>
    </row>
    <row r="837" spans="1:16" ht="63" hidden="1" customHeight="1" x14ac:dyDescent="0.25">
      <c r="A837" s="105" t="s">
        <v>421</v>
      </c>
      <c r="B837" s="116" t="s">
        <v>911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05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f>E838*G838</f>
        <v>532</v>
      </c>
      <c r="L838" s="280">
        <v>532</v>
      </c>
      <c r="M838" s="130"/>
      <c r="N838" s="159"/>
    </row>
    <row r="839" spans="1:16" ht="42" hidden="1" customHeight="1" x14ac:dyDescent="0.25">
      <c r="A839" s="117" t="s">
        <v>422</v>
      </c>
      <c r="B839" s="116" t="s">
        <v>913</v>
      </c>
      <c r="C839" s="112"/>
      <c r="D839" s="193"/>
      <c r="E839" s="193"/>
      <c r="F839" s="193"/>
      <c r="G839" s="193"/>
      <c r="H839" s="193"/>
      <c r="I839" s="193"/>
      <c r="J839" s="193"/>
      <c r="K839" s="193"/>
      <c r="L839" s="193"/>
      <c r="M839" s="179">
        <v>532</v>
      </c>
      <c r="N839" s="117" t="s">
        <v>63</v>
      </c>
    </row>
    <row r="840" spans="1:16" ht="12" hidden="1" customHeight="1" x14ac:dyDescent="0.2">
      <c r="A840" s="145"/>
      <c r="B840" s="282" t="s">
        <v>1198</v>
      </c>
      <c r="C840" s="159"/>
      <c r="D840" s="280">
        <v>1</v>
      </c>
      <c r="E840" s="280">
        <v>14</v>
      </c>
      <c r="F840" s="243"/>
      <c r="G840" s="280">
        <v>38</v>
      </c>
      <c r="H840" s="243"/>
      <c r="I840" s="243"/>
      <c r="J840" s="243"/>
      <c r="K840" s="280">
        <v>532</v>
      </c>
      <c r="L840" s="280">
        <v>532</v>
      </c>
      <c r="M840" s="130"/>
      <c r="N840" s="159"/>
    </row>
    <row r="841" spans="1:16" ht="51" hidden="1" x14ac:dyDescent="0.25">
      <c r="A841" s="273" t="s">
        <v>1434</v>
      </c>
      <c r="B841" s="274" t="s">
        <v>1435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7</v>
      </c>
      <c r="N841" s="273" t="s">
        <v>63</v>
      </c>
      <c r="P841" s="48">
        <v>92554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7</v>
      </c>
      <c r="F842" s="123"/>
      <c r="G842" s="122"/>
      <c r="H842" s="123"/>
      <c r="I842" s="123"/>
      <c r="J842" s="123"/>
      <c r="K842" s="122">
        <f>E842</f>
        <v>7</v>
      </c>
      <c r="L842" s="122">
        <f>K842*D842</f>
        <v>7</v>
      </c>
      <c r="M842" s="132"/>
      <c r="N842" s="121"/>
    </row>
    <row r="843" spans="1:16" ht="71.400000000000006" hidden="1" x14ac:dyDescent="0.25">
      <c r="A843" s="273" t="s">
        <v>1436</v>
      </c>
      <c r="B843" s="274" t="s">
        <v>1437</v>
      </c>
      <c r="C843" s="275"/>
      <c r="D843" s="276"/>
      <c r="E843" s="276"/>
      <c r="F843" s="276"/>
      <c r="G843" s="276"/>
      <c r="H843" s="276"/>
      <c r="I843" s="276"/>
      <c r="J843" s="276"/>
      <c r="K843" s="276"/>
      <c r="L843" s="276"/>
      <c r="M843" s="277">
        <f>L844</f>
        <v>38</v>
      </c>
      <c r="N843" s="273" t="s">
        <v>63</v>
      </c>
      <c r="P843" s="48">
        <v>94221</v>
      </c>
    </row>
    <row r="844" spans="1:16" ht="12" hidden="1" customHeight="1" x14ac:dyDescent="0.2">
      <c r="A844" s="119"/>
      <c r="B844" s="120" t="s">
        <v>1198</v>
      </c>
      <c r="C844" s="121"/>
      <c r="D844" s="122">
        <v>1</v>
      </c>
      <c r="E844" s="122">
        <v>38</v>
      </c>
      <c r="F844" s="123"/>
      <c r="G844" s="122"/>
      <c r="H844" s="123"/>
      <c r="I844" s="123"/>
      <c r="J844" s="123"/>
      <c r="K844" s="122">
        <f>E844</f>
        <v>38</v>
      </c>
      <c r="L844" s="122">
        <f>K844*D844</f>
        <v>38</v>
      </c>
      <c r="M844" s="132"/>
      <c r="N844" s="121"/>
    </row>
    <row r="845" spans="1:16" ht="61.2" hidden="1" x14ac:dyDescent="0.25">
      <c r="A845" s="117" t="s">
        <v>1434</v>
      </c>
      <c r="B845" s="210" t="str">
        <f>'BM06'!B285</f>
        <v>FABRICAÇÃO E INSTALAÇÃO DE TESOURA INTEIRA EM MADEIRA NÃO APARELHADAVÃO DE 12 M, PARA TELHA CERÂMICA OU DE CONCRETO, INCLUSO IÇAMENTO. AF_07/2019</v>
      </c>
      <c r="C845" s="112" t="s">
        <v>1474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179">
        <v>7</v>
      </c>
      <c r="N845" s="117" t="s">
        <v>63</v>
      </c>
    </row>
    <row r="846" spans="1:16" ht="12" hidden="1" customHeight="1" x14ac:dyDescent="0.2">
      <c r="A846" s="119"/>
      <c r="B846" s="120" t="s">
        <v>1509</v>
      </c>
      <c r="C846" s="121"/>
      <c r="D846" s="122">
        <v>1</v>
      </c>
      <c r="E846" s="122">
        <v>7</v>
      </c>
      <c r="F846" s="123"/>
      <c r="G846" s="122"/>
      <c r="H846" s="123"/>
      <c r="I846" s="123"/>
      <c r="J846" s="123"/>
      <c r="K846" s="122">
        <v>7</v>
      </c>
      <c r="L846" s="122">
        <v>7</v>
      </c>
      <c r="M846" s="132"/>
      <c r="N846" s="121"/>
    </row>
    <row r="847" spans="1:16" ht="71.400000000000006" hidden="1" x14ac:dyDescent="0.25">
      <c r="A847" s="117" t="s">
        <v>1436</v>
      </c>
      <c r="B847" s="210" t="str">
        <f>'BM06'!B286</f>
        <v>CUMEEIRA PARA TELHA CERÂMICA EMBOÇADA COM ARGAMASSA TRAÇO 1:2:9TO, CAL E AREIA) PARA TELHADOS COM ATÉ 2 ÁGUAS, INCLUSO TRANSPORTE VERTICAL. AF_07/2019</v>
      </c>
      <c r="C847" s="130" t="s">
        <v>1421</v>
      </c>
      <c r="D847" s="193"/>
      <c r="E847" s="193"/>
      <c r="F847" s="193"/>
      <c r="G847" s="193"/>
      <c r="H847" s="193"/>
      <c r="I847" s="193"/>
      <c r="J847" s="193"/>
      <c r="K847" s="193"/>
      <c r="L847" s="193"/>
      <c r="M847" s="98">
        <v>38</v>
      </c>
      <c r="N847" s="105" t="s">
        <v>124</v>
      </c>
    </row>
    <row r="848" spans="1:16" ht="12" hidden="1" customHeight="1" x14ac:dyDescent="0.2">
      <c r="A848" s="145"/>
      <c r="B848" s="279" t="s">
        <v>912</v>
      </c>
      <c r="C848" s="159"/>
      <c r="D848" s="280">
        <v>1</v>
      </c>
      <c r="E848" s="280">
        <v>38</v>
      </c>
      <c r="F848" s="243"/>
      <c r="G848" s="243"/>
      <c r="H848" s="243"/>
      <c r="I848" s="243"/>
      <c r="J848" s="243"/>
      <c r="K848" s="280">
        <v>38</v>
      </c>
      <c r="L848" s="280">
        <v>38</v>
      </c>
      <c r="M848" s="131"/>
      <c r="N848" s="159"/>
    </row>
    <row r="849" spans="1:16" ht="12" hidden="1" customHeight="1" x14ac:dyDescent="0.2">
      <c r="A849" s="140" t="s">
        <v>423</v>
      </c>
      <c r="B849" s="141" t="s">
        <v>424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30.6" hidden="1" x14ac:dyDescent="0.25">
      <c r="A850" s="105" t="s">
        <v>425</v>
      </c>
      <c r="B850" s="118" t="s">
        <v>1199</v>
      </c>
      <c r="C850" s="95"/>
      <c r="D850" s="101"/>
      <c r="E850" s="101"/>
      <c r="F850" s="101"/>
      <c r="G850" s="101"/>
      <c r="H850" s="101"/>
      <c r="I850" s="101"/>
      <c r="J850" s="101"/>
      <c r="K850" s="101"/>
      <c r="L850" s="101"/>
      <c r="M850" s="179"/>
      <c r="N850" s="105" t="s">
        <v>124</v>
      </c>
    </row>
    <row r="851" spans="1:16" ht="12" hidden="1" customHeight="1" x14ac:dyDescent="0.2">
      <c r="A851" s="152"/>
      <c r="B851" s="194" t="s">
        <v>1170</v>
      </c>
      <c r="C851" s="136" t="s">
        <v>1465</v>
      </c>
      <c r="D851" s="113"/>
      <c r="E851" s="113"/>
      <c r="F851" s="239"/>
      <c r="G851" s="239"/>
      <c r="H851" s="239"/>
      <c r="I851" s="239"/>
      <c r="J851" s="239"/>
      <c r="K851" s="113"/>
      <c r="L851" s="113"/>
      <c r="M851" s="103"/>
      <c r="N851" s="114"/>
    </row>
    <row r="852" spans="1:16" ht="42" hidden="1" customHeight="1" x14ac:dyDescent="0.25">
      <c r="A852" s="291" t="s">
        <v>427</v>
      </c>
      <c r="B852" s="287" t="s">
        <v>428</v>
      </c>
      <c r="C852" s="288"/>
      <c r="D852" s="283"/>
      <c r="E852" s="283"/>
      <c r="F852" s="283"/>
      <c r="G852" s="283"/>
      <c r="H852" s="283"/>
      <c r="I852" s="283"/>
      <c r="J852" s="283"/>
      <c r="K852" s="283"/>
      <c r="L852" s="283"/>
      <c r="M852" s="315">
        <f>L853</f>
        <v>38.400000000000006</v>
      </c>
      <c r="N852" s="291" t="s">
        <v>63</v>
      </c>
    </row>
    <row r="853" spans="1:16" ht="12" hidden="1" customHeight="1" x14ac:dyDescent="0.2">
      <c r="A853" s="119"/>
      <c r="B853" s="119" t="s">
        <v>1551</v>
      </c>
      <c r="C853" s="121" t="s">
        <v>1574</v>
      </c>
      <c r="D853" s="122">
        <v>1</v>
      </c>
      <c r="E853" s="122">
        <f>1*1.6</f>
        <v>1.6</v>
      </c>
      <c r="F853" s="123"/>
      <c r="G853" s="122">
        <v>2</v>
      </c>
      <c r="H853" s="123"/>
      <c r="I853" s="123">
        <v>12</v>
      </c>
      <c r="J853" s="123"/>
      <c r="K853" s="122">
        <f>E853*G853*I853</f>
        <v>38.400000000000006</v>
      </c>
      <c r="L853" s="122">
        <f>K853*D853</f>
        <v>38.400000000000006</v>
      </c>
      <c r="M853" s="132"/>
      <c r="N853" s="121"/>
    </row>
    <row r="854" spans="1:16" ht="31.5" hidden="1" customHeight="1" x14ac:dyDescent="0.25">
      <c r="A854" s="250" t="s">
        <v>429</v>
      </c>
      <c r="B854" s="290" t="s">
        <v>1201</v>
      </c>
      <c r="C854" s="192" t="s">
        <v>1552</v>
      </c>
      <c r="D854" s="130"/>
      <c r="E854" s="130"/>
      <c r="F854" s="130"/>
      <c r="G854" s="130"/>
      <c r="H854" s="130"/>
      <c r="I854" s="130"/>
      <c r="J854" s="130"/>
      <c r="K854" s="130"/>
      <c r="L854" s="130"/>
      <c r="M854" s="315">
        <v>12</v>
      </c>
      <c r="N854" s="250" t="s">
        <v>431</v>
      </c>
    </row>
    <row r="855" spans="1:16" ht="12" hidden="1" customHeight="1" x14ac:dyDescent="0.2">
      <c r="A855" s="119"/>
      <c r="B855" s="548" t="s">
        <v>1170</v>
      </c>
      <c r="C855" s="121"/>
      <c r="D855" s="122">
        <v>1</v>
      </c>
      <c r="E855" s="122">
        <v>12</v>
      </c>
      <c r="F855" s="123"/>
      <c r="G855" s="123"/>
      <c r="H855" s="123"/>
      <c r="I855" s="123"/>
      <c r="J855" s="123"/>
      <c r="K855" s="122">
        <v>12</v>
      </c>
      <c r="L855" s="122">
        <v>12</v>
      </c>
      <c r="M855" s="132"/>
      <c r="N855" s="121"/>
    </row>
    <row r="856" spans="1:16" ht="12" hidden="1" customHeight="1" x14ac:dyDescent="0.2">
      <c r="A856" s="155"/>
      <c r="B856" s="153"/>
      <c r="C856" s="100"/>
      <c r="D856" s="99"/>
      <c r="E856" s="99"/>
      <c r="F856" s="106"/>
      <c r="G856" s="106"/>
      <c r="H856" s="106"/>
      <c r="I856" s="106"/>
      <c r="J856" s="106"/>
      <c r="K856" s="99"/>
      <c r="L856" s="99"/>
      <c r="M856" s="101"/>
      <c r="N856" s="100"/>
    </row>
    <row r="857" spans="1:16" ht="12" customHeight="1" x14ac:dyDescent="0.2">
      <c r="A857" s="140" t="s">
        <v>32</v>
      </c>
      <c r="B857" s="141" t="s">
        <v>1202</v>
      </c>
      <c r="C857" s="127"/>
      <c r="D857" s="237"/>
      <c r="E857" s="237"/>
      <c r="F857" s="237"/>
      <c r="G857" s="237"/>
      <c r="H857" s="237"/>
      <c r="I857" s="237"/>
      <c r="J857" s="237"/>
      <c r="K857" s="237"/>
      <c r="L857" s="237"/>
      <c r="M857" s="217"/>
      <c r="N857" s="127"/>
    </row>
    <row r="858" spans="1:16" ht="12" customHeight="1" x14ac:dyDescent="0.2">
      <c r="A858" s="140" t="s">
        <v>53</v>
      </c>
      <c r="B858" s="141" t="s">
        <v>838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40.799999999999997" hidden="1" x14ac:dyDescent="0.25">
      <c r="A859" s="105" t="s">
        <v>433</v>
      </c>
      <c r="B859" s="118" t="s">
        <v>1438</v>
      </c>
      <c r="C859" s="124"/>
      <c r="D859" s="101"/>
      <c r="E859" s="101"/>
      <c r="F859" s="101"/>
      <c r="G859" s="101"/>
      <c r="H859" s="101"/>
      <c r="I859" s="101"/>
      <c r="J859" s="101"/>
      <c r="K859" s="101"/>
      <c r="L859" s="101"/>
      <c r="M859" s="179">
        <v>1296</v>
      </c>
      <c r="N859" s="105" t="s">
        <v>63</v>
      </c>
    </row>
    <row r="860" spans="1:16" ht="12" hidden="1" customHeight="1" x14ac:dyDescent="0.2">
      <c r="A860" s="138"/>
      <c r="B860" s="139" t="s">
        <v>1186</v>
      </c>
      <c r="C860" s="115"/>
      <c r="D860" s="108">
        <v>3</v>
      </c>
      <c r="E860" s="108">
        <v>12</v>
      </c>
      <c r="F860" s="238"/>
      <c r="G860" s="108">
        <v>36</v>
      </c>
      <c r="H860" s="238"/>
      <c r="I860" s="238"/>
      <c r="J860" s="238"/>
      <c r="K860" s="108">
        <v>432</v>
      </c>
      <c r="L860" s="108">
        <v>1296</v>
      </c>
      <c r="M860" s="109"/>
      <c r="N860" s="115"/>
    </row>
    <row r="861" spans="1:16" hidden="1" x14ac:dyDescent="0.2">
      <c r="A861" s="140" t="s">
        <v>54</v>
      </c>
      <c r="B861" s="141" t="s">
        <v>38</v>
      </c>
      <c r="C861" s="127"/>
      <c r="D861" s="237"/>
      <c r="E861" s="237"/>
      <c r="F861" s="237"/>
      <c r="G861" s="237"/>
      <c r="H861" s="237"/>
      <c r="I861" s="237"/>
      <c r="J861" s="237"/>
      <c r="K861" s="237"/>
      <c r="L861" s="237"/>
      <c r="M861" s="217"/>
      <c r="N861" s="127"/>
      <c r="P861" s="48" t="s">
        <v>796</v>
      </c>
    </row>
    <row r="862" spans="1:16" ht="30.6" hidden="1" x14ac:dyDescent="0.25">
      <c r="A862" s="105" t="s">
        <v>434</v>
      </c>
      <c r="B862" s="118" t="s">
        <v>67</v>
      </c>
      <c r="C862" s="124"/>
      <c r="D862" s="101"/>
      <c r="E862" s="101"/>
      <c r="F862" s="101"/>
      <c r="G862" s="101"/>
      <c r="H862" s="101"/>
      <c r="I862" s="101"/>
      <c r="J862" s="101"/>
      <c r="K862" s="101"/>
      <c r="L862" s="101"/>
      <c r="M862" s="315">
        <f>L863+L878+M886+M887+M888</f>
        <v>220.74000000000007</v>
      </c>
      <c r="N862" s="105" t="s">
        <v>46</v>
      </c>
    </row>
    <row r="863" spans="1:16" ht="15.3" hidden="1" customHeight="1" x14ac:dyDescent="0.2">
      <c r="A863" s="138"/>
      <c r="B863" s="139" t="s">
        <v>794</v>
      </c>
      <c r="C863" s="115" t="s">
        <v>1203</v>
      </c>
      <c r="D863" s="108"/>
      <c r="E863" s="108"/>
      <c r="F863" s="238"/>
      <c r="G863" s="108"/>
      <c r="H863" s="238"/>
      <c r="I863" s="108"/>
      <c r="J863" s="238"/>
      <c r="K863" s="108"/>
      <c r="L863" s="108">
        <f>SUM(K864:K877)</f>
        <v>37.800000000000004</v>
      </c>
      <c r="M863" s="109"/>
      <c r="N863" s="115"/>
    </row>
    <row r="864" spans="1:16" hidden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>E864*G864*I864*D864</f>
        <v>2.7</v>
      </c>
      <c r="L864" s="108"/>
      <c r="M864" s="109"/>
      <c r="N864" s="115"/>
      <c r="P864" s="48" t="s">
        <v>796</v>
      </c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ref="K865:K877" si="42">E865*G865*I865*D865</f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2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2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2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2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2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2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2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2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2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2"/>
        <v>2.7</v>
      </c>
      <c r="L875" s="108"/>
      <c r="M875" s="109"/>
      <c r="N875" s="115"/>
    </row>
    <row r="876" spans="1:14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42"/>
        <v>2.7</v>
      </c>
      <c r="L876" s="108"/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42"/>
        <v>2.7</v>
      </c>
      <c r="L877" s="108"/>
      <c r="M877" s="109"/>
      <c r="N877" s="115"/>
    </row>
    <row r="878" spans="1:14" ht="15.75" hidden="1" customHeight="1" x14ac:dyDescent="0.2">
      <c r="A878" s="138"/>
      <c r="B878" s="139" t="s">
        <v>795</v>
      </c>
      <c r="C878" s="115" t="s">
        <v>1203</v>
      </c>
      <c r="D878" s="108"/>
      <c r="E878" s="108"/>
      <c r="F878" s="238"/>
      <c r="G878" s="108"/>
      <c r="H878" s="238"/>
      <c r="I878" s="108"/>
      <c r="J878" s="238"/>
      <c r="K878" s="108"/>
      <c r="L878" s="108">
        <f>SUM(K879:K885)</f>
        <v>56.70000000000001</v>
      </c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>E879*G879*I879*D879</f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ref="K880:K888" si="43"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3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3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3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43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43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 t="s">
        <v>1187</v>
      </c>
      <c r="C886" s="115" t="s">
        <v>1203</v>
      </c>
      <c r="D886" s="108">
        <f>4*3</f>
        <v>12</v>
      </c>
      <c r="E886" s="108">
        <v>34.950000000000003</v>
      </c>
      <c r="F886" s="238"/>
      <c r="G886" s="108">
        <v>0.4</v>
      </c>
      <c r="H886" s="238"/>
      <c r="I886" s="108">
        <v>0.4</v>
      </c>
      <c r="J886" s="238"/>
      <c r="K886" s="108">
        <f t="shared" si="43"/>
        <v>67.104000000000013</v>
      </c>
      <c r="L886" s="108"/>
      <c r="M886" s="109">
        <f>I886*G886*E886*D886</f>
        <v>67.104000000000013</v>
      </c>
      <c r="N886" s="115"/>
    </row>
    <row r="887" spans="1:16" ht="15.75" hidden="1" customHeight="1" x14ac:dyDescent="0.2">
      <c r="A887" s="138"/>
      <c r="B887" s="139" t="s">
        <v>1188</v>
      </c>
      <c r="C887" s="115" t="s">
        <v>1203</v>
      </c>
      <c r="D887" s="108">
        <v>42</v>
      </c>
      <c r="E887" s="108">
        <v>4.5999999999999996</v>
      </c>
      <c r="F887" s="238"/>
      <c r="G887" s="108">
        <v>0.4</v>
      </c>
      <c r="H887" s="238"/>
      <c r="I887" s="108">
        <v>0.4</v>
      </c>
      <c r="J887" s="238"/>
      <c r="K887" s="108">
        <f t="shared" si="43"/>
        <v>30.911999999999999</v>
      </c>
      <c r="L887" s="108"/>
      <c r="M887" s="109">
        <f>I887*G887*E887*D887</f>
        <v>30.912000000000003</v>
      </c>
      <c r="N887" s="115"/>
    </row>
    <row r="888" spans="1:16" ht="15.75" hidden="1" customHeight="1" x14ac:dyDescent="0.2">
      <c r="A888" s="145"/>
      <c r="B888" s="282" t="s">
        <v>1475</v>
      </c>
      <c r="C888" s="159" t="s">
        <v>1203</v>
      </c>
      <c r="D888" s="280">
        <f>6*2*3</f>
        <v>36</v>
      </c>
      <c r="E888" s="280">
        <v>4.9000000000000004</v>
      </c>
      <c r="F888" s="243"/>
      <c r="G888" s="280">
        <v>0.4</v>
      </c>
      <c r="H888" s="243"/>
      <c r="I888" s="280">
        <v>0.4</v>
      </c>
      <c r="J888" s="243"/>
      <c r="K888" s="280">
        <f t="shared" si="43"/>
        <v>28.224000000000004</v>
      </c>
      <c r="L888" s="280"/>
      <c r="M888" s="130">
        <f>I888*G888*E888*D888</f>
        <v>28.224000000000011</v>
      </c>
      <c r="N888" s="159"/>
    </row>
    <row r="889" spans="1:16" ht="40.799999999999997" hidden="1" x14ac:dyDescent="0.25">
      <c r="A889" s="117" t="s">
        <v>435</v>
      </c>
      <c r="B889" s="118" t="s">
        <v>68</v>
      </c>
      <c r="C889" s="133" t="s">
        <v>1189</v>
      </c>
      <c r="D889" s="193"/>
      <c r="E889" s="193"/>
      <c r="F889" s="193"/>
      <c r="G889" s="193"/>
      <c r="H889" s="193"/>
      <c r="I889" s="193"/>
      <c r="J889" s="193"/>
      <c r="K889" s="193"/>
      <c r="L889" s="193"/>
      <c r="M889" s="179">
        <f>L890+L891+L892</f>
        <v>405.48</v>
      </c>
      <c r="N889" s="117" t="s">
        <v>63</v>
      </c>
    </row>
    <row r="890" spans="1:16" ht="13.35" hidden="1" customHeight="1" x14ac:dyDescent="0.2">
      <c r="A890" s="317"/>
      <c r="B890" s="139" t="s">
        <v>806</v>
      </c>
      <c r="C890" s="326" t="s">
        <v>1203</v>
      </c>
      <c r="D890" s="242">
        <v>3</v>
      </c>
      <c r="E890" s="108">
        <f>36*4+12*7+4.9*12</f>
        <v>286.8</v>
      </c>
      <c r="F890" s="238"/>
      <c r="G890" s="108">
        <v>0.4</v>
      </c>
      <c r="H890" s="238"/>
      <c r="I890" s="108"/>
      <c r="J890" s="238"/>
      <c r="K890" s="108">
        <f>E890*G890</f>
        <v>114.72000000000001</v>
      </c>
      <c r="L890" s="108">
        <f>K890*D890</f>
        <v>344.16</v>
      </c>
      <c r="M890" s="258"/>
      <c r="N890" s="317"/>
    </row>
    <row r="891" spans="1:16" ht="42" hidden="1" customHeight="1" x14ac:dyDescent="0.2">
      <c r="A891" s="138"/>
      <c r="B891" s="139" t="s">
        <v>1190</v>
      </c>
      <c r="C891" s="115" t="s">
        <v>1203</v>
      </c>
      <c r="D891" s="108">
        <f>14*3</f>
        <v>42</v>
      </c>
      <c r="E891" s="108">
        <v>0.7</v>
      </c>
      <c r="F891" s="238"/>
      <c r="G891" s="108">
        <v>0.8</v>
      </c>
      <c r="H891" s="238"/>
      <c r="I891" s="238"/>
      <c r="J891" s="238"/>
      <c r="K891" s="108">
        <f>E891*G891</f>
        <v>0.55999999999999994</v>
      </c>
      <c r="L891" s="108">
        <f>K891*D891</f>
        <v>23.519999999999996</v>
      </c>
      <c r="M891" s="109"/>
      <c r="N891" s="115"/>
      <c r="P891" s="48" t="s">
        <v>796</v>
      </c>
    </row>
    <row r="892" spans="1:16" ht="42" hidden="1" customHeight="1" x14ac:dyDescent="0.2">
      <c r="A892" s="138"/>
      <c r="B892" s="139" t="s">
        <v>795</v>
      </c>
      <c r="C892" s="115" t="s">
        <v>1203</v>
      </c>
      <c r="D892" s="108">
        <f>7*3</f>
        <v>21</v>
      </c>
      <c r="E892" s="108">
        <v>0.75</v>
      </c>
      <c r="F892" s="238"/>
      <c r="G892" s="108">
        <v>2.4</v>
      </c>
      <c r="H892" s="238"/>
      <c r="I892" s="238"/>
      <c r="J892" s="238"/>
      <c r="K892" s="108">
        <f>E892*G892</f>
        <v>1.7999999999999998</v>
      </c>
      <c r="L892" s="108">
        <f>K892*D892</f>
        <v>37.799999999999997</v>
      </c>
      <c r="M892" s="109"/>
      <c r="N892" s="115"/>
    </row>
    <row r="893" spans="1:16" ht="41.55" hidden="1" customHeight="1" x14ac:dyDescent="0.25">
      <c r="A893" s="117" t="s">
        <v>436</v>
      </c>
      <c r="B893" s="116" t="s">
        <v>1094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f>SUM(L894:L895)</f>
        <v>61.319999999999993</v>
      </c>
      <c r="N893" s="117" t="s">
        <v>63</v>
      </c>
    </row>
    <row r="894" spans="1:16" ht="12" hidden="1" customHeight="1" x14ac:dyDescent="0.2">
      <c r="A894" s="138"/>
      <c r="B894" s="139" t="s">
        <v>1190</v>
      </c>
      <c r="C894" s="115" t="s">
        <v>1203</v>
      </c>
      <c r="D894" s="108">
        <f>14*3</f>
        <v>42</v>
      </c>
      <c r="E894" s="108">
        <v>0.7</v>
      </c>
      <c r="F894" s="238"/>
      <c r="G894" s="108">
        <v>0.8</v>
      </c>
      <c r="H894" s="238"/>
      <c r="I894" s="238"/>
      <c r="J894" s="238"/>
      <c r="K894" s="108">
        <f>E894*G894</f>
        <v>0.55999999999999994</v>
      </c>
      <c r="L894" s="108">
        <f>K894*D894</f>
        <v>23.519999999999996</v>
      </c>
      <c r="M894" s="109"/>
      <c r="N894" s="115"/>
    </row>
    <row r="895" spans="1:16" ht="12" hidden="1" customHeight="1" x14ac:dyDescent="0.2">
      <c r="A895" s="138"/>
      <c r="B895" s="139" t="s">
        <v>795</v>
      </c>
      <c r="C895" s="115" t="s">
        <v>1203</v>
      </c>
      <c r="D895" s="108">
        <f>3*7</f>
        <v>21</v>
      </c>
      <c r="E895" s="108">
        <v>0.75</v>
      </c>
      <c r="F895" s="238"/>
      <c r="G895" s="108">
        <v>2.4</v>
      </c>
      <c r="H895" s="238"/>
      <c r="I895" s="238"/>
      <c r="J895" s="238"/>
      <c r="K895" s="108">
        <f>E895*G895</f>
        <v>1.7999999999999998</v>
      </c>
      <c r="L895" s="108">
        <f>K895*D895</f>
        <v>37.799999999999997</v>
      </c>
      <c r="M895" s="109"/>
      <c r="N895" s="115"/>
    </row>
    <row r="896" spans="1:16" ht="40.799999999999997" x14ac:dyDescent="0.25">
      <c r="A896" s="117" t="s">
        <v>437</v>
      </c>
      <c r="B896" s="118" t="s">
        <v>73</v>
      </c>
      <c r="C896" s="133" t="s">
        <v>1203</v>
      </c>
      <c r="D896" s="193"/>
      <c r="E896" s="193"/>
      <c r="F896" s="193"/>
      <c r="G896" s="193"/>
      <c r="H896" s="193"/>
      <c r="I896" s="193"/>
      <c r="J896" s="193"/>
      <c r="K896" s="193"/>
      <c r="L896" s="193"/>
      <c r="M896" s="179">
        <f>SUM(K897:K901)</f>
        <v>844.17255999999986</v>
      </c>
      <c r="N896" s="117" t="s">
        <v>71</v>
      </c>
    </row>
    <row r="897" spans="1:14" ht="12" customHeight="1" x14ac:dyDescent="0.2">
      <c r="A897" s="143"/>
      <c r="B897" s="139" t="s">
        <v>1461</v>
      </c>
      <c r="C897" s="316"/>
      <c r="D897" s="108">
        <f>14*3</f>
        <v>42</v>
      </c>
      <c r="E897" s="108">
        <f>8*0.79+6*0.88</f>
        <v>11.600000000000001</v>
      </c>
      <c r="F897" s="238" t="s">
        <v>797</v>
      </c>
      <c r="G897" s="238">
        <f>E897*0.154</f>
        <v>1.7864000000000002</v>
      </c>
      <c r="H897" s="238" t="s">
        <v>798</v>
      </c>
      <c r="I897" s="238"/>
      <c r="J897" s="238"/>
      <c r="K897" s="108">
        <f>D897*G897</f>
        <v>75.028800000000004</v>
      </c>
      <c r="L897" s="108"/>
      <c r="M897" s="109"/>
      <c r="N897" s="115"/>
    </row>
    <row r="898" spans="1:14" ht="12" customHeight="1" x14ac:dyDescent="0.2">
      <c r="A898" s="138"/>
      <c r="B898" s="139" t="s">
        <v>1462</v>
      </c>
      <c r="C898" s="326"/>
      <c r="D898" s="108">
        <f>7*3</f>
        <v>21</v>
      </c>
      <c r="E898" s="108">
        <f>24*0.84+7*2.48</f>
        <v>37.519999999999996</v>
      </c>
      <c r="F898" s="238" t="s">
        <v>797</v>
      </c>
      <c r="G898" s="238">
        <f>E898*0.154</f>
        <v>5.7780799999999992</v>
      </c>
      <c r="H898" s="238" t="s">
        <v>798</v>
      </c>
      <c r="I898" s="238"/>
      <c r="J898" s="238"/>
      <c r="K898" s="108">
        <f>D898*G898</f>
        <v>121.33967999999999</v>
      </c>
      <c r="L898" s="108"/>
      <c r="M898" s="109"/>
      <c r="N898" s="115"/>
    </row>
    <row r="899" spans="1:14" ht="12" customHeight="1" x14ac:dyDescent="0.2">
      <c r="A899" s="138"/>
      <c r="B899" s="139" t="s">
        <v>1463</v>
      </c>
      <c r="C899" s="326" t="s">
        <v>1482</v>
      </c>
      <c r="D899" s="108">
        <f>28*3</f>
        <v>84</v>
      </c>
      <c r="E899" s="108">
        <f>(1.6/0.15)*0.77</f>
        <v>8.2133333333333347</v>
      </c>
      <c r="F899" s="238" t="s">
        <v>797</v>
      </c>
      <c r="G899" s="238">
        <f>E899*0.154</f>
        <v>1.2648533333333336</v>
      </c>
      <c r="H899" s="238" t="s">
        <v>798</v>
      </c>
      <c r="I899" s="238"/>
      <c r="J899" s="238"/>
      <c r="K899" s="108">
        <f>G899*D899</f>
        <v>106.24768000000002</v>
      </c>
      <c r="L899" s="108"/>
      <c r="M899" s="109"/>
      <c r="N899" s="115"/>
    </row>
    <row r="900" spans="1:14" ht="12" customHeight="1" x14ac:dyDescent="0.2">
      <c r="A900" s="138"/>
      <c r="B900" s="139" t="s">
        <v>1464</v>
      </c>
      <c r="C900" s="326"/>
      <c r="D900" s="108">
        <f>D$779*3</f>
        <v>684</v>
      </c>
      <c r="E900" s="108">
        <f>(D900/0.2)*0.65</f>
        <v>2223</v>
      </c>
      <c r="F900" s="238" t="s">
        <v>797</v>
      </c>
      <c r="G900" s="238">
        <f>E900*0.154</f>
        <v>342.34199999999998</v>
      </c>
      <c r="H900" s="238" t="s">
        <v>798</v>
      </c>
      <c r="I900" s="238"/>
      <c r="J900" s="238"/>
      <c r="K900" s="108">
        <f t="shared" ref="K900" si="44">G900</f>
        <v>342.34199999999998</v>
      </c>
      <c r="L900" s="108"/>
      <c r="M900" s="109"/>
      <c r="N900" s="115"/>
    </row>
    <row r="901" spans="1:14" ht="12" customHeight="1" x14ac:dyDescent="0.2">
      <c r="A901" s="138"/>
      <c r="B901" s="139" t="s">
        <v>828</v>
      </c>
      <c r="C901" s="326" t="s">
        <v>1576</v>
      </c>
      <c r="D901" s="108">
        <f>28*3</f>
        <v>84</v>
      </c>
      <c r="E901" s="108">
        <f>(3/0.15)*0.77</f>
        <v>15.4</v>
      </c>
      <c r="F901" s="238" t="s">
        <v>797</v>
      </c>
      <c r="G901" s="238">
        <f>E901*0.154</f>
        <v>2.3715999999999999</v>
      </c>
      <c r="H901" s="238" t="s">
        <v>798</v>
      </c>
      <c r="I901" s="238"/>
      <c r="J901" s="238"/>
      <c r="K901" s="108">
        <f>G901*D901</f>
        <v>199.21439999999998</v>
      </c>
      <c r="L901" s="108"/>
      <c r="M901" s="109"/>
      <c r="N901" s="115"/>
    </row>
    <row r="902" spans="1:14" ht="40.799999999999997" hidden="1" x14ac:dyDescent="0.25">
      <c r="A902" s="117" t="s">
        <v>438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v>0</v>
      </c>
      <c r="N902" s="117" t="s">
        <v>71</v>
      </c>
    </row>
    <row r="903" spans="1:14" hidden="1" x14ac:dyDescent="0.2">
      <c r="A903" s="152"/>
      <c r="B903" s="194" t="s">
        <v>809</v>
      </c>
      <c r="C903" s="328" t="s">
        <v>973</v>
      </c>
      <c r="D903" s="113">
        <f>(4*36+7*12)*3</f>
        <v>684</v>
      </c>
      <c r="E903" s="113">
        <f>D903*4</f>
        <v>2736</v>
      </c>
      <c r="F903" s="239" t="s">
        <v>797</v>
      </c>
      <c r="G903" s="239">
        <f>E903*0.395</f>
        <v>1080.72</v>
      </c>
      <c r="H903" s="239" t="s">
        <v>798</v>
      </c>
      <c r="I903" s="239"/>
      <c r="J903" s="239"/>
      <c r="K903" s="113">
        <f>G903</f>
        <v>1080.72</v>
      </c>
      <c r="L903" s="113"/>
      <c r="M903" s="103"/>
      <c r="N903" s="114"/>
    </row>
    <row r="904" spans="1:14" ht="40.799999999999997" hidden="1" x14ac:dyDescent="0.25">
      <c r="A904" s="117" t="s">
        <v>439</v>
      </c>
      <c r="B904" s="118" t="s">
        <v>72</v>
      </c>
      <c r="C904" s="133" t="s">
        <v>1189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K905</f>
        <v>1080.72</v>
      </c>
      <c r="N904" s="117" t="s">
        <v>71</v>
      </c>
    </row>
    <row r="905" spans="1:14" ht="12" hidden="1" customHeight="1" x14ac:dyDescent="0.2">
      <c r="A905" s="138"/>
      <c r="B905" s="139" t="s">
        <v>809</v>
      </c>
      <c r="C905" s="326" t="s">
        <v>1203</v>
      </c>
      <c r="D905" s="108">
        <f>(4*36+7*12)*3</f>
        <v>684</v>
      </c>
      <c r="E905" s="108">
        <f>D905*4</f>
        <v>2736</v>
      </c>
      <c r="F905" s="238" t="s">
        <v>797</v>
      </c>
      <c r="G905" s="238">
        <f>E905*0.395</f>
        <v>1080.72</v>
      </c>
      <c r="H905" s="238" t="s">
        <v>798</v>
      </c>
      <c r="I905" s="238"/>
      <c r="J905" s="238"/>
      <c r="K905" s="108">
        <f>G905</f>
        <v>1080.72</v>
      </c>
      <c r="L905" s="108"/>
      <c r="M905" s="109"/>
      <c r="N905" s="115"/>
    </row>
    <row r="906" spans="1:14" ht="52.95" customHeight="1" x14ac:dyDescent="0.25">
      <c r="A906" s="105" t="s">
        <v>440</v>
      </c>
      <c r="B906" s="118" t="s">
        <v>144</v>
      </c>
      <c r="C906" s="112" t="s">
        <v>1203</v>
      </c>
      <c r="D906" s="193"/>
      <c r="E906" s="193"/>
      <c r="F906" s="193"/>
      <c r="G906" s="193"/>
      <c r="H906" s="193"/>
      <c r="I906" s="193"/>
      <c r="J906" s="193"/>
      <c r="K906" s="193"/>
      <c r="L906" s="193"/>
      <c r="M906" s="179">
        <f>SUM(L907:L911)</f>
        <v>53.829599999999999</v>
      </c>
      <c r="N906" s="105" t="s">
        <v>46</v>
      </c>
    </row>
    <row r="907" spans="1:14" x14ac:dyDescent="0.2">
      <c r="A907" s="317"/>
      <c r="B907" s="139" t="s">
        <v>794</v>
      </c>
      <c r="C907" s="326"/>
      <c r="D907" s="108">
        <f>14*3</f>
        <v>42</v>
      </c>
      <c r="E907" s="108">
        <v>0.122</v>
      </c>
      <c r="F907" s="238"/>
      <c r="G907" s="108"/>
      <c r="H907" s="238"/>
      <c r="I907" s="108"/>
      <c r="J907" s="238"/>
      <c r="K907" s="108">
        <f>E907</f>
        <v>0.122</v>
      </c>
      <c r="L907" s="108">
        <f>K907*D907</f>
        <v>5.1239999999999997</v>
      </c>
      <c r="M907" s="109"/>
      <c r="N907" s="115"/>
    </row>
    <row r="908" spans="1:14" x14ac:dyDescent="0.2">
      <c r="A908" s="317"/>
      <c r="B908" s="139" t="s">
        <v>793</v>
      </c>
      <c r="C908" s="326"/>
      <c r="D908" s="108">
        <f>7*3</f>
        <v>21</v>
      </c>
      <c r="E908" s="108">
        <v>0.376</v>
      </c>
      <c r="F908" s="238"/>
      <c r="G908" s="108"/>
      <c r="H908" s="238"/>
      <c r="I908" s="108"/>
      <c r="J908" s="238"/>
      <c r="K908" s="108">
        <f>E908</f>
        <v>0.376</v>
      </c>
      <c r="L908" s="108">
        <f>K908*D908</f>
        <v>7.8959999999999999</v>
      </c>
      <c r="M908" s="109"/>
      <c r="N908" s="115"/>
    </row>
    <row r="909" spans="1:14" x14ac:dyDescent="0.2">
      <c r="A909" s="317"/>
      <c r="B909" s="139" t="s">
        <v>1466</v>
      </c>
      <c r="C909" s="326" t="s">
        <v>1482</v>
      </c>
      <c r="D909" s="108">
        <f>28*3</f>
        <v>84</v>
      </c>
      <c r="E909" s="318"/>
      <c r="F909" s="108">
        <v>0.15</v>
      </c>
      <c r="G909" s="108"/>
      <c r="H909" s="108">
        <v>0.3</v>
      </c>
      <c r="I909" s="108"/>
      <c r="J909" s="238">
        <f>1.6-0.3</f>
        <v>1.3</v>
      </c>
      <c r="K909" s="108">
        <f>J909*H909*F909</f>
        <v>5.8499999999999996E-2</v>
      </c>
      <c r="L909" s="108">
        <f>K909*D909</f>
        <v>4.9139999999999997</v>
      </c>
      <c r="M909" s="109"/>
      <c r="N909" s="115"/>
    </row>
    <row r="910" spans="1:14" x14ac:dyDescent="0.2">
      <c r="A910" s="317"/>
      <c r="B910" s="139" t="s">
        <v>1467</v>
      </c>
      <c r="C910" s="316"/>
      <c r="D910" s="108">
        <f>D792*3</f>
        <v>646.20000000000005</v>
      </c>
      <c r="E910" s="108"/>
      <c r="F910" s="108">
        <v>0.19</v>
      </c>
      <c r="G910" s="108"/>
      <c r="H910" s="108">
        <v>0.2</v>
      </c>
      <c r="I910" s="108"/>
      <c r="J910" s="238"/>
      <c r="K910" s="108">
        <f>H910*F910</f>
        <v>3.8000000000000006E-2</v>
      </c>
      <c r="L910" s="108">
        <f>K910*D910</f>
        <v>24.555600000000005</v>
      </c>
      <c r="M910" s="109"/>
      <c r="N910" s="115"/>
    </row>
    <row r="911" spans="1:14" x14ac:dyDescent="0.2">
      <c r="A911" s="317"/>
      <c r="B911" s="139" t="s">
        <v>828</v>
      </c>
      <c r="C911" s="326" t="s">
        <v>1576</v>
      </c>
      <c r="D911" s="108">
        <f>28*3</f>
        <v>84</v>
      </c>
      <c r="E911" s="108"/>
      <c r="F911" s="108">
        <v>0.15</v>
      </c>
      <c r="G911" s="108"/>
      <c r="H911" s="108">
        <v>0.3</v>
      </c>
      <c r="I911" s="108"/>
      <c r="J911" s="238">
        <v>3</v>
      </c>
      <c r="K911" s="108">
        <f>J911*H911*F911</f>
        <v>0.13499999999999998</v>
      </c>
      <c r="L911" s="108">
        <f>K911*D911</f>
        <v>11.339999999999998</v>
      </c>
      <c r="M911" s="109"/>
      <c r="N911" s="115"/>
    </row>
    <row r="912" spans="1:14" ht="40.799999999999997" x14ac:dyDescent="0.25">
      <c r="A912" s="117" t="s">
        <v>441</v>
      </c>
      <c r="B912" s="118" t="s">
        <v>268</v>
      </c>
      <c r="C912" s="112" t="s">
        <v>1203</v>
      </c>
      <c r="D912" s="193"/>
      <c r="E912" s="193"/>
      <c r="F912" s="193"/>
      <c r="G912" s="193"/>
      <c r="H912" s="193"/>
      <c r="I912" s="193"/>
      <c r="J912" s="193"/>
      <c r="K912" s="193"/>
      <c r="L912" s="193"/>
      <c r="M912" s="179">
        <f>SUM(L913:L917)</f>
        <v>53.829599999999999</v>
      </c>
      <c r="N912" s="117" t="s">
        <v>46</v>
      </c>
    </row>
    <row r="913" spans="1:17" ht="12" customHeight="1" x14ac:dyDescent="0.2">
      <c r="A913" s="317"/>
      <c r="B913" s="139" t="s">
        <v>794</v>
      </c>
      <c r="C913" s="326"/>
      <c r="D913" s="108">
        <f>14*3</f>
        <v>42</v>
      </c>
      <c r="E913" s="108">
        <v>0.122</v>
      </c>
      <c r="F913" s="238"/>
      <c r="G913" s="108"/>
      <c r="H913" s="238"/>
      <c r="I913" s="108"/>
      <c r="J913" s="238"/>
      <c r="K913" s="108">
        <f>E913</f>
        <v>0.122</v>
      </c>
      <c r="L913" s="108">
        <f>K913*D913</f>
        <v>5.1239999999999997</v>
      </c>
      <c r="M913" s="109"/>
      <c r="N913" s="115"/>
    </row>
    <row r="914" spans="1:17" x14ac:dyDescent="0.2">
      <c r="A914" s="317"/>
      <c r="B914" s="139" t="s">
        <v>793</v>
      </c>
      <c r="C914" s="326"/>
      <c r="D914" s="108">
        <f>7*3</f>
        <v>21</v>
      </c>
      <c r="E914" s="108">
        <v>0.376</v>
      </c>
      <c r="F914" s="238"/>
      <c r="G914" s="108"/>
      <c r="H914" s="238"/>
      <c r="I914" s="108"/>
      <c r="J914" s="238"/>
      <c r="K914" s="108">
        <f>E914</f>
        <v>0.376</v>
      </c>
      <c r="L914" s="108">
        <f>K914*D914</f>
        <v>7.8959999999999999</v>
      </c>
      <c r="M914" s="109"/>
      <c r="N914" s="115"/>
      <c r="P914" s="48" t="s">
        <v>796</v>
      </c>
      <c r="Q914" s="272"/>
    </row>
    <row r="915" spans="1:17" ht="12" customHeight="1" x14ac:dyDescent="0.2">
      <c r="A915" s="317"/>
      <c r="B915" s="139" t="s">
        <v>1466</v>
      </c>
      <c r="C915" s="326" t="s">
        <v>1482</v>
      </c>
      <c r="D915" s="108">
        <f>28*3</f>
        <v>84</v>
      </c>
      <c r="E915" s="318"/>
      <c r="F915" s="108">
        <v>0.15</v>
      </c>
      <c r="G915" s="108"/>
      <c r="H915" s="108">
        <v>0.3</v>
      </c>
      <c r="I915" s="108"/>
      <c r="J915" s="238">
        <f>1.6-0.3</f>
        <v>1.3</v>
      </c>
      <c r="K915" s="108">
        <f>J915*H915*F915</f>
        <v>5.8499999999999996E-2</v>
      </c>
      <c r="L915" s="108">
        <f>K915*D915</f>
        <v>4.9139999999999997</v>
      </c>
      <c r="M915" s="109"/>
      <c r="N915" s="115"/>
      <c r="Q915" s="48">
        <f>L913+L914+L915+L916/2</f>
        <v>30.2118</v>
      </c>
    </row>
    <row r="916" spans="1:17" ht="12" customHeight="1" x14ac:dyDescent="0.2">
      <c r="A916" s="317"/>
      <c r="B916" s="139" t="s">
        <v>1467</v>
      </c>
      <c r="C916" s="316"/>
      <c r="D916" s="108">
        <f>D910</f>
        <v>646.20000000000005</v>
      </c>
      <c r="E916" s="108"/>
      <c r="F916" s="108">
        <v>0.19</v>
      </c>
      <c r="G916" s="108"/>
      <c r="H916" s="108">
        <v>0.2</v>
      </c>
      <c r="I916" s="108"/>
      <c r="J916" s="238"/>
      <c r="K916" s="108">
        <f>H916*F916</f>
        <v>3.8000000000000006E-2</v>
      </c>
      <c r="L916" s="108">
        <f>K916*D916</f>
        <v>24.555600000000005</v>
      </c>
      <c r="M916" s="109"/>
      <c r="N916" s="115"/>
    </row>
    <row r="917" spans="1:17" ht="12" customHeight="1" x14ac:dyDescent="0.2">
      <c r="A917" s="317"/>
      <c r="B917" s="139" t="s">
        <v>828</v>
      </c>
      <c r="C917" s="326" t="s">
        <v>1576</v>
      </c>
      <c r="D917" s="108">
        <f>28*3</f>
        <v>84</v>
      </c>
      <c r="E917" s="108"/>
      <c r="F917" s="108">
        <v>0.15</v>
      </c>
      <c r="G917" s="108"/>
      <c r="H917" s="108">
        <v>0.3</v>
      </c>
      <c r="I917" s="108"/>
      <c r="J917" s="238">
        <v>3</v>
      </c>
      <c r="K917" s="108">
        <f>J917*H917*F917</f>
        <v>0.13499999999999998</v>
      </c>
      <c r="L917" s="108">
        <f>K917*D917</f>
        <v>11.339999999999998</v>
      </c>
      <c r="M917" s="109"/>
      <c r="N917" s="115"/>
    </row>
    <row r="918" spans="1:17" ht="20.399999999999999" hidden="1" x14ac:dyDescent="0.25">
      <c r="A918" s="117" t="s">
        <v>442</v>
      </c>
      <c r="B918" s="118" t="s">
        <v>77</v>
      </c>
      <c r="C918" s="95"/>
      <c r="D918" s="101"/>
      <c r="E918" s="101"/>
      <c r="F918" s="101"/>
      <c r="G918" s="101"/>
      <c r="H918" s="101"/>
      <c r="I918" s="101"/>
      <c r="J918" s="101"/>
      <c r="K918" s="101"/>
      <c r="L918" s="101"/>
      <c r="M918" s="98">
        <f>SUM(L919:L921)</f>
        <v>35.294400000000024</v>
      </c>
      <c r="N918" s="117" t="s">
        <v>46</v>
      </c>
      <c r="P918" s="48" t="s">
        <v>799</v>
      </c>
    </row>
    <row r="919" spans="1:17" ht="12" customHeight="1" x14ac:dyDescent="0.2">
      <c r="A919" s="138"/>
      <c r="B919" s="139" t="s">
        <v>888</v>
      </c>
      <c r="C919" s="316"/>
      <c r="D919" s="108">
        <v>1</v>
      </c>
      <c r="E919" s="108">
        <f>M862</f>
        <v>220.74000000000007</v>
      </c>
      <c r="F919" s="238"/>
      <c r="G919" s="238"/>
      <c r="H919" s="238"/>
      <c r="I919" s="238"/>
      <c r="J919" s="238"/>
      <c r="K919" s="108">
        <f>E919</f>
        <v>220.74000000000007</v>
      </c>
      <c r="L919" s="108">
        <f>K919</f>
        <v>220.74000000000007</v>
      </c>
      <c r="M919" s="110"/>
      <c r="N919" s="115"/>
    </row>
    <row r="920" spans="1:17" ht="20.399999999999999" x14ac:dyDescent="0.2">
      <c r="A920" s="138"/>
      <c r="B920" s="139" t="s">
        <v>1102</v>
      </c>
      <c r="C920" s="316"/>
      <c r="D920" s="108">
        <f>-1</f>
        <v>-1</v>
      </c>
      <c r="E920" s="108">
        <f>M906</f>
        <v>53.829599999999999</v>
      </c>
      <c r="F920" s="238"/>
      <c r="G920" s="238"/>
      <c r="H920" s="238"/>
      <c r="I920" s="238"/>
      <c r="J920" s="238"/>
      <c r="K920" s="108">
        <f>-E920</f>
        <v>-53.829599999999999</v>
      </c>
      <c r="L920" s="108">
        <f>K920</f>
        <v>-53.829599999999999</v>
      </c>
      <c r="M920" s="110"/>
      <c r="N920" s="115"/>
    </row>
    <row r="921" spans="1:17" ht="12" customHeight="1" x14ac:dyDescent="0.2">
      <c r="A921" s="138"/>
      <c r="B921" s="139" t="s">
        <v>1192</v>
      </c>
      <c r="C921" s="115"/>
      <c r="D921" s="108">
        <f>-1</f>
        <v>-1</v>
      </c>
      <c r="E921" s="108">
        <f>M922</f>
        <v>131.61600000000004</v>
      </c>
      <c r="F921" s="238"/>
      <c r="G921" s="238"/>
      <c r="H921" s="238"/>
      <c r="I921" s="238"/>
      <c r="J921" s="238"/>
      <c r="K921" s="108">
        <f>-E921</f>
        <v>-131.61600000000004</v>
      </c>
      <c r="L921" s="108">
        <f>K921</f>
        <v>-131.61600000000004</v>
      </c>
      <c r="M921" s="110"/>
      <c r="N921" s="115"/>
    </row>
    <row r="922" spans="1:17" ht="42" hidden="1" customHeight="1" x14ac:dyDescent="0.25">
      <c r="A922" s="117" t="s">
        <v>443</v>
      </c>
      <c r="B922" s="116" t="s">
        <v>1193</v>
      </c>
      <c r="C922" s="112"/>
      <c r="D922" s="193"/>
      <c r="E922" s="193"/>
      <c r="F922" s="193"/>
      <c r="G922" s="193"/>
      <c r="H922" s="193"/>
      <c r="I922" s="193"/>
      <c r="J922" s="193"/>
      <c r="K922" s="193"/>
      <c r="L922" s="193"/>
      <c r="M922" s="98">
        <f>SUM(L923:L924)</f>
        <v>131.61600000000004</v>
      </c>
      <c r="N922" s="117" t="s">
        <v>1079</v>
      </c>
    </row>
    <row r="923" spans="1:17" x14ac:dyDescent="0.25">
      <c r="A923" s="319"/>
      <c r="B923" s="320" t="s">
        <v>1534</v>
      </c>
      <c r="C923" s="158" t="s">
        <v>1203</v>
      </c>
      <c r="D923" s="242">
        <v>3</v>
      </c>
      <c r="E923" s="108">
        <f>34.95*4+10.8*7</f>
        <v>215.40000000000003</v>
      </c>
      <c r="F923" s="242"/>
      <c r="G923" s="109">
        <v>0.4</v>
      </c>
      <c r="H923" s="109"/>
      <c r="I923" s="109">
        <v>0.4</v>
      </c>
      <c r="J923" s="242"/>
      <c r="K923" s="242">
        <f>E923*G923*I923</f>
        <v>34.464000000000013</v>
      </c>
      <c r="L923" s="242">
        <f>K923*D923</f>
        <v>103.39200000000004</v>
      </c>
      <c r="M923" s="258"/>
      <c r="N923" s="317"/>
    </row>
    <row r="924" spans="1:17" ht="12" customHeight="1" x14ac:dyDescent="0.2">
      <c r="A924" s="138"/>
      <c r="B924" s="139" t="s">
        <v>1481</v>
      </c>
      <c r="C924" s="326" t="s">
        <v>1203</v>
      </c>
      <c r="D924" s="108">
        <f>12*3</f>
        <v>36</v>
      </c>
      <c r="E924" s="108">
        <v>4.9000000000000004</v>
      </c>
      <c r="F924" s="238"/>
      <c r="G924" s="108">
        <v>0.4</v>
      </c>
      <c r="H924" s="238"/>
      <c r="I924" s="108">
        <v>0.4</v>
      </c>
      <c r="J924" s="238"/>
      <c r="K924" s="108">
        <f>E924*G924*I924</f>
        <v>0.78400000000000014</v>
      </c>
      <c r="L924" s="108">
        <f t="shared" ref="L924" si="45">K924*D924</f>
        <v>28.224000000000004</v>
      </c>
      <c r="M924" s="110"/>
      <c r="N924" s="115"/>
    </row>
    <row r="925" spans="1:17" ht="51" hidden="1" x14ac:dyDescent="0.25">
      <c r="A925" s="219" t="s">
        <v>1476</v>
      </c>
      <c r="B925" s="105" t="s">
        <v>834</v>
      </c>
      <c r="C925" s="95" t="s">
        <v>1559</v>
      </c>
      <c r="D925" s="96"/>
      <c r="E925" s="96"/>
      <c r="F925" s="101"/>
      <c r="G925" s="101"/>
      <c r="H925" s="101"/>
      <c r="I925" s="101"/>
      <c r="J925" s="101"/>
      <c r="K925" s="96"/>
      <c r="L925" s="96"/>
      <c r="M925" s="105">
        <f>L926+L927+L928</f>
        <v>364.32000000000005</v>
      </c>
      <c r="N925" s="105" t="s">
        <v>63</v>
      </c>
    </row>
    <row r="926" spans="1:17" ht="12" customHeight="1" x14ac:dyDescent="0.2">
      <c r="A926" s="138"/>
      <c r="B926" s="139" t="s">
        <v>1479</v>
      </c>
      <c r="C926" s="326" t="s">
        <v>1203</v>
      </c>
      <c r="D926" s="108">
        <v>3</v>
      </c>
      <c r="E926" s="108">
        <v>34.950000000000003</v>
      </c>
      <c r="F926" s="238"/>
      <c r="G926" s="108">
        <v>0.4</v>
      </c>
      <c r="H926" s="238"/>
      <c r="I926" s="108">
        <v>4</v>
      </c>
      <c r="J926" s="238"/>
      <c r="K926" s="108">
        <f>E926*G926*I926</f>
        <v>55.920000000000009</v>
      </c>
      <c r="L926" s="108">
        <f>K926*D926</f>
        <v>167.76000000000002</v>
      </c>
      <c r="M926" s="110"/>
      <c r="N926" s="115"/>
    </row>
    <row r="927" spans="1:17" ht="12" customHeight="1" x14ac:dyDescent="0.2">
      <c r="A927" s="138"/>
      <c r="B927" s="139" t="s">
        <v>1480</v>
      </c>
      <c r="C927" s="326" t="s">
        <v>1203</v>
      </c>
      <c r="D927" s="108">
        <v>3</v>
      </c>
      <c r="E927" s="108">
        <v>10.8</v>
      </c>
      <c r="F927" s="238"/>
      <c r="G927" s="108">
        <v>0.4</v>
      </c>
      <c r="H927" s="238"/>
      <c r="I927" s="108">
        <v>7</v>
      </c>
      <c r="J927" s="238"/>
      <c r="K927" s="108">
        <f t="shared" ref="K927:K928" si="46">E927*G927*I927</f>
        <v>30.240000000000002</v>
      </c>
      <c r="L927" s="108">
        <f t="shared" ref="L927:L928" si="47">K927*D927</f>
        <v>90.72</v>
      </c>
      <c r="M927" s="110"/>
      <c r="N927" s="115"/>
    </row>
    <row r="928" spans="1:17" ht="12" customHeight="1" x14ac:dyDescent="0.2">
      <c r="A928" s="138"/>
      <c r="B928" s="139" t="s">
        <v>1481</v>
      </c>
      <c r="C928" s="326" t="s">
        <v>1203</v>
      </c>
      <c r="D928" s="108">
        <v>3</v>
      </c>
      <c r="E928" s="108">
        <v>4.9000000000000004</v>
      </c>
      <c r="F928" s="238"/>
      <c r="G928" s="108">
        <v>0.6</v>
      </c>
      <c r="H928" s="238"/>
      <c r="I928" s="108">
        <v>12</v>
      </c>
      <c r="J928" s="238"/>
      <c r="K928" s="108">
        <f t="shared" si="46"/>
        <v>35.28</v>
      </c>
      <c r="L928" s="108">
        <f t="shared" si="47"/>
        <v>105.84</v>
      </c>
      <c r="M928" s="110"/>
      <c r="N928" s="115"/>
    </row>
    <row r="929" spans="1:16" ht="76.95" customHeight="1" x14ac:dyDescent="0.2">
      <c r="A929" s="219" t="s">
        <v>1477</v>
      </c>
      <c r="B929" s="118" t="s">
        <v>1470</v>
      </c>
      <c r="C929" s="112"/>
      <c r="D929" s="99"/>
      <c r="E929" s="99"/>
      <c r="F929" s="106"/>
      <c r="G929" s="99"/>
      <c r="H929" s="106"/>
      <c r="I929" s="106"/>
      <c r="J929" s="106"/>
      <c r="K929" s="99"/>
      <c r="L929" s="99"/>
      <c r="M929" s="289">
        <f>SUM(L930:L934)</f>
        <v>584.505</v>
      </c>
      <c r="N929" s="117" t="s">
        <v>63</v>
      </c>
    </row>
    <row r="930" spans="1:16" x14ac:dyDescent="0.2">
      <c r="A930" s="138"/>
      <c r="B930" s="139" t="s">
        <v>1472</v>
      </c>
      <c r="C930" s="326" t="s">
        <v>1473</v>
      </c>
      <c r="D930" s="108">
        <v>3</v>
      </c>
      <c r="E930" s="108">
        <f>0.7*2+0.8*2</f>
        <v>3</v>
      </c>
      <c r="F930" s="238"/>
      <c r="G930" s="108">
        <v>0.15</v>
      </c>
      <c r="H930" s="238"/>
      <c r="I930" s="108">
        <v>14</v>
      </c>
      <c r="J930" s="238"/>
      <c r="K930" s="108">
        <f>E930*G930*I930</f>
        <v>6.2999999999999989</v>
      </c>
      <c r="L930" s="108">
        <f>K930*D930</f>
        <v>18.899999999999999</v>
      </c>
      <c r="M930" s="110"/>
      <c r="N930" s="115"/>
    </row>
    <row r="931" spans="1:16" x14ac:dyDescent="0.2">
      <c r="A931" s="138"/>
      <c r="B931" s="139"/>
      <c r="C931" s="326" t="s">
        <v>1474</v>
      </c>
      <c r="D931" s="108">
        <v>3</v>
      </c>
      <c r="E931" s="108">
        <f>2.4*2+0.75*2</f>
        <v>6.3</v>
      </c>
      <c r="F931" s="238"/>
      <c r="G931" s="108">
        <v>0.15</v>
      </c>
      <c r="H931" s="238"/>
      <c r="I931" s="108">
        <v>7</v>
      </c>
      <c r="J931" s="238"/>
      <c r="K931" s="108">
        <f t="shared" ref="K931:K932" si="48">E931*G931*I931</f>
        <v>6.6149999999999993</v>
      </c>
      <c r="L931" s="108">
        <f>K931*D931</f>
        <v>19.844999999999999</v>
      </c>
      <c r="M931" s="110"/>
      <c r="N931" s="115"/>
      <c r="P931" s="272"/>
    </row>
    <row r="932" spans="1:16" x14ac:dyDescent="0.2">
      <c r="A932" s="138"/>
      <c r="B932" s="139" t="s">
        <v>1468</v>
      </c>
      <c r="C932" s="316"/>
      <c r="D932" s="108">
        <v>3</v>
      </c>
      <c r="E932" s="108">
        <v>228</v>
      </c>
      <c r="F932" s="238"/>
      <c r="G932" s="109">
        <v>0.2</v>
      </c>
      <c r="H932" s="238"/>
      <c r="I932" s="108">
        <v>2</v>
      </c>
      <c r="J932" s="238"/>
      <c r="K932" s="108">
        <f t="shared" si="48"/>
        <v>91.2</v>
      </c>
      <c r="L932" s="108">
        <f>K932*D932</f>
        <v>273.60000000000002</v>
      </c>
      <c r="M932" s="110"/>
      <c r="N932" s="115"/>
    </row>
    <row r="933" spans="1:16" ht="12" customHeight="1" x14ac:dyDescent="0.2">
      <c r="A933" s="143"/>
      <c r="B933" s="135" t="s">
        <v>1471</v>
      </c>
      <c r="C933" s="326" t="s">
        <v>1482</v>
      </c>
      <c r="D933" s="108">
        <v>3</v>
      </c>
      <c r="E933" s="108">
        <f>(0.3*2+0.15*2)*0.5</f>
        <v>0.44999999999999996</v>
      </c>
      <c r="F933" s="108"/>
      <c r="G933" s="108">
        <v>1.2</v>
      </c>
      <c r="H933" s="108"/>
      <c r="I933" s="108">
        <v>28</v>
      </c>
      <c r="J933" s="238"/>
      <c r="K933" s="108">
        <f>E933*I933*G933</f>
        <v>15.119999999999997</v>
      </c>
      <c r="L933" s="108">
        <f>K933*D933</f>
        <v>45.359999999999992</v>
      </c>
      <c r="M933" s="162"/>
      <c r="N933" s="317"/>
    </row>
    <row r="934" spans="1:16" ht="12" customHeight="1" x14ac:dyDescent="0.2">
      <c r="A934" s="143"/>
      <c r="B934" s="135" t="s">
        <v>828</v>
      </c>
      <c r="C934" s="326" t="s">
        <v>1579</v>
      </c>
      <c r="D934" s="108">
        <f>28*3</f>
        <v>84</v>
      </c>
      <c r="E934" s="108">
        <f>0.15*2+0.3*2</f>
        <v>0.89999999999999991</v>
      </c>
      <c r="F934" s="108"/>
      <c r="G934" s="108">
        <v>3</v>
      </c>
      <c r="H934" s="108"/>
      <c r="I934" s="500"/>
      <c r="J934" s="238"/>
      <c r="K934" s="108">
        <f>E934*G934</f>
        <v>2.6999999999999997</v>
      </c>
      <c r="L934" s="108">
        <f>K934*D934</f>
        <v>226.79999999999998</v>
      </c>
      <c r="M934" s="162"/>
      <c r="N934" s="317"/>
    </row>
    <row r="935" spans="1:16" ht="71.400000000000006" x14ac:dyDescent="0.25">
      <c r="A935" s="219" t="s">
        <v>1478</v>
      </c>
      <c r="B935" s="118" t="s">
        <v>1521</v>
      </c>
      <c r="C935" s="112"/>
      <c r="D935" s="193"/>
      <c r="E935" s="193"/>
      <c r="F935" s="193"/>
      <c r="G935" s="193"/>
      <c r="H935" s="193"/>
      <c r="I935" s="193"/>
      <c r="J935" s="193"/>
      <c r="K935" s="193"/>
      <c r="L935" s="193"/>
      <c r="M935" s="98">
        <f>L936+L937</f>
        <v>995.09760000000006</v>
      </c>
      <c r="N935" s="105" t="s">
        <v>71</v>
      </c>
    </row>
    <row r="936" spans="1:16" ht="12" customHeight="1" x14ac:dyDescent="0.2">
      <c r="A936" s="138"/>
      <c r="B936" s="139" t="s">
        <v>1098</v>
      </c>
      <c r="C936" s="115" t="s">
        <v>1606</v>
      </c>
      <c r="D936" s="108">
        <v>3</v>
      </c>
      <c r="E936" s="108">
        <f>(1.6+0.2)*28*4</f>
        <v>201.6</v>
      </c>
      <c r="F936" s="238"/>
      <c r="G936" s="109">
        <v>0.61699999999999999</v>
      </c>
      <c r="H936" s="238"/>
      <c r="I936" s="238"/>
      <c r="J936" s="238"/>
      <c r="K936" s="108">
        <f>E936*G936</f>
        <v>124.38719999999999</v>
      </c>
      <c r="L936" s="108">
        <f>K936*D936</f>
        <v>373.16159999999996</v>
      </c>
      <c r="M936" s="110"/>
      <c r="N936" s="115"/>
    </row>
    <row r="937" spans="1:16" ht="12" customHeight="1" x14ac:dyDescent="0.2">
      <c r="A937" s="138"/>
      <c r="B937" s="139" t="s">
        <v>828</v>
      </c>
      <c r="C937" s="326" t="s">
        <v>1577</v>
      </c>
      <c r="D937" s="108">
        <f>28*3</f>
        <v>84</v>
      </c>
      <c r="E937" s="573">
        <f>3*4</f>
        <v>12</v>
      </c>
      <c r="F937" s="238"/>
      <c r="G937" s="109">
        <v>0.61699999999999999</v>
      </c>
      <c r="H937" s="238"/>
      <c r="I937" s="238"/>
      <c r="J937" s="238"/>
      <c r="K937" s="108">
        <f>E937*G937</f>
        <v>7.4039999999999999</v>
      </c>
      <c r="L937" s="108">
        <f>K937*D937</f>
        <v>621.93600000000004</v>
      </c>
      <c r="M937" s="110"/>
      <c r="N937" s="115"/>
    </row>
    <row r="938" spans="1:16" ht="57.45" hidden="1" customHeight="1" x14ac:dyDescent="0.2">
      <c r="A938" s="219" t="s">
        <v>1580</v>
      </c>
      <c r="B938" s="117" t="s">
        <v>890</v>
      </c>
      <c r="C938" s="95"/>
      <c r="D938" s="96"/>
      <c r="E938" s="99"/>
      <c r="F938" s="106"/>
      <c r="G938" s="106"/>
      <c r="H938" s="106"/>
      <c r="I938" s="106"/>
      <c r="J938" s="106"/>
      <c r="K938" s="99"/>
      <c r="L938" s="99"/>
      <c r="M938" s="105">
        <f>L939</f>
        <v>692.92799999999988</v>
      </c>
      <c r="N938" s="105" t="s">
        <v>46</v>
      </c>
    </row>
    <row r="939" spans="1:16" ht="12" hidden="1" customHeight="1" x14ac:dyDescent="0.2">
      <c r="A939" s="548"/>
      <c r="B939" s="119"/>
      <c r="C939" s="554" t="s">
        <v>1582</v>
      </c>
      <c r="D939" s="556">
        <v>3</v>
      </c>
      <c r="E939" s="122">
        <f>4.9*2*(5.6*6)+1.6*(5.8*6)</f>
        <v>384.96</v>
      </c>
      <c r="F939" s="123"/>
      <c r="G939" s="132">
        <v>0.6</v>
      </c>
      <c r="H939" s="123"/>
      <c r="I939" s="123"/>
      <c r="J939" s="123"/>
      <c r="K939" s="122">
        <f>E939*G939</f>
        <v>230.97599999999997</v>
      </c>
      <c r="L939" s="122">
        <f>K939*D939</f>
        <v>692.92799999999988</v>
      </c>
      <c r="M939" s="125"/>
      <c r="N939" s="121"/>
    </row>
    <row r="940" spans="1:16" ht="12" hidden="1" customHeight="1" x14ac:dyDescent="0.2">
      <c r="A940" s="140" t="s">
        <v>55</v>
      </c>
      <c r="B940" s="141" t="s">
        <v>902</v>
      </c>
      <c r="C940" s="127"/>
      <c r="D940" s="237"/>
      <c r="E940" s="237"/>
      <c r="F940" s="237"/>
      <c r="G940" s="237"/>
      <c r="H940" s="237"/>
      <c r="I940" s="237"/>
      <c r="J940" s="237"/>
      <c r="K940" s="237"/>
      <c r="L940" s="237"/>
      <c r="M940" s="128"/>
      <c r="N940" s="127"/>
    </row>
    <row r="941" spans="1:16" ht="63" hidden="1" customHeight="1" x14ac:dyDescent="0.25">
      <c r="A941" s="105" t="s">
        <v>444</v>
      </c>
      <c r="B941" s="118" t="s">
        <v>105</v>
      </c>
      <c r="C941" s="112"/>
      <c r="D941" s="193"/>
      <c r="E941" s="193"/>
      <c r="F941" s="193"/>
      <c r="G941" s="193"/>
      <c r="H941" s="193"/>
      <c r="I941" s="193"/>
      <c r="J941" s="193"/>
      <c r="K941" s="193"/>
      <c r="L941" s="193"/>
      <c r="M941" s="98">
        <f>SUM(L942:L944)</f>
        <v>789.36</v>
      </c>
      <c r="N941" s="105" t="s">
        <v>63</v>
      </c>
    </row>
    <row r="942" spans="1:16" ht="12" hidden="1" customHeight="1" x14ac:dyDescent="0.2">
      <c r="A942" s="145"/>
      <c r="B942" s="501" t="s">
        <v>1187</v>
      </c>
      <c r="C942" s="502" t="s">
        <v>1203</v>
      </c>
      <c r="D942" s="280">
        <v>3</v>
      </c>
      <c r="E942" s="280">
        <v>34.6</v>
      </c>
      <c r="F942" s="243"/>
      <c r="G942" s="280">
        <v>1.1000000000000001</v>
      </c>
      <c r="H942" s="243"/>
      <c r="I942" s="243">
        <v>4</v>
      </c>
      <c r="J942" s="243"/>
      <c r="K942" s="280">
        <f>E942*G942*I942</f>
        <v>152.24</v>
      </c>
      <c r="L942" s="280">
        <f>K942*D942</f>
        <v>456.72</v>
      </c>
      <c r="M942" s="131"/>
      <c r="N942" s="159"/>
    </row>
    <row r="943" spans="1:16" ht="12" hidden="1" customHeight="1" x14ac:dyDescent="0.2">
      <c r="A943" s="145"/>
      <c r="B943" s="503" t="s">
        <v>1188</v>
      </c>
      <c r="C943" s="502" t="s">
        <v>1203</v>
      </c>
      <c r="D943" s="280">
        <f>3</f>
        <v>3</v>
      </c>
      <c r="E943" s="280">
        <v>4.8</v>
      </c>
      <c r="F943" s="243"/>
      <c r="G943" s="280">
        <v>1.1000000000000001</v>
      </c>
      <c r="H943" s="243"/>
      <c r="I943" s="243">
        <f>13*2</f>
        <v>26</v>
      </c>
      <c r="J943" s="243"/>
      <c r="K943" s="280">
        <f>E943*G943*I943</f>
        <v>137.28</v>
      </c>
      <c r="L943" s="280">
        <f t="shared" ref="L943:L944" si="49">K943*D943</f>
        <v>411.84000000000003</v>
      </c>
      <c r="M943" s="131"/>
      <c r="N943" s="159"/>
    </row>
    <row r="944" spans="1:16" ht="12" hidden="1" customHeight="1" x14ac:dyDescent="0.2">
      <c r="A944" s="145"/>
      <c r="B944" s="501" t="s">
        <v>1196</v>
      </c>
      <c r="C944" s="502" t="s">
        <v>1203</v>
      </c>
      <c r="D944" s="280">
        <v>3</v>
      </c>
      <c r="E944" s="280">
        <v>1</v>
      </c>
      <c r="F944" s="243"/>
      <c r="G944" s="280">
        <v>1.1000000000000001</v>
      </c>
      <c r="H944" s="243"/>
      <c r="I944" s="243">
        <f>-24</f>
        <v>-24</v>
      </c>
      <c r="J944" s="243"/>
      <c r="K944" s="280">
        <f>E944*G944*I944</f>
        <v>-26.400000000000002</v>
      </c>
      <c r="L944" s="280">
        <f t="shared" si="49"/>
        <v>-79.2</v>
      </c>
      <c r="M944" s="131"/>
      <c r="N944" s="159"/>
    </row>
    <row r="945" spans="1:14" ht="12" hidden="1" customHeight="1" x14ac:dyDescent="0.2">
      <c r="A945" s="140" t="s">
        <v>445</v>
      </c>
      <c r="B945" s="141" t="s">
        <v>41</v>
      </c>
      <c r="C945" s="127"/>
      <c r="D945" s="237"/>
      <c r="E945" s="237"/>
      <c r="F945" s="237"/>
      <c r="G945" s="237"/>
      <c r="H945" s="237"/>
      <c r="I945" s="237"/>
      <c r="J945" s="237"/>
      <c r="K945" s="237"/>
      <c r="L945" s="237"/>
      <c r="M945" s="128"/>
      <c r="N945" s="127"/>
    </row>
    <row r="946" spans="1:14" ht="64.05" hidden="1" customHeight="1" x14ac:dyDescent="0.25">
      <c r="A946" s="105" t="s">
        <v>446</v>
      </c>
      <c r="B946" s="118" t="s">
        <v>109</v>
      </c>
      <c r="C946" s="112" t="s">
        <v>1550</v>
      </c>
      <c r="D946" s="105"/>
      <c r="E946" s="193"/>
      <c r="F946" s="193"/>
      <c r="G946" s="193"/>
      <c r="H946" s="193"/>
      <c r="J946" s="105" t="s">
        <v>1195</v>
      </c>
      <c r="K946" s="193"/>
      <c r="L946" s="193"/>
      <c r="M946" s="98">
        <f>SUM(L947:L949)</f>
        <v>1578.72</v>
      </c>
      <c r="N946" s="105" t="s">
        <v>63</v>
      </c>
    </row>
    <row r="947" spans="1:14" ht="12" hidden="1" customHeight="1" x14ac:dyDescent="0.2">
      <c r="A947" s="145"/>
      <c r="B947" s="501" t="s">
        <v>1187</v>
      </c>
      <c r="C947" s="502" t="s">
        <v>1203</v>
      </c>
      <c r="D947" s="280">
        <v>3</v>
      </c>
      <c r="E947" s="280">
        <v>34.6</v>
      </c>
      <c r="F947" s="243"/>
      <c r="G947" s="280">
        <v>1.1000000000000001</v>
      </c>
      <c r="H947" s="243"/>
      <c r="I947" s="243">
        <v>4</v>
      </c>
      <c r="J947" s="243">
        <v>2</v>
      </c>
      <c r="K947" s="280">
        <f>E947*G947*I947*J947</f>
        <v>304.48</v>
      </c>
      <c r="L947" s="280">
        <f>K947*D947</f>
        <v>913.44</v>
      </c>
      <c r="M947" s="131"/>
      <c r="N947" s="159"/>
    </row>
    <row r="948" spans="1:14" ht="12" hidden="1" customHeight="1" x14ac:dyDescent="0.2">
      <c r="A948" s="145"/>
      <c r="B948" s="503" t="s">
        <v>1188</v>
      </c>
      <c r="C948" s="502" t="s">
        <v>1203</v>
      </c>
      <c r="D948" s="280">
        <f>3</f>
        <v>3</v>
      </c>
      <c r="E948" s="280">
        <v>4.8</v>
      </c>
      <c r="F948" s="243"/>
      <c r="G948" s="280">
        <v>1.1000000000000001</v>
      </c>
      <c r="H948" s="243"/>
      <c r="I948" s="243">
        <f>13*2</f>
        <v>26</v>
      </c>
      <c r="J948" s="243">
        <v>2</v>
      </c>
      <c r="K948" s="280">
        <f t="shared" ref="K948:K949" si="50">E948*G948*I948*J948</f>
        <v>274.56</v>
      </c>
      <c r="L948" s="280">
        <f t="shared" ref="L948:L949" si="51">K948*D948</f>
        <v>823.68000000000006</v>
      </c>
      <c r="M948" s="131"/>
      <c r="N948" s="159"/>
    </row>
    <row r="949" spans="1:14" ht="12" hidden="1" customHeight="1" x14ac:dyDescent="0.2">
      <c r="A949" s="145"/>
      <c r="B949" s="282" t="s">
        <v>1194</v>
      </c>
      <c r="C949" s="502" t="s">
        <v>1203</v>
      </c>
      <c r="D949" s="280">
        <v>3</v>
      </c>
      <c r="E949" s="280">
        <v>1</v>
      </c>
      <c r="F949" s="243"/>
      <c r="G949" s="280">
        <v>1.1000000000000001</v>
      </c>
      <c r="H949" s="243"/>
      <c r="I949" s="243">
        <f>-24</f>
        <v>-24</v>
      </c>
      <c r="J949" s="243">
        <v>2</v>
      </c>
      <c r="K949" s="280">
        <f t="shared" si="50"/>
        <v>-52.800000000000004</v>
      </c>
      <c r="L949" s="280">
        <f t="shared" si="51"/>
        <v>-158.4</v>
      </c>
      <c r="M949" s="131"/>
      <c r="N949" s="159"/>
    </row>
    <row r="950" spans="1:14" ht="73.8" hidden="1" customHeight="1" x14ac:dyDescent="0.25">
      <c r="A950" s="105" t="s">
        <v>447</v>
      </c>
      <c r="B950" s="116" t="s">
        <v>941</v>
      </c>
      <c r="C950" s="112" t="s">
        <v>1550</v>
      </c>
      <c r="D950" s="105"/>
      <c r="E950" s="193"/>
      <c r="F950" s="193"/>
      <c r="G950" s="193"/>
      <c r="H950" s="193"/>
      <c r="J950" s="105" t="s">
        <v>1195</v>
      </c>
      <c r="K950" s="193"/>
      <c r="L950" s="193"/>
      <c r="M950" s="98">
        <f>SUM(L951:L953)</f>
        <v>1578.72</v>
      </c>
      <c r="N950" s="105" t="s">
        <v>63</v>
      </c>
    </row>
    <row r="951" spans="1:14" ht="12" hidden="1" customHeight="1" x14ac:dyDescent="0.2">
      <c r="A951" s="145"/>
      <c r="B951" s="501" t="s">
        <v>1187</v>
      </c>
      <c r="C951" s="502" t="s">
        <v>1203</v>
      </c>
      <c r="D951" s="280">
        <v>3</v>
      </c>
      <c r="E951" s="280">
        <v>34.6</v>
      </c>
      <c r="F951" s="243"/>
      <c r="G951" s="280">
        <v>1.1000000000000001</v>
      </c>
      <c r="H951" s="243"/>
      <c r="I951" s="243">
        <v>4</v>
      </c>
      <c r="J951" s="243">
        <v>2</v>
      </c>
      <c r="K951" s="280">
        <f>E951*G951*I951*J951</f>
        <v>304.48</v>
      </c>
      <c r="L951" s="280">
        <f>K951*D951</f>
        <v>913.44</v>
      </c>
      <c r="M951" s="131"/>
      <c r="N951" s="159"/>
    </row>
    <row r="952" spans="1:14" ht="12" hidden="1" customHeight="1" x14ac:dyDescent="0.2">
      <c r="A952" s="145"/>
      <c r="B952" s="503" t="s">
        <v>1188</v>
      </c>
      <c r="C952" s="502" t="s">
        <v>1203</v>
      </c>
      <c r="D952" s="280">
        <f>3</f>
        <v>3</v>
      </c>
      <c r="E952" s="280">
        <v>4.8</v>
      </c>
      <c r="F952" s="243"/>
      <c r="G952" s="280">
        <v>1.1000000000000001</v>
      </c>
      <c r="H952" s="243"/>
      <c r="I952" s="243">
        <f>13*2</f>
        <v>26</v>
      </c>
      <c r="J952" s="243">
        <v>2</v>
      </c>
      <c r="K952" s="280">
        <f t="shared" ref="K952:K953" si="52">E952*G952*I952*J952</f>
        <v>274.56</v>
      </c>
      <c r="L952" s="280">
        <f t="shared" ref="L952:L953" si="53">K952*D952</f>
        <v>823.68000000000006</v>
      </c>
      <c r="M952" s="131"/>
      <c r="N952" s="159"/>
    </row>
    <row r="953" spans="1:14" ht="12" hidden="1" customHeight="1" x14ac:dyDescent="0.2">
      <c r="A953" s="504"/>
      <c r="B953" s="282" t="s">
        <v>1194</v>
      </c>
      <c r="C953" s="502" t="s">
        <v>1203</v>
      </c>
      <c r="D953" s="280">
        <v>3</v>
      </c>
      <c r="E953" s="280">
        <v>1</v>
      </c>
      <c r="F953" s="243"/>
      <c r="G953" s="280">
        <v>1.1000000000000001</v>
      </c>
      <c r="H953" s="243"/>
      <c r="I953" s="243">
        <f>-24</f>
        <v>-24</v>
      </c>
      <c r="J953" s="243">
        <v>2</v>
      </c>
      <c r="K953" s="280">
        <f t="shared" si="52"/>
        <v>-52.800000000000004</v>
      </c>
      <c r="L953" s="280">
        <f t="shared" si="53"/>
        <v>-158.4</v>
      </c>
      <c r="M953" s="131"/>
      <c r="N953" s="159"/>
    </row>
    <row r="954" spans="1:14" ht="12" hidden="1" customHeight="1" x14ac:dyDescent="0.2">
      <c r="A954" s="140" t="s">
        <v>448</v>
      </c>
      <c r="B954" s="141" t="s">
        <v>42</v>
      </c>
      <c r="C954" s="127"/>
      <c r="D954" s="237"/>
      <c r="E954" s="237"/>
      <c r="F954" s="237"/>
      <c r="G954" s="237"/>
      <c r="H954" s="237"/>
      <c r="I954" s="237"/>
      <c r="J954" s="237"/>
      <c r="K954" s="237"/>
      <c r="L954" s="237"/>
      <c r="M954" s="128"/>
      <c r="N954" s="127"/>
    </row>
    <row r="955" spans="1:14" ht="31.5" hidden="1" customHeight="1" x14ac:dyDescent="0.25">
      <c r="A955" s="105" t="s">
        <v>449</v>
      </c>
      <c r="B955" s="116" t="s">
        <v>1197</v>
      </c>
      <c r="C955" s="112" t="s">
        <v>1550</v>
      </c>
      <c r="D955" s="105"/>
      <c r="E955" s="193"/>
      <c r="F955" s="193"/>
      <c r="G955" s="193"/>
      <c r="H955" s="193"/>
      <c r="J955" s="105" t="s">
        <v>1195</v>
      </c>
      <c r="K955" s="193"/>
      <c r="L955" s="193"/>
      <c r="M955" s="98">
        <f>SUM(L956:L958)</f>
        <v>1578.72</v>
      </c>
      <c r="N955" s="105" t="s">
        <v>63</v>
      </c>
    </row>
    <row r="956" spans="1:14" ht="12" hidden="1" customHeight="1" x14ac:dyDescent="0.2">
      <c r="A956" s="145"/>
      <c r="B956" s="501" t="s">
        <v>1187</v>
      </c>
      <c r="C956" s="502" t="s">
        <v>1203</v>
      </c>
      <c r="D956" s="280">
        <v>3</v>
      </c>
      <c r="E956" s="280">
        <v>34.6</v>
      </c>
      <c r="F956" s="243"/>
      <c r="G956" s="280">
        <v>1.1000000000000001</v>
      </c>
      <c r="H956" s="243"/>
      <c r="I956" s="243">
        <v>4</v>
      </c>
      <c r="J956" s="243">
        <v>2</v>
      </c>
      <c r="K956" s="280">
        <f>E956*G956*I956*J956</f>
        <v>304.48</v>
      </c>
      <c r="L956" s="280">
        <f>K956*D956</f>
        <v>913.44</v>
      </c>
      <c r="M956" s="131"/>
      <c r="N956" s="159"/>
    </row>
    <row r="957" spans="1:14" ht="12" hidden="1" customHeight="1" x14ac:dyDescent="0.2">
      <c r="A957" s="145"/>
      <c r="B957" s="503" t="s">
        <v>1188</v>
      </c>
      <c r="C957" s="502" t="s">
        <v>1203</v>
      </c>
      <c r="D957" s="280">
        <f>3</f>
        <v>3</v>
      </c>
      <c r="E957" s="280">
        <v>4.8</v>
      </c>
      <c r="F957" s="243"/>
      <c r="G957" s="280">
        <v>1.1000000000000001</v>
      </c>
      <c r="H957" s="243"/>
      <c r="I957" s="243">
        <f>13*2</f>
        <v>26</v>
      </c>
      <c r="J957" s="243">
        <v>2</v>
      </c>
      <c r="K957" s="280">
        <f t="shared" ref="K957:K958" si="54">E957*G957*I957*J957</f>
        <v>274.56</v>
      </c>
      <c r="L957" s="280">
        <f t="shared" ref="L957:L958" si="55">K957*D957</f>
        <v>823.68000000000006</v>
      </c>
      <c r="M957" s="131"/>
      <c r="N957" s="159"/>
    </row>
    <row r="958" spans="1:14" ht="12" hidden="1" customHeight="1" x14ac:dyDescent="0.2">
      <c r="A958" s="145"/>
      <c r="B958" s="282" t="s">
        <v>1194</v>
      </c>
      <c r="C958" s="502" t="s">
        <v>1203</v>
      </c>
      <c r="D958" s="280">
        <v>3</v>
      </c>
      <c r="E958" s="280">
        <v>1</v>
      </c>
      <c r="F958" s="243"/>
      <c r="G958" s="280">
        <v>1.1000000000000001</v>
      </c>
      <c r="H958" s="243"/>
      <c r="I958" s="243">
        <f>-24</f>
        <v>-24</v>
      </c>
      <c r="J958" s="243">
        <v>2</v>
      </c>
      <c r="K958" s="280">
        <f t="shared" si="54"/>
        <v>-52.800000000000004</v>
      </c>
      <c r="L958" s="280">
        <f t="shared" si="55"/>
        <v>-158.4</v>
      </c>
      <c r="M958" s="131"/>
      <c r="N958" s="159"/>
    </row>
    <row r="959" spans="1:14" ht="31.5" hidden="1" customHeight="1" x14ac:dyDescent="0.25">
      <c r="A959" s="105" t="s">
        <v>450</v>
      </c>
      <c r="B959" s="116" t="s">
        <v>1017</v>
      </c>
      <c r="C959" s="112" t="s">
        <v>1550</v>
      </c>
      <c r="D959" s="105"/>
      <c r="E959" s="193"/>
      <c r="F959" s="193"/>
      <c r="G959" s="193"/>
      <c r="H959" s="193"/>
      <c r="J959" s="105" t="s">
        <v>1195</v>
      </c>
      <c r="K959" s="193"/>
      <c r="L959" s="193"/>
      <c r="M959" s="98">
        <f>SUM(L960:L962)</f>
        <v>1578.72</v>
      </c>
      <c r="N959" s="105" t="s">
        <v>63</v>
      </c>
    </row>
    <row r="960" spans="1:14" ht="12" hidden="1" customHeight="1" x14ac:dyDescent="0.2">
      <c r="A960" s="145"/>
      <c r="B960" s="501" t="s">
        <v>1187</v>
      </c>
      <c r="C960" s="502" t="s">
        <v>1203</v>
      </c>
      <c r="D960" s="280">
        <v>3</v>
      </c>
      <c r="E960" s="280">
        <v>34.6</v>
      </c>
      <c r="F960" s="243"/>
      <c r="G960" s="280">
        <v>1.1000000000000001</v>
      </c>
      <c r="H960" s="243"/>
      <c r="I960" s="243">
        <v>4</v>
      </c>
      <c r="J960" s="243">
        <v>2</v>
      </c>
      <c r="K960" s="280">
        <f>E960*G960*I960*J960</f>
        <v>304.48</v>
      </c>
      <c r="L960" s="280">
        <f>K960*D960</f>
        <v>913.44</v>
      </c>
      <c r="M960" s="131"/>
      <c r="N960" s="159"/>
    </row>
    <row r="961" spans="1:14" ht="12" hidden="1" customHeight="1" x14ac:dyDescent="0.2">
      <c r="A961" s="145"/>
      <c r="B961" s="503" t="s">
        <v>1188</v>
      </c>
      <c r="C961" s="502" t="s">
        <v>1203</v>
      </c>
      <c r="D961" s="280">
        <f>3</f>
        <v>3</v>
      </c>
      <c r="E961" s="280">
        <v>4.8</v>
      </c>
      <c r="F961" s="243"/>
      <c r="G961" s="280">
        <v>1.1000000000000001</v>
      </c>
      <c r="H961" s="243"/>
      <c r="I961" s="243">
        <f>13*2</f>
        <v>26</v>
      </c>
      <c r="J961" s="243">
        <v>2</v>
      </c>
      <c r="K961" s="280">
        <f t="shared" ref="K961:K962" si="56">E961*G961*I961*J961</f>
        <v>274.56</v>
      </c>
      <c r="L961" s="280">
        <f t="shared" ref="L961:L962" si="57">K961*D961</f>
        <v>823.68000000000006</v>
      </c>
      <c r="M961" s="131"/>
      <c r="N961" s="159"/>
    </row>
    <row r="962" spans="1:14" ht="12" hidden="1" customHeight="1" x14ac:dyDescent="0.2">
      <c r="A962" s="145"/>
      <c r="B962" s="282" t="s">
        <v>1194</v>
      </c>
      <c r="C962" s="502" t="s">
        <v>1203</v>
      </c>
      <c r="D962" s="280">
        <v>3</v>
      </c>
      <c r="E962" s="280">
        <v>1</v>
      </c>
      <c r="F962" s="243"/>
      <c r="G962" s="280">
        <v>1.1000000000000001</v>
      </c>
      <c r="H962" s="243"/>
      <c r="I962" s="243">
        <f>-24</f>
        <v>-24</v>
      </c>
      <c r="J962" s="243">
        <v>2</v>
      </c>
      <c r="K962" s="280">
        <f t="shared" si="56"/>
        <v>-52.800000000000004</v>
      </c>
      <c r="L962" s="280">
        <f t="shared" si="57"/>
        <v>-158.4</v>
      </c>
      <c r="M962" s="131"/>
      <c r="N962" s="159"/>
    </row>
    <row r="963" spans="1:14" ht="12" hidden="1" customHeight="1" x14ac:dyDescent="0.2">
      <c r="A963" s="140" t="s">
        <v>451</v>
      </c>
      <c r="B963" s="141" t="s">
        <v>420</v>
      </c>
      <c r="C963" s="127"/>
      <c r="D963" s="237"/>
      <c r="E963" s="237"/>
      <c r="F963" s="237"/>
      <c r="G963" s="237"/>
      <c r="H963" s="237"/>
      <c r="I963" s="237"/>
      <c r="J963" s="237"/>
      <c r="K963" s="237"/>
      <c r="L963" s="237"/>
      <c r="M963" s="128"/>
      <c r="N963" s="127"/>
    </row>
    <row r="964" spans="1:14" ht="63" hidden="1" customHeight="1" x14ac:dyDescent="0.25">
      <c r="A964" s="105" t="s">
        <v>452</v>
      </c>
      <c r="B964" s="116" t="s">
        <v>911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05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42" hidden="1" customHeight="1" x14ac:dyDescent="0.25">
      <c r="A966" s="117" t="s">
        <v>453</v>
      </c>
      <c r="B966" s="116" t="s">
        <v>913</v>
      </c>
      <c r="C966" s="112"/>
      <c r="D966" s="193"/>
      <c r="E966" s="193"/>
      <c r="F966" s="193"/>
      <c r="G966" s="193"/>
      <c r="H966" s="193"/>
      <c r="I966" s="193"/>
      <c r="J966" s="193"/>
      <c r="K966" s="193"/>
      <c r="L966" s="193"/>
      <c r="M966" s="98">
        <f>L967</f>
        <v>1596</v>
      </c>
      <c r="N966" s="117" t="s">
        <v>63</v>
      </c>
    </row>
    <row r="967" spans="1:14" ht="12" hidden="1" customHeight="1" x14ac:dyDescent="0.2">
      <c r="A967" s="145"/>
      <c r="B967" s="282" t="s">
        <v>1198</v>
      </c>
      <c r="C967" s="505" t="s">
        <v>1203</v>
      </c>
      <c r="D967" s="280">
        <v>3</v>
      </c>
      <c r="E967" s="280">
        <v>14</v>
      </c>
      <c r="F967" s="243"/>
      <c r="G967" s="280">
        <v>38</v>
      </c>
      <c r="H967" s="243"/>
      <c r="I967" s="243"/>
      <c r="J967" s="243"/>
      <c r="K967" s="280">
        <f>E967*G967</f>
        <v>532</v>
      </c>
      <c r="L967" s="280">
        <f>K967*D967</f>
        <v>1596</v>
      </c>
      <c r="M967" s="131"/>
      <c r="N967" s="159"/>
    </row>
    <row r="968" spans="1:14" ht="51" hidden="1" x14ac:dyDescent="0.25">
      <c r="A968" s="291" t="s">
        <v>1434</v>
      </c>
      <c r="B968" s="287" t="s">
        <v>1435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21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7</v>
      </c>
      <c r="F969" s="243"/>
      <c r="G969" s="280"/>
      <c r="H969" s="243"/>
      <c r="I969" s="243"/>
      <c r="J969" s="243"/>
      <c r="K969" s="280">
        <f>E969</f>
        <v>7</v>
      </c>
      <c r="L969" s="280">
        <f>K969*D969</f>
        <v>21</v>
      </c>
      <c r="M969" s="130"/>
      <c r="N969" s="159"/>
    </row>
    <row r="970" spans="1:14" ht="71.400000000000006" hidden="1" x14ac:dyDescent="0.25">
      <c r="A970" s="291" t="s">
        <v>1436</v>
      </c>
      <c r="B970" s="287" t="s">
        <v>1437</v>
      </c>
      <c r="C970" s="502" t="s">
        <v>1203</v>
      </c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114</v>
      </c>
      <c r="N970" s="291" t="s">
        <v>63</v>
      </c>
    </row>
    <row r="971" spans="1:14" ht="12" hidden="1" customHeight="1" x14ac:dyDescent="0.2">
      <c r="A971" s="145"/>
      <c r="B971" s="282" t="s">
        <v>1198</v>
      </c>
      <c r="C971" s="159"/>
      <c r="D971" s="280">
        <v>3</v>
      </c>
      <c r="E971" s="280">
        <v>38</v>
      </c>
      <c r="F971" s="243"/>
      <c r="G971" s="280"/>
      <c r="H971" s="243"/>
      <c r="I971" s="243"/>
      <c r="J971" s="243"/>
      <c r="K971" s="280">
        <f>E971</f>
        <v>38</v>
      </c>
      <c r="L971" s="280">
        <f>K971*D971</f>
        <v>114</v>
      </c>
      <c r="M971" s="130"/>
      <c r="N971" s="159"/>
    </row>
    <row r="972" spans="1:14" ht="61.2" hidden="1" x14ac:dyDescent="0.25">
      <c r="A972" s="291" t="s">
        <v>1510</v>
      </c>
      <c r="B972" s="506" t="str">
        <f>'BM06'!B319</f>
        <v>FABRICAÇÃO E INSTALAÇÃO DE TESOURA INTEIRA EM MADEIRA NÃO APARELHADAVÃO DE 12 M, PARA TELHA CERÂMICA OU DE CONCRETO, INCLUSO IÇAMENTO. AF_07/2019</v>
      </c>
      <c r="C972" s="288"/>
      <c r="D972" s="283"/>
      <c r="E972" s="283"/>
      <c r="F972" s="283"/>
      <c r="G972" s="283"/>
      <c r="H972" s="283"/>
      <c r="I972" s="283"/>
      <c r="J972" s="283"/>
      <c r="K972" s="283"/>
      <c r="L972" s="283"/>
      <c r="M972" s="315">
        <f>L973</f>
        <v>21</v>
      </c>
      <c r="N972" s="291" t="s">
        <v>63</v>
      </c>
    </row>
    <row r="973" spans="1:14" ht="12" hidden="1" customHeight="1" x14ac:dyDescent="0.2">
      <c r="A973" s="119"/>
      <c r="B973" s="120" t="s">
        <v>1509</v>
      </c>
      <c r="C973" s="325" t="s">
        <v>1203</v>
      </c>
      <c r="D973" s="122">
        <v>3</v>
      </c>
      <c r="E973" s="122">
        <v>7</v>
      </c>
      <c r="F973" s="123"/>
      <c r="G973" s="122"/>
      <c r="H973" s="123"/>
      <c r="I973" s="123"/>
      <c r="J973" s="123"/>
      <c r="K973" s="122">
        <v>7</v>
      </c>
      <c r="L973" s="122">
        <f>K973*D973</f>
        <v>21</v>
      </c>
      <c r="M973" s="132"/>
      <c r="N973" s="121"/>
    </row>
    <row r="974" spans="1:14" ht="71.400000000000006" hidden="1" x14ac:dyDescent="0.25">
      <c r="A974" s="291" t="s">
        <v>1517</v>
      </c>
      <c r="B974" s="506" t="str">
        <f>'BM06'!B320</f>
        <v>CUMEEIRA PARA TELHA CERÂMICA EMBOÇADA COM ARGAMASSA TRAÇO 1:2:9TO, CAL E AREIA) PARA TELHADOS COM ATÉ 2 ÁGUAS, INCLUSO TRANSPORTE VERTICAL. AF_07/2019</v>
      </c>
      <c r="C974" s="130" t="s">
        <v>1421</v>
      </c>
      <c r="D974" s="283"/>
      <c r="E974" s="283"/>
      <c r="F974" s="283"/>
      <c r="G974" s="283"/>
      <c r="H974" s="283"/>
      <c r="I974" s="283"/>
      <c r="J974" s="283"/>
      <c r="K974" s="283"/>
      <c r="L974" s="283"/>
      <c r="M974" s="289">
        <f>L975</f>
        <v>114</v>
      </c>
      <c r="N974" s="250" t="s">
        <v>124</v>
      </c>
    </row>
    <row r="975" spans="1:14" ht="12" hidden="1" customHeight="1" x14ac:dyDescent="0.2">
      <c r="A975" s="145"/>
      <c r="B975" s="279" t="s">
        <v>912</v>
      </c>
      <c r="C975" s="159" t="s">
        <v>1203</v>
      </c>
      <c r="D975" s="280">
        <v>3</v>
      </c>
      <c r="E975" s="280">
        <v>38</v>
      </c>
      <c r="F975" s="243"/>
      <c r="G975" s="243"/>
      <c r="H975" s="243"/>
      <c r="I975" s="243"/>
      <c r="J975" s="243"/>
      <c r="K975" s="280">
        <v>38</v>
      </c>
      <c r="L975" s="280">
        <f>K975*D975</f>
        <v>114</v>
      </c>
      <c r="M975" s="131"/>
      <c r="N975" s="159"/>
    </row>
    <row r="976" spans="1:14" ht="12" hidden="1" customHeight="1" x14ac:dyDescent="0.2">
      <c r="A976" s="140" t="s">
        <v>454</v>
      </c>
      <c r="B976" s="141" t="s">
        <v>1204</v>
      </c>
      <c r="C976" s="127"/>
      <c r="D976" s="237"/>
      <c r="E976" s="237"/>
      <c r="F976" s="237"/>
      <c r="G976" s="237"/>
      <c r="H976" s="237"/>
      <c r="I976" s="237"/>
      <c r="J976" s="237"/>
      <c r="K976" s="237"/>
      <c r="L976" s="237"/>
      <c r="M976" s="128"/>
      <c r="N976" s="127"/>
    </row>
    <row r="977" spans="1:14" ht="30.6" hidden="1" x14ac:dyDescent="0.25">
      <c r="A977" s="117" t="s">
        <v>455</v>
      </c>
      <c r="B977" s="116" t="s">
        <v>1205</v>
      </c>
      <c r="C977" s="95"/>
      <c r="D977" s="101"/>
      <c r="E977" s="101"/>
      <c r="F977" s="101"/>
      <c r="G977" s="101"/>
      <c r="H977" s="101"/>
      <c r="I977" s="101"/>
      <c r="J977" s="101"/>
      <c r="K977" s="101"/>
      <c r="L977" s="101"/>
      <c r="M977" s="98"/>
      <c r="N977" s="117" t="s">
        <v>124</v>
      </c>
    </row>
    <row r="978" spans="1:14" ht="12" hidden="1" customHeight="1" x14ac:dyDescent="0.2">
      <c r="A978" s="152"/>
      <c r="B978" s="194" t="s">
        <v>1170</v>
      </c>
      <c r="C978" s="136" t="s">
        <v>1465</v>
      </c>
      <c r="D978" s="113"/>
      <c r="E978" s="113"/>
      <c r="F978" s="239"/>
      <c r="G978" s="239"/>
      <c r="H978" s="239"/>
      <c r="I978" s="239"/>
      <c r="J978" s="239"/>
      <c r="K978" s="113"/>
      <c r="L978" s="113"/>
      <c r="M978" s="103"/>
      <c r="N978" s="114"/>
    </row>
    <row r="979" spans="1:14" ht="42" hidden="1" customHeight="1" x14ac:dyDescent="0.25">
      <c r="A979" s="291" t="s">
        <v>456</v>
      </c>
      <c r="B979" s="287" t="s">
        <v>428</v>
      </c>
      <c r="C979" s="288"/>
      <c r="D979" s="283"/>
      <c r="E979" s="283"/>
      <c r="F979" s="283"/>
      <c r="G979" s="283"/>
      <c r="H979" s="283"/>
      <c r="I979" s="283"/>
      <c r="J979" s="283"/>
      <c r="K979" s="283"/>
      <c r="L979" s="283"/>
      <c r="M979" s="289">
        <f>L980</f>
        <v>158.4</v>
      </c>
      <c r="N979" s="291" t="s">
        <v>63</v>
      </c>
    </row>
    <row r="980" spans="1:14" ht="12" hidden="1" customHeight="1" x14ac:dyDescent="0.2">
      <c r="A980" s="119"/>
      <c r="B980" s="119" t="s">
        <v>1551</v>
      </c>
      <c r="C980" s="121" t="s">
        <v>1203</v>
      </c>
      <c r="D980" s="122">
        <v>3</v>
      </c>
      <c r="E980" s="122">
        <f>1*1.1</f>
        <v>1.1000000000000001</v>
      </c>
      <c r="F980" s="123"/>
      <c r="G980" s="122">
        <v>2</v>
      </c>
      <c r="H980" s="123"/>
      <c r="I980" s="123">
        <f>E982</f>
        <v>24</v>
      </c>
      <c r="J980" s="123"/>
      <c r="K980" s="122">
        <f>E980*G980*I980</f>
        <v>52.800000000000004</v>
      </c>
      <c r="L980" s="122">
        <f>K980*D980</f>
        <v>158.4</v>
      </c>
      <c r="M980" s="132"/>
      <c r="N980" s="121"/>
    </row>
    <row r="981" spans="1:14" ht="31.5" hidden="1" customHeight="1" x14ac:dyDescent="0.25">
      <c r="A981" s="250" t="s">
        <v>457</v>
      </c>
      <c r="B981" s="290" t="s">
        <v>1206</v>
      </c>
      <c r="C981" s="192"/>
      <c r="D981" s="130"/>
      <c r="E981" s="130"/>
      <c r="F981" s="130"/>
      <c r="G981" s="130"/>
      <c r="H981" s="130"/>
      <c r="I981" s="130"/>
      <c r="J981" s="130"/>
      <c r="K981" s="130"/>
      <c r="L981" s="130"/>
      <c r="M981" s="289">
        <f>L982</f>
        <v>72</v>
      </c>
      <c r="N981" s="250" t="s">
        <v>431</v>
      </c>
    </row>
    <row r="982" spans="1:14" ht="12" hidden="1" customHeight="1" x14ac:dyDescent="0.2">
      <c r="A982" s="119"/>
      <c r="B982" s="120" t="s">
        <v>1207</v>
      </c>
      <c r="C982" s="325" t="s">
        <v>1203</v>
      </c>
      <c r="D982" s="122">
        <v>3</v>
      </c>
      <c r="E982" s="122">
        <v>24</v>
      </c>
      <c r="F982" s="123"/>
      <c r="G982" s="123"/>
      <c r="H982" s="123"/>
      <c r="I982" s="123"/>
      <c r="J982" s="123"/>
      <c r="K982" s="122">
        <f>E982</f>
        <v>24</v>
      </c>
      <c r="L982" s="122">
        <f>K982*D982</f>
        <v>72</v>
      </c>
      <c r="M982" s="125"/>
      <c r="N982" s="121"/>
    </row>
    <row r="983" spans="1:14" ht="12" hidden="1" customHeight="1" x14ac:dyDescent="0.2">
      <c r="A983" s="200" t="s">
        <v>1020</v>
      </c>
      <c r="B983" s="164" t="s">
        <v>1021</v>
      </c>
      <c r="C983" s="165"/>
      <c r="D983" s="241"/>
      <c r="E983" s="241"/>
      <c r="F983" s="241"/>
      <c r="G983" s="241"/>
      <c r="H983" s="241"/>
      <c r="I983" s="241"/>
      <c r="J983" s="241"/>
      <c r="K983" s="241"/>
      <c r="L983" s="241"/>
      <c r="M983" s="201"/>
      <c r="N983" s="165"/>
    </row>
    <row r="984" spans="1:14" ht="12" hidden="1" customHeight="1" x14ac:dyDescent="0.2">
      <c r="A984" s="140" t="s">
        <v>49</v>
      </c>
      <c r="B984" s="141" t="s">
        <v>838</v>
      </c>
      <c r="C984" s="127"/>
      <c r="D984" s="237"/>
      <c r="E984" s="237"/>
      <c r="F984" s="237"/>
      <c r="G984" s="237"/>
      <c r="H984" s="237"/>
      <c r="I984" s="237"/>
      <c r="J984" s="237"/>
      <c r="K984" s="237"/>
      <c r="L984" s="237"/>
      <c r="M984" s="128"/>
      <c r="N984" s="127"/>
    </row>
    <row r="985" spans="1:14" ht="61.2" hidden="1" x14ac:dyDescent="0.25">
      <c r="A985" s="117" t="s">
        <v>460</v>
      </c>
      <c r="B985" s="116" t="s">
        <v>988</v>
      </c>
      <c r="C985" s="133" t="s">
        <v>975</v>
      </c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84.4</v>
      </c>
      <c r="N985" s="117" t="s">
        <v>124</v>
      </c>
    </row>
    <row r="986" spans="1:14" hidden="1" x14ac:dyDescent="0.2">
      <c r="A986" s="138"/>
      <c r="B986" s="139" t="s">
        <v>876</v>
      </c>
      <c r="C986" s="115"/>
      <c r="D986" s="108">
        <v>1</v>
      </c>
      <c r="E986" s="108">
        <f>37.55*2+4.65*2</f>
        <v>84.399999999999991</v>
      </c>
      <c r="F986" s="238"/>
      <c r="G986" s="238"/>
      <c r="H986" s="238"/>
      <c r="I986" s="238"/>
      <c r="J986" s="238"/>
      <c r="K986" s="108">
        <v>84.4</v>
      </c>
      <c r="L986" s="108">
        <v>84.4</v>
      </c>
      <c r="M986" s="110"/>
      <c r="N986" s="115"/>
    </row>
    <row r="987" spans="1:14" hidden="1" x14ac:dyDescent="0.2">
      <c r="A987" s="140" t="s">
        <v>50</v>
      </c>
      <c r="B987" s="141" t="s">
        <v>877</v>
      </c>
      <c r="C987" s="127"/>
      <c r="D987" s="237"/>
      <c r="E987" s="237"/>
      <c r="F987" s="237"/>
      <c r="G987" s="237"/>
      <c r="H987" s="237"/>
      <c r="I987" s="237"/>
      <c r="J987" s="237"/>
      <c r="K987" s="237"/>
      <c r="L987" s="237"/>
      <c r="M987" s="128"/>
      <c r="N987" s="127"/>
    </row>
    <row r="988" spans="1:14" ht="40.799999999999997" hidden="1" x14ac:dyDescent="0.25">
      <c r="A988" s="105" t="s">
        <v>462</v>
      </c>
      <c r="B988" s="116" t="s">
        <v>989</v>
      </c>
      <c r="C988" s="95"/>
      <c r="D988" s="101"/>
      <c r="E988" s="101"/>
      <c r="F988" s="101"/>
      <c r="G988" s="101"/>
      <c r="H988" s="101"/>
      <c r="I988" s="101"/>
      <c r="J988" s="101"/>
      <c r="K988" s="101"/>
      <c r="L988" s="101"/>
      <c r="M988" s="98">
        <f>SUM(L989:L990)</f>
        <v>13.43</v>
      </c>
      <c r="N988" s="105" t="s">
        <v>46</v>
      </c>
    </row>
    <row r="989" spans="1:14" hidden="1" x14ac:dyDescent="0.25">
      <c r="A989" s="143"/>
      <c r="B989" s="135" t="s">
        <v>977</v>
      </c>
      <c r="C989" s="157"/>
      <c r="D989" s="107">
        <v>2</v>
      </c>
      <c r="E989" s="107">
        <f>0.6+0.1*2</f>
        <v>0.8</v>
      </c>
      <c r="F989" s="109"/>
      <c r="G989" s="107">
        <f>0.6+2*0.1</f>
        <v>0.8</v>
      </c>
      <c r="H989" s="109"/>
      <c r="I989" s="107">
        <v>1</v>
      </c>
      <c r="J989" s="109"/>
      <c r="K989" s="107">
        <f>E989*G989*I989</f>
        <v>0.64000000000000012</v>
      </c>
      <c r="L989" s="107">
        <f>K989*D989</f>
        <v>1.2800000000000002</v>
      </c>
      <c r="M989" s="162"/>
      <c r="N989" s="143"/>
    </row>
    <row r="990" spans="1:14" ht="30.6" hidden="1" x14ac:dyDescent="0.25">
      <c r="A990" s="144"/>
      <c r="B990" s="135" t="s">
        <v>976</v>
      </c>
      <c r="C990" s="157" t="s">
        <v>978</v>
      </c>
      <c r="D990" s="107">
        <v>18</v>
      </c>
      <c r="E990" s="107">
        <f>0.7+2*0.1</f>
        <v>0.89999999999999991</v>
      </c>
      <c r="F990" s="242"/>
      <c r="G990" s="107">
        <f>0.55+0.1*2</f>
        <v>0.75</v>
      </c>
      <c r="H990" s="242"/>
      <c r="I990" s="107">
        <v>1</v>
      </c>
      <c r="J990" s="242"/>
      <c r="K990" s="107">
        <f>E990*G990*I990</f>
        <v>0.67499999999999993</v>
      </c>
      <c r="L990" s="107">
        <f>K990*D990</f>
        <v>12.149999999999999</v>
      </c>
      <c r="M990" s="110"/>
      <c r="N990" s="158"/>
    </row>
    <row r="991" spans="1:14" ht="40.799999999999997" hidden="1" x14ac:dyDescent="0.25">
      <c r="A991" s="117" t="s">
        <v>463</v>
      </c>
      <c r="B991" s="118" t="s">
        <v>68</v>
      </c>
      <c r="C991" s="133" t="s">
        <v>881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7.7</v>
      </c>
      <c r="N991" s="117" t="s">
        <v>63</v>
      </c>
    </row>
    <row r="992" spans="1:14" ht="40.799999999999997" hidden="1" x14ac:dyDescent="0.25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242"/>
      <c r="J992" s="242"/>
      <c r="K992" s="107">
        <v>0.39</v>
      </c>
      <c r="L992" s="107">
        <v>7.7</v>
      </c>
      <c r="M992" s="110"/>
      <c r="N992" s="158"/>
    </row>
    <row r="993" spans="1:14" ht="40.799999999999997" hidden="1" x14ac:dyDescent="0.25">
      <c r="A993" s="117" t="s">
        <v>464</v>
      </c>
      <c r="B993" s="116" t="s">
        <v>882</v>
      </c>
      <c r="C993" s="147" t="s">
        <v>883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0.39</v>
      </c>
      <c r="N993" s="117" t="s">
        <v>46</v>
      </c>
    </row>
    <row r="994" spans="1:14" ht="40.799999999999997" hidden="1" x14ac:dyDescent="0.25">
      <c r="A994" s="144"/>
      <c r="B994" s="160" t="s">
        <v>991</v>
      </c>
      <c r="C994" s="158"/>
      <c r="D994" s="107">
        <v>20</v>
      </c>
      <c r="E994" s="107">
        <v>0.55000000000000004</v>
      </c>
      <c r="F994" s="242"/>
      <c r="G994" s="107">
        <v>0.7</v>
      </c>
      <c r="H994" s="242"/>
      <c r="I994" s="107">
        <v>0.05</v>
      </c>
      <c r="J994" s="242"/>
      <c r="K994" s="107">
        <v>0.02</v>
      </c>
      <c r="L994" s="107">
        <v>0.39</v>
      </c>
      <c r="M994" s="110"/>
      <c r="N994" s="158"/>
    </row>
    <row r="995" spans="1:14" ht="40.799999999999997" hidden="1" x14ac:dyDescent="0.25">
      <c r="A995" s="117" t="s">
        <v>465</v>
      </c>
      <c r="B995" s="118" t="s">
        <v>70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74.5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74.5</v>
      </c>
      <c r="F996" s="238"/>
      <c r="G996" s="238"/>
      <c r="H996" s="238"/>
      <c r="I996" s="238"/>
      <c r="J996" s="238"/>
      <c r="K996" s="108">
        <v>74.5</v>
      </c>
      <c r="L996" s="108">
        <v>74.5</v>
      </c>
      <c r="M996" s="110"/>
      <c r="N996" s="115"/>
    </row>
    <row r="997" spans="1:14" ht="40.799999999999997" hidden="1" x14ac:dyDescent="0.25">
      <c r="A997" s="117" t="s">
        <v>466</v>
      </c>
      <c r="B997" s="118" t="s">
        <v>72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177.1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177.1</v>
      </c>
      <c r="F998" s="238"/>
      <c r="G998" s="238"/>
      <c r="H998" s="238"/>
      <c r="I998" s="238"/>
      <c r="J998" s="238"/>
      <c r="K998" s="108">
        <v>177.1</v>
      </c>
      <c r="L998" s="108">
        <v>177.1</v>
      </c>
      <c r="M998" s="110"/>
      <c r="N998" s="115"/>
    </row>
    <row r="999" spans="1:14" ht="40.799999999999997" hidden="1" x14ac:dyDescent="0.25">
      <c r="A999" s="117" t="s">
        <v>467</v>
      </c>
      <c r="B999" s="118" t="s">
        <v>45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71.5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71.5</v>
      </c>
      <c r="F1000" s="238"/>
      <c r="G1000" s="238"/>
      <c r="H1000" s="238"/>
      <c r="I1000" s="238"/>
      <c r="J1000" s="238"/>
      <c r="K1000" s="108">
        <v>71.5</v>
      </c>
      <c r="L1000" s="108">
        <v>71.5</v>
      </c>
      <c r="M1000" s="110"/>
      <c r="N1000" s="115"/>
    </row>
    <row r="1001" spans="1:14" ht="40.799999999999997" hidden="1" x14ac:dyDescent="0.25">
      <c r="A1001" s="117" t="s">
        <v>468</v>
      </c>
      <c r="B1001" s="118" t="s">
        <v>73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112.5</v>
      </c>
      <c r="N1001" s="117" t="s">
        <v>71</v>
      </c>
    </row>
    <row r="1002" spans="1:14" hidden="1" x14ac:dyDescent="0.2">
      <c r="A1002" s="138"/>
      <c r="B1002" s="139" t="s">
        <v>884</v>
      </c>
      <c r="C1002" s="115"/>
      <c r="D1002" s="108">
        <v>1</v>
      </c>
      <c r="E1002" s="108">
        <v>112.5</v>
      </c>
      <c r="F1002" s="238"/>
      <c r="G1002" s="238"/>
      <c r="H1002" s="238"/>
      <c r="I1002" s="238"/>
      <c r="J1002" s="238"/>
      <c r="K1002" s="108">
        <v>112.5</v>
      </c>
      <c r="L1002" s="108">
        <v>112.5</v>
      </c>
      <c r="M1002" s="110"/>
      <c r="N1002" s="115"/>
    </row>
    <row r="1003" spans="1:14" ht="40.799999999999997" hidden="1" x14ac:dyDescent="0.25">
      <c r="A1003" s="117" t="s">
        <v>469</v>
      </c>
      <c r="B1003" s="116" t="s">
        <v>885</v>
      </c>
      <c r="C1003" s="112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8.07</v>
      </c>
      <c r="N1003" s="117" t="s">
        <v>46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8.07</v>
      </c>
      <c r="F1004" s="238"/>
      <c r="G1004" s="238"/>
      <c r="H1004" s="238"/>
      <c r="I1004" s="238"/>
      <c r="J1004" s="238"/>
      <c r="K1004" s="108">
        <v>8.07</v>
      </c>
      <c r="L1004" s="108">
        <v>8.07</v>
      </c>
      <c r="M1004" s="110"/>
      <c r="N1004" s="115"/>
    </row>
    <row r="1005" spans="1:14" ht="51" hidden="1" x14ac:dyDescent="0.25">
      <c r="A1005" s="150" t="s">
        <v>470</v>
      </c>
      <c r="B1005" s="116" t="s">
        <v>992</v>
      </c>
      <c r="C1005" s="151" t="s">
        <v>993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v>118.07</v>
      </c>
      <c r="N1005" s="105" t="s">
        <v>63</v>
      </c>
    </row>
    <row r="1006" spans="1:14" hidden="1" x14ac:dyDescent="0.2">
      <c r="A1006" s="148"/>
      <c r="B1006" s="149" t="s">
        <v>884</v>
      </c>
      <c r="C1006" s="115"/>
      <c r="D1006" s="108">
        <v>1</v>
      </c>
      <c r="E1006" s="108">
        <v>118.07</v>
      </c>
      <c r="F1006" s="238"/>
      <c r="G1006" s="238"/>
      <c r="H1006" s="238"/>
      <c r="I1006" s="238"/>
      <c r="J1006" s="238"/>
      <c r="K1006" s="108">
        <v>118.07</v>
      </c>
      <c r="L1006" s="108">
        <v>118.07</v>
      </c>
      <c r="M1006" s="110"/>
      <c r="N1006" s="115"/>
    </row>
    <row r="1007" spans="1:14" ht="61.2" hidden="1" x14ac:dyDescent="0.25">
      <c r="A1007" s="150" t="s">
        <v>471</v>
      </c>
      <c r="B1007" s="116" t="s">
        <v>994</v>
      </c>
      <c r="C1007" s="147" t="s">
        <v>886</v>
      </c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98">
        <f>L1008+L1009</f>
        <v>45.632000000000005</v>
      </c>
      <c r="N1007" s="105" t="s">
        <v>63</v>
      </c>
    </row>
    <row r="1008" spans="1:14" hidden="1" x14ac:dyDescent="0.2">
      <c r="A1008" s="148"/>
      <c r="B1008" s="139" t="s">
        <v>827</v>
      </c>
      <c r="C1008" s="115" t="s">
        <v>1498</v>
      </c>
      <c r="D1008" s="108">
        <v>10</v>
      </c>
      <c r="E1008" s="108">
        <v>4</v>
      </c>
      <c r="F1008" s="238"/>
      <c r="G1008" s="108">
        <v>0.4</v>
      </c>
      <c r="H1008" s="238"/>
      <c r="I1008" s="238"/>
      <c r="J1008" s="238"/>
      <c r="K1008" s="108">
        <f>E1008*G1008</f>
        <v>1.6</v>
      </c>
      <c r="L1008" s="108">
        <f>K1008*D1008</f>
        <v>16</v>
      </c>
      <c r="M1008" s="110"/>
      <c r="N1008" s="115"/>
    </row>
    <row r="1009" spans="1:14" hidden="1" x14ac:dyDescent="0.2">
      <c r="A1009" s="148"/>
      <c r="B1009" s="139" t="s">
        <v>990</v>
      </c>
      <c r="C1009" s="115" t="s">
        <v>1498</v>
      </c>
      <c r="D1009" s="108">
        <v>2</v>
      </c>
      <c r="E1009" s="108">
        <v>37.04</v>
      </c>
      <c r="F1009" s="238"/>
      <c r="G1009" s="108">
        <v>0.4</v>
      </c>
      <c r="H1009" s="238"/>
      <c r="I1009" s="238"/>
      <c r="J1009" s="238"/>
      <c r="K1009" s="108">
        <f>E1009*G1009</f>
        <v>14.816000000000001</v>
      </c>
      <c r="L1009" s="108">
        <f>K1009*D1009</f>
        <v>29.632000000000001</v>
      </c>
      <c r="M1009" s="110"/>
      <c r="N1009" s="115"/>
    </row>
    <row r="1010" spans="1:14" ht="30.6" hidden="1" x14ac:dyDescent="0.25">
      <c r="A1010" s="150" t="s">
        <v>472</v>
      </c>
      <c r="B1010" s="116" t="s">
        <v>887</v>
      </c>
      <c r="C1010" s="112" t="s">
        <v>995</v>
      </c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98">
        <f>L1011+L1012</f>
        <v>5.3599999999999994</v>
      </c>
      <c r="N1010" s="117" t="s">
        <v>46</v>
      </c>
    </row>
    <row r="1011" spans="1:14" hidden="1" x14ac:dyDescent="0.2">
      <c r="A1011" s="148"/>
      <c r="B1011" s="139" t="s">
        <v>888</v>
      </c>
      <c r="C1011" s="115"/>
      <c r="D1011" s="108">
        <v>1</v>
      </c>
      <c r="E1011" s="108">
        <f>M988</f>
        <v>13.43</v>
      </c>
      <c r="F1011" s="238"/>
      <c r="G1011" s="238"/>
      <c r="H1011" s="238"/>
      <c r="I1011" s="238"/>
      <c r="J1011" s="238"/>
      <c r="K1011" s="108">
        <f>E1011</f>
        <v>13.43</v>
      </c>
      <c r="L1011" s="108">
        <f>K1011</f>
        <v>13.43</v>
      </c>
      <c r="M1011" s="110"/>
      <c r="N1011" s="115"/>
    </row>
    <row r="1012" spans="1:14" hidden="1" x14ac:dyDescent="0.2">
      <c r="A1012" s="148"/>
      <c r="B1012" s="139" t="s">
        <v>889</v>
      </c>
      <c r="C1012" s="115"/>
      <c r="D1012" s="108">
        <v>-1</v>
      </c>
      <c r="E1012" s="108">
        <v>8.07</v>
      </c>
      <c r="F1012" s="238"/>
      <c r="G1012" s="238"/>
      <c r="H1012" s="238"/>
      <c r="I1012" s="238"/>
      <c r="J1012" s="238"/>
      <c r="K1012" s="108">
        <v>8.07</v>
      </c>
      <c r="L1012" s="108">
        <v>-8.07</v>
      </c>
      <c r="M1012" s="110"/>
      <c r="N1012" s="115"/>
    </row>
    <row r="1013" spans="1:14" ht="51" hidden="1" x14ac:dyDescent="0.2">
      <c r="A1013" s="150" t="s">
        <v>1457</v>
      </c>
      <c r="B1013" s="117" t="s">
        <v>890</v>
      </c>
      <c r="C1013" s="95"/>
      <c r="D1013" s="96"/>
      <c r="E1013" s="99"/>
      <c r="F1013" s="106"/>
      <c r="G1013" s="106"/>
      <c r="H1013" s="106"/>
      <c r="I1013" s="106"/>
      <c r="J1013" s="106"/>
      <c r="K1013" s="99"/>
      <c r="L1013" s="99"/>
      <c r="M1013" s="105">
        <f>K1014</f>
        <v>29.4298</v>
      </c>
      <c r="N1013" s="105" t="s">
        <v>46</v>
      </c>
    </row>
    <row r="1014" spans="1:14" hidden="1" x14ac:dyDescent="0.2">
      <c r="A1014" s="148"/>
      <c r="B1014" s="138"/>
      <c r="C1014" s="157" t="s">
        <v>1458</v>
      </c>
      <c r="D1014" s="107">
        <v>1</v>
      </c>
      <c r="E1014" s="481">
        <v>147.149</v>
      </c>
      <c r="F1014" s="238"/>
      <c r="G1014" s="238">
        <v>0.2</v>
      </c>
      <c r="H1014" s="238"/>
      <c r="I1014" s="238"/>
      <c r="J1014" s="238"/>
      <c r="K1014" s="108">
        <f>E1014*G1014</f>
        <v>29.4298</v>
      </c>
      <c r="L1014" s="108"/>
      <c r="M1014" s="110"/>
      <c r="N1014" s="115"/>
    </row>
    <row r="1015" spans="1:14" hidden="1" x14ac:dyDescent="0.2">
      <c r="A1015" s="140" t="s">
        <v>51</v>
      </c>
      <c r="B1015" s="141" t="s">
        <v>142</v>
      </c>
      <c r="C1015" s="127"/>
      <c r="D1015" s="237"/>
      <c r="E1015" s="237"/>
      <c r="F1015" s="237"/>
      <c r="G1015" s="237"/>
      <c r="H1015" s="237"/>
      <c r="I1015" s="237"/>
      <c r="J1015" s="237"/>
      <c r="K1015" s="237"/>
      <c r="L1015" s="237"/>
      <c r="M1015" s="128"/>
      <c r="N1015" s="127"/>
    </row>
    <row r="1016" spans="1:14" ht="71.400000000000006" hidden="1" x14ac:dyDescent="0.25">
      <c r="A1016" s="150" t="s">
        <v>473</v>
      </c>
      <c r="B1016" s="116" t="s">
        <v>893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134.99</v>
      </c>
      <c r="N1016" s="105" t="s">
        <v>63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134.99</v>
      </c>
      <c r="F1017" s="238"/>
      <c r="G1017" s="238"/>
      <c r="H1017" s="238"/>
      <c r="I1017" s="238"/>
      <c r="J1017" s="238"/>
      <c r="K1017" s="108">
        <v>134.99</v>
      </c>
      <c r="L1017" s="108">
        <v>134.99</v>
      </c>
      <c r="M1017" s="110"/>
      <c r="N1017" s="115"/>
    </row>
    <row r="1018" spans="1:14" ht="71.400000000000006" hidden="1" x14ac:dyDescent="0.25">
      <c r="A1018" s="150" t="s">
        <v>474</v>
      </c>
      <c r="B1018" s="118" t="s">
        <v>996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147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147</v>
      </c>
      <c r="F1019" s="238"/>
      <c r="G1019" s="238"/>
      <c r="H1019" s="238"/>
      <c r="I1019" s="238"/>
      <c r="J1019" s="238"/>
      <c r="K1019" s="108">
        <v>147</v>
      </c>
      <c r="L1019" s="108">
        <v>147</v>
      </c>
      <c r="M1019" s="110"/>
      <c r="N1019" s="115"/>
    </row>
    <row r="1020" spans="1:14" ht="71.400000000000006" hidden="1" x14ac:dyDescent="0.25">
      <c r="A1020" s="150" t="s">
        <v>475</v>
      </c>
      <c r="B1020" s="118" t="s">
        <v>997</v>
      </c>
      <c r="C1020" s="112"/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173.3</v>
      </c>
      <c r="N1020" s="105" t="s">
        <v>71</v>
      </c>
    </row>
    <row r="1021" spans="1:14" hidden="1" x14ac:dyDescent="0.2">
      <c r="A1021" s="148"/>
      <c r="B1021" s="149" t="s">
        <v>884</v>
      </c>
      <c r="C1021" s="115"/>
      <c r="D1021" s="108">
        <v>1</v>
      </c>
      <c r="E1021" s="108">
        <v>173.3</v>
      </c>
      <c r="F1021" s="238"/>
      <c r="G1021" s="238"/>
      <c r="H1021" s="238"/>
      <c r="I1021" s="238"/>
      <c r="J1021" s="238"/>
      <c r="K1021" s="108">
        <v>173.3</v>
      </c>
      <c r="L1021" s="108">
        <v>173.3</v>
      </c>
      <c r="M1021" s="110"/>
      <c r="N1021" s="115"/>
    </row>
    <row r="1022" spans="1:14" ht="71.400000000000006" hidden="1" x14ac:dyDescent="0.25">
      <c r="A1022" s="105" t="s">
        <v>476</v>
      </c>
      <c r="B1022" s="116" t="s">
        <v>998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v>129.19999999999999</v>
      </c>
      <c r="N1022" s="105" t="s">
        <v>71</v>
      </c>
    </row>
    <row r="1023" spans="1:14" hidden="1" x14ac:dyDescent="0.2">
      <c r="A1023" s="138"/>
      <c r="B1023" s="139" t="s">
        <v>884</v>
      </c>
      <c r="C1023" s="115"/>
      <c r="D1023" s="108">
        <v>1</v>
      </c>
      <c r="E1023" s="108">
        <v>129.19999999999999</v>
      </c>
      <c r="F1023" s="238"/>
      <c r="G1023" s="238"/>
      <c r="H1023" s="238"/>
      <c r="I1023" s="238"/>
      <c r="J1023" s="238"/>
      <c r="K1023" s="108">
        <v>129.19999999999999</v>
      </c>
      <c r="L1023" s="108">
        <v>129.19999999999999</v>
      </c>
      <c r="M1023" s="110"/>
      <c r="N1023" s="115"/>
    </row>
    <row r="1024" spans="1:14" ht="61.2" hidden="1" x14ac:dyDescent="0.25">
      <c r="A1024" s="105" t="s">
        <v>477</v>
      </c>
      <c r="B1024" s="116" t="s">
        <v>896</v>
      </c>
      <c r="C1024" s="151" t="s">
        <v>895</v>
      </c>
      <c r="D1024" s="193"/>
      <c r="E1024" s="193"/>
      <c r="F1024" s="193"/>
      <c r="G1024" s="193"/>
      <c r="H1024" s="193"/>
      <c r="I1024" s="193"/>
      <c r="J1024" s="193"/>
      <c r="K1024" s="193"/>
      <c r="L1024" s="193"/>
      <c r="M1024" s="98">
        <f>SUM(L1025:L1026)</f>
        <v>7.629999999999999</v>
      </c>
      <c r="N1024" s="105" t="s">
        <v>46</v>
      </c>
    </row>
    <row r="1025" spans="1:14" hidden="1" x14ac:dyDescent="0.2">
      <c r="A1025" s="138"/>
      <c r="B1025" s="139" t="s">
        <v>884</v>
      </c>
      <c r="C1025" s="139" t="s">
        <v>828</v>
      </c>
      <c r="D1025" s="108">
        <v>1</v>
      </c>
      <c r="E1025" s="108">
        <v>2.36</v>
      </c>
      <c r="F1025" s="238"/>
      <c r="G1025" s="238"/>
      <c r="H1025" s="238"/>
      <c r="I1025" s="238"/>
      <c r="J1025" s="238"/>
      <c r="K1025" s="108">
        <v>2.36</v>
      </c>
      <c r="L1025" s="108">
        <v>2.36</v>
      </c>
      <c r="M1025" s="110"/>
      <c r="N1025" s="115"/>
    </row>
    <row r="1026" spans="1:14" hidden="1" x14ac:dyDescent="0.2">
      <c r="A1026" s="138"/>
      <c r="B1026" s="139" t="s">
        <v>884</v>
      </c>
      <c r="C1026" s="139" t="s">
        <v>829</v>
      </c>
      <c r="D1026" s="108">
        <v>1</v>
      </c>
      <c r="E1026" s="108">
        <v>5.27</v>
      </c>
      <c r="F1026" s="238"/>
      <c r="G1026" s="238"/>
      <c r="H1026" s="238"/>
      <c r="I1026" s="238"/>
      <c r="J1026" s="238"/>
      <c r="K1026" s="108">
        <v>5.27</v>
      </c>
      <c r="L1026" s="108">
        <f>K1026</f>
        <v>5.27</v>
      </c>
      <c r="M1026" s="110"/>
      <c r="N1026" s="115"/>
    </row>
    <row r="1027" spans="1:14" ht="40.799999999999997" hidden="1" x14ac:dyDescent="0.25">
      <c r="A1027" s="105" t="s">
        <v>478</v>
      </c>
      <c r="B1027" s="116" t="s">
        <v>897</v>
      </c>
      <c r="C1027" s="95" t="s">
        <v>979</v>
      </c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98">
        <f>SUM(L1028:L1029)</f>
        <v>8.4</v>
      </c>
      <c r="N1027" s="105" t="s">
        <v>124</v>
      </c>
    </row>
    <row r="1028" spans="1:14" hidden="1" x14ac:dyDescent="0.2">
      <c r="A1028" s="138"/>
      <c r="B1028" s="139" t="s">
        <v>999</v>
      </c>
      <c r="C1028" s="115"/>
      <c r="D1028" s="108">
        <v>1</v>
      </c>
      <c r="E1028" s="108">
        <v>1.2</v>
      </c>
      <c r="F1028" s="238"/>
      <c r="G1028" s="238"/>
      <c r="H1028" s="238"/>
      <c r="I1028" s="238"/>
      <c r="J1028" s="238"/>
      <c r="K1028" s="108">
        <v>1.2</v>
      </c>
      <c r="L1028" s="108">
        <v>1.2</v>
      </c>
      <c r="M1028" s="110"/>
      <c r="N1028" s="115"/>
    </row>
    <row r="1029" spans="1:14" hidden="1" x14ac:dyDescent="0.2">
      <c r="A1029" s="138"/>
      <c r="B1029" s="139" t="s">
        <v>1000</v>
      </c>
      <c r="C1029" s="115"/>
      <c r="D1029" s="108">
        <v>2</v>
      </c>
      <c r="E1029" s="108">
        <v>3</v>
      </c>
      <c r="F1029" s="238"/>
      <c r="G1029" s="238"/>
      <c r="H1029" s="238"/>
      <c r="I1029" s="238"/>
      <c r="J1029" s="238"/>
      <c r="K1029" s="108">
        <v>3</v>
      </c>
      <c r="L1029" s="108">
        <v>7.2</v>
      </c>
      <c r="M1029" s="110"/>
      <c r="N1029" s="115"/>
    </row>
    <row r="1030" spans="1:14" hidden="1" x14ac:dyDescent="0.2">
      <c r="A1030" s="152"/>
      <c r="B1030" s="194" t="s">
        <v>900</v>
      </c>
      <c r="C1030" s="114"/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f>K1030*D1030</f>
        <v>10.8</v>
      </c>
      <c r="M1030" s="104"/>
      <c r="N1030" s="114"/>
    </row>
    <row r="1031" spans="1:14" ht="40.799999999999997" hidden="1" x14ac:dyDescent="0.25">
      <c r="A1031" s="105" t="s">
        <v>479</v>
      </c>
      <c r="B1031" s="116" t="s">
        <v>1001</v>
      </c>
      <c r="C1031" s="95" t="s">
        <v>979</v>
      </c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98">
        <v>0</v>
      </c>
      <c r="N1031" s="105" t="s">
        <v>124</v>
      </c>
    </row>
    <row r="1032" spans="1:14" hidden="1" x14ac:dyDescent="0.2">
      <c r="A1032" s="152"/>
      <c r="B1032" s="194" t="s">
        <v>900</v>
      </c>
      <c r="C1032" s="136" t="s">
        <v>973</v>
      </c>
      <c r="D1032" s="113">
        <v>3</v>
      </c>
      <c r="E1032" s="113">
        <v>3.6</v>
      </c>
      <c r="F1032" s="239"/>
      <c r="G1032" s="239"/>
      <c r="H1032" s="239"/>
      <c r="I1032" s="239"/>
      <c r="J1032" s="239"/>
      <c r="K1032" s="113">
        <v>3.6</v>
      </c>
      <c r="L1032" s="113">
        <v>10.8</v>
      </c>
      <c r="M1032" s="104"/>
      <c r="N1032" s="114"/>
    </row>
    <row r="1033" spans="1:14" hidden="1" x14ac:dyDescent="0.2">
      <c r="A1033" s="140" t="s">
        <v>480</v>
      </c>
      <c r="B1033" s="141" t="s">
        <v>902</v>
      </c>
      <c r="C1033" s="127"/>
      <c r="D1033" s="237"/>
      <c r="E1033" s="237"/>
      <c r="F1033" s="237"/>
      <c r="G1033" s="237"/>
      <c r="H1033" s="237"/>
      <c r="I1033" s="237"/>
      <c r="J1033" s="237"/>
      <c r="K1033" s="237"/>
      <c r="L1033" s="237"/>
      <c r="M1033" s="128"/>
      <c r="N1033" s="127"/>
    </row>
    <row r="1034" spans="1:14" ht="71.400000000000006" hidden="1" x14ac:dyDescent="0.25">
      <c r="A1034" s="105" t="s">
        <v>481</v>
      </c>
      <c r="B1034" s="118" t="s">
        <v>105</v>
      </c>
      <c r="C1034" s="112"/>
      <c r="D1034" s="193"/>
      <c r="E1034" s="193"/>
      <c r="F1034" s="193"/>
      <c r="G1034" s="240" t="s">
        <v>903</v>
      </c>
      <c r="H1034" s="193"/>
      <c r="I1034" s="193"/>
      <c r="J1034" s="193"/>
      <c r="K1034" s="193"/>
      <c r="L1034" s="193"/>
      <c r="M1034" s="98">
        <v>257.14999999999998</v>
      </c>
      <c r="N1034" s="105" t="s">
        <v>63</v>
      </c>
    </row>
    <row r="1035" spans="1:14" hidden="1" x14ac:dyDescent="0.2">
      <c r="A1035" s="138"/>
      <c r="B1035" s="139" t="s">
        <v>1002</v>
      </c>
      <c r="C1035" s="115"/>
      <c r="D1035" s="108">
        <v>1</v>
      </c>
      <c r="E1035" s="108">
        <v>37.049999999999997</v>
      </c>
      <c r="F1035" s="238"/>
      <c r="G1035" s="108">
        <v>4</v>
      </c>
      <c r="H1035" s="238"/>
      <c r="I1035" s="238"/>
      <c r="J1035" s="238"/>
      <c r="K1035" s="108">
        <v>148.19999999999999</v>
      </c>
      <c r="L1035" s="108">
        <v>148.19999999999999</v>
      </c>
      <c r="M1035" s="110"/>
      <c r="N1035" s="115"/>
    </row>
    <row r="1036" spans="1:14" hidden="1" x14ac:dyDescent="0.2">
      <c r="A1036" s="138"/>
      <c r="B1036" s="139" t="s">
        <v>984</v>
      </c>
      <c r="C1036" s="115"/>
      <c r="D1036" s="108">
        <v>1</v>
      </c>
      <c r="E1036" s="108">
        <v>12.8</v>
      </c>
      <c r="F1036" s="238"/>
      <c r="G1036" s="108">
        <v>2.65</v>
      </c>
      <c r="H1036" s="238"/>
      <c r="I1036" s="238"/>
      <c r="J1036" s="238"/>
      <c r="K1036" s="108">
        <v>33.92</v>
      </c>
      <c r="L1036" s="108">
        <v>33.92</v>
      </c>
      <c r="M1036" s="110"/>
      <c r="N1036" s="115"/>
    </row>
    <row r="1037" spans="1:14" hidden="1" x14ac:dyDescent="0.2">
      <c r="A1037" s="138"/>
      <c r="B1037" s="139" t="s">
        <v>1003</v>
      </c>
      <c r="C1037" s="115"/>
      <c r="D1037" s="108">
        <v>1</v>
      </c>
      <c r="E1037" s="108">
        <v>17.22</v>
      </c>
      <c r="F1037" s="238"/>
      <c r="G1037" s="108">
        <v>3.1</v>
      </c>
      <c r="H1037" s="238"/>
      <c r="I1037" s="238"/>
      <c r="J1037" s="238"/>
      <c r="K1037" s="108">
        <v>53.38</v>
      </c>
      <c r="L1037" s="108">
        <v>53.38</v>
      </c>
      <c r="M1037" s="110"/>
      <c r="N1037" s="115"/>
    </row>
    <row r="1038" spans="1:14" hidden="1" x14ac:dyDescent="0.2">
      <c r="A1038" s="138"/>
      <c r="B1038" s="139" t="s">
        <v>1004</v>
      </c>
      <c r="C1038" s="115"/>
      <c r="D1038" s="108">
        <v>1</v>
      </c>
      <c r="E1038" s="108">
        <v>13.11</v>
      </c>
      <c r="F1038" s="238"/>
      <c r="G1038" s="108">
        <v>3.1</v>
      </c>
      <c r="H1038" s="238"/>
      <c r="I1038" s="238"/>
      <c r="J1038" s="238"/>
      <c r="K1038" s="108">
        <v>40.64</v>
      </c>
      <c r="L1038" s="108">
        <v>40.64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-1</v>
      </c>
      <c r="E1039" s="108">
        <v>0.9</v>
      </c>
      <c r="F1039" s="238"/>
      <c r="G1039" s="108">
        <v>2.1</v>
      </c>
      <c r="H1039" s="238"/>
      <c r="I1039" s="238"/>
      <c r="J1039" s="238"/>
      <c r="K1039" s="108">
        <v>1.89</v>
      </c>
      <c r="L1039" s="108">
        <v>-1.89</v>
      </c>
      <c r="M1039" s="110"/>
      <c r="N1039" s="115"/>
    </row>
    <row r="1040" spans="1:14" hidden="1" x14ac:dyDescent="0.2">
      <c r="A1040" s="138"/>
      <c r="B1040" s="139" t="s">
        <v>909</v>
      </c>
      <c r="C1040" s="115"/>
      <c r="D1040" s="108">
        <v>-3</v>
      </c>
      <c r="E1040" s="108">
        <v>3</v>
      </c>
      <c r="F1040" s="238"/>
      <c r="G1040" s="108">
        <v>0.5</v>
      </c>
      <c r="H1040" s="238"/>
      <c r="I1040" s="238"/>
      <c r="J1040" s="238"/>
      <c r="K1040" s="108">
        <v>1.5</v>
      </c>
      <c r="L1040" s="108">
        <v>-4.5</v>
      </c>
      <c r="M1040" s="110"/>
      <c r="N1040" s="115"/>
    </row>
    <row r="1041" spans="1:14" hidden="1" x14ac:dyDescent="0.2">
      <c r="A1041" s="138"/>
      <c r="B1041" s="139" t="s">
        <v>908</v>
      </c>
      <c r="C1041" s="115"/>
      <c r="D1041" s="108">
        <v>-2</v>
      </c>
      <c r="E1041" s="108">
        <v>3</v>
      </c>
      <c r="F1041" s="238"/>
      <c r="G1041" s="108">
        <v>2.1</v>
      </c>
      <c r="H1041" s="238"/>
      <c r="I1041" s="238"/>
      <c r="J1041" s="238"/>
      <c r="K1041" s="108">
        <v>6.3</v>
      </c>
      <c r="L1041" s="108">
        <v>-12.6</v>
      </c>
      <c r="M1041" s="110"/>
      <c r="N1041" s="115"/>
    </row>
    <row r="1042" spans="1:14" hidden="1" x14ac:dyDescent="0.2">
      <c r="A1042" s="140" t="s">
        <v>482</v>
      </c>
      <c r="B1042" s="141" t="s">
        <v>910</v>
      </c>
      <c r="C1042" s="127"/>
      <c r="D1042" s="237"/>
      <c r="E1042" s="237"/>
      <c r="F1042" s="237"/>
      <c r="G1042" s="237"/>
      <c r="H1042" s="237"/>
      <c r="I1042" s="237"/>
      <c r="J1042" s="237"/>
      <c r="K1042" s="237"/>
      <c r="L1042" s="237"/>
      <c r="M1042" s="128"/>
      <c r="N1042" s="127"/>
    </row>
    <row r="1043" spans="1:14" ht="71.400000000000006" hidden="1" x14ac:dyDescent="0.25">
      <c r="A1043" s="250" t="s">
        <v>483</v>
      </c>
      <c r="B1043" s="290" t="s">
        <v>911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50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51" hidden="1" x14ac:dyDescent="0.25">
      <c r="A1045" s="291" t="s">
        <v>484</v>
      </c>
      <c r="B1045" s="290" t="s">
        <v>913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L1046</f>
        <v>172.2175</v>
      </c>
      <c r="N1045" s="291" t="s">
        <v>63</v>
      </c>
    </row>
    <row r="1046" spans="1:14" hidden="1" x14ac:dyDescent="0.2">
      <c r="A1046" s="138"/>
      <c r="B1046" s="499" t="s">
        <v>912</v>
      </c>
      <c r="C1046" s="115"/>
      <c r="D1046" s="108">
        <v>1</v>
      </c>
      <c r="E1046" s="108">
        <v>37.85</v>
      </c>
      <c r="F1046" s="238"/>
      <c r="G1046" s="108">
        <v>4.55</v>
      </c>
      <c r="H1046" s="238"/>
      <c r="I1046" s="238"/>
      <c r="J1046" s="238"/>
      <c r="K1046" s="108">
        <f>E1046*G1046</f>
        <v>172.2175</v>
      </c>
      <c r="L1046" s="108">
        <f>K1046</f>
        <v>172.2175</v>
      </c>
      <c r="M1046" s="110"/>
      <c r="N1046" s="115"/>
    </row>
    <row r="1047" spans="1:14" ht="81.599999999999994" hidden="1" x14ac:dyDescent="0.25">
      <c r="A1047" s="250" t="s">
        <v>485</v>
      </c>
      <c r="B1047" s="290" t="s">
        <v>914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f>K1048</f>
        <v>37.049999999999997</v>
      </c>
      <c r="N1047" s="250" t="s">
        <v>124</v>
      </c>
    </row>
    <row r="1048" spans="1:14" hidden="1" x14ac:dyDescent="0.2">
      <c r="A1048" s="145"/>
      <c r="B1048" s="279" t="s">
        <v>912</v>
      </c>
      <c r="C1048" s="192" t="s">
        <v>1439</v>
      </c>
      <c r="D1048" s="280">
        <v>1</v>
      </c>
      <c r="E1048" s="280">
        <v>37.049999999999997</v>
      </c>
      <c r="F1048" s="243"/>
      <c r="G1048" s="243"/>
      <c r="H1048" s="243"/>
      <c r="I1048" s="243"/>
      <c r="J1048" s="243"/>
      <c r="K1048" s="280">
        <v>37.049999999999997</v>
      </c>
      <c r="L1048" s="280"/>
      <c r="M1048" s="131"/>
      <c r="N1048" s="159"/>
    </row>
    <row r="1049" spans="1:14" ht="61.2" hidden="1" x14ac:dyDescent="0.25">
      <c r="A1049" s="250" t="s">
        <v>486</v>
      </c>
      <c r="B1049" s="287" t="s">
        <v>164</v>
      </c>
      <c r="C1049" s="288"/>
      <c r="D1049" s="283"/>
      <c r="E1049" s="283"/>
      <c r="F1049" s="283"/>
      <c r="G1049" s="283"/>
      <c r="H1049" s="283"/>
      <c r="I1049" s="283"/>
      <c r="J1049" s="283"/>
      <c r="K1049" s="283"/>
      <c r="L1049" s="283"/>
      <c r="M1049" s="289">
        <v>4</v>
      </c>
      <c r="N1049" s="250" t="s">
        <v>165</v>
      </c>
    </row>
    <row r="1050" spans="1:14" hidden="1" x14ac:dyDescent="0.2">
      <c r="A1050" s="138"/>
      <c r="B1050" s="499" t="s">
        <v>912</v>
      </c>
      <c r="C1050" s="115"/>
      <c r="D1050" s="108">
        <v>1</v>
      </c>
      <c r="E1050" s="108">
        <v>4</v>
      </c>
      <c r="F1050" s="238"/>
      <c r="G1050" s="238"/>
      <c r="H1050" s="238"/>
      <c r="I1050" s="238"/>
      <c r="J1050" s="238"/>
      <c r="K1050" s="108">
        <v>4</v>
      </c>
      <c r="L1050" s="108">
        <v>4</v>
      </c>
      <c r="M1050" s="110"/>
      <c r="N1050" s="115"/>
    </row>
    <row r="1051" spans="1:14" hidden="1" x14ac:dyDescent="0.2">
      <c r="A1051" s="140" t="s">
        <v>1005</v>
      </c>
      <c r="B1051" s="141" t="s">
        <v>173</v>
      </c>
      <c r="C1051" s="127"/>
      <c r="D1051" s="237"/>
      <c r="E1051" s="237"/>
      <c r="F1051" s="237"/>
      <c r="G1051" s="237"/>
      <c r="H1051" s="237"/>
      <c r="I1051" s="237"/>
      <c r="J1051" s="237"/>
      <c r="K1051" s="237"/>
      <c r="L1051" s="237"/>
      <c r="M1051" s="128"/>
      <c r="N1051" s="127"/>
    </row>
    <row r="1052" spans="1:14" ht="102" hidden="1" x14ac:dyDescent="0.25">
      <c r="A1052" s="250" t="s">
        <v>488</v>
      </c>
      <c r="B1052" s="287" t="s">
        <v>489</v>
      </c>
      <c r="C1052" s="288"/>
      <c r="D1052" s="283"/>
      <c r="E1052" s="283"/>
      <c r="F1052" s="283"/>
      <c r="G1052" s="283"/>
      <c r="H1052" s="283"/>
      <c r="I1052" s="283"/>
      <c r="J1052" s="283"/>
      <c r="K1052" s="283"/>
      <c r="L1052" s="283"/>
      <c r="M1052" s="289">
        <v>1</v>
      </c>
      <c r="N1052" s="250" t="s">
        <v>165</v>
      </c>
    </row>
    <row r="1053" spans="1:14" hidden="1" x14ac:dyDescent="0.2">
      <c r="A1053" s="145"/>
      <c r="B1053" s="282" t="s">
        <v>1006</v>
      </c>
      <c r="C1053" s="159"/>
      <c r="D1053" s="280">
        <v>1</v>
      </c>
      <c r="E1053" s="280">
        <v>1</v>
      </c>
      <c r="F1053" s="243"/>
      <c r="G1053" s="243"/>
      <c r="H1053" s="243"/>
      <c r="I1053" s="243"/>
      <c r="J1053" s="243"/>
      <c r="K1053" s="280">
        <v>1</v>
      </c>
      <c r="L1053" s="280">
        <v>1</v>
      </c>
      <c r="M1053" s="131"/>
      <c r="N1053" s="159"/>
    </row>
    <row r="1054" spans="1:14" ht="91.8" hidden="1" x14ac:dyDescent="0.25">
      <c r="A1054" s="105" t="s">
        <v>490</v>
      </c>
      <c r="B1054" s="116" t="s">
        <v>919</v>
      </c>
      <c r="C1054" s="112"/>
      <c r="D1054" s="193"/>
      <c r="E1054" s="193"/>
      <c r="F1054" s="193"/>
      <c r="G1054" s="193"/>
      <c r="H1054" s="193"/>
      <c r="I1054" s="193"/>
      <c r="J1054" s="193"/>
      <c r="K1054" s="193"/>
      <c r="L1054" s="193"/>
      <c r="M1054" s="98">
        <v>4.5</v>
      </c>
      <c r="N1054" s="105" t="s">
        <v>63</v>
      </c>
    </row>
    <row r="1055" spans="1:14" hidden="1" x14ac:dyDescent="0.2">
      <c r="A1055" s="145"/>
      <c r="B1055" s="282" t="s">
        <v>980</v>
      </c>
      <c r="C1055" s="159"/>
      <c r="D1055" s="280">
        <v>3</v>
      </c>
      <c r="E1055" s="280">
        <v>3</v>
      </c>
      <c r="F1055" s="243"/>
      <c r="G1055" s="280">
        <v>0.5</v>
      </c>
      <c r="H1055" s="243"/>
      <c r="I1055" s="243"/>
      <c r="J1055" s="243"/>
      <c r="K1055" s="280">
        <v>1.5</v>
      </c>
      <c r="L1055" s="280">
        <v>4.5</v>
      </c>
      <c r="M1055" s="131"/>
      <c r="N1055" s="159"/>
    </row>
    <row r="1056" spans="1:14" ht="30.6" hidden="1" x14ac:dyDescent="0.25">
      <c r="A1056" s="105" t="s">
        <v>491</v>
      </c>
      <c r="B1056" s="118" t="s">
        <v>1430</v>
      </c>
      <c r="C1056" s="95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98">
        <v>12.6</v>
      </c>
      <c r="N1056" s="105" t="s">
        <v>63</v>
      </c>
    </row>
    <row r="1057" spans="1:18" hidden="1" x14ac:dyDescent="0.2">
      <c r="A1057" s="145"/>
      <c r="B1057" s="282" t="s">
        <v>1007</v>
      </c>
      <c r="C1057" s="159"/>
      <c r="D1057" s="280">
        <v>2</v>
      </c>
      <c r="E1057" s="280">
        <v>3</v>
      </c>
      <c r="F1057" s="243"/>
      <c r="G1057" s="280">
        <v>2.1</v>
      </c>
      <c r="H1057" s="243"/>
      <c r="I1057" s="243"/>
      <c r="J1057" s="243"/>
      <c r="K1057" s="280">
        <v>6.3</v>
      </c>
      <c r="L1057" s="280">
        <v>12.6</v>
      </c>
      <c r="M1057" s="131"/>
      <c r="N1057" s="159"/>
    </row>
    <row r="1058" spans="1:18" hidden="1" x14ac:dyDescent="0.2">
      <c r="A1058" s="140" t="s">
        <v>493</v>
      </c>
      <c r="B1058" s="141" t="s">
        <v>924</v>
      </c>
      <c r="C1058" s="127"/>
      <c r="D1058" s="237"/>
      <c r="E1058" s="237"/>
      <c r="F1058" s="237"/>
      <c r="G1058" s="237"/>
      <c r="H1058" s="237"/>
      <c r="I1058" s="237"/>
      <c r="J1058" s="237"/>
      <c r="K1058" s="237"/>
      <c r="L1058" s="237"/>
      <c r="M1058" s="128"/>
      <c r="N1058" s="127"/>
    </row>
    <row r="1059" spans="1:18" ht="51" hidden="1" x14ac:dyDescent="0.25">
      <c r="A1059" s="117" t="s">
        <v>494</v>
      </c>
      <c r="B1059" s="116" t="s">
        <v>925</v>
      </c>
      <c r="C1059" s="147" t="s">
        <v>1499</v>
      </c>
      <c r="D1059" s="193"/>
      <c r="E1059" s="193"/>
      <c r="F1059" s="193"/>
      <c r="G1059" s="193"/>
      <c r="H1059" s="193"/>
      <c r="I1059" s="117" t="s">
        <v>926</v>
      </c>
      <c r="J1059" s="193"/>
      <c r="K1059" s="193"/>
      <c r="L1059" s="193"/>
      <c r="M1059" s="98">
        <f>SUM(L1060:L1064)</f>
        <v>8.5161999999999995</v>
      </c>
      <c r="N1059" s="117" t="s">
        <v>46</v>
      </c>
    </row>
    <row r="1060" spans="1:18" hidden="1" x14ac:dyDescent="0.2">
      <c r="A1060" s="138"/>
      <c r="B1060" s="139" t="s">
        <v>981</v>
      </c>
      <c r="C1060" s="115"/>
      <c r="D1060" s="108">
        <v>1</v>
      </c>
      <c r="E1060" s="108">
        <v>9.11</v>
      </c>
      <c r="F1060" s="238"/>
      <c r="G1060" s="108">
        <v>4</v>
      </c>
      <c r="H1060" s="238"/>
      <c r="I1060" s="108">
        <v>0.05</v>
      </c>
      <c r="J1060" s="238"/>
      <c r="K1060" s="108">
        <f>E1060*G1060*I1060</f>
        <v>1.8220000000000001</v>
      </c>
      <c r="L1060" s="108">
        <f>K1060*D1060</f>
        <v>1.8220000000000001</v>
      </c>
      <c r="M1060" s="110"/>
      <c r="N1060" s="115"/>
      <c r="Q1060" s="272">
        <f>E1060*G1060</f>
        <v>36.44</v>
      </c>
      <c r="R1060" s="272">
        <v>147.149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13.22</v>
      </c>
      <c r="F1061" s="238"/>
      <c r="G1061" s="108">
        <v>4</v>
      </c>
      <c r="H1061" s="238"/>
      <c r="I1061" s="108">
        <v>0.05</v>
      </c>
      <c r="J1061" s="238"/>
      <c r="K1061" s="108">
        <f t="shared" ref="K1061:K1064" si="58">E1061*G1061*I1061</f>
        <v>2.6440000000000001</v>
      </c>
      <c r="L1061" s="108">
        <f t="shared" ref="L1061:L1064" si="59">K1061*D1061</f>
        <v>2.6440000000000001</v>
      </c>
      <c r="M1061" s="110"/>
      <c r="N1061" s="115"/>
      <c r="Q1061" s="272">
        <f t="shared" ref="Q1061:Q1063" si="60">E1061*G1061</f>
        <v>52.88</v>
      </c>
    </row>
    <row r="1062" spans="1:18" hidden="1" x14ac:dyDescent="0.2">
      <c r="A1062" s="138"/>
      <c r="B1062" s="139" t="s">
        <v>984</v>
      </c>
      <c r="C1062" s="115"/>
      <c r="D1062" s="108">
        <v>1</v>
      </c>
      <c r="E1062" s="108">
        <v>4.8499999999999996</v>
      </c>
      <c r="F1062" s="238"/>
      <c r="G1062" s="108">
        <v>4</v>
      </c>
      <c r="H1062" s="238"/>
      <c r="I1062" s="108">
        <v>0.05</v>
      </c>
      <c r="J1062" s="238"/>
      <c r="K1062" s="108">
        <f t="shared" si="58"/>
        <v>0.97</v>
      </c>
      <c r="L1062" s="108">
        <f t="shared" si="59"/>
        <v>0.97</v>
      </c>
      <c r="M1062" s="110"/>
      <c r="N1062" s="115"/>
      <c r="Q1062" s="272">
        <f t="shared" si="60"/>
        <v>19.399999999999999</v>
      </c>
    </row>
    <row r="1063" spans="1:18" hidden="1" x14ac:dyDescent="0.2">
      <c r="A1063" s="138"/>
      <c r="B1063" s="139" t="s">
        <v>982</v>
      </c>
      <c r="C1063" s="115"/>
      <c r="D1063" s="108">
        <v>1</v>
      </c>
      <c r="E1063" s="108">
        <v>9.26</v>
      </c>
      <c r="F1063" s="238"/>
      <c r="G1063" s="108">
        <v>4.1500000000000004</v>
      </c>
      <c r="H1063" s="238"/>
      <c r="I1063" s="108">
        <v>0.05</v>
      </c>
      <c r="J1063" s="238"/>
      <c r="K1063" s="108">
        <f t="shared" si="58"/>
        <v>1.9214500000000001</v>
      </c>
      <c r="L1063" s="108">
        <f t="shared" si="59"/>
        <v>1.9214500000000001</v>
      </c>
      <c r="M1063" s="110"/>
      <c r="N1063" s="115"/>
      <c r="Q1063" s="272">
        <f t="shared" si="60"/>
        <v>38.429000000000002</v>
      </c>
    </row>
    <row r="1064" spans="1:18" hidden="1" x14ac:dyDescent="0.2">
      <c r="A1064" s="145"/>
      <c r="B1064" s="282" t="s">
        <v>983</v>
      </c>
      <c r="C1064" s="159"/>
      <c r="D1064" s="280">
        <v>1</v>
      </c>
      <c r="E1064" s="280">
        <f>37.05+4.65*2</f>
        <v>46.349999999999994</v>
      </c>
      <c r="F1064" s="243"/>
      <c r="G1064" s="280">
        <v>0.5</v>
      </c>
      <c r="H1064" s="243"/>
      <c r="I1064" s="280">
        <v>0.05</v>
      </c>
      <c r="J1064" s="243"/>
      <c r="K1064" s="280">
        <f t="shared" si="58"/>
        <v>1.1587499999999999</v>
      </c>
      <c r="L1064" s="280">
        <f t="shared" si="59"/>
        <v>1.1587499999999999</v>
      </c>
      <c r="M1064" s="131"/>
      <c r="N1064" s="159"/>
    </row>
    <row r="1065" spans="1:18" ht="81.599999999999994" hidden="1" x14ac:dyDescent="0.25">
      <c r="A1065" s="105" t="s">
        <v>495</v>
      </c>
      <c r="B1065" s="118" t="s">
        <v>1500</v>
      </c>
      <c r="C1065" s="151" t="s">
        <v>985</v>
      </c>
      <c r="D1065" s="193"/>
      <c r="E1065" s="105" t="s">
        <v>931</v>
      </c>
      <c r="F1065" s="193"/>
      <c r="G1065" s="193"/>
      <c r="H1065" s="193"/>
      <c r="I1065" s="193"/>
      <c r="J1065" s="193"/>
      <c r="K1065" s="193"/>
      <c r="L1065" s="193"/>
      <c r="M1065" s="98">
        <f>SUM(L1066:L1070)</f>
        <v>170.32400000000001</v>
      </c>
      <c r="N1065" s="105" t="s">
        <v>63</v>
      </c>
    </row>
    <row r="1066" spans="1:18" hidden="1" x14ac:dyDescent="0.2">
      <c r="A1066" s="145"/>
      <c r="B1066" s="282" t="s">
        <v>981</v>
      </c>
      <c r="C1066" s="159"/>
      <c r="D1066" s="280">
        <v>1</v>
      </c>
      <c r="E1066" s="280">
        <v>9.11</v>
      </c>
      <c r="F1066" s="243"/>
      <c r="G1066" s="280">
        <v>4</v>
      </c>
      <c r="H1066" s="243"/>
      <c r="I1066" s="280"/>
      <c r="J1066" s="243"/>
      <c r="K1066" s="280">
        <f>E1066*G1066</f>
        <v>36.44</v>
      </c>
      <c r="L1066" s="280">
        <f>K1066*D1066</f>
        <v>36.44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13.22</v>
      </c>
      <c r="F1067" s="243"/>
      <c r="G1067" s="280">
        <v>4</v>
      </c>
      <c r="H1067" s="243"/>
      <c r="I1067" s="280"/>
      <c r="J1067" s="243"/>
      <c r="K1067" s="280">
        <f t="shared" ref="K1067:K1070" si="61">E1067*G1067</f>
        <v>52.88</v>
      </c>
      <c r="L1067" s="280">
        <f t="shared" ref="L1067:L1070" si="62">K1067*D1067</f>
        <v>52.88</v>
      </c>
      <c r="M1067" s="131"/>
      <c r="N1067" s="159"/>
    </row>
    <row r="1068" spans="1:18" hidden="1" x14ac:dyDescent="0.2">
      <c r="A1068" s="145"/>
      <c r="B1068" s="282" t="s">
        <v>984</v>
      </c>
      <c r="C1068" s="159"/>
      <c r="D1068" s="280">
        <v>1</v>
      </c>
      <c r="E1068" s="280">
        <v>4.8499999999999996</v>
      </c>
      <c r="F1068" s="243"/>
      <c r="G1068" s="280">
        <v>4</v>
      </c>
      <c r="H1068" s="243"/>
      <c r="I1068" s="280"/>
      <c r="J1068" s="243"/>
      <c r="K1068" s="280">
        <f t="shared" si="61"/>
        <v>19.399999999999999</v>
      </c>
      <c r="L1068" s="280">
        <f t="shared" si="62"/>
        <v>19.399999999999999</v>
      </c>
      <c r="M1068" s="131"/>
      <c r="N1068" s="159"/>
    </row>
    <row r="1069" spans="1:18" hidden="1" x14ac:dyDescent="0.2">
      <c r="A1069" s="145"/>
      <c r="B1069" s="282" t="s">
        <v>982</v>
      </c>
      <c r="C1069" s="159"/>
      <c r="D1069" s="280">
        <v>1</v>
      </c>
      <c r="E1069" s="280">
        <v>9.26</v>
      </c>
      <c r="F1069" s="243"/>
      <c r="G1069" s="280">
        <v>4.1500000000000004</v>
      </c>
      <c r="H1069" s="243"/>
      <c r="I1069" s="280"/>
      <c r="J1069" s="243"/>
      <c r="K1069" s="280">
        <f t="shared" si="61"/>
        <v>38.429000000000002</v>
      </c>
      <c r="L1069" s="280">
        <f t="shared" si="62"/>
        <v>38.429000000000002</v>
      </c>
      <c r="M1069" s="131"/>
      <c r="N1069" s="159"/>
    </row>
    <row r="1070" spans="1:18" hidden="1" x14ac:dyDescent="0.2">
      <c r="A1070" s="145"/>
      <c r="B1070" s="282" t="s">
        <v>983</v>
      </c>
      <c r="C1070" s="159"/>
      <c r="D1070" s="280">
        <v>1</v>
      </c>
      <c r="E1070" s="280">
        <f>37.05+4.65*2</f>
        <v>46.349999999999994</v>
      </c>
      <c r="F1070" s="243"/>
      <c r="G1070" s="280">
        <v>0.5</v>
      </c>
      <c r="H1070" s="243"/>
      <c r="I1070" s="280"/>
      <c r="J1070" s="243"/>
      <c r="K1070" s="280">
        <f t="shared" si="61"/>
        <v>23.174999999999997</v>
      </c>
      <c r="L1070" s="280">
        <f t="shared" si="62"/>
        <v>23.174999999999997</v>
      </c>
      <c r="M1070" s="131"/>
      <c r="N1070" s="159"/>
    </row>
    <row r="1071" spans="1:18" ht="61.2" hidden="1" x14ac:dyDescent="0.25">
      <c r="A1071" s="105" t="s">
        <v>496</v>
      </c>
      <c r="B1071" s="118" t="s">
        <v>184</v>
      </c>
      <c r="C1071" s="112"/>
      <c r="D1071" s="193"/>
      <c r="E1071" s="193"/>
      <c r="F1071" s="193"/>
      <c r="G1071" s="193"/>
      <c r="H1071" s="193"/>
      <c r="I1071" s="193"/>
      <c r="J1071" s="193"/>
      <c r="K1071" s="193"/>
      <c r="L1071" s="193"/>
      <c r="M1071" s="98">
        <f>SUM(L1072:L1075)</f>
        <v>147.149</v>
      </c>
      <c r="N1071" s="105" t="s">
        <v>63</v>
      </c>
      <c r="P1071" s="272"/>
    </row>
    <row r="1072" spans="1:18" hidden="1" x14ac:dyDescent="0.2">
      <c r="A1072" s="145"/>
      <c r="B1072" s="282" t="s">
        <v>981</v>
      </c>
      <c r="C1072" s="159"/>
      <c r="D1072" s="280">
        <v>1</v>
      </c>
      <c r="E1072" s="280">
        <v>9.11</v>
      </c>
      <c r="F1072" s="243"/>
      <c r="G1072" s="280">
        <v>4</v>
      </c>
      <c r="H1072" s="243"/>
      <c r="I1072" s="280"/>
      <c r="J1072" s="243"/>
      <c r="K1072" s="280">
        <f>E1072*G1072</f>
        <v>36.44</v>
      </c>
      <c r="L1072" s="280">
        <f>K1072*D1072</f>
        <v>36.44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13.22</v>
      </c>
      <c r="F1073" s="243"/>
      <c r="G1073" s="280">
        <v>4</v>
      </c>
      <c r="H1073" s="243"/>
      <c r="I1073" s="280"/>
      <c r="J1073" s="243"/>
      <c r="K1073" s="280">
        <f t="shared" ref="K1073:K1075" si="63">E1073*G1073</f>
        <v>52.88</v>
      </c>
      <c r="L1073" s="280">
        <f t="shared" ref="L1073:L1075" si="64">K1073*D1073</f>
        <v>52.88</v>
      </c>
      <c r="M1073" s="131"/>
      <c r="N1073" s="159"/>
    </row>
    <row r="1074" spans="1:14" hidden="1" x14ac:dyDescent="0.2">
      <c r="A1074" s="145"/>
      <c r="B1074" s="282" t="s">
        <v>984</v>
      </c>
      <c r="C1074" s="159"/>
      <c r="D1074" s="280">
        <v>1</v>
      </c>
      <c r="E1074" s="280">
        <v>4.8499999999999996</v>
      </c>
      <c r="F1074" s="243"/>
      <c r="G1074" s="280">
        <v>4</v>
      </c>
      <c r="H1074" s="243"/>
      <c r="I1074" s="280"/>
      <c r="J1074" s="243"/>
      <c r="K1074" s="280">
        <f t="shared" si="63"/>
        <v>19.399999999999999</v>
      </c>
      <c r="L1074" s="280">
        <f t="shared" si="64"/>
        <v>19.399999999999999</v>
      </c>
      <c r="M1074" s="131"/>
      <c r="N1074" s="159"/>
    </row>
    <row r="1075" spans="1:14" hidden="1" x14ac:dyDescent="0.2">
      <c r="A1075" s="145"/>
      <c r="B1075" s="282" t="s">
        <v>982</v>
      </c>
      <c r="C1075" s="159"/>
      <c r="D1075" s="280">
        <v>1</v>
      </c>
      <c r="E1075" s="280">
        <v>9.26</v>
      </c>
      <c r="F1075" s="243"/>
      <c r="G1075" s="280">
        <v>4.1500000000000004</v>
      </c>
      <c r="H1075" s="243"/>
      <c r="I1075" s="280"/>
      <c r="J1075" s="243"/>
      <c r="K1075" s="280">
        <f t="shared" si="63"/>
        <v>38.429000000000002</v>
      </c>
      <c r="L1075" s="280">
        <f t="shared" si="64"/>
        <v>38.429000000000002</v>
      </c>
      <c r="M1075" s="131"/>
      <c r="N1075" s="159"/>
    </row>
    <row r="1076" spans="1:14" ht="51" hidden="1" x14ac:dyDescent="0.25">
      <c r="A1076" s="117" t="s">
        <v>497</v>
      </c>
      <c r="B1076" s="118" t="s">
        <v>1019</v>
      </c>
      <c r="C1076" s="112"/>
      <c r="D1076" s="193"/>
      <c r="E1076" s="117" t="s">
        <v>1008</v>
      </c>
      <c r="F1076" s="193"/>
      <c r="G1076" s="193"/>
      <c r="H1076" s="193"/>
      <c r="I1076" s="193"/>
      <c r="J1076" s="193"/>
      <c r="K1076" s="193"/>
      <c r="L1076" s="193"/>
      <c r="M1076" s="98">
        <f>SUM(L1077:L1081)</f>
        <v>83.97</v>
      </c>
      <c r="N1076" s="117" t="s">
        <v>124</v>
      </c>
    </row>
    <row r="1077" spans="1:14" hidden="1" x14ac:dyDescent="0.2">
      <c r="A1077" s="145"/>
      <c r="B1077" s="282" t="s">
        <v>981</v>
      </c>
      <c r="C1077" s="159"/>
      <c r="D1077" s="280">
        <v>1</v>
      </c>
      <c r="E1077" s="280">
        <f>9.11*2+4*2</f>
        <v>26.22</v>
      </c>
      <c r="F1077" s="243"/>
      <c r="G1077" s="243"/>
      <c r="H1077" s="243"/>
      <c r="I1077" s="243"/>
      <c r="J1077" s="243"/>
      <c r="K1077" s="280">
        <f>E1077</f>
        <v>26.22</v>
      </c>
      <c r="L1077" s="280">
        <f>K1077</f>
        <v>26.22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13.22*2+4*2</f>
        <v>34.44</v>
      </c>
      <c r="F1078" s="243"/>
      <c r="G1078" s="243"/>
      <c r="H1078" s="243"/>
      <c r="I1078" s="243"/>
      <c r="J1078" s="243"/>
      <c r="K1078" s="280">
        <f>E1078</f>
        <v>34.44</v>
      </c>
      <c r="L1078" s="280">
        <f>K1078</f>
        <v>34.44</v>
      </c>
      <c r="M1078" s="131"/>
      <c r="N1078" s="159"/>
    </row>
    <row r="1079" spans="1:14" hidden="1" x14ac:dyDescent="0.2">
      <c r="A1079" s="145"/>
      <c r="B1079" s="282" t="s">
        <v>984</v>
      </c>
      <c r="C1079" s="159"/>
      <c r="D1079" s="280">
        <v>1</v>
      </c>
      <c r="E1079" s="280">
        <f>4.85*2+4*2</f>
        <v>17.7</v>
      </c>
      <c r="F1079" s="243"/>
      <c r="G1079" s="243"/>
      <c r="H1079" s="243"/>
      <c r="I1079" s="243"/>
      <c r="J1079" s="243"/>
      <c r="K1079" s="280">
        <f t="shared" ref="K1079:K1080" si="65">E1079</f>
        <v>17.7</v>
      </c>
      <c r="L1079" s="280">
        <f t="shared" ref="L1079:L1081" si="66">K1079</f>
        <v>17.7</v>
      </c>
      <c r="M1079" s="131"/>
      <c r="N1079" s="159"/>
    </row>
    <row r="1080" spans="1:14" hidden="1" x14ac:dyDescent="0.2">
      <c r="A1080" s="145"/>
      <c r="B1080" s="282" t="s">
        <v>982</v>
      </c>
      <c r="C1080" s="159"/>
      <c r="D1080" s="280">
        <v>1</v>
      </c>
      <c r="E1080" s="280">
        <f>9.26+4.15</f>
        <v>13.41</v>
      </c>
      <c r="F1080" s="243"/>
      <c r="G1080" s="243"/>
      <c r="H1080" s="243"/>
      <c r="I1080" s="243"/>
      <c r="J1080" s="243"/>
      <c r="K1080" s="280">
        <f t="shared" si="65"/>
        <v>13.41</v>
      </c>
      <c r="L1080" s="280">
        <f t="shared" si="66"/>
        <v>13.41</v>
      </c>
      <c r="M1080" s="131"/>
      <c r="N1080" s="159"/>
    </row>
    <row r="1081" spans="1:14" hidden="1" x14ac:dyDescent="0.2">
      <c r="A1081" s="145"/>
      <c r="B1081" s="282" t="s">
        <v>986</v>
      </c>
      <c r="C1081" s="243" t="s">
        <v>987</v>
      </c>
      <c r="D1081" s="280">
        <v>1</v>
      </c>
      <c r="E1081" s="280">
        <f>3*2+0.9*2</f>
        <v>7.8</v>
      </c>
      <c r="F1081" s="243"/>
      <c r="G1081" s="243"/>
      <c r="H1081" s="243"/>
      <c r="I1081" s="243"/>
      <c r="J1081" s="243"/>
      <c r="K1081" s="280">
        <f>-E1081</f>
        <v>-7.8</v>
      </c>
      <c r="L1081" s="280">
        <f t="shared" si="66"/>
        <v>-7.8</v>
      </c>
      <c r="M1081" s="131"/>
      <c r="N1081" s="159"/>
    </row>
    <row r="1082" spans="1:14" hidden="1" x14ac:dyDescent="0.2">
      <c r="A1082" s="140" t="s">
        <v>498</v>
      </c>
      <c r="B1082" s="141" t="s">
        <v>41</v>
      </c>
      <c r="C1082" s="127"/>
      <c r="D1082" s="237"/>
      <c r="E1082" s="237"/>
      <c r="F1082" s="237"/>
      <c r="G1082" s="237"/>
      <c r="H1082" s="237"/>
      <c r="I1082" s="237"/>
      <c r="J1082" s="237"/>
      <c r="K1082" s="237"/>
      <c r="L1082" s="237"/>
      <c r="M1082" s="128"/>
      <c r="N1082" s="127"/>
    </row>
    <row r="1083" spans="1:14" ht="71.400000000000006" hidden="1" x14ac:dyDescent="0.25">
      <c r="A1083" s="150" t="s">
        <v>499</v>
      </c>
      <c r="B1083" s="116" t="s">
        <v>936</v>
      </c>
      <c r="C1083" s="112"/>
      <c r="D1083" s="193"/>
      <c r="E1083" s="193"/>
      <c r="F1083" s="193"/>
      <c r="G1083" s="240" t="s">
        <v>903</v>
      </c>
      <c r="H1083" s="193"/>
      <c r="I1083" s="193"/>
      <c r="J1083" s="193"/>
      <c r="K1083" s="193"/>
      <c r="L1083" s="193"/>
      <c r="M1083" s="98">
        <v>413.93</v>
      </c>
      <c r="N1083" s="105" t="s">
        <v>63</v>
      </c>
    </row>
    <row r="1084" spans="1:14" hidden="1" x14ac:dyDescent="0.2">
      <c r="A1084" s="153"/>
      <c r="B1084" s="154" t="s">
        <v>937</v>
      </c>
      <c r="C1084" s="100"/>
      <c r="D1084" s="106"/>
      <c r="E1084" s="106"/>
      <c r="F1084" s="106"/>
      <c r="G1084" s="106"/>
      <c r="H1084" s="106"/>
      <c r="I1084" s="106"/>
      <c r="J1084" s="106"/>
      <c r="K1084" s="106"/>
      <c r="L1084" s="106"/>
      <c r="M1084" s="102"/>
      <c r="N1084" s="100"/>
    </row>
    <row r="1085" spans="1:14" hidden="1" x14ac:dyDescent="0.2">
      <c r="A1085" s="148"/>
      <c r="B1085" s="139" t="s">
        <v>984</v>
      </c>
      <c r="C1085" s="115"/>
      <c r="D1085" s="108">
        <v>1</v>
      </c>
      <c r="E1085" s="108">
        <v>17.7</v>
      </c>
      <c r="F1085" s="238"/>
      <c r="G1085" s="108">
        <v>2.65</v>
      </c>
      <c r="H1085" s="238"/>
      <c r="I1085" s="238"/>
      <c r="J1085" s="238"/>
      <c r="K1085" s="108">
        <v>46.91</v>
      </c>
      <c r="L1085" s="108">
        <v>46.91</v>
      </c>
      <c r="M1085" s="110"/>
      <c r="N1085" s="115"/>
    </row>
    <row r="1086" spans="1:14" hidden="1" x14ac:dyDescent="0.2">
      <c r="A1086" s="148"/>
      <c r="B1086" s="139" t="s">
        <v>1003</v>
      </c>
      <c r="C1086" s="115"/>
      <c r="D1086" s="108">
        <v>1</v>
      </c>
      <c r="E1086" s="108">
        <v>9.26</v>
      </c>
      <c r="F1086" s="238"/>
      <c r="G1086" s="108">
        <v>4</v>
      </c>
      <c r="H1086" s="238"/>
      <c r="I1086" s="238"/>
      <c r="J1086" s="238"/>
      <c r="K1086" s="108">
        <v>37.04</v>
      </c>
      <c r="L1086" s="108">
        <v>37.04</v>
      </c>
      <c r="M1086" s="110"/>
      <c r="N1086" s="115"/>
    </row>
    <row r="1087" spans="1:14" hidden="1" x14ac:dyDescent="0.2">
      <c r="A1087" s="148"/>
      <c r="B1087" s="139" t="s">
        <v>1004</v>
      </c>
      <c r="C1087" s="115"/>
      <c r="D1087" s="108">
        <v>1</v>
      </c>
      <c r="E1087" s="108">
        <v>26.22</v>
      </c>
      <c r="F1087" s="238"/>
      <c r="G1087" s="108">
        <v>2.65</v>
      </c>
      <c r="H1087" s="238"/>
      <c r="I1087" s="238"/>
      <c r="J1087" s="238"/>
      <c r="K1087" s="108">
        <v>69.48</v>
      </c>
      <c r="L1087" s="108">
        <v>69.48</v>
      </c>
      <c r="M1087" s="110"/>
      <c r="N1087" s="115"/>
    </row>
    <row r="1088" spans="1:14" hidden="1" x14ac:dyDescent="0.2">
      <c r="A1088" s="148"/>
      <c r="B1088" s="139" t="s">
        <v>1009</v>
      </c>
      <c r="C1088" s="115"/>
      <c r="D1088" s="108">
        <v>1</v>
      </c>
      <c r="E1088" s="108">
        <v>34.44</v>
      </c>
      <c r="F1088" s="238"/>
      <c r="G1088" s="108">
        <v>1</v>
      </c>
      <c r="H1088" s="238"/>
      <c r="I1088" s="238"/>
      <c r="J1088" s="238"/>
      <c r="K1088" s="108">
        <v>34.44</v>
      </c>
      <c r="L1088" s="108">
        <v>34.44</v>
      </c>
      <c r="M1088" s="110"/>
      <c r="N1088" s="115"/>
    </row>
    <row r="1089" spans="1:14" hidden="1" x14ac:dyDescent="0.2">
      <c r="A1089" s="148"/>
      <c r="B1089" s="139" t="s">
        <v>1010</v>
      </c>
      <c r="C1089" s="115"/>
      <c r="D1089" s="108">
        <v>-2</v>
      </c>
      <c r="E1089" s="108">
        <v>3</v>
      </c>
      <c r="F1089" s="238"/>
      <c r="G1089" s="108">
        <v>0.5</v>
      </c>
      <c r="H1089" s="238"/>
      <c r="I1089" s="238"/>
      <c r="J1089" s="238"/>
      <c r="K1089" s="108">
        <v>1.5</v>
      </c>
      <c r="L1089" s="108">
        <v>-3</v>
      </c>
      <c r="M1089" s="110"/>
      <c r="N1089" s="115"/>
    </row>
    <row r="1090" spans="1:14" hidden="1" x14ac:dyDescent="0.2">
      <c r="A1090" s="148"/>
      <c r="B1090" s="139" t="s">
        <v>1011</v>
      </c>
      <c r="C1090" s="115"/>
      <c r="D1090" s="108">
        <v>-1</v>
      </c>
      <c r="E1090" s="108">
        <v>0.9</v>
      </c>
      <c r="F1090" s="238"/>
      <c r="G1090" s="108">
        <v>2.1</v>
      </c>
      <c r="H1090" s="238"/>
      <c r="I1090" s="238"/>
      <c r="J1090" s="238"/>
      <c r="K1090" s="108">
        <v>1.89</v>
      </c>
      <c r="L1090" s="108">
        <v>-1.89</v>
      </c>
      <c r="M1090" s="110"/>
      <c r="N1090" s="115"/>
    </row>
    <row r="1091" spans="1:14" hidden="1" x14ac:dyDescent="0.2">
      <c r="A1091" s="148"/>
      <c r="B1091" s="139" t="s">
        <v>1012</v>
      </c>
      <c r="C1091" s="115"/>
      <c r="D1091" s="108">
        <v>-2</v>
      </c>
      <c r="E1091" s="108">
        <v>3</v>
      </c>
      <c r="F1091" s="238"/>
      <c r="G1091" s="108">
        <v>2.1</v>
      </c>
      <c r="H1091" s="238"/>
      <c r="I1091" s="238"/>
      <c r="J1091" s="238"/>
      <c r="K1091" s="108">
        <v>6.3</v>
      </c>
      <c r="L1091" s="108">
        <v>-12.6</v>
      </c>
      <c r="M1091" s="110"/>
      <c r="N1091" s="115"/>
    </row>
    <row r="1092" spans="1:14" hidden="1" x14ac:dyDescent="0.2">
      <c r="A1092" s="148"/>
      <c r="B1092" s="196" t="s">
        <v>939</v>
      </c>
      <c r="C1092" s="115"/>
      <c r="D1092" s="238"/>
      <c r="E1092" s="238"/>
      <c r="F1092" s="238"/>
      <c r="G1092" s="238"/>
      <c r="H1092" s="238"/>
      <c r="I1092" s="238"/>
      <c r="J1092" s="238"/>
      <c r="K1092" s="238"/>
      <c r="L1092" s="238"/>
      <c r="M1092" s="110"/>
      <c r="N1092" s="115"/>
    </row>
    <row r="1093" spans="1:14" hidden="1" x14ac:dyDescent="0.2">
      <c r="A1093" s="148"/>
      <c r="B1093" s="139" t="s">
        <v>1013</v>
      </c>
      <c r="C1093" s="115"/>
      <c r="D1093" s="108">
        <v>1</v>
      </c>
      <c r="E1093" s="108">
        <v>37.549999999999997</v>
      </c>
      <c r="F1093" s="238"/>
      <c r="G1093" s="108">
        <v>4</v>
      </c>
      <c r="H1093" s="238"/>
      <c r="I1093" s="238"/>
      <c r="J1093" s="238"/>
      <c r="K1093" s="108">
        <v>150.19999999999999</v>
      </c>
      <c r="L1093" s="108">
        <v>150.19999999999999</v>
      </c>
      <c r="M1093" s="110"/>
      <c r="N1093" s="115"/>
    </row>
    <row r="1094" spans="1:14" ht="20.399999999999999" hidden="1" x14ac:dyDescent="0.25">
      <c r="A1094" s="148"/>
      <c r="B1094" s="139" t="s">
        <v>1014</v>
      </c>
      <c r="C1094" s="157"/>
      <c r="D1094" s="108">
        <v>1</v>
      </c>
      <c r="E1094" s="108">
        <v>36.229999999999997</v>
      </c>
      <c r="F1094" s="109"/>
      <c r="G1094" s="108">
        <v>2.65</v>
      </c>
      <c r="H1094" s="109"/>
      <c r="I1094" s="109"/>
      <c r="J1094" s="109"/>
      <c r="K1094" s="108">
        <v>96.01</v>
      </c>
      <c r="L1094" s="108">
        <v>96.01</v>
      </c>
      <c r="M1094" s="110"/>
      <c r="N1094" s="157"/>
    </row>
    <row r="1095" spans="1:14" hidden="1" x14ac:dyDescent="0.2">
      <c r="A1095" s="148"/>
      <c r="B1095" s="139" t="s">
        <v>1012</v>
      </c>
      <c r="C1095" s="115"/>
      <c r="D1095" s="108">
        <v>-2</v>
      </c>
      <c r="E1095" s="108">
        <v>3</v>
      </c>
      <c r="F1095" s="238"/>
      <c r="G1095" s="108">
        <v>2.1</v>
      </c>
      <c r="H1095" s="238"/>
      <c r="I1095" s="238"/>
      <c r="J1095" s="238"/>
      <c r="K1095" s="108">
        <v>6.3</v>
      </c>
      <c r="L1095" s="108">
        <v>-12.6</v>
      </c>
      <c r="M1095" s="110"/>
      <c r="N1095" s="115"/>
    </row>
    <row r="1096" spans="1:14" hidden="1" x14ac:dyDescent="0.2">
      <c r="A1096" s="148"/>
      <c r="B1096" s="139" t="s">
        <v>1010</v>
      </c>
      <c r="C1096" s="115"/>
      <c r="D1096" s="108">
        <v>-1</v>
      </c>
      <c r="E1096" s="108">
        <v>3</v>
      </c>
      <c r="F1096" s="238"/>
      <c r="G1096" s="108">
        <v>0.5</v>
      </c>
      <c r="H1096" s="238"/>
      <c r="I1096" s="238"/>
      <c r="J1096" s="238"/>
      <c r="K1096" s="108">
        <v>1.5</v>
      </c>
      <c r="L1096" s="108">
        <v>-1.5</v>
      </c>
      <c r="M1096" s="110"/>
      <c r="N1096" s="115"/>
    </row>
    <row r="1097" spans="1:14" hidden="1" x14ac:dyDescent="0.2">
      <c r="A1097" s="148"/>
      <c r="B1097" s="139" t="s">
        <v>1011</v>
      </c>
      <c r="C1097" s="115"/>
      <c r="D1097" s="108">
        <v>-1</v>
      </c>
      <c r="E1097" s="108">
        <v>0.9</v>
      </c>
      <c r="F1097" s="238"/>
      <c r="G1097" s="108">
        <v>2.1</v>
      </c>
      <c r="H1097" s="238"/>
      <c r="I1097" s="238"/>
      <c r="J1097" s="238"/>
      <c r="K1097" s="108">
        <v>1.89</v>
      </c>
      <c r="L1097" s="108">
        <v>-1.89</v>
      </c>
      <c r="M1097" s="110"/>
      <c r="N1097" s="115"/>
    </row>
    <row r="1098" spans="1:14" hidden="1" x14ac:dyDescent="0.2">
      <c r="A1098" s="148"/>
      <c r="B1098" s="198" t="s">
        <v>940</v>
      </c>
      <c r="C1098" s="115"/>
      <c r="D1098" s="108">
        <v>1</v>
      </c>
      <c r="E1098" s="108">
        <v>37.549999999999997</v>
      </c>
      <c r="F1098" s="238"/>
      <c r="G1098" s="108">
        <v>0.7</v>
      </c>
      <c r="H1098" s="108">
        <v>0.01</v>
      </c>
      <c r="I1098" s="238"/>
      <c r="J1098" s="238"/>
      <c r="K1098" s="108">
        <v>13.33</v>
      </c>
      <c r="L1098" s="108">
        <v>13.33</v>
      </c>
      <c r="M1098" s="110"/>
      <c r="N1098" s="115"/>
    </row>
    <row r="1099" spans="1:14" ht="91.8" hidden="1" x14ac:dyDescent="0.25">
      <c r="A1099" s="150" t="s">
        <v>500</v>
      </c>
      <c r="B1099" s="116" t="s">
        <v>941</v>
      </c>
      <c r="C1099" s="151" t="s">
        <v>942</v>
      </c>
      <c r="D1099" s="193"/>
      <c r="E1099" s="193"/>
      <c r="F1099" s="193"/>
      <c r="G1099" s="126" t="s">
        <v>903</v>
      </c>
      <c r="H1099" s="193"/>
      <c r="I1099" s="193"/>
      <c r="J1099" s="193"/>
      <c r="K1099" s="193"/>
      <c r="L1099" s="193"/>
      <c r="M1099" s="98">
        <v>170.38</v>
      </c>
      <c r="N1099" s="105" t="s">
        <v>63</v>
      </c>
    </row>
    <row r="1100" spans="1:14" hidden="1" x14ac:dyDescent="0.2">
      <c r="A1100" s="153"/>
      <c r="B1100" s="154" t="s">
        <v>937</v>
      </c>
      <c r="C1100" s="100"/>
      <c r="D1100" s="106"/>
      <c r="E1100" s="106"/>
      <c r="F1100" s="106"/>
      <c r="G1100" s="106"/>
      <c r="H1100" s="106"/>
      <c r="I1100" s="106"/>
      <c r="J1100" s="106"/>
      <c r="K1100" s="106"/>
      <c r="L1100" s="106"/>
      <c r="M1100" s="102"/>
      <c r="N1100" s="100"/>
    </row>
    <row r="1101" spans="1:14" hidden="1" x14ac:dyDescent="0.2">
      <c r="A1101" s="148"/>
      <c r="B1101" s="139" t="s">
        <v>984</v>
      </c>
      <c r="C1101" s="115"/>
      <c r="D1101" s="108">
        <v>1</v>
      </c>
      <c r="E1101" s="108">
        <v>17.7</v>
      </c>
      <c r="F1101" s="238"/>
      <c r="G1101" s="108">
        <v>2.65</v>
      </c>
      <c r="H1101" s="238"/>
      <c r="I1101" s="238"/>
      <c r="J1101" s="238"/>
      <c r="K1101" s="108">
        <v>46.91</v>
      </c>
      <c r="L1101" s="108">
        <v>46.91</v>
      </c>
      <c r="M1101" s="110"/>
      <c r="N1101" s="115"/>
    </row>
    <row r="1102" spans="1:14" hidden="1" x14ac:dyDescent="0.2">
      <c r="A1102" s="148"/>
      <c r="B1102" s="139" t="s">
        <v>1003</v>
      </c>
      <c r="C1102" s="115"/>
      <c r="D1102" s="108">
        <v>1</v>
      </c>
      <c r="E1102" s="108">
        <v>9.26</v>
      </c>
      <c r="F1102" s="238"/>
      <c r="G1102" s="108">
        <v>4</v>
      </c>
      <c r="H1102" s="238"/>
      <c r="I1102" s="238"/>
      <c r="J1102" s="238"/>
      <c r="K1102" s="108">
        <v>37.04</v>
      </c>
      <c r="L1102" s="108">
        <v>37.04</v>
      </c>
      <c r="M1102" s="110"/>
      <c r="N1102" s="115"/>
    </row>
    <row r="1103" spans="1:14" hidden="1" x14ac:dyDescent="0.2">
      <c r="A1103" s="148"/>
      <c r="B1103" s="139" t="s">
        <v>1004</v>
      </c>
      <c r="C1103" s="115"/>
      <c r="D1103" s="108">
        <v>1</v>
      </c>
      <c r="E1103" s="108">
        <v>26.22</v>
      </c>
      <c r="F1103" s="238"/>
      <c r="G1103" s="108">
        <v>2.65</v>
      </c>
      <c r="H1103" s="238"/>
      <c r="I1103" s="238"/>
      <c r="J1103" s="238"/>
      <c r="K1103" s="108">
        <v>69.48</v>
      </c>
      <c r="L1103" s="108">
        <v>69.48</v>
      </c>
      <c r="M1103" s="110"/>
      <c r="N1103" s="115"/>
    </row>
    <row r="1104" spans="1:14" hidden="1" x14ac:dyDescent="0.2">
      <c r="A1104" s="148"/>
      <c r="B1104" s="139" t="s">
        <v>1009</v>
      </c>
      <c r="C1104" s="115"/>
      <c r="D1104" s="108">
        <v>1</v>
      </c>
      <c r="E1104" s="108">
        <v>34.44</v>
      </c>
      <c r="F1104" s="238"/>
      <c r="G1104" s="108">
        <v>1</v>
      </c>
      <c r="H1104" s="238"/>
      <c r="I1104" s="238"/>
      <c r="J1104" s="238"/>
      <c r="K1104" s="108">
        <v>34.44</v>
      </c>
      <c r="L1104" s="108">
        <v>34.44</v>
      </c>
      <c r="M1104" s="110"/>
      <c r="N1104" s="115"/>
    </row>
    <row r="1105" spans="1:14" hidden="1" x14ac:dyDescent="0.2">
      <c r="A1105" s="148"/>
      <c r="B1105" s="139" t="s">
        <v>1010</v>
      </c>
      <c r="C1105" s="115"/>
      <c r="D1105" s="108">
        <v>-2</v>
      </c>
      <c r="E1105" s="108">
        <v>3</v>
      </c>
      <c r="F1105" s="238"/>
      <c r="G1105" s="108">
        <v>0.5</v>
      </c>
      <c r="H1105" s="238"/>
      <c r="I1105" s="238"/>
      <c r="J1105" s="238"/>
      <c r="K1105" s="108">
        <v>1.5</v>
      </c>
      <c r="L1105" s="108">
        <v>-3</v>
      </c>
      <c r="M1105" s="110"/>
      <c r="N1105" s="115"/>
    </row>
    <row r="1106" spans="1:14" hidden="1" x14ac:dyDescent="0.2">
      <c r="A1106" s="148"/>
      <c r="B1106" s="139" t="s">
        <v>1011</v>
      </c>
      <c r="C1106" s="115"/>
      <c r="D1106" s="108">
        <v>-1</v>
      </c>
      <c r="E1106" s="108">
        <v>0.9</v>
      </c>
      <c r="F1106" s="238"/>
      <c r="G1106" s="108">
        <v>2.1</v>
      </c>
      <c r="H1106" s="238"/>
      <c r="I1106" s="238"/>
      <c r="J1106" s="238"/>
      <c r="K1106" s="108">
        <v>1.89</v>
      </c>
      <c r="L1106" s="108">
        <v>-1.89</v>
      </c>
      <c r="M1106" s="110"/>
      <c r="N1106" s="115"/>
    </row>
    <row r="1107" spans="1:14" hidden="1" x14ac:dyDescent="0.2">
      <c r="A1107" s="148"/>
      <c r="B1107" s="139" t="s">
        <v>1012</v>
      </c>
      <c r="C1107" s="115"/>
      <c r="D1107" s="108">
        <v>-2</v>
      </c>
      <c r="E1107" s="108">
        <v>3</v>
      </c>
      <c r="F1107" s="238"/>
      <c r="G1107" s="108">
        <v>2.1</v>
      </c>
      <c r="H1107" s="238"/>
      <c r="I1107" s="238"/>
      <c r="J1107" s="238"/>
      <c r="K1107" s="108">
        <v>6.3</v>
      </c>
      <c r="L1107" s="108">
        <v>-12.6</v>
      </c>
      <c r="M1107" s="110"/>
      <c r="N1107" s="115"/>
    </row>
    <row r="1108" spans="1:14" ht="91.8" hidden="1" x14ac:dyDescent="0.25">
      <c r="A1108" s="150" t="s">
        <v>501</v>
      </c>
      <c r="B1108" s="116" t="s">
        <v>941</v>
      </c>
      <c r="C1108" s="151" t="s">
        <v>944</v>
      </c>
      <c r="D1108" s="193"/>
      <c r="E1108" s="193"/>
      <c r="F1108" s="193"/>
      <c r="G1108" s="126" t="s">
        <v>903</v>
      </c>
      <c r="H1108" s="193"/>
      <c r="I1108" s="193"/>
      <c r="J1108" s="193"/>
      <c r="K1108" s="193"/>
      <c r="L1108" s="193"/>
      <c r="M1108" s="98">
        <v>230.22</v>
      </c>
      <c r="N1108" s="105" t="s">
        <v>63</v>
      </c>
    </row>
    <row r="1109" spans="1:14" hidden="1" x14ac:dyDescent="0.2">
      <c r="A1109" s="155"/>
      <c r="B1109" s="154" t="s">
        <v>939</v>
      </c>
      <c r="C1109" s="100"/>
      <c r="D1109" s="106"/>
      <c r="E1109" s="106"/>
      <c r="F1109" s="106"/>
      <c r="G1109" s="106"/>
      <c r="H1109" s="106"/>
      <c r="I1109" s="106"/>
      <c r="J1109" s="106"/>
      <c r="K1109" s="106"/>
      <c r="L1109" s="106"/>
      <c r="M1109" s="102"/>
      <c r="N1109" s="100"/>
    </row>
    <row r="1110" spans="1:14" hidden="1" x14ac:dyDescent="0.2">
      <c r="A1110" s="145"/>
      <c r="B1110" s="282" t="s">
        <v>1013</v>
      </c>
      <c r="C1110" s="159"/>
      <c r="D1110" s="280">
        <v>1</v>
      </c>
      <c r="E1110" s="280">
        <v>37.549999999999997</v>
      </c>
      <c r="F1110" s="243"/>
      <c r="G1110" s="280">
        <v>4</v>
      </c>
      <c r="H1110" s="243"/>
      <c r="I1110" s="243"/>
      <c r="J1110" s="243"/>
      <c r="K1110" s="280">
        <v>150.19999999999999</v>
      </c>
      <c r="L1110" s="280">
        <v>150.19999999999999</v>
      </c>
      <c r="M1110" s="131"/>
      <c r="N1110" s="159"/>
    </row>
    <row r="1111" spans="1:14" hidden="1" x14ac:dyDescent="0.25">
      <c r="A1111" s="145"/>
      <c r="B1111" s="286" t="s">
        <v>1014</v>
      </c>
      <c r="C1111" s="192"/>
      <c r="D1111" s="280">
        <v>1</v>
      </c>
      <c r="E1111" s="280">
        <v>36.229999999999997</v>
      </c>
      <c r="F1111" s="130"/>
      <c r="G1111" s="280">
        <v>2.65</v>
      </c>
      <c r="H1111" s="130"/>
      <c r="I1111" s="130"/>
      <c r="J1111" s="130"/>
      <c r="K1111" s="280">
        <v>96.01</v>
      </c>
      <c r="L1111" s="280">
        <v>96.01</v>
      </c>
      <c r="M1111" s="131"/>
      <c r="N1111" s="192"/>
    </row>
    <row r="1112" spans="1:14" hidden="1" x14ac:dyDescent="0.2">
      <c r="A1112" s="145"/>
      <c r="B1112" s="282" t="s">
        <v>1012</v>
      </c>
      <c r="C1112" s="159"/>
      <c r="D1112" s="280">
        <v>-2</v>
      </c>
      <c r="E1112" s="280">
        <v>3</v>
      </c>
      <c r="F1112" s="243"/>
      <c r="G1112" s="280">
        <v>2.1</v>
      </c>
      <c r="H1112" s="243"/>
      <c r="I1112" s="243"/>
      <c r="J1112" s="243"/>
      <c r="K1112" s="280">
        <v>6.3</v>
      </c>
      <c r="L1112" s="280">
        <v>-12.6</v>
      </c>
      <c r="M1112" s="131"/>
      <c r="N1112" s="159"/>
    </row>
    <row r="1113" spans="1:14" hidden="1" x14ac:dyDescent="0.2">
      <c r="A1113" s="145"/>
      <c r="B1113" s="282" t="s">
        <v>1010</v>
      </c>
      <c r="C1113" s="159"/>
      <c r="D1113" s="280">
        <v>-1</v>
      </c>
      <c r="E1113" s="280">
        <v>3</v>
      </c>
      <c r="F1113" s="243"/>
      <c r="G1113" s="280">
        <v>0.5</v>
      </c>
      <c r="H1113" s="243"/>
      <c r="I1113" s="243"/>
      <c r="J1113" s="243"/>
      <c r="K1113" s="280">
        <v>1.5</v>
      </c>
      <c r="L1113" s="280">
        <v>-1.5</v>
      </c>
      <c r="M1113" s="131"/>
      <c r="N1113" s="159"/>
    </row>
    <row r="1114" spans="1:14" hidden="1" x14ac:dyDescent="0.2">
      <c r="A1114" s="145"/>
      <c r="B1114" s="282" t="s">
        <v>1011</v>
      </c>
      <c r="C1114" s="159"/>
      <c r="D1114" s="280">
        <v>-1</v>
      </c>
      <c r="E1114" s="280">
        <v>0.9</v>
      </c>
      <c r="F1114" s="243"/>
      <c r="G1114" s="280">
        <v>2.1</v>
      </c>
      <c r="H1114" s="243"/>
      <c r="I1114" s="243"/>
      <c r="J1114" s="243"/>
      <c r="K1114" s="280">
        <v>1.89</v>
      </c>
      <c r="L1114" s="280">
        <v>-1.89</v>
      </c>
      <c r="M1114" s="131"/>
      <c r="N1114" s="159"/>
    </row>
    <row r="1115" spans="1:14" ht="51" hidden="1" x14ac:dyDescent="0.25">
      <c r="A1115" s="117" t="s">
        <v>502</v>
      </c>
      <c r="B1115" s="118" t="s">
        <v>1416</v>
      </c>
      <c r="C1115" s="147" t="s">
        <v>944</v>
      </c>
      <c r="D1115" s="193"/>
      <c r="E1115" s="193"/>
      <c r="F1115" s="193"/>
      <c r="G1115" s="240" t="s">
        <v>903</v>
      </c>
      <c r="H1115" s="193"/>
      <c r="I1115" s="193"/>
      <c r="J1115" s="193"/>
      <c r="K1115" s="193"/>
      <c r="L1115" s="193"/>
      <c r="M1115" s="98">
        <v>230.22</v>
      </c>
      <c r="N1115" s="117" t="s">
        <v>63</v>
      </c>
    </row>
    <row r="1116" spans="1:14" hidden="1" x14ac:dyDescent="0.2">
      <c r="A1116" s="145"/>
      <c r="B1116" s="259" t="s">
        <v>939</v>
      </c>
      <c r="C1116" s="159"/>
      <c r="D1116" s="243"/>
      <c r="E1116" s="243"/>
      <c r="F1116" s="243"/>
      <c r="G1116" s="243"/>
      <c r="H1116" s="243"/>
      <c r="I1116" s="243"/>
      <c r="J1116" s="243"/>
      <c r="K1116" s="243"/>
      <c r="L1116" s="243"/>
      <c r="M1116" s="131"/>
      <c r="N1116" s="159"/>
    </row>
    <row r="1117" spans="1:14" hidden="1" x14ac:dyDescent="0.2">
      <c r="A1117" s="145"/>
      <c r="B1117" s="282" t="s">
        <v>1013</v>
      </c>
      <c r="C1117" s="159"/>
      <c r="D1117" s="280">
        <v>1</v>
      </c>
      <c r="E1117" s="280">
        <v>37.549999999999997</v>
      </c>
      <c r="F1117" s="243"/>
      <c r="G1117" s="280">
        <v>4</v>
      </c>
      <c r="H1117" s="243"/>
      <c r="I1117" s="243"/>
      <c r="J1117" s="243"/>
      <c r="K1117" s="280">
        <v>150.19999999999999</v>
      </c>
      <c r="L1117" s="280">
        <v>150.19999999999999</v>
      </c>
      <c r="M1117" s="131"/>
      <c r="N1117" s="159"/>
    </row>
    <row r="1118" spans="1:14" hidden="1" x14ac:dyDescent="0.25">
      <c r="A1118" s="145"/>
      <c r="B1118" s="286" t="s">
        <v>1014</v>
      </c>
      <c r="C1118" s="192"/>
      <c r="D1118" s="280">
        <v>1</v>
      </c>
      <c r="E1118" s="280">
        <v>36.229999999999997</v>
      </c>
      <c r="F1118" s="130"/>
      <c r="G1118" s="280">
        <v>2.65</v>
      </c>
      <c r="H1118" s="130"/>
      <c r="I1118" s="130"/>
      <c r="J1118" s="130"/>
      <c r="K1118" s="280">
        <v>96.01</v>
      </c>
      <c r="L1118" s="280">
        <v>96.01</v>
      </c>
      <c r="M1118" s="131"/>
      <c r="N1118" s="192"/>
    </row>
    <row r="1119" spans="1:14" hidden="1" x14ac:dyDescent="0.2">
      <c r="A1119" s="145"/>
      <c r="B1119" s="282" t="s">
        <v>1012</v>
      </c>
      <c r="C1119" s="159"/>
      <c r="D1119" s="280">
        <v>-2</v>
      </c>
      <c r="E1119" s="280">
        <v>3</v>
      </c>
      <c r="F1119" s="243"/>
      <c r="G1119" s="280">
        <v>2.1</v>
      </c>
      <c r="H1119" s="243"/>
      <c r="I1119" s="243"/>
      <c r="J1119" s="243"/>
      <c r="K1119" s="280">
        <v>6.3</v>
      </c>
      <c r="L1119" s="280">
        <v>-12.6</v>
      </c>
      <c r="M1119" s="131"/>
      <c r="N1119" s="159"/>
    </row>
    <row r="1120" spans="1:14" hidden="1" x14ac:dyDescent="0.2">
      <c r="A1120" s="145"/>
      <c r="B1120" s="282" t="s">
        <v>1010</v>
      </c>
      <c r="C1120" s="159"/>
      <c r="D1120" s="280">
        <v>-1</v>
      </c>
      <c r="E1120" s="280">
        <v>3</v>
      </c>
      <c r="F1120" s="243"/>
      <c r="G1120" s="280">
        <v>0.5</v>
      </c>
      <c r="H1120" s="243"/>
      <c r="I1120" s="243"/>
      <c r="J1120" s="243"/>
      <c r="K1120" s="280">
        <v>1.5</v>
      </c>
      <c r="L1120" s="280">
        <v>-1.5</v>
      </c>
      <c r="M1120" s="131"/>
      <c r="N1120" s="159"/>
    </row>
    <row r="1121" spans="1:14" hidden="1" x14ac:dyDescent="0.2">
      <c r="A1121" s="145"/>
      <c r="B1121" s="282" t="s">
        <v>1011</v>
      </c>
      <c r="C1121" s="159"/>
      <c r="D1121" s="280">
        <v>-1</v>
      </c>
      <c r="E1121" s="280">
        <v>0.9</v>
      </c>
      <c r="F1121" s="243"/>
      <c r="G1121" s="280">
        <v>2.1</v>
      </c>
      <c r="H1121" s="243"/>
      <c r="I1121" s="243"/>
      <c r="J1121" s="243"/>
      <c r="K1121" s="280">
        <v>1.89</v>
      </c>
      <c r="L1121" s="280">
        <v>-1.89</v>
      </c>
      <c r="M1121" s="131"/>
      <c r="N1121" s="159"/>
    </row>
    <row r="1122" spans="1:14" hidden="1" x14ac:dyDescent="0.2">
      <c r="A1122" s="140" t="s">
        <v>503</v>
      </c>
      <c r="B1122" s="141" t="s">
        <v>42</v>
      </c>
      <c r="C1122" s="127"/>
      <c r="D1122" s="237"/>
      <c r="E1122" s="237"/>
      <c r="F1122" s="237"/>
      <c r="G1122" s="237"/>
      <c r="H1122" s="237"/>
      <c r="I1122" s="237"/>
      <c r="J1122" s="237"/>
      <c r="K1122" s="237"/>
      <c r="L1122" s="237"/>
      <c r="M1122" s="128"/>
      <c r="N1122" s="127"/>
    </row>
    <row r="1123" spans="1:14" ht="33.75" hidden="1" customHeight="1" x14ac:dyDescent="0.25">
      <c r="A1123" s="105" t="s">
        <v>504</v>
      </c>
      <c r="B1123" s="118" t="s">
        <v>1022</v>
      </c>
      <c r="C1123" s="95"/>
      <c r="D1123" s="101"/>
      <c r="E1123" s="101"/>
      <c r="F1123" s="101"/>
      <c r="G1123" s="101"/>
      <c r="H1123" s="101"/>
      <c r="I1123" s="101"/>
      <c r="J1123" s="101"/>
      <c r="K1123" s="101"/>
      <c r="L1123" s="101"/>
      <c r="M1123" s="98">
        <v>170.38</v>
      </c>
      <c r="N1123" s="105" t="s">
        <v>63</v>
      </c>
    </row>
    <row r="1124" spans="1:14" hidden="1" x14ac:dyDescent="0.2">
      <c r="A1124" s="155"/>
      <c r="B1124" s="154" t="s">
        <v>937</v>
      </c>
      <c r="C1124" s="100"/>
      <c r="D1124" s="106"/>
      <c r="E1124" s="106"/>
      <c r="F1124" s="106"/>
      <c r="G1124" s="106"/>
      <c r="H1124" s="106"/>
      <c r="I1124" s="106"/>
      <c r="J1124" s="106"/>
      <c r="K1124" s="106"/>
      <c r="L1124" s="106"/>
      <c r="M1124" s="102"/>
      <c r="N1124" s="100"/>
    </row>
    <row r="1125" spans="1:14" hidden="1" x14ac:dyDescent="0.2">
      <c r="A1125" s="145"/>
      <c r="B1125" s="282" t="s">
        <v>984</v>
      </c>
      <c r="C1125" s="159"/>
      <c r="D1125" s="280">
        <v>1</v>
      </c>
      <c r="E1125" s="280">
        <v>17.7</v>
      </c>
      <c r="F1125" s="243"/>
      <c r="G1125" s="280">
        <v>2.65</v>
      </c>
      <c r="H1125" s="243"/>
      <c r="I1125" s="243"/>
      <c r="J1125" s="243"/>
      <c r="K1125" s="280">
        <v>46.91</v>
      </c>
      <c r="L1125" s="280">
        <v>46.91</v>
      </c>
      <c r="M1125" s="131"/>
      <c r="N1125" s="159"/>
    </row>
    <row r="1126" spans="1:14" hidden="1" x14ac:dyDescent="0.2">
      <c r="A1126" s="145"/>
      <c r="B1126" s="282" t="s">
        <v>1003</v>
      </c>
      <c r="C1126" s="159"/>
      <c r="D1126" s="280">
        <v>1</v>
      </c>
      <c r="E1126" s="280">
        <v>9.26</v>
      </c>
      <c r="F1126" s="243"/>
      <c r="G1126" s="280">
        <v>4</v>
      </c>
      <c r="H1126" s="243"/>
      <c r="I1126" s="243"/>
      <c r="J1126" s="243"/>
      <c r="K1126" s="280">
        <v>37.04</v>
      </c>
      <c r="L1126" s="280">
        <v>37.04</v>
      </c>
      <c r="M1126" s="131"/>
      <c r="N1126" s="159"/>
    </row>
    <row r="1127" spans="1:14" hidden="1" x14ac:dyDescent="0.2">
      <c r="A1127" s="145"/>
      <c r="B1127" s="282" t="s">
        <v>1004</v>
      </c>
      <c r="C1127" s="159"/>
      <c r="D1127" s="280">
        <v>1</v>
      </c>
      <c r="E1127" s="280">
        <v>26.22</v>
      </c>
      <c r="F1127" s="243"/>
      <c r="G1127" s="280">
        <v>2.65</v>
      </c>
      <c r="H1127" s="243"/>
      <c r="I1127" s="243"/>
      <c r="J1127" s="243"/>
      <c r="K1127" s="280">
        <v>69.48</v>
      </c>
      <c r="L1127" s="280">
        <v>69.48</v>
      </c>
      <c r="M1127" s="131"/>
      <c r="N1127" s="159"/>
    </row>
    <row r="1128" spans="1:14" hidden="1" x14ac:dyDescent="0.2">
      <c r="A1128" s="145"/>
      <c r="B1128" s="282" t="s">
        <v>1009</v>
      </c>
      <c r="C1128" s="159"/>
      <c r="D1128" s="280">
        <v>1</v>
      </c>
      <c r="E1128" s="280">
        <v>34.44</v>
      </c>
      <c r="F1128" s="243"/>
      <c r="G1128" s="280">
        <v>1</v>
      </c>
      <c r="H1128" s="243"/>
      <c r="I1128" s="243"/>
      <c r="J1128" s="243"/>
      <c r="K1128" s="280">
        <v>34.44</v>
      </c>
      <c r="L1128" s="280">
        <v>34.44</v>
      </c>
      <c r="M1128" s="131"/>
      <c r="N1128" s="159"/>
    </row>
    <row r="1129" spans="1:14" hidden="1" x14ac:dyDescent="0.2">
      <c r="A1129" s="145"/>
      <c r="B1129" s="282" t="s">
        <v>1010</v>
      </c>
      <c r="C1129" s="159"/>
      <c r="D1129" s="280">
        <v>-2</v>
      </c>
      <c r="E1129" s="280">
        <v>3</v>
      </c>
      <c r="F1129" s="243"/>
      <c r="G1129" s="280">
        <v>0.5</v>
      </c>
      <c r="H1129" s="243"/>
      <c r="I1129" s="243"/>
      <c r="J1129" s="243"/>
      <c r="K1129" s="280">
        <v>1.5</v>
      </c>
      <c r="L1129" s="280">
        <v>-3</v>
      </c>
      <c r="M1129" s="131"/>
      <c r="N1129" s="159"/>
    </row>
    <row r="1130" spans="1:14" hidden="1" x14ac:dyDescent="0.2">
      <c r="A1130" s="145"/>
      <c r="B1130" s="282" t="s">
        <v>1011</v>
      </c>
      <c r="C1130" s="159"/>
      <c r="D1130" s="280">
        <v>-1</v>
      </c>
      <c r="E1130" s="280">
        <v>0.9</v>
      </c>
      <c r="F1130" s="243"/>
      <c r="G1130" s="280">
        <v>2.1</v>
      </c>
      <c r="H1130" s="243"/>
      <c r="I1130" s="243"/>
      <c r="J1130" s="243"/>
      <c r="K1130" s="280">
        <v>1.89</v>
      </c>
      <c r="L1130" s="280">
        <v>-1.89</v>
      </c>
      <c r="M1130" s="131"/>
      <c r="N1130" s="159"/>
    </row>
    <row r="1131" spans="1:14" hidden="1" x14ac:dyDescent="0.2">
      <c r="A1131" s="145"/>
      <c r="B1131" s="282" t="s">
        <v>1012</v>
      </c>
      <c r="C1131" s="159"/>
      <c r="D1131" s="280">
        <v>-2</v>
      </c>
      <c r="E1131" s="280">
        <v>3</v>
      </c>
      <c r="F1131" s="243"/>
      <c r="G1131" s="280">
        <v>2.1</v>
      </c>
      <c r="H1131" s="243"/>
      <c r="I1131" s="243"/>
      <c r="J1131" s="243"/>
      <c r="K1131" s="280">
        <v>6.3</v>
      </c>
      <c r="L1131" s="280">
        <v>-12.6</v>
      </c>
      <c r="M1131" s="131"/>
      <c r="N1131" s="159"/>
    </row>
    <row r="1132" spans="1:14" ht="40.799999999999997" hidden="1" x14ac:dyDescent="0.25">
      <c r="A1132" s="105" t="s">
        <v>505</v>
      </c>
      <c r="B1132" s="116" t="s">
        <v>1017</v>
      </c>
      <c r="C1132" s="95"/>
      <c r="D1132" s="101"/>
      <c r="E1132" s="101"/>
      <c r="F1132" s="101"/>
      <c r="G1132" s="101"/>
      <c r="H1132" s="101"/>
      <c r="I1132" s="101"/>
      <c r="J1132" s="101"/>
      <c r="K1132" s="101"/>
      <c r="L1132" s="101"/>
      <c r="M1132" s="98">
        <v>170.38</v>
      </c>
      <c r="N1132" s="105" t="s">
        <v>63</v>
      </c>
    </row>
    <row r="1133" spans="1:14" hidden="1" x14ac:dyDescent="0.2">
      <c r="A1133" s="155"/>
      <c r="B1133" s="154" t="s">
        <v>937</v>
      </c>
      <c r="C1133" s="100"/>
      <c r="D1133" s="106"/>
      <c r="E1133" s="106"/>
      <c r="F1133" s="106"/>
      <c r="G1133" s="106"/>
      <c r="H1133" s="106"/>
      <c r="I1133" s="106"/>
      <c r="J1133" s="106"/>
      <c r="K1133" s="106"/>
      <c r="L1133" s="106"/>
      <c r="M1133" s="102"/>
      <c r="N1133" s="100"/>
    </row>
    <row r="1134" spans="1:14" hidden="1" x14ac:dyDescent="0.2">
      <c r="A1134" s="145"/>
      <c r="B1134" s="282" t="s">
        <v>984</v>
      </c>
      <c r="C1134" s="159"/>
      <c r="D1134" s="280">
        <v>1</v>
      </c>
      <c r="E1134" s="280">
        <v>17.7</v>
      </c>
      <c r="F1134" s="243"/>
      <c r="G1134" s="280">
        <v>2.65</v>
      </c>
      <c r="H1134" s="243"/>
      <c r="I1134" s="243"/>
      <c r="J1134" s="243"/>
      <c r="K1134" s="280">
        <v>46.91</v>
      </c>
      <c r="L1134" s="280">
        <v>46.91</v>
      </c>
      <c r="M1134" s="131"/>
      <c r="N1134" s="159"/>
    </row>
    <row r="1135" spans="1:14" hidden="1" x14ac:dyDescent="0.2">
      <c r="A1135" s="145"/>
      <c r="B1135" s="282" t="s">
        <v>1003</v>
      </c>
      <c r="C1135" s="159"/>
      <c r="D1135" s="280">
        <v>1</v>
      </c>
      <c r="E1135" s="280">
        <v>9.26</v>
      </c>
      <c r="F1135" s="243"/>
      <c r="G1135" s="280">
        <v>4</v>
      </c>
      <c r="H1135" s="243"/>
      <c r="I1135" s="243"/>
      <c r="J1135" s="243"/>
      <c r="K1135" s="280">
        <v>37.04</v>
      </c>
      <c r="L1135" s="280">
        <v>37.04</v>
      </c>
      <c r="M1135" s="131"/>
      <c r="N1135" s="159"/>
    </row>
    <row r="1136" spans="1:14" hidden="1" x14ac:dyDescent="0.2">
      <c r="A1136" s="145"/>
      <c r="B1136" s="282" t="s">
        <v>1004</v>
      </c>
      <c r="C1136" s="159"/>
      <c r="D1136" s="280">
        <v>1</v>
      </c>
      <c r="E1136" s="280">
        <v>26.22</v>
      </c>
      <c r="F1136" s="243"/>
      <c r="G1136" s="280">
        <v>2.65</v>
      </c>
      <c r="H1136" s="243"/>
      <c r="I1136" s="243"/>
      <c r="J1136" s="243"/>
      <c r="K1136" s="280">
        <v>69.48</v>
      </c>
      <c r="L1136" s="280">
        <v>69.48</v>
      </c>
      <c r="M1136" s="131"/>
      <c r="N1136" s="159"/>
    </row>
    <row r="1137" spans="1:14" hidden="1" x14ac:dyDescent="0.2">
      <c r="A1137" s="145"/>
      <c r="B1137" s="282" t="s">
        <v>1009</v>
      </c>
      <c r="C1137" s="159"/>
      <c r="D1137" s="280">
        <v>1</v>
      </c>
      <c r="E1137" s="280">
        <v>34.44</v>
      </c>
      <c r="F1137" s="243"/>
      <c r="G1137" s="280">
        <v>1</v>
      </c>
      <c r="H1137" s="243"/>
      <c r="I1137" s="243"/>
      <c r="J1137" s="243"/>
      <c r="K1137" s="280">
        <v>34.44</v>
      </c>
      <c r="L1137" s="280">
        <v>34.44</v>
      </c>
      <c r="M1137" s="131"/>
      <c r="N1137" s="159"/>
    </row>
    <row r="1138" spans="1:14" hidden="1" x14ac:dyDescent="0.2">
      <c r="A1138" s="145"/>
      <c r="B1138" s="282" t="s">
        <v>1010</v>
      </c>
      <c r="C1138" s="159"/>
      <c r="D1138" s="280">
        <v>-2</v>
      </c>
      <c r="E1138" s="280">
        <v>3</v>
      </c>
      <c r="F1138" s="243"/>
      <c r="G1138" s="280">
        <v>0.5</v>
      </c>
      <c r="H1138" s="243"/>
      <c r="I1138" s="243"/>
      <c r="J1138" s="243"/>
      <c r="K1138" s="280">
        <v>1.5</v>
      </c>
      <c r="L1138" s="280">
        <v>-3</v>
      </c>
      <c r="M1138" s="131"/>
      <c r="N1138" s="159"/>
    </row>
    <row r="1139" spans="1:14" hidden="1" x14ac:dyDescent="0.2">
      <c r="A1139" s="145"/>
      <c r="B1139" s="282" t="s">
        <v>1011</v>
      </c>
      <c r="C1139" s="159"/>
      <c r="D1139" s="280">
        <v>-1</v>
      </c>
      <c r="E1139" s="280">
        <v>0.9</v>
      </c>
      <c r="F1139" s="243"/>
      <c r="G1139" s="280">
        <v>2.1</v>
      </c>
      <c r="H1139" s="243"/>
      <c r="I1139" s="243"/>
      <c r="J1139" s="243"/>
      <c r="K1139" s="280">
        <v>1.89</v>
      </c>
      <c r="L1139" s="280">
        <v>-1.89</v>
      </c>
      <c r="M1139" s="131"/>
      <c r="N1139" s="159"/>
    </row>
    <row r="1140" spans="1:14" hidden="1" x14ac:dyDescent="0.2">
      <c r="A1140" s="145"/>
      <c r="B1140" s="282" t="s">
        <v>1012</v>
      </c>
      <c r="C1140" s="159"/>
      <c r="D1140" s="280">
        <v>-2</v>
      </c>
      <c r="E1140" s="280">
        <v>3</v>
      </c>
      <c r="F1140" s="243"/>
      <c r="G1140" s="280">
        <v>2.1</v>
      </c>
      <c r="H1140" s="243"/>
      <c r="I1140" s="243"/>
      <c r="J1140" s="243"/>
      <c r="K1140" s="280">
        <v>6.3</v>
      </c>
      <c r="L1140" s="280">
        <v>-12.6</v>
      </c>
      <c r="M1140" s="131"/>
      <c r="N1140" s="159"/>
    </row>
    <row r="1141" spans="1:14" ht="51" hidden="1" x14ac:dyDescent="0.25">
      <c r="A1141" s="105" t="s">
        <v>506</v>
      </c>
      <c r="B1141" s="118" t="s">
        <v>1018</v>
      </c>
      <c r="C1141" s="95"/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v>170.38</v>
      </c>
      <c r="N1141" s="105" t="s">
        <v>63</v>
      </c>
    </row>
    <row r="1142" spans="1:14" hidden="1" x14ac:dyDescent="0.2">
      <c r="A1142" s="145"/>
      <c r="B1142" s="259" t="s">
        <v>937</v>
      </c>
      <c r="C1142" s="159"/>
      <c r="D1142" s="243"/>
      <c r="E1142" s="243"/>
      <c r="F1142" s="243"/>
      <c r="G1142" s="243"/>
      <c r="H1142" s="243"/>
      <c r="I1142" s="243"/>
      <c r="J1142" s="243"/>
      <c r="K1142" s="243"/>
      <c r="L1142" s="243"/>
      <c r="M1142" s="131"/>
      <c r="N1142" s="159"/>
    </row>
    <row r="1143" spans="1:14" hidden="1" x14ac:dyDescent="0.2">
      <c r="A1143" s="145"/>
      <c r="B1143" s="285" t="s">
        <v>984</v>
      </c>
      <c r="C1143" s="159"/>
      <c r="D1143" s="280">
        <v>1</v>
      </c>
      <c r="E1143" s="280">
        <v>17.7</v>
      </c>
      <c r="F1143" s="243"/>
      <c r="G1143" s="280">
        <v>2.65</v>
      </c>
      <c r="H1143" s="243"/>
      <c r="I1143" s="243"/>
      <c r="J1143" s="243"/>
      <c r="K1143" s="280">
        <v>46.91</v>
      </c>
      <c r="L1143" s="280">
        <v>46.91</v>
      </c>
      <c r="M1143" s="131"/>
      <c r="N1143" s="159"/>
    </row>
    <row r="1144" spans="1:14" hidden="1" x14ac:dyDescent="0.2">
      <c r="A1144" s="145"/>
      <c r="B1144" s="282" t="s">
        <v>1003</v>
      </c>
      <c r="C1144" s="159"/>
      <c r="D1144" s="280">
        <v>1</v>
      </c>
      <c r="E1144" s="280">
        <v>9.26</v>
      </c>
      <c r="F1144" s="243"/>
      <c r="G1144" s="280">
        <v>4</v>
      </c>
      <c r="H1144" s="243"/>
      <c r="I1144" s="243"/>
      <c r="J1144" s="243"/>
      <c r="K1144" s="280">
        <v>37.04</v>
      </c>
      <c r="L1144" s="280">
        <v>37.04</v>
      </c>
      <c r="M1144" s="131"/>
      <c r="N1144" s="159"/>
    </row>
    <row r="1145" spans="1:14" hidden="1" x14ac:dyDescent="0.2">
      <c r="A1145" s="145"/>
      <c r="B1145" s="282" t="s">
        <v>1004</v>
      </c>
      <c r="C1145" s="159"/>
      <c r="D1145" s="280">
        <v>1</v>
      </c>
      <c r="E1145" s="280">
        <v>26.22</v>
      </c>
      <c r="F1145" s="243"/>
      <c r="G1145" s="280">
        <v>2.65</v>
      </c>
      <c r="H1145" s="243"/>
      <c r="I1145" s="243"/>
      <c r="J1145" s="243"/>
      <c r="K1145" s="280">
        <v>69.48</v>
      </c>
      <c r="L1145" s="280">
        <v>69.48</v>
      </c>
      <c r="M1145" s="131"/>
      <c r="N1145" s="159"/>
    </row>
    <row r="1146" spans="1:14" hidden="1" x14ac:dyDescent="0.2">
      <c r="A1146" s="145"/>
      <c r="B1146" s="282" t="s">
        <v>1009</v>
      </c>
      <c r="C1146" s="159"/>
      <c r="D1146" s="280">
        <v>1</v>
      </c>
      <c r="E1146" s="280">
        <v>34.44</v>
      </c>
      <c r="F1146" s="243"/>
      <c r="G1146" s="280">
        <v>1</v>
      </c>
      <c r="H1146" s="243"/>
      <c r="I1146" s="243"/>
      <c r="J1146" s="243"/>
      <c r="K1146" s="280">
        <v>34.44</v>
      </c>
      <c r="L1146" s="280">
        <v>34.44</v>
      </c>
      <c r="M1146" s="131"/>
      <c r="N1146" s="159"/>
    </row>
    <row r="1147" spans="1:14" hidden="1" x14ac:dyDescent="0.2">
      <c r="A1147" s="145"/>
      <c r="B1147" s="282" t="s">
        <v>1010</v>
      </c>
      <c r="C1147" s="159"/>
      <c r="D1147" s="280">
        <v>-2</v>
      </c>
      <c r="E1147" s="280">
        <v>3</v>
      </c>
      <c r="F1147" s="243"/>
      <c r="G1147" s="280">
        <v>0.5</v>
      </c>
      <c r="H1147" s="243"/>
      <c r="I1147" s="243"/>
      <c r="J1147" s="243"/>
      <c r="K1147" s="280">
        <v>1.5</v>
      </c>
      <c r="L1147" s="280">
        <v>-3</v>
      </c>
      <c r="M1147" s="131"/>
      <c r="N1147" s="159"/>
    </row>
    <row r="1148" spans="1:14" hidden="1" x14ac:dyDescent="0.2">
      <c r="A1148" s="145"/>
      <c r="B1148" s="282" t="s">
        <v>1011</v>
      </c>
      <c r="C1148" s="159"/>
      <c r="D1148" s="280">
        <v>-1</v>
      </c>
      <c r="E1148" s="280">
        <v>0.9</v>
      </c>
      <c r="F1148" s="243"/>
      <c r="G1148" s="280">
        <v>2.1</v>
      </c>
      <c r="H1148" s="243"/>
      <c r="I1148" s="243"/>
      <c r="J1148" s="243"/>
      <c r="K1148" s="280">
        <v>1.89</v>
      </c>
      <c r="L1148" s="280">
        <v>-1.89</v>
      </c>
      <c r="M1148" s="131"/>
      <c r="N1148" s="159"/>
    </row>
    <row r="1149" spans="1:14" hidden="1" x14ac:dyDescent="0.2">
      <c r="A1149" s="145"/>
      <c r="B1149" s="282" t="s">
        <v>1012</v>
      </c>
      <c r="C1149" s="159"/>
      <c r="D1149" s="280">
        <v>-2</v>
      </c>
      <c r="E1149" s="280">
        <v>3</v>
      </c>
      <c r="F1149" s="243"/>
      <c r="G1149" s="280">
        <v>2.1</v>
      </c>
      <c r="H1149" s="243"/>
      <c r="I1149" s="243"/>
      <c r="J1149" s="243"/>
      <c r="K1149" s="280">
        <v>6.3</v>
      </c>
      <c r="L1149" s="280">
        <v>-12.6</v>
      </c>
      <c r="M1149" s="131"/>
      <c r="N1149" s="159"/>
    </row>
    <row r="1150" spans="1:14" ht="12" hidden="1" customHeight="1" x14ac:dyDescent="0.2">
      <c r="A1150" s="200" t="s">
        <v>1208</v>
      </c>
      <c r="B1150" s="164" t="s">
        <v>1209</v>
      </c>
      <c r="C1150" s="165"/>
      <c r="D1150" s="241"/>
      <c r="E1150" s="241"/>
      <c r="F1150" s="241"/>
      <c r="G1150" s="241"/>
      <c r="H1150" s="241"/>
      <c r="I1150" s="241"/>
      <c r="J1150" s="241"/>
      <c r="K1150" s="241"/>
      <c r="L1150" s="241"/>
      <c r="M1150" s="201"/>
      <c r="N1150" s="165"/>
    </row>
    <row r="1151" spans="1:14" ht="12" hidden="1" customHeight="1" x14ac:dyDescent="0.2">
      <c r="A1151" s="140" t="s">
        <v>508</v>
      </c>
      <c r="B1151" s="141" t="s">
        <v>838</v>
      </c>
      <c r="C1151" s="127"/>
      <c r="D1151" s="237"/>
      <c r="E1151" s="237"/>
      <c r="F1151" s="237"/>
      <c r="G1151" s="237"/>
      <c r="H1151" s="237"/>
      <c r="I1151" s="237"/>
      <c r="J1151" s="237"/>
      <c r="K1151" s="237"/>
      <c r="L1151" s="237"/>
      <c r="M1151" s="128"/>
      <c r="N1151" s="127"/>
    </row>
    <row r="1152" spans="1:14" ht="42" hidden="1" customHeight="1" x14ac:dyDescent="0.25">
      <c r="A1152" s="117"/>
      <c r="B1152" s="116" t="s">
        <v>988</v>
      </c>
      <c r="C1152" s="133" t="s">
        <v>1210</v>
      </c>
      <c r="D1152" s="193"/>
      <c r="E1152" s="193"/>
      <c r="F1152" s="193"/>
      <c r="G1152" s="193"/>
      <c r="H1152" s="193"/>
      <c r="I1152" s="193"/>
      <c r="J1152" s="193"/>
      <c r="K1152" s="193"/>
      <c r="L1152" s="193"/>
      <c r="M1152" s="98">
        <v>37.82</v>
      </c>
      <c r="N1152" s="117" t="s">
        <v>124</v>
      </c>
    </row>
    <row r="1153" spans="1:14" ht="12" hidden="1" customHeight="1" x14ac:dyDescent="0.2">
      <c r="A1153" s="138"/>
      <c r="B1153" s="139" t="s">
        <v>876</v>
      </c>
      <c r="C1153" s="115"/>
      <c r="D1153" s="108">
        <v>1</v>
      </c>
      <c r="E1153" s="108">
        <v>37.82</v>
      </c>
      <c r="F1153" s="238"/>
      <c r="G1153" s="238"/>
      <c r="H1153" s="238"/>
      <c r="I1153" s="238"/>
      <c r="J1153" s="238"/>
      <c r="K1153" s="108">
        <v>37.82</v>
      </c>
      <c r="L1153" s="108">
        <v>37.82</v>
      </c>
      <c r="M1153" s="110"/>
      <c r="N1153" s="115"/>
    </row>
    <row r="1154" spans="1:14" ht="12" hidden="1" customHeight="1" x14ac:dyDescent="0.2">
      <c r="A1154" s="140" t="s">
        <v>510</v>
      </c>
      <c r="B1154" s="141" t="s">
        <v>877</v>
      </c>
      <c r="C1154" s="127"/>
      <c r="D1154" s="237"/>
      <c r="E1154" s="237"/>
      <c r="F1154" s="237"/>
      <c r="G1154" s="237"/>
      <c r="H1154" s="237"/>
      <c r="I1154" s="237"/>
      <c r="J1154" s="237"/>
      <c r="K1154" s="237"/>
      <c r="L1154" s="237"/>
      <c r="M1154" s="128"/>
      <c r="N1154" s="127"/>
    </row>
    <row r="1155" spans="1:14" ht="31.5" hidden="1" customHeight="1" x14ac:dyDescent="0.25">
      <c r="A1155" s="105" t="s">
        <v>511</v>
      </c>
      <c r="B1155" s="116" t="s">
        <v>848</v>
      </c>
      <c r="C1155" s="95" t="s">
        <v>978</v>
      </c>
      <c r="D1155" s="101"/>
      <c r="E1155" s="101"/>
      <c r="F1155" s="101"/>
      <c r="G1155" s="101"/>
      <c r="H1155" s="101"/>
      <c r="I1155" s="101"/>
      <c r="J1155" s="101"/>
      <c r="K1155" s="101"/>
      <c r="L1155" s="101"/>
      <c r="M1155" s="98">
        <f>SUM(L1156:L1158)</f>
        <v>12.96</v>
      </c>
      <c r="N1155" s="105" t="s">
        <v>46</v>
      </c>
    </row>
    <row r="1156" spans="1:14" hidden="1" x14ac:dyDescent="0.25">
      <c r="A1156" s="144"/>
      <c r="B1156" s="139" t="s">
        <v>1211</v>
      </c>
      <c r="C1156" s="157"/>
      <c r="D1156" s="107">
        <v>4</v>
      </c>
      <c r="E1156" s="107">
        <f>0.6+0.1*2</f>
        <v>0.8</v>
      </c>
      <c r="F1156" s="109"/>
      <c r="G1156" s="107">
        <f>0.6+0.1*2</f>
        <v>0.8</v>
      </c>
      <c r="H1156" s="109"/>
      <c r="I1156" s="107">
        <v>1.35</v>
      </c>
      <c r="J1156" s="109"/>
      <c r="K1156" s="107">
        <f>E1156*G1156*I1156</f>
        <v>0.86400000000000021</v>
      </c>
      <c r="L1156" s="107">
        <f>K1156*D1156</f>
        <v>3.4560000000000008</v>
      </c>
      <c r="M1156" s="110"/>
      <c r="N1156" s="157"/>
    </row>
    <row r="1157" spans="1:14" hidden="1" x14ac:dyDescent="0.25">
      <c r="A1157" s="138"/>
      <c r="B1157" s="139" t="s">
        <v>1212</v>
      </c>
      <c r="C1157" s="157"/>
      <c r="D1157" s="108">
        <v>6</v>
      </c>
      <c r="E1157" s="107">
        <f>0.7+0.1*2</f>
        <v>0.89999999999999991</v>
      </c>
      <c r="F1157" s="109"/>
      <c r="G1157" s="107">
        <f>0.55+0.1*2</f>
        <v>0.75</v>
      </c>
      <c r="H1157" s="109"/>
      <c r="I1157" s="108">
        <v>1.35</v>
      </c>
      <c r="J1157" s="109"/>
      <c r="K1157" s="107">
        <f t="shared" ref="K1157:K1158" si="67">E1157*G1157*I1157</f>
        <v>0.91125</v>
      </c>
      <c r="L1157" s="107">
        <f t="shared" ref="L1157:L1158" si="68">K1157*D1157</f>
        <v>5.4675000000000002</v>
      </c>
      <c r="M1157" s="110"/>
      <c r="N1157" s="157"/>
    </row>
    <row r="1158" spans="1:14" hidden="1" x14ac:dyDescent="0.25">
      <c r="A1158" s="138"/>
      <c r="B1158" s="139" t="s">
        <v>1213</v>
      </c>
      <c r="C1158" s="157"/>
      <c r="D1158" s="108">
        <v>2</v>
      </c>
      <c r="E1158" s="107">
        <f>1.1+0.1*2</f>
        <v>1.3</v>
      </c>
      <c r="F1158" s="109"/>
      <c r="G1158" s="107">
        <f>0.95+0.1*2</f>
        <v>1.1499999999999999</v>
      </c>
      <c r="H1158" s="109"/>
      <c r="I1158" s="108">
        <v>1.35</v>
      </c>
      <c r="J1158" s="109"/>
      <c r="K1158" s="107">
        <f t="shared" si="67"/>
        <v>2.0182500000000001</v>
      </c>
      <c r="L1158" s="107">
        <f t="shared" si="68"/>
        <v>4.0365000000000002</v>
      </c>
      <c r="M1158" s="110"/>
      <c r="N1158" s="157"/>
    </row>
    <row r="1159" spans="1:14" ht="42" hidden="1" customHeight="1" x14ac:dyDescent="0.25">
      <c r="A1159" s="117" t="s">
        <v>512</v>
      </c>
      <c r="B1159" s="118" t="s">
        <v>68</v>
      </c>
      <c r="C1159" s="133" t="s">
        <v>881</v>
      </c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98">
        <f>L1160+L1161+L1162</f>
        <v>9.6</v>
      </c>
      <c r="N1159" s="117" t="s">
        <v>63</v>
      </c>
    </row>
    <row r="1160" spans="1:14" hidden="1" x14ac:dyDescent="0.25">
      <c r="A1160" s="144"/>
      <c r="B1160" s="139" t="s">
        <v>1211</v>
      </c>
      <c r="C1160" s="157"/>
      <c r="D1160" s="107">
        <v>4</v>
      </c>
      <c r="E1160" s="107">
        <f>0.6+0.1*2</f>
        <v>0.8</v>
      </c>
      <c r="F1160" s="109"/>
      <c r="G1160" s="107">
        <f>0.6+0.1*2</f>
        <v>0.8</v>
      </c>
      <c r="H1160" s="109"/>
      <c r="I1160" s="107"/>
      <c r="J1160" s="109"/>
      <c r="K1160" s="107">
        <f>E1160*G1160</f>
        <v>0.64000000000000012</v>
      </c>
      <c r="L1160" s="107">
        <f>K1160*D1160</f>
        <v>2.5600000000000005</v>
      </c>
      <c r="M1160" s="110"/>
      <c r="N1160" s="157"/>
    </row>
    <row r="1161" spans="1:14" hidden="1" x14ac:dyDescent="0.25">
      <c r="A1161" s="138"/>
      <c r="B1161" s="139" t="s">
        <v>1212</v>
      </c>
      <c r="C1161" s="157"/>
      <c r="D1161" s="108">
        <v>6</v>
      </c>
      <c r="E1161" s="107">
        <f>0.7+0.1*2</f>
        <v>0.89999999999999991</v>
      </c>
      <c r="F1161" s="109"/>
      <c r="G1161" s="107">
        <f>0.55+0.1*2</f>
        <v>0.75</v>
      </c>
      <c r="H1161" s="109"/>
      <c r="I1161" s="108"/>
      <c r="J1161" s="109"/>
      <c r="K1161" s="107">
        <f t="shared" ref="K1161:K1162" si="69">E1161*G1161</f>
        <v>0.67499999999999993</v>
      </c>
      <c r="L1161" s="107">
        <f t="shared" ref="L1161:L1162" si="70">K1161*D1161</f>
        <v>4.05</v>
      </c>
      <c r="M1161" s="110"/>
      <c r="N1161" s="157"/>
    </row>
    <row r="1162" spans="1:14" hidden="1" x14ac:dyDescent="0.25">
      <c r="A1162" s="138"/>
      <c r="B1162" s="139" t="s">
        <v>1213</v>
      </c>
      <c r="C1162" s="157"/>
      <c r="D1162" s="108">
        <v>2</v>
      </c>
      <c r="E1162" s="107">
        <f>1.1+0.1*2</f>
        <v>1.3</v>
      </c>
      <c r="F1162" s="109"/>
      <c r="G1162" s="107">
        <f>0.95+0.1*2</f>
        <v>1.1499999999999999</v>
      </c>
      <c r="H1162" s="109"/>
      <c r="I1162" s="108"/>
      <c r="J1162" s="109"/>
      <c r="K1162" s="107">
        <f t="shared" si="69"/>
        <v>1.4949999999999999</v>
      </c>
      <c r="L1162" s="107">
        <f t="shared" si="70"/>
        <v>2.9899999999999998</v>
      </c>
      <c r="M1162" s="110"/>
      <c r="N1162" s="157"/>
    </row>
    <row r="1163" spans="1:14" ht="42" hidden="1" customHeight="1" x14ac:dyDescent="0.25">
      <c r="A1163" s="117" t="s">
        <v>513</v>
      </c>
      <c r="B1163" s="116" t="s">
        <v>882</v>
      </c>
      <c r="C1163" s="133" t="s">
        <v>1417</v>
      </c>
      <c r="D1163" s="193"/>
      <c r="E1163" s="193"/>
      <c r="F1163" s="193"/>
      <c r="G1163" s="193"/>
      <c r="H1163" s="193"/>
      <c r="I1163" s="193"/>
      <c r="J1163" s="193"/>
      <c r="K1163" s="193"/>
      <c r="L1163" s="193"/>
      <c r="M1163" s="98">
        <f>SUM(L1164:L1166)</f>
        <v>0.48</v>
      </c>
      <c r="N1163" s="117" t="s">
        <v>46</v>
      </c>
    </row>
    <row r="1164" spans="1:14" hidden="1" x14ac:dyDescent="0.25">
      <c r="A1164" s="144"/>
      <c r="B1164" s="139" t="s">
        <v>1211</v>
      </c>
      <c r="C1164" s="157"/>
      <c r="D1164" s="107">
        <v>4</v>
      </c>
      <c r="E1164" s="107">
        <f>0.6+0.1*2</f>
        <v>0.8</v>
      </c>
      <c r="F1164" s="109"/>
      <c r="G1164" s="107">
        <f>0.6+0.1*2</f>
        <v>0.8</v>
      </c>
      <c r="H1164" s="109"/>
      <c r="I1164" s="107">
        <v>0.05</v>
      </c>
      <c r="J1164" s="109"/>
      <c r="K1164" s="107">
        <f>E1164*G1164*I1164</f>
        <v>3.2000000000000008E-2</v>
      </c>
      <c r="L1164" s="107">
        <f>K1164*D1164</f>
        <v>0.12800000000000003</v>
      </c>
      <c r="M1164" s="110"/>
      <c r="N1164" s="157"/>
    </row>
    <row r="1165" spans="1:14" hidden="1" x14ac:dyDescent="0.25">
      <c r="A1165" s="138"/>
      <c r="B1165" s="139" t="s">
        <v>1212</v>
      </c>
      <c r="C1165" s="157"/>
      <c r="D1165" s="108">
        <v>6</v>
      </c>
      <c r="E1165" s="107">
        <f>0.7+0.1*2</f>
        <v>0.89999999999999991</v>
      </c>
      <c r="F1165" s="109"/>
      <c r="G1165" s="107">
        <f>0.55+0.1*2</f>
        <v>0.75</v>
      </c>
      <c r="H1165" s="109"/>
      <c r="I1165" s="107">
        <v>0.05</v>
      </c>
      <c r="J1165" s="109"/>
      <c r="K1165" s="107">
        <f t="shared" ref="K1165:K1166" si="71">E1165*G1165*I1165</f>
        <v>3.3749999999999995E-2</v>
      </c>
      <c r="L1165" s="107">
        <f t="shared" ref="L1165:L1166" si="72">K1165*D1165</f>
        <v>0.20249999999999996</v>
      </c>
      <c r="M1165" s="110"/>
      <c r="N1165" s="157"/>
    </row>
    <row r="1166" spans="1:14" hidden="1" x14ac:dyDescent="0.25">
      <c r="A1166" s="138"/>
      <c r="B1166" s="139" t="s">
        <v>1213</v>
      </c>
      <c r="C1166" s="157"/>
      <c r="D1166" s="108">
        <v>2</v>
      </c>
      <c r="E1166" s="107">
        <f>1.1+0.1*2</f>
        <v>1.3</v>
      </c>
      <c r="F1166" s="109"/>
      <c r="G1166" s="107">
        <f>0.95+0.1*2</f>
        <v>1.1499999999999999</v>
      </c>
      <c r="H1166" s="109"/>
      <c r="I1166" s="107">
        <v>0.05</v>
      </c>
      <c r="J1166" s="109"/>
      <c r="K1166" s="107">
        <f t="shared" si="71"/>
        <v>7.4749999999999997E-2</v>
      </c>
      <c r="L1166" s="107">
        <f t="shared" si="72"/>
        <v>0.14949999999999999</v>
      </c>
      <c r="M1166" s="110"/>
      <c r="N1166" s="157"/>
    </row>
    <row r="1167" spans="1:14" ht="42" hidden="1" customHeight="1" x14ac:dyDescent="0.25">
      <c r="A1167" s="117" t="s">
        <v>514</v>
      </c>
      <c r="B1167" s="118" t="s">
        <v>70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v>29.5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29.5</v>
      </c>
      <c r="F1168" s="238"/>
      <c r="G1168" s="238"/>
      <c r="H1168" s="238"/>
      <c r="I1168" s="238"/>
      <c r="J1168" s="238"/>
      <c r="K1168" s="108">
        <v>29.5</v>
      </c>
      <c r="L1168" s="108">
        <v>29.5</v>
      </c>
      <c r="M1168" s="110"/>
      <c r="N1168" s="115"/>
    </row>
    <row r="1169" spans="1:14" ht="42" hidden="1" customHeight="1" x14ac:dyDescent="0.25">
      <c r="A1169" s="117" t="s">
        <v>515</v>
      </c>
      <c r="B1169" s="118" t="s">
        <v>72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f>L1170</f>
        <v>125.1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125.1</v>
      </c>
      <c r="F1170" s="238"/>
      <c r="G1170" s="238"/>
      <c r="H1170" s="238"/>
      <c r="I1170" s="238"/>
      <c r="J1170" s="238"/>
      <c r="K1170" s="108">
        <f>E1170</f>
        <v>125.1</v>
      </c>
      <c r="L1170" s="108">
        <f>K1170*D1170</f>
        <v>125.1</v>
      </c>
      <c r="M1170" s="110"/>
      <c r="N1170" s="115"/>
    </row>
    <row r="1171" spans="1:14" ht="42" hidden="1" customHeight="1" x14ac:dyDescent="0.25">
      <c r="A1171" s="117" t="s">
        <v>516</v>
      </c>
      <c r="B1171" s="118" t="s">
        <v>45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98">
        <v>35.799999999999997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35.799999999999997</v>
      </c>
      <c r="F1172" s="238"/>
      <c r="G1172" s="238"/>
      <c r="H1172" s="238"/>
      <c r="I1172" s="238"/>
      <c r="J1172" s="238"/>
      <c r="K1172" s="108">
        <v>35.799999999999997</v>
      </c>
      <c r="L1172" s="108">
        <v>35.799999999999997</v>
      </c>
      <c r="M1172" s="110"/>
      <c r="N1172" s="115"/>
    </row>
    <row r="1173" spans="1:14" ht="42" hidden="1" customHeight="1" x14ac:dyDescent="0.25">
      <c r="A1173" s="117" t="s">
        <v>517</v>
      </c>
      <c r="B1173" s="118" t="s">
        <v>73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221">
        <f>L1174</f>
        <v>71.8</v>
      </c>
      <c r="N1173" s="117" t="s">
        <v>71</v>
      </c>
    </row>
    <row r="1174" spans="1:14" ht="12" hidden="1" customHeight="1" x14ac:dyDescent="0.2">
      <c r="A1174" s="138"/>
      <c r="B1174" s="139" t="s">
        <v>884</v>
      </c>
      <c r="C1174" s="115"/>
      <c r="D1174" s="108">
        <v>1</v>
      </c>
      <c r="E1174" s="108">
        <v>71.8</v>
      </c>
      <c r="F1174" s="238"/>
      <c r="G1174" s="238"/>
      <c r="H1174" s="238"/>
      <c r="I1174" s="238"/>
      <c r="J1174" s="238"/>
      <c r="K1174" s="108">
        <f>E1174</f>
        <v>71.8</v>
      </c>
      <c r="L1174" s="108">
        <f>K1174</f>
        <v>71.8</v>
      </c>
      <c r="M1174" s="110"/>
      <c r="N1174" s="115"/>
    </row>
    <row r="1175" spans="1:14" ht="42" hidden="1" customHeight="1" x14ac:dyDescent="0.25">
      <c r="A1175" s="117" t="s">
        <v>518</v>
      </c>
      <c r="B1175" s="116" t="s">
        <v>885</v>
      </c>
      <c r="C1175" s="112"/>
      <c r="D1175" s="193"/>
      <c r="E1175" s="193"/>
      <c r="F1175" s="193"/>
      <c r="G1175" s="193"/>
      <c r="H1175" s="193"/>
      <c r="I1175" s="193"/>
      <c r="J1175" s="193"/>
      <c r="K1175" s="193"/>
      <c r="L1175" s="193"/>
      <c r="M1175" s="98">
        <f>SUM(L1176:L1180)</f>
        <v>3.63</v>
      </c>
      <c r="N1175" s="117" t="s">
        <v>46</v>
      </c>
    </row>
    <row r="1176" spans="1:14" ht="12" hidden="1" customHeight="1" x14ac:dyDescent="0.2">
      <c r="A1176" s="138"/>
      <c r="B1176" s="139" t="s">
        <v>884</v>
      </c>
      <c r="C1176" s="238" t="s">
        <v>1418</v>
      </c>
      <c r="D1176" s="108"/>
      <c r="E1176" s="108">
        <v>1.81</v>
      </c>
      <c r="F1176" s="238"/>
      <c r="G1176" s="238"/>
      <c r="H1176" s="238"/>
      <c r="I1176" s="238"/>
      <c r="J1176" s="238"/>
      <c r="K1176" s="108">
        <v>1.81</v>
      </c>
      <c r="L1176" s="108">
        <f>K1176</f>
        <v>1.81</v>
      </c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1419</v>
      </c>
      <c r="D1180" s="108"/>
      <c r="E1180" s="108">
        <v>1.82</v>
      </c>
      <c r="F1180" s="238"/>
      <c r="G1180" s="238"/>
      <c r="H1180" s="238"/>
      <c r="I1180" s="238"/>
      <c r="J1180" s="238"/>
      <c r="K1180" s="108">
        <v>1.82</v>
      </c>
      <c r="L1180" s="108">
        <f>K1180</f>
        <v>1.82</v>
      </c>
      <c r="M1180" s="110"/>
      <c r="N1180" s="115"/>
    </row>
    <row r="1181" spans="1:14" ht="52.5" hidden="1" customHeight="1" x14ac:dyDescent="0.25">
      <c r="A1181" s="105" t="s">
        <v>519</v>
      </c>
      <c r="B1181" s="116" t="s">
        <v>992</v>
      </c>
      <c r="C1181" s="124" t="s">
        <v>993</v>
      </c>
      <c r="D1181" s="99"/>
      <c r="E1181" s="193"/>
      <c r="F1181" s="193"/>
      <c r="G1181" s="193"/>
      <c r="H1181" s="193"/>
      <c r="I1181" s="193"/>
      <c r="J1181" s="193"/>
      <c r="K1181" s="193"/>
      <c r="L1181" s="193"/>
      <c r="M1181" s="98">
        <f>L1182</f>
        <v>49.39</v>
      </c>
      <c r="N1181" s="117" t="s">
        <v>46</v>
      </c>
    </row>
    <row r="1182" spans="1:14" ht="12" hidden="1" customHeight="1" x14ac:dyDescent="0.2">
      <c r="A1182" s="138"/>
      <c r="B1182" s="139" t="s">
        <v>884</v>
      </c>
      <c r="C1182" s="115"/>
      <c r="D1182" s="108"/>
      <c r="E1182" s="108">
        <v>49.39</v>
      </c>
      <c r="F1182" s="238"/>
      <c r="G1182" s="238"/>
      <c r="H1182" s="238"/>
      <c r="I1182" s="238"/>
      <c r="J1182" s="238"/>
      <c r="K1182" s="108">
        <v>49.39</v>
      </c>
      <c r="L1182" s="108">
        <f>K1182</f>
        <v>49.39</v>
      </c>
      <c r="M1182" s="110"/>
      <c r="N1182" s="115"/>
    </row>
    <row r="1183" spans="1:14" ht="52.8" hidden="1" customHeight="1" x14ac:dyDescent="0.25">
      <c r="A1183" s="105" t="s">
        <v>520</v>
      </c>
      <c r="B1183" s="116" t="s">
        <v>994</v>
      </c>
      <c r="C1183" s="133" t="s">
        <v>886</v>
      </c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8.81</v>
      </c>
      <c r="N1183" s="105" t="s">
        <v>63</v>
      </c>
    </row>
    <row r="1184" spans="1:14" ht="12" hidden="1" customHeight="1" x14ac:dyDescent="0.2">
      <c r="A1184" s="148"/>
      <c r="B1184" s="138" t="s">
        <v>1214</v>
      </c>
      <c r="C1184" s="115"/>
      <c r="D1184" s="108">
        <v>3</v>
      </c>
      <c r="E1184" s="108">
        <v>12.31</v>
      </c>
      <c r="F1184" s="238"/>
      <c r="G1184" s="108">
        <v>0.15</v>
      </c>
      <c r="H1184" s="238"/>
      <c r="I1184" s="238"/>
      <c r="J1184" s="238"/>
      <c r="K1184" s="108">
        <v>1.85</v>
      </c>
      <c r="L1184" s="108">
        <v>5.54</v>
      </c>
      <c r="M1184" s="110"/>
      <c r="N1184" s="115"/>
    </row>
    <row r="1185" spans="1:14" ht="12" hidden="1" customHeight="1" x14ac:dyDescent="0.2">
      <c r="A1185" s="148"/>
      <c r="B1185" s="138" t="s">
        <v>1215</v>
      </c>
      <c r="C1185" s="115"/>
      <c r="D1185" s="108">
        <v>4</v>
      </c>
      <c r="E1185" s="108">
        <v>4.8</v>
      </c>
      <c r="F1185" s="238"/>
      <c r="G1185" s="108">
        <v>0.15</v>
      </c>
      <c r="H1185" s="238"/>
      <c r="I1185" s="238"/>
      <c r="J1185" s="238"/>
      <c r="K1185" s="108">
        <v>0.72</v>
      </c>
      <c r="L1185" s="108">
        <v>2.88</v>
      </c>
      <c r="M1185" s="110"/>
      <c r="N1185" s="115"/>
    </row>
    <row r="1186" spans="1:14" ht="24" hidden="1" customHeight="1" x14ac:dyDescent="0.25">
      <c r="A1186" s="148"/>
      <c r="B1186" s="242" t="s">
        <v>1216</v>
      </c>
      <c r="C1186" s="157"/>
      <c r="D1186" s="108">
        <v>2</v>
      </c>
      <c r="E1186" s="108">
        <v>1.3</v>
      </c>
      <c r="F1186" s="109"/>
      <c r="G1186" s="108">
        <v>0.15</v>
      </c>
      <c r="H1186" s="109"/>
      <c r="I1186" s="109"/>
      <c r="J1186" s="109"/>
      <c r="K1186" s="108">
        <v>0.2</v>
      </c>
      <c r="L1186" s="108">
        <v>0.39</v>
      </c>
      <c r="M1186" s="110"/>
      <c r="N1186" s="157"/>
    </row>
    <row r="1187" spans="1:14" ht="30.6" hidden="1" x14ac:dyDescent="0.25">
      <c r="A1187" s="105" t="s">
        <v>521</v>
      </c>
      <c r="B1187" s="116" t="s">
        <v>887</v>
      </c>
      <c r="C1187" s="270" t="s">
        <v>995</v>
      </c>
      <c r="D1187" s="101"/>
      <c r="E1187" s="101"/>
      <c r="F1187" s="101"/>
      <c r="G1187" s="101"/>
      <c r="H1187" s="101"/>
      <c r="I1187" s="101"/>
      <c r="J1187" s="101"/>
      <c r="K1187" s="101"/>
      <c r="L1187" s="101"/>
      <c r="M1187" s="98">
        <f>SUM(L1188:L1189)</f>
        <v>9.3300000000000018</v>
      </c>
      <c r="N1187" s="117" t="s">
        <v>46</v>
      </c>
    </row>
    <row r="1188" spans="1:14" ht="12" hidden="1" customHeight="1" x14ac:dyDescent="0.2">
      <c r="A1188" s="148"/>
      <c r="B1188" s="139" t="s">
        <v>888</v>
      </c>
      <c r="C1188" s="115"/>
      <c r="D1188" s="108">
        <v>1</v>
      </c>
      <c r="E1188" s="108">
        <f>M1155</f>
        <v>12.96</v>
      </c>
      <c r="F1188" s="238"/>
      <c r="G1188" s="238"/>
      <c r="H1188" s="238"/>
      <c r="I1188" s="238"/>
      <c r="J1188" s="238"/>
      <c r="K1188" s="108">
        <f>E1188</f>
        <v>12.96</v>
      </c>
      <c r="L1188" s="108">
        <f>K1188</f>
        <v>12.96</v>
      </c>
      <c r="M1188" s="110"/>
      <c r="N1188" s="115"/>
    </row>
    <row r="1189" spans="1:14" ht="12" hidden="1" customHeight="1" x14ac:dyDescent="0.2">
      <c r="A1189" s="148"/>
      <c r="B1189" s="139" t="s">
        <v>889</v>
      </c>
      <c r="C1189" s="115"/>
      <c r="D1189" s="108">
        <v>-1</v>
      </c>
      <c r="E1189" s="108">
        <v>3.63</v>
      </c>
      <c r="F1189" s="238"/>
      <c r="G1189" s="238"/>
      <c r="H1189" s="238"/>
      <c r="I1189" s="238"/>
      <c r="J1189" s="238"/>
      <c r="K1189" s="108">
        <v>3.63</v>
      </c>
      <c r="L1189" s="108">
        <v>-3.63</v>
      </c>
      <c r="M1189" s="110"/>
      <c r="N1189" s="115"/>
    </row>
    <row r="1190" spans="1:14" ht="51" hidden="1" x14ac:dyDescent="0.25">
      <c r="A1190" s="105" t="s">
        <v>1446</v>
      </c>
      <c r="B1190" s="105" t="s">
        <v>834</v>
      </c>
      <c r="C1190" s="95"/>
      <c r="D1190" s="96"/>
      <c r="E1190" s="96"/>
      <c r="F1190" s="101"/>
      <c r="G1190" s="101"/>
      <c r="H1190" s="101"/>
      <c r="I1190" s="101"/>
      <c r="J1190" s="101"/>
      <c r="K1190" s="96"/>
      <c r="L1190" s="96"/>
      <c r="M1190" s="105">
        <f>K1191</f>
        <v>58.13</v>
      </c>
      <c r="N1190" s="105" t="s">
        <v>63</v>
      </c>
    </row>
    <row r="1191" spans="1:14" ht="12" hidden="1" customHeight="1" x14ac:dyDescent="0.2">
      <c r="A1191" s="144"/>
      <c r="B1191" s="138"/>
      <c r="C1191" s="157" t="s">
        <v>835</v>
      </c>
      <c r="D1191" s="107">
        <v>1</v>
      </c>
      <c r="E1191" s="107">
        <f>12.31*3+4.8*2+4.5*2+1.3*2</f>
        <v>58.13</v>
      </c>
      <c r="F1191" s="109"/>
      <c r="G1191" s="109">
        <v>1</v>
      </c>
      <c r="H1191" s="109"/>
      <c r="I1191" s="109"/>
      <c r="J1191" s="109"/>
      <c r="K1191" s="107">
        <f>E1191*G1191</f>
        <v>58.13</v>
      </c>
      <c r="L1191" s="107"/>
      <c r="M1191" s="110"/>
      <c r="N1191" s="115"/>
    </row>
    <row r="1192" spans="1:14" ht="51" hidden="1" x14ac:dyDescent="0.2">
      <c r="A1192" s="105" t="s">
        <v>1447</v>
      </c>
      <c r="B1192" s="117" t="s">
        <v>890</v>
      </c>
      <c r="C1192" s="95"/>
      <c r="D1192" s="96"/>
      <c r="E1192" s="99"/>
      <c r="F1192" s="106"/>
      <c r="G1192" s="106"/>
      <c r="H1192" s="106"/>
      <c r="I1192" s="106"/>
      <c r="J1192" s="106"/>
      <c r="K1192" s="99"/>
      <c r="L1192" s="99"/>
      <c r="M1192" s="105">
        <f>K1193</f>
        <v>87.913199999999989</v>
      </c>
      <c r="N1192" s="105" t="s">
        <v>46</v>
      </c>
    </row>
    <row r="1193" spans="1:14" ht="12" hidden="1" customHeight="1" x14ac:dyDescent="0.2">
      <c r="A1193" s="148"/>
      <c r="B1193" s="138"/>
      <c r="C1193" s="157" t="s">
        <v>891</v>
      </c>
      <c r="D1193" s="107">
        <v>1</v>
      </c>
      <c r="E1193" s="108">
        <f>(4.8+1.3)*12.01</f>
        <v>73.260999999999996</v>
      </c>
      <c r="F1193" s="238"/>
      <c r="G1193" s="238">
        <v>1.2</v>
      </c>
      <c r="H1193" s="238"/>
      <c r="I1193" s="238"/>
      <c r="J1193" s="238"/>
      <c r="K1193" s="108">
        <f>E1193*G1193</f>
        <v>87.913199999999989</v>
      </c>
      <c r="L1193" s="108"/>
      <c r="M1193" s="110"/>
      <c r="N1193" s="115"/>
    </row>
    <row r="1194" spans="1:14" ht="12" hidden="1" customHeight="1" x14ac:dyDescent="0.2">
      <c r="A1194" s="140" t="s">
        <v>522</v>
      </c>
      <c r="B1194" s="141" t="s">
        <v>142</v>
      </c>
      <c r="C1194" s="127"/>
      <c r="D1194" s="237"/>
      <c r="E1194" s="237"/>
      <c r="F1194" s="237"/>
      <c r="G1194" s="237"/>
      <c r="H1194" s="237"/>
      <c r="I1194" s="237"/>
      <c r="J1194" s="237"/>
      <c r="K1194" s="237"/>
      <c r="L1194" s="237"/>
      <c r="M1194" s="128"/>
      <c r="N1194" s="127"/>
    </row>
    <row r="1195" spans="1:14" ht="63" hidden="1" customHeight="1" x14ac:dyDescent="0.25">
      <c r="A1195" s="150" t="s">
        <v>523</v>
      </c>
      <c r="B1195" s="116" t="s">
        <v>893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64.599999999999994</v>
      </c>
      <c r="N1195" s="105" t="s">
        <v>63</v>
      </c>
    </row>
    <row r="1196" spans="1:14" ht="14.25" hidden="1" customHeight="1" x14ac:dyDescent="0.2">
      <c r="A1196" s="148"/>
      <c r="B1196" s="139" t="s">
        <v>884</v>
      </c>
      <c r="C1196" s="115"/>
      <c r="D1196" s="108">
        <v>1</v>
      </c>
      <c r="E1196" s="108">
        <v>64.599999999999994</v>
      </c>
      <c r="F1196" s="238"/>
      <c r="G1196" s="238"/>
      <c r="H1196" s="238"/>
      <c r="I1196" s="238"/>
      <c r="J1196" s="238"/>
      <c r="K1196" s="108">
        <v>64.599999999999994</v>
      </c>
      <c r="L1196" s="108">
        <v>64.599999999999994</v>
      </c>
      <c r="M1196" s="110"/>
      <c r="N1196" s="115"/>
    </row>
    <row r="1197" spans="1:14" ht="63" hidden="1" customHeight="1" x14ac:dyDescent="0.25">
      <c r="A1197" s="150" t="s">
        <v>524</v>
      </c>
      <c r="B1197" s="116" t="s">
        <v>1217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95.5</v>
      </c>
      <c r="N1197" s="105" t="s">
        <v>71</v>
      </c>
    </row>
    <row r="1198" spans="1:14" ht="12" hidden="1" customHeight="1" x14ac:dyDescent="0.2">
      <c r="A1198" s="148"/>
      <c r="B1198" s="139" t="s">
        <v>884</v>
      </c>
      <c r="C1198" s="115"/>
      <c r="D1198" s="108">
        <v>1</v>
      </c>
      <c r="E1198" s="108">
        <v>95.5</v>
      </c>
      <c r="F1198" s="238"/>
      <c r="G1198" s="238"/>
      <c r="H1198" s="238"/>
      <c r="I1198" s="238"/>
      <c r="J1198" s="238"/>
      <c r="K1198" s="108">
        <v>95.5</v>
      </c>
      <c r="L1198" s="108">
        <v>95.5</v>
      </c>
      <c r="M1198" s="110"/>
      <c r="N1198" s="115"/>
    </row>
    <row r="1199" spans="1:14" ht="63" hidden="1" customHeight="1" x14ac:dyDescent="0.25">
      <c r="A1199" s="150" t="s">
        <v>525</v>
      </c>
      <c r="B1199" s="116" t="s">
        <v>894</v>
      </c>
      <c r="C1199" s="112"/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99.2</v>
      </c>
      <c r="N1199" s="105" t="s">
        <v>71</v>
      </c>
    </row>
    <row r="1200" spans="1:14" ht="12" hidden="1" customHeight="1" x14ac:dyDescent="0.2">
      <c r="A1200" s="153" t="s">
        <v>1218</v>
      </c>
      <c r="B1200" s="173" t="s">
        <v>884</v>
      </c>
      <c r="C1200" s="100"/>
      <c r="D1200" s="99">
        <v>1</v>
      </c>
      <c r="E1200" s="99">
        <v>99.2</v>
      </c>
      <c r="F1200" s="106"/>
      <c r="G1200" s="106"/>
      <c r="H1200" s="106"/>
      <c r="I1200" s="106"/>
      <c r="J1200" s="106"/>
      <c r="K1200" s="99">
        <v>99.2</v>
      </c>
      <c r="L1200" s="99">
        <v>99.2</v>
      </c>
      <c r="M1200" s="102"/>
      <c r="N1200" s="100"/>
    </row>
    <row r="1201" spans="1:14" ht="63" hidden="1" customHeight="1" x14ac:dyDescent="0.25">
      <c r="A1201" s="105" t="s">
        <v>526</v>
      </c>
      <c r="B1201" s="116" t="s">
        <v>998</v>
      </c>
      <c r="C1201" s="124" t="s">
        <v>895</v>
      </c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v>87.9</v>
      </c>
      <c r="N1201" s="105" t="s">
        <v>71</v>
      </c>
    </row>
    <row r="1202" spans="1:14" ht="12" hidden="1" customHeight="1" x14ac:dyDescent="0.2">
      <c r="A1202" s="138"/>
      <c r="B1202" s="149" t="s">
        <v>884</v>
      </c>
      <c r="C1202" s="115"/>
      <c r="D1202" s="108">
        <v>1</v>
      </c>
      <c r="E1202" s="108">
        <v>87.9</v>
      </c>
      <c r="F1202" s="238"/>
      <c r="G1202" s="238"/>
      <c r="H1202" s="238"/>
      <c r="I1202" s="238"/>
      <c r="J1202" s="238"/>
      <c r="K1202" s="108">
        <v>87.9</v>
      </c>
      <c r="L1202" s="108">
        <v>87.9</v>
      </c>
      <c r="M1202" s="110"/>
      <c r="N1202" s="115"/>
    </row>
    <row r="1203" spans="1:14" ht="52.8" hidden="1" customHeight="1" x14ac:dyDescent="0.25">
      <c r="A1203" s="105" t="s">
        <v>527</v>
      </c>
      <c r="B1203" s="116" t="s">
        <v>896</v>
      </c>
      <c r="C1203" s="124"/>
      <c r="D1203" s="193"/>
      <c r="E1203" s="193"/>
      <c r="F1203" s="193"/>
      <c r="G1203" s="193"/>
      <c r="H1203" s="193"/>
      <c r="I1203" s="193"/>
      <c r="J1203" s="193"/>
      <c r="K1203" s="193"/>
      <c r="L1203" s="193"/>
      <c r="M1203" s="98">
        <f>SUM(L1204:L1205)</f>
        <v>3.38</v>
      </c>
      <c r="N1203" s="105" t="s">
        <v>46</v>
      </c>
    </row>
    <row r="1204" spans="1:14" ht="12" hidden="1" customHeight="1" x14ac:dyDescent="0.2">
      <c r="A1204" s="138"/>
      <c r="B1204" s="149" t="s">
        <v>884</v>
      </c>
      <c r="C1204" s="115" t="s">
        <v>1501</v>
      </c>
      <c r="D1204" s="108">
        <v>1</v>
      </c>
      <c r="E1204" s="108">
        <v>1.82</v>
      </c>
      <c r="F1204" s="238"/>
      <c r="G1204" s="238"/>
      <c r="H1204" s="238"/>
      <c r="I1204" s="238"/>
      <c r="J1204" s="238"/>
      <c r="K1204" s="108">
        <f>E1204</f>
        <v>1.82</v>
      </c>
      <c r="L1204" s="108">
        <f>K1204*D1204</f>
        <v>1.82</v>
      </c>
      <c r="M1204" s="110"/>
      <c r="N1204" s="115"/>
    </row>
    <row r="1205" spans="1:14" ht="12" hidden="1" customHeight="1" x14ac:dyDescent="0.2">
      <c r="A1205" s="138"/>
      <c r="B1205" s="149"/>
      <c r="C1205" s="115" t="s">
        <v>1502</v>
      </c>
      <c r="D1205" s="108">
        <v>1</v>
      </c>
      <c r="E1205" s="108">
        <v>1.56</v>
      </c>
      <c r="F1205" s="238"/>
      <c r="G1205" s="238"/>
      <c r="H1205" s="238"/>
      <c r="I1205" s="238"/>
      <c r="J1205" s="238"/>
      <c r="K1205" s="108">
        <f>E1205</f>
        <v>1.56</v>
      </c>
      <c r="L1205" s="108">
        <f>K1205*D1205</f>
        <v>1.56</v>
      </c>
      <c r="M1205" s="110"/>
      <c r="N1205" s="115"/>
    </row>
    <row r="1206" spans="1:14" ht="31.5" hidden="1" customHeight="1" x14ac:dyDescent="0.25">
      <c r="A1206" s="105" t="s">
        <v>528</v>
      </c>
      <c r="B1206" s="116" t="s">
        <v>897</v>
      </c>
      <c r="C1206" s="95" t="s">
        <v>979</v>
      </c>
      <c r="D1206" s="101"/>
      <c r="E1206" s="101"/>
      <c r="F1206" s="101"/>
      <c r="G1206" s="101"/>
      <c r="H1206" s="101"/>
      <c r="I1206" s="101"/>
      <c r="J1206" s="101"/>
      <c r="K1206" s="101"/>
      <c r="L1206" s="101"/>
      <c r="M1206" s="98">
        <v>10.8</v>
      </c>
      <c r="N1206" s="105" t="s">
        <v>124</v>
      </c>
    </row>
    <row r="1207" spans="1:14" ht="12" hidden="1" customHeight="1" x14ac:dyDescent="0.2">
      <c r="A1207" s="145"/>
      <c r="B1207" s="282" t="s">
        <v>1219</v>
      </c>
      <c r="C1207" s="159"/>
      <c r="D1207" s="280">
        <v>1</v>
      </c>
      <c r="E1207" s="280">
        <v>2</v>
      </c>
      <c r="F1207" s="243"/>
      <c r="G1207" s="243"/>
      <c r="H1207" s="243"/>
      <c r="I1207" s="243"/>
      <c r="J1207" s="243"/>
      <c r="K1207" s="280">
        <v>2</v>
      </c>
      <c r="L1207" s="280">
        <v>2</v>
      </c>
      <c r="M1207" s="131"/>
      <c r="N1207" s="159"/>
    </row>
    <row r="1208" spans="1:14" ht="12" hidden="1" customHeight="1" x14ac:dyDescent="0.2">
      <c r="A1208" s="138"/>
      <c r="B1208" s="139" t="s">
        <v>900</v>
      </c>
      <c r="C1208" s="115"/>
      <c r="D1208" s="108">
        <v>4</v>
      </c>
      <c r="E1208" s="108">
        <v>2.2000000000000002</v>
      </c>
      <c r="F1208" s="238"/>
      <c r="G1208" s="238"/>
      <c r="H1208" s="238"/>
      <c r="I1208" s="238"/>
      <c r="J1208" s="238"/>
      <c r="K1208" s="108">
        <v>2.2000000000000002</v>
      </c>
      <c r="L1208" s="108">
        <v>8.8000000000000007</v>
      </c>
      <c r="M1208" s="110"/>
      <c r="N1208" s="115"/>
    </row>
    <row r="1209" spans="1:14" ht="31.5" hidden="1" customHeight="1" x14ac:dyDescent="0.25">
      <c r="A1209" s="105" t="s">
        <v>529</v>
      </c>
      <c r="B1209" s="116" t="s">
        <v>901</v>
      </c>
      <c r="C1209" s="95"/>
      <c r="D1209" s="101"/>
      <c r="E1209" s="101"/>
      <c r="F1209" s="101"/>
      <c r="G1209" s="101"/>
      <c r="H1209" s="101"/>
      <c r="I1209" s="101"/>
      <c r="J1209" s="101"/>
      <c r="K1209" s="101"/>
      <c r="L1209" s="101"/>
      <c r="M1209" s="98">
        <v>0</v>
      </c>
      <c r="N1209" s="105" t="s">
        <v>124</v>
      </c>
    </row>
    <row r="1210" spans="1:14" ht="14.55" hidden="1" customHeight="1" x14ac:dyDescent="0.2">
      <c r="A1210" s="152"/>
      <c r="B1210" s="194" t="s">
        <v>900</v>
      </c>
      <c r="C1210" s="114"/>
      <c r="D1210" s="113">
        <v>4</v>
      </c>
      <c r="E1210" s="113">
        <v>2.2000000000000002</v>
      </c>
      <c r="F1210" s="239"/>
      <c r="G1210" s="239"/>
      <c r="H1210" s="239"/>
      <c r="I1210" s="239"/>
      <c r="J1210" s="239"/>
      <c r="K1210" s="113">
        <v>2.2000000000000002</v>
      </c>
      <c r="L1210" s="113"/>
      <c r="M1210" s="104"/>
      <c r="N1210" s="114"/>
    </row>
    <row r="1211" spans="1:14" ht="12" hidden="1" customHeight="1" x14ac:dyDescent="0.2">
      <c r="A1211" s="140" t="s">
        <v>530</v>
      </c>
      <c r="B1211" s="141" t="s">
        <v>902</v>
      </c>
      <c r="C1211" s="127"/>
      <c r="D1211" s="237"/>
      <c r="E1211" s="237"/>
      <c r="F1211" s="237"/>
      <c r="G1211" s="237"/>
      <c r="H1211" s="237"/>
      <c r="I1211" s="237"/>
      <c r="J1211" s="237"/>
      <c r="K1211" s="237"/>
      <c r="L1211" s="237"/>
      <c r="M1211" s="128"/>
      <c r="N1211" s="127"/>
    </row>
    <row r="1212" spans="1:14" ht="63" hidden="1" customHeight="1" x14ac:dyDescent="0.25">
      <c r="A1212" s="105" t="s">
        <v>531</v>
      </c>
      <c r="B1212" s="118" t="s">
        <v>105</v>
      </c>
      <c r="C1212" s="112"/>
      <c r="D1212" s="193"/>
      <c r="E1212" s="193"/>
      <c r="F1212" s="193"/>
      <c r="G1212" s="240" t="s">
        <v>903</v>
      </c>
      <c r="H1212" s="193"/>
      <c r="I1212" s="193"/>
      <c r="J1212" s="193"/>
      <c r="K1212" s="193"/>
      <c r="L1212" s="193"/>
      <c r="M1212" s="98">
        <v>113.85</v>
      </c>
      <c r="N1212" s="105" t="s">
        <v>63</v>
      </c>
    </row>
    <row r="1213" spans="1:14" ht="12" hidden="1" customHeight="1" x14ac:dyDescent="0.2">
      <c r="A1213" s="138"/>
      <c r="B1213" s="139" t="s">
        <v>1220</v>
      </c>
      <c r="C1213" s="115"/>
      <c r="D1213" s="108">
        <v>1</v>
      </c>
      <c r="E1213" s="108">
        <v>12</v>
      </c>
      <c r="F1213" s="238"/>
      <c r="G1213" s="108">
        <v>4.5</v>
      </c>
      <c r="H1213" s="238"/>
      <c r="I1213" s="238"/>
      <c r="J1213" s="238"/>
      <c r="K1213" s="108">
        <v>54</v>
      </c>
      <c r="L1213" s="108">
        <v>54</v>
      </c>
      <c r="M1213" s="110"/>
      <c r="N1213" s="115"/>
    </row>
    <row r="1214" spans="1:14" ht="12" hidden="1" customHeight="1" x14ac:dyDescent="0.2">
      <c r="A1214" s="138"/>
      <c r="B1214" s="139" t="s">
        <v>1221</v>
      </c>
      <c r="C1214" s="115"/>
      <c r="D1214" s="108">
        <v>2</v>
      </c>
      <c r="E1214" s="108">
        <v>4.8</v>
      </c>
      <c r="F1214" s="238"/>
      <c r="G1214" s="108">
        <v>3</v>
      </c>
      <c r="H1214" s="238"/>
      <c r="I1214" s="238"/>
      <c r="J1214" s="238"/>
      <c r="K1214" s="108">
        <v>14.4</v>
      </c>
      <c r="L1214" s="108">
        <v>28.8</v>
      </c>
      <c r="M1214" s="110"/>
      <c r="N1214" s="115"/>
    </row>
    <row r="1215" spans="1:14" ht="12" hidden="1" customHeight="1" x14ac:dyDescent="0.2">
      <c r="A1215" s="138"/>
      <c r="B1215" s="139" t="s">
        <v>1222</v>
      </c>
      <c r="C1215" s="115"/>
      <c r="D1215" s="108">
        <v>1</v>
      </c>
      <c r="E1215" s="108">
        <v>12</v>
      </c>
      <c r="F1215" s="238"/>
      <c r="G1215" s="108">
        <v>3</v>
      </c>
      <c r="H1215" s="238"/>
      <c r="I1215" s="238"/>
      <c r="J1215" s="238"/>
      <c r="K1215" s="108">
        <v>36</v>
      </c>
      <c r="L1215" s="108">
        <v>36</v>
      </c>
      <c r="M1215" s="110"/>
      <c r="N1215" s="115"/>
    </row>
    <row r="1216" spans="1:14" ht="12" hidden="1" customHeight="1" x14ac:dyDescent="0.2">
      <c r="A1216" s="138"/>
      <c r="B1216" s="139" t="s">
        <v>1223</v>
      </c>
      <c r="C1216" s="115"/>
      <c r="D1216" s="108">
        <v>-1</v>
      </c>
      <c r="E1216" s="108">
        <v>1.4</v>
      </c>
      <c r="F1216" s="238"/>
      <c r="G1216" s="108">
        <v>2.1</v>
      </c>
      <c r="H1216" s="238"/>
      <c r="I1216" s="238"/>
      <c r="J1216" s="238"/>
      <c r="K1216" s="108">
        <v>2.94</v>
      </c>
      <c r="L1216" s="108">
        <v>-2.94</v>
      </c>
      <c r="M1216" s="110"/>
      <c r="N1216" s="115"/>
    </row>
    <row r="1217" spans="1:14" ht="12" hidden="1" customHeight="1" x14ac:dyDescent="0.2">
      <c r="A1217" s="138"/>
      <c r="B1217" s="139" t="s">
        <v>909</v>
      </c>
      <c r="C1217" s="115"/>
      <c r="D1217" s="108">
        <v>-4</v>
      </c>
      <c r="E1217" s="108">
        <v>1.6</v>
      </c>
      <c r="F1217" s="238"/>
      <c r="G1217" s="108">
        <v>1</v>
      </c>
      <c r="H1217" s="238"/>
      <c r="I1217" s="238"/>
      <c r="J1217" s="238"/>
      <c r="K1217" s="108">
        <v>1.6</v>
      </c>
      <c r="L1217" s="108">
        <v>-6.4</v>
      </c>
      <c r="M1217" s="110"/>
      <c r="N1217" s="115"/>
    </row>
    <row r="1218" spans="1:14" ht="31.8" hidden="1" customHeight="1" x14ac:dyDescent="0.25">
      <c r="A1218" s="144"/>
      <c r="B1218" s="139" t="s">
        <v>1224</v>
      </c>
      <c r="C1218" s="157"/>
      <c r="D1218" s="107">
        <v>2</v>
      </c>
      <c r="E1218" s="107">
        <v>4.3899999999999997</v>
      </c>
      <c r="F1218" s="242" t="s">
        <v>1225</v>
      </c>
      <c r="G1218" s="109"/>
      <c r="H1218" s="109"/>
      <c r="I1218" s="109"/>
      <c r="J1218" s="109"/>
      <c r="K1218" s="107">
        <v>2.2000000000000002</v>
      </c>
      <c r="L1218" s="107">
        <v>4.3899999999999997</v>
      </c>
      <c r="M1218" s="110"/>
      <c r="N1218" s="157"/>
    </row>
    <row r="1219" spans="1:14" ht="12" hidden="1" customHeight="1" x14ac:dyDescent="0.2">
      <c r="A1219" s="140" t="s">
        <v>532</v>
      </c>
      <c r="B1219" s="141" t="s">
        <v>910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63" hidden="1" customHeight="1" x14ac:dyDescent="0.25">
      <c r="A1220" s="105" t="s">
        <v>533</v>
      </c>
      <c r="B1220" s="116" t="s">
        <v>911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42" hidden="1" customHeight="1" x14ac:dyDescent="0.25">
      <c r="A1222" s="117" t="s">
        <v>534</v>
      </c>
      <c r="B1222" s="116" t="s">
        <v>913</v>
      </c>
      <c r="C1222" s="112"/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f>L1223</f>
        <v>91.114499999999992</v>
      </c>
      <c r="N1222" s="105" t="s">
        <v>63</v>
      </c>
    </row>
    <row r="1223" spans="1:14" ht="12" hidden="1" customHeight="1" x14ac:dyDescent="0.2">
      <c r="A1223" s="138"/>
      <c r="B1223" s="499" t="s">
        <v>912</v>
      </c>
      <c r="C1223" s="115"/>
      <c r="D1223" s="108">
        <v>1</v>
      </c>
      <c r="E1223" s="108">
        <v>13.11</v>
      </c>
      <c r="F1223" s="238"/>
      <c r="G1223" s="108">
        <v>6.95</v>
      </c>
      <c r="H1223" s="238"/>
      <c r="I1223" s="238"/>
      <c r="J1223" s="238"/>
      <c r="K1223" s="108">
        <f>E1223*G1223</f>
        <v>91.114499999999992</v>
      </c>
      <c r="L1223" s="108">
        <f>K1223</f>
        <v>91.114499999999992</v>
      </c>
      <c r="M1223" s="110"/>
      <c r="N1223" s="115"/>
    </row>
    <row r="1224" spans="1:14" ht="63" hidden="1" customHeight="1" x14ac:dyDescent="0.25">
      <c r="A1224" s="105" t="s">
        <v>535</v>
      </c>
      <c r="B1224" s="116" t="s">
        <v>914</v>
      </c>
      <c r="C1224" s="130" t="s">
        <v>1421</v>
      </c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12.31</v>
      </c>
      <c r="N1224" s="105" t="s">
        <v>124</v>
      </c>
    </row>
    <row r="1225" spans="1:14" ht="12" hidden="1" customHeight="1" x14ac:dyDescent="0.2">
      <c r="A1225" s="145"/>
      <c r="B1225" s="279" t="s">
        <v>912</v>
      </c>
      <c r="C1225" s="159"/>
      <c r="D1225" s="280">
        <v>1</v>
      </c>
      <c r="E1225" s="280">
        <v>12.31</v>
      </c>
      <c r="F1225" s="243"/>
      <c r="G1225" s="243"/>
      <c r="H1225" s="243"/>
      <c r="I1225" s="243"/>
      <c r="J1225" s="243"/>
      <c r="K1225" s="280">
        <v>12.31</v>
      </c>
      <c r="L1225" s="280">
        <v>12.31</v>
      </c>
      <c r="M1225" s="131"/>
      <c r="N1225" s="159"/>
    </row>
    <row r="1226" spans="1:14" ht="63" hidden="1" customHeight="1" x14ac:dyDescent="0.25">
      <c r="A1226" s="105" t="s">
        <v>536</v>
      </c>
      <c r="B1226" s="118" t="s">
        <v>164</v>
      </c>
      <c r="C1226" s="112"/>
      <c r="D1226" s="193"/>
      <c r="E1226" s="193"/>
      <c r="F1226" s="193"/>
      <c r="G1226" s="193"/>
      <c r="H1226" s="193"/>
      <c r="I1226" s="193"/>
      <c r="J1226" s="193"/>
      <c r="K1226" s="193"/>
      <c r="L1226" s="193"/>
      <c r="M1226" s="98">
        <v>2</v>
      </c>
      <c r="N1226" s="105" t="s">
        <v>165</v>
      </c>
    </row>
    <row r="1227" spans="1:14" ht="12" hidden="1" customHeight="1" x14ac:dyDescent="0.2">
      <c r="A1227" s="138"/>
      <c r="B1227" s="499" t="s">
        <v>912</v>
      </c>
      <c r="C1227" s="115"/>
      <c r="D1227" s="108">
        <v>1</v>
      </c>
      <c r="E1227" s="108">
        <v>2</v>
      </c>
      <c r="F1227" s="238"/>
      <c r="G1227" s="238"/>
      <c r="H1227" s="238"/>
      <c r="I1227" s="238"/>
      <c r="J1227" s="238"/>
      <c r="K1227" s="108">
        <v>2</v>
      </c>
      <c r="L1227" s="108">
        <v>2</v>
      </c>
      <c r="M1227" s="110"/>
      <c r="N1227" s="115"/>
    </row>
    <row r="1228" spans="1:14" ht="12" hidden="1" customHeight="1" x14ac:dyDescent="0.2">
      <c r="A1228" s="140" t="s">
        <v>537</v>
      </c>
      <c r="B1228" s="141" t="s">
        <v>173</v>
      </c>
      <c r="C1228" s="127"/>
      <c r="D1228" s="237"/>
      <c r="E1228" s="237"/>
      <c r="F1228" s="237"/>
      <c r="G1228" s="237"/>
      <c r="H1228" s="237"/>
      <c r="I1228" s="237"/>
      <c r="J1228" s="237"/>
      <c r="K1228" s="237"/>
      <c r="L1228" s="237"/>
      <c r="M1228" s="128"/>
      <c r="N1228" s="127"/>
    </row>
    <row r="1229" spans="1:14" ht="52.5" hidden="1" customHeight="1" x14ac:dyDescent="0.25">
      <c r="A1229" s="105" t="s">
        <v>538</v>
      </c>
      <c r="B1229" s="116" t="s">
        <v>1226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1</v>
      </c>
      <c r="N1229" s="105" t="s">
        <v>431</v>
      </c>
    </row>
    <row r="1230" spans="1:14" ht="12" hidden="1" customHeight="1" x14ac:dyDescent="0.2">
      <c r="A1230" s="145"/>
      <c r="B1230" s="282" t="s">
        <v>1006</v>
      </c>
      <c r="C1230" s="159"/>
      <c r="D1230" s="280">
        <v>1</v>
      </c>
      <c r="E1230" s="280">
        <v>1</v>
      </c>
      <c r="F1230" s="243"/>
      <c r="G1230" s="243"/>
      <c r="H1230" s="243"/>
      <c r="I1230" s="243"/>
      <c r="J1230" s="243"/>
      <c r="K1230" s="280">
        <v>1</v>
      </c>
      <c r="L1230" s="280">
        <v>1</v>
      </c>
      <c r="M1230" s="131"/>
      <c r="N1230" s="159"/>
    </row>
    <row r="1231" spans="1:14" ht="84" hidden="1" customHeight="1" x14ac:dyDescent="0.25">
      <c r="A1231" s="105" t="s">
        <v>541</v>
      </c>
      <c r="B1231" s="116" t="s">
        <v>1227</v>
      </c>
      <c r="C1231" s="112"/>
      <c r="D1231" s="193"/>
      <c r="E1231" s="193"/>
      <c r="F1231" s="193"/>
      <c r="G1231" s="193"/>
      <c r="H1231" s="193"/>
      <c r="I1231" s="193"/>
      <c r="J1231" s="193"/>
      <c r="K1231" s="193"/>
      <c r="L1231" s="193"/>
      <c r="M1231" s="98">
        <v>6.4</v>
      </c>
      <c r="N1231" s="105" t="s">
        <v>63</v>
      </c>
    </row>
    <row r="1232" spans="1:14" ht="12" hidden="1" customHeight="1" x14ac:dyDescent="0.2">
      <c r="A1232" s="145"/>
      <c r="B1232" s="279"/>
      <c r="C1232" s="159"/>
      <c r="D1232" s="280">
        <v>4</v>
      </c>
      <c r="E1232" s="280">
        <v>1.6</v>
      </c>
      <c r="F1232" s="243"/>
      <c r="G1232" s="280">
        <v>1</v>
      </c>
      <c r="H1232" s="243"/>
      <c r="I1232" s="243"/>
      <c r="J1232" s="243"/>
      <c r="K1232" s="280">
        <v>1.6</v>
      </c>
      <c r="L1232" s="280">
        <v>6.4</v>
      </c>
      <c r="M1232" s="131"/>
      <c r="N1232" s="159"/>
    </row>
    <row r="1233" spans="1:14" ht="12" hidden="1" customHeight="1" x14ac:dyDescent="0.2">
      <c r="A1233" s="140" t="s">
        <v>543</v>
      </c>
      <c r="B1233" s="141" t="s">
        <v>924</v>
      </c>
      <c r="C1233" s="127"/>
      <c r="D1233" s="237"/>
      <c r="E1233" s="237"/>
      <c r="F1233" s="237"/>
      <c r="G1233" s="237"/>
      <c r="H1233" s="237"/>
      <c r="I1233" s="237"/>
      <c r="J1233" s="237"/>
      <c r="K1233" s="237"/>
      <c r="L1233" s="237"/>
      <c r="M1233" s="128"/>
      <c r="N1233" s="127"/>
    </row>
    <row r="1234" spans="1:14" ht="42" hidden="1" customHeight="1" x14ac:dyDescent="0.25">
      <c r="A1234" s="117" t="s">
        <v>544</v>
      </c>
      <c r="B1234" s="116" t="s">
        <v>925</v>
      </c>
      <c r="C1234" s="133" t="s">
        <v>1499</v>
      </c>
      <c r="D1234" s="193"/>
      <c r="E1234" s="193"/>
      <c r="F1234" s="193"/>
      <c r="G1234" s="193"/>
      <c r="H1234" s="193"/>
      <c r="I1234" s="117" t="s">
        <v>926</v>
      </c>
      <c r="J1234" s="193"/>
      <c r="K1234" s="193"/>
      <c r="L1234" s="193"/>
      <c r="M1234" s="98">
        <f>L1235</f>
        <v>3.6213150000000001</v>
      </c>
      <c r="N1234" s="117" t="s">
        <v>46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(4.304*2+3.103)*4.8+12.01*1.35</f>
        <v>72.426299999999998</v>
      </c>
      <c r="F1235" s="243"/>
      <c r="G1235" s="280"/>
      <c r="H1235" s="243"/>
      <c r="I1235" s="280">
        <v>0.05</v>
      </c>
      <c r="J1235" s="243"/>
      <c r="K1235" s="280">
        <f>I1235*E1235</f>
        <v>3.6213150000000001</v>
      </c>
      <c r="L1235" s="280">
        <f>K1235*D1235</f>
        <v>3.6213150000000001</v>
      </c>
      <c r="M1235" s="131"/>
      <c r="N1235" s="159"/>
    </row>
    <row r="1236" spans="1:14" ht="94.8" hidden="1" customHeight="1" x14ac:dyDescent="0.25">
      <c r="A1236" s="105" t="s">
        <v>545</v>
      </c>
      <c r="B1236" s="116" t="s">
        <v>929</v>
      </c>
      <c r="C1236" s="124" t="s">
        <v>985</v>
      </c>
      <c r="D1236" s="193"/>
      <c r="E1236" s="105" t="s">
        <v>931</v>
      </c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hidden="1" customHeight="1" x14ac:dyDescent="0.2">
      <c r="A1237" s="145"/>
      <c r="B1237" s="282" t="s">
        <v>1228</v>
      </c>
      <c r="C1237" s="159"/>
      <c r="D1237" s="280">
        <v>1</v>
      </c>
      <c r="E1237" s="280">
        <f>E1239</f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52.5" hidden="1" customHeight="1" x14ac:dyDescent="0.25">
      <c r="A1238" s="105" t="s">
        <v>546</v>
      </c>
      <c r="B1238" s="116" t="s">
        <v>932</v>
      </c>
      <c r="C1238" s="112"/>
      <c r="D1238" s="193"/>
      <c r="E1238" s="193"/>
      <c r="F1238" s="193"/>
      <c r="G1238" s="193"/>
      <c r="H1238" s="193"/>
      <c r="I1238" s="193"/>
      <c r="J1238" s="193"/>
      <c r="K1238" s="193"/>
      <c r="L1238" s="193"/>
      <c r="M1238" s="98">
        <v>75</v>
      </c>
      <c r="N1238" s="105" t="s">
        <v>63</v>
      </c>
    </row>
    <row r="1239" spans="1:14" ht="12" hidden="1" customHeight="1" x14ac:dyDescent="0.2">
      <c r="A1239" s="145"/>
      <c r="B1239" s="282" t="s">
        <v>1228</v>
      </c>
      <c r="C1239" s="159"/>
      <c r="D1239" s="280">
        <v>1</v>
      </c>
      <c r="E1239" s="280">
        <v>12</v>
      </c>
      <c r="F1239" s="243"/>
      <c r="G1239" s="280">
        <v>6.25</v>
      </c>
      <c r="H1239" s="243"/>
      <c r="I1239" s="243"/>
      <c r="J1239" s="243"/>
      <c r="K1239" s="280">
        <v>75</v>
      </c>
      <c r="L1239" s="280">
        <v>75</v>
      </c>
      <c r="M1239" s="131"/>
      <c r="N1239" s="159"/>
    </row>
    <row r="1240" spans="1:14" ht="42" hidden="1" customHeight="1" x14ac:dyDescent="0.25">
      <c r="A1240" s="117" t="s">
        <v>547</v>
      </c>
      <c r="B1240" s="116" t="s">
        <v>933</v>
      </c>
      <c r="C1240" s="112"/>
      <c r="D1240" s="193"/>
      <c r="E1240" s="117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32.22</v>
      </c>
      <c r="N1240" s="117" t="s">
        <v>124</v>
      </c>
    </row>
    <row r="1241" spans="1:14" ht="12" hidden="1" customHeight="1" x14ac:dyDescent="0.2">
      <c r="A1241" s="145"/>
      <c r="B1241" s="282" t="s">
        <v>1229</v>
      </c>
      <c r="C1241" s="159"/>
      <c r="D1241" s="280">
        <v>1</v>
      </c>
      <c r="E1241" s="280">
        <f>12.01*2+4.8*2-1.4</f>
        <v>32.22</v>
      </c>
      <c r="F1241" s="243"/>
      <c r="G1241" s="243"/>
      <c r="H1241" s="243"/>
      <c r="I1241" s="243"/>
      <c r="J1241" s="243"/>
      <c r="K1241" s="280">
        <f>E1241</f>
        <v>32.22</v>
      </c>
      <c r="L1241" s="280">
        <f>K1241</f>
        <v>32.22</v>
      </c>
      <c r="M1241" s="131"/>
      <c r="N1241" s="159"/>
    </row>
    <row r="1242" spans="1:14" ht="63" hidden="1" customHeight="1" x14ac:dyDescent="0.25">
      <c r="A1242" s="105" t="s">
        <v>548</v>
      </c>
      <c r="B1242" s="116" t="s">
        <v>1230</v>
      </c>
      <c r="C1242" s="124" t="s">
        <v>1503</v>
      </c>
      <c r="D1242" s="193"/>
      <c r="E1242" s="105" t="s">
        <v>1008</v>
      </c>
      <c r="F1242" s="193"/>
      <c r="G1242" s="193"/>
      <c r="H1242" s="193"/>
      <c r="I1242" s="193"/>
      <c r="J1242" s="193"/>
      <c r="K1242" s="193"/>
      <c r="L1242" s="193"/>
      <c r="M1242" s="98">
        <f>L1243</f>
        <v>39.880000000000003</v>
      </c>
      <c r="N1242" s="105" t="s">
        <v>63</v>
      </c>
    </row>
    <row r="1243" spans="1:14" ht="12" hidden="1" customHeight="1" x14ac:dyDescent="0.2">
      <c r="A1243" s="145"/>
      <c r="B1243" s="282" t="s">
        <v>983</v>
      </c>
      <c r="C1243" s="159"/>
      <c r="D1243" s="280">
        <v>1</v>
      </c>
      <c r="E1243" s="280">
        <f>(12.31*2+7.63*2)</f>
        <v>39.880000000000003</v>
      </c>
      <c r="F1243" s="243"/>
      <c r="G1243" s="280">
        <v>1</v>
      </c>
      <c r="H1243" s="243"/>
      <c r="I1243" s="243"/>
      <c r="J1243" s="243"/>
      <c r="K1243" s="280">
        <f>E1243*G1243</f>
        <v>39.880000000000003</v>
      </c>
      <c r="L1243" s="280">
        <f>K1243</f>
        <v>39.880000000000003</v>
      </c>
      <c r="M1243" s="131"/>
      <c r="N1243" s="159"/>
    </row>
    <row r="1244" spans="1:14" ht="12" hidden="1" customHeight="1" x14ac:dyDescent="0.2">
      <c r="A1244" s="140" t="s">
        <v>550</v>
      </c>
      <c r="B1244" s="141" t="s">
        <v>41</v>
      </c>
      <c r="C1244" s="127"/>
      <c r="D1244" s="237"/>
      <c r="E1244" s="237"/>
      <c r="F1244" s="237"/>
      <c r="G1244" s="237"/>
      <c r="H1244" s="237"/>
      <c r="I1244" s="237"/>
      <c r="J1244" s="237"/>
      <c r="K1244" s="237"/>
      <c r="L1244" s="237"/>
      <c r="M1244" s="128"/>
      <c r="N1244" s="127"/>
    </row>
    <row r="1245" spans="1:14" ht="52.8" hidden="1" customHeight="1" x14ac:dyDescent="0.25">
      <c r="A1245" s="105" t="s">
        <v>551</v>
      </c>
      <c r="B1245" s="116" t="s">
        <v>936</v>
      </c>
      <c r="C1245" s="112"/>
      <c r="D1245" s="193"/>
      <c r="E1245" s="193"/>
      <c r="F1245" s="193"/>
      <c r="G1245" s="240" t="s">
        <v>903</v>
      </c>
      <c r="H1245" s="193"/>
      <c r="I1245" s="193"/>
      <c r="J1245" s="193"/>
      <c r="K1245" s="193"/>
      <c r="L1245" s="193"/>
      <c r="M1245" s="98">
        <v>236.18</v>
      </c>
      <c r="N1245" s="105" t="s">
        <v>63</v>
      </c>
    </row>
    <row r="1246" spans="1:14" ht="12" hidden="1" customHeight="1" x14ac:dyDescent="0.2">
      <c r="A1246" s="155"/>
      <c r="B1246" s="154" t="s">
        <v>937</v>
      </c>
      <c r="C1246" s="100"/>
      <c r="D1246" s="106"/>
      <c r="E1246" s="106"/>
      <c r="F1246" s="106"/>
      <c r="G1246" s="106"/>
      <c r="H1246" s="106"/>
      <c r="I1246" s="106"/>
      <c r="J1246" s="106"/>
      <c r="K1246" s="106"/>
      <c r="L1246" s="106"/>
      <c r="M1246" s="102"/>
      <c r="N1246" s="100"/>
    </row>
    <row r="1247" spans="1:14" ht="12" hidden="1" customHeight="1" x14ac:dyDescent="0.2">
      <c r="A1247" s="145"/>
      <c r="B1247" s="282" t="s">
        <v>1220</v>
      </c>
      <c r="C1247" s="159"/>
      <c r="D1247" s="280">
        <v>1</v>
      </c>
      <c r="E1247" s="280">
        <v>12</v>
      </c>
      <c r="F1247" s="243"/>
      <c r="G1247" s="280">
        <v>4.5</v>
      </c>
      <c r="H1247" s="243"/>
      <c r="I1247" s="243"/>
      <c r="J1247" s="243"/>
      <c r="K1247" s="280">
        <v>54</v>
      </c>
      <c r="L1247" s="280">
        <v>54</v>
      </c>
      <c r="M1247" s="131"/>
      <c r="N1247" s="159"/>
    </row>
    <row r="1248" spans="1:14" ht="12" hidden="1" customHeight="1" x14ac:dyDescent="0.2">
      <c r="A1248" s="145"/>
      <c r="B1248" s="282" t="s">
        <v>1221</v>
      </c>
      <c r="C1248" s="159"/>
      <c r="D1248" s="280">
        <v>2</v>
      </c>
      <c r="E1248" s="280">
        <v>4.8</v>
      </c>
      <c r="F1248" s="243"/>
      <c r="G1248" s="280">
        <v>3</v>
      </c>
      <c r="H1248" s="243"/>
      <c r="I1248" s="243"/>
      <c r="J1248" s="243"/>
      <c r="K1248" s="280">
        <v>14.4</v>
      </c>
      <c r="L1248" s="280">
        <v>28.8</v>
      </c>
      <c r="M1248" s="131"/>
      <c r="N1248" s="159"/>
    </row>
    <row r="1249" spans="1:14" ht="12" hidden="1" customHeight="1" x14ac:dyDescent="0.2">
      <c r="A1249" s="145"/>
      <c r="B1249" s="282" t="s">
        <v>1222</v>
      </c>
      <c r="C1249" s="159"/>
      <c r="D1249" s="280">
        <v>1</v>
      </c>
      <c r="E1249" s="280">
        <v>12</v>
      </c>
      <c r="F1249" s="243"/>
      <c r="G1249" s="280">
        <v>3</v>
      </c>
      <c r="H1249" s="243"/>
      <c r="I1249" s="243"/>
      <c r="J1249" s="243"/>
      <c r="K1249" s="280">
        <v>36</v>
      </c>
      <c r="L1249" s="280">
        <v>36</v>
      </c>
      <c r="M1249" s="131"/>
      <c r="N1249" s="159"/>
    </row>
    <row r="1250" spans="1:14" ht="12" hidden="1" customHeight="1" x14ac:dyDescent="0.2">
      <c r="A1250" s="281"/>
      <c r="B1250" s="282" t="s">
        <v>1223</v>
      </c>
      <c r="C1250" s="159"/>
      <c r="D1250" s="280">
        <v>-1</v>
      </c>
      <c r="E1250" s="280">
        <v>1.4</v>
      </c>
      <c r="F1250" s="243"/>
      <c r="G1250" s="280">
        <v>2.1</v>
      </c>
      <c r="H1250" s="243"/>
      <c r="I1250" s="243"/>
      <c r="J1250" s="243"/>
      <c r="K1250" s="280">
        <v>2.94</v>
      </c>
      <c r="L1250" s="280">
        <v>-2.94</v>
      </c>
      <c r="M1250" s="131"/>
      <c r="N1250" s="159"/>
    </row>
    <row r="1251" spans="1:14" ht="12" hidden="1" customHeight="1" x14ac:dyDescent="0.2">
      <c r="A1251" s="281"/>
      <c r="B1251" s="282" t="s">
        <v>909</v>
      </c>
      <c r="C1251" s="159"/>
      <c r="D1251" s="280">
        <v>-4</v>
      </c>
      <c r="E1251" s="280">
        <v>1.6</v>
      </c>
      <c r="F1251" s="243"/>
      <c r="G1251" s="280">
        <v>1</v>
      </c>
      <c r="H1251" s="243"/>
      <c r="I1251" s="243"/>
      <c r="J1251" s="243"/>
      <c r="K1251" s="280">
        <v>1.6</v>
      </c>
      <c r="L1251" s="280">
        <v>-6.4</v>
      </c>
      <c r="M1251" s="131"/>
      <c r="N1251" s="159"/>
    </row>
    <row r="1252" spans="1:14" ht="31.8" hidden="1" customHeight="1" x14ac:dyDescent="0.25">
      <c r="A1252" s="284"/>
      <c r="B1252" s="282" t="s">
        <v>1231</v>
      </c>
      <c r="C1252" s="192"/>
      <c r="D1252" s="129">
        <v>2</v>
      </c>
      <c r="E1252" s="129">
        <v>4.3899999999999997</v>
      </c>
      <c r="F1252" s="283" t="s">
        <v>1225</v>
      </c>
      <c r="G1252" s="130"/>
      <c r="H1252" s="130"/>
      <c r="I1252" s="130"/>
      <c r="J1252" s="130"/>
      <c r="K1252" s="129">
        <v>2.2000000000000002</v>
      </c>
      <c r="L1252" s="129">
        <v>4.3899999999999997</v>
      </c>
      <c r="M1252" s="131"/>
      <c r="N1252" s="192"/>
    </row>
    <row r="1253" spans="1:14" ht="12" hidden="1" customHeight="1" x14ac:dyDescent="0.2">
      <c r="A1253" s="281"/>
      <c r="B1253" s="259" t="s">
        <v>939</v>
      </c>
      <c r="C1253" s="159"/>
      <c r="D1253" s="243"/>
      <c r="E1253" s="243"/>
      <c r="F1253" s="243"/>
      <c r="G1253" s="243"/>
      <c r="H1253" s="243"/>
      <c r="I1253" s="243"/>
      <c r="J1253" s="243"/>
      <c r="K1253" s="243"/>
      <c r="L1253" s="243"/>
      <c r="M1253" s="131"/>
      <c r="N1253" s="159"/>
    </row>
    <row r="1254" spans="1:14" ht="12" hidden="1" customHeight="1" x14ac:dyDescent="0.2">
      <c r="A1254" s="281"/>
      <c r="B1254" s="282" t="s">
        <v>1220</v>
      </c>
      <c r="C1254" s="159"/>
      <c r="D1254" s="280">
        <v>1</v>
      </c>
      <c r="E1254" s="280">
        <v>12</v>
      </c>
      <c r="F1254" s="243"/>
      <c r="G1254" s="280">
        <v>4.5</v>
      </c>
      <c r="H1254" s="243"/>
      <c r="I1254" s="243"/>
      <c r="J1254" s="243"/>
      <c r="K1254" s="280">
        <v>54</v>
      </c>
      <c r="L1254" s="280">
        <v>54</v>
      </c>
      <c r="M1254" s="131"/>
      <c r="N1254" s="159"/>
    </row>
    <row r="1255" spans="1:14" ht="12" hidden="1" customHeight="1" x14ac:dyDescent="0.2">
      <c r="A1255" s="281"/>
      <c r="B1255" s="282" t="s">
        <v>1221</v>
      </c>
      <c r="C1255" s="159"/>
      <c r="D1255" s="280">
        <v>2</v>
      </c>
      <c r="E1255" s="280">
        <v>4.8</v>
      </c>
      <c r="F1255" s="243"/>
      <c r="G1255" s="280">
        <v>3</v>
      </c>
      <c r="H1255" s="243"/>
      <c r="I1255" s="243"/>
      <c r="J1255" s="243"/>
      <c r="K1255" s="280">
        <v>14.4</v>
      </c>
      <c r="L1255" s="280">
        <v>28.8</v>
      </c>
      <c r="M1255" s="131"/>
      <c r="N1255" s="159"/>
    </row>
    <row r="1256" spans="1:14" ht="12" hidden="1" customHeight="1" x14ac:dyDescent="0.2">
      <c r="A1256" s="281"/>
      <c r="B1256" s="282" t="s">
        <v>1222</v>
      </c>
      <c r="C1256" s="159"/>
      <c r="D1256" s="280">
        <v>1</v>
      </c>
      <c r="E1256" s="280">
        <v>12</v>
      </c>
      <c r="F1256" s="243"/>
      <c r="G1256" s="280">
        <v>3</v>
      </c>
      <c r="H1256" s="243"/>
      <c r="I1256" s="243"/>
      <c r="J1256" s="243"/>
      <c r="K1256" s="280">
        <v>36</v>
      </c>
      <c r="L1256" s="280">
        <v>36</v>
      </c>
      <c r="M1256" s="131"/>
      <c r="N1256" s="159"/>
    </row>
    <row r="1257" spans="1:14" ht="12" hidden="1" customHeight="1" x14ac:dyDescent="0.2">
      <c r="A1257" s="281"/>
      <c r="B1257" s="282" t="s">
        <v>1223</v>
      </c>
      <c r="C1257" s="159"/>
      <c r="D1257" s="280">
        <v>-1</v>
      </c>
      <c r="E1257" s="280">
        <v>1.4</v>
      </c>
      <c r="F1257" s="243"/>
      <c r="G1257" s="280">
        <v>2.1</v>
      </c>
      <c r="H1257" s="243"/>
      <c r="I1257" s="243"/>
      <c r="J1257" s="243"/>
      <c r="K1257" s="280">
        <v>2.94</v>
      </c>
      <c r="L1257" s="280">
        <v>-2.94</v>
      </c>
      <c r="M1257" s="131"/>
      <c r="N1257" s="159"/>
    </row>
    <row r="1258" spans="1:14" ht="12" hidden="1" customHeight="1" x14ac:dyDescent="0.2">
      <c r="A1258" s="281"/>
      <c r="B1258" s="282" t="s">
        <v>909</v>
      </c>
      <c r="C1258" s="159"/>
      <c r="D1258" s="280">
        <v>-4</v>
      </c>
      <c r="E1258" s="280">
        <v>1.6</v>
      </c>
      <c r="F1258" s="243"/>
      <c r="G1258" s="280">
        <v>1</v>
      </c>
      <c r="H1258" s="243"/>
      <c r="I1258" s="243"/>
      <c r="J1258" s="243"/>
      <c r="K1258" s="280">
        <v>1.6</v>
      </c>
      <c r="L1258" s="280">
        <v>-6.4</v>
      </c>
      <c r="M1258" s="131"/>
      <c r="N1258" s="159"/>
    </row>
    <row r="1259" spans="1:14" ht="31.5" hidden="1" customHeight="1" x14ac:dyDescent="0.25">
      <c r="A1259" s="284"/>
      <c r="B1259" s="282" t="s">
        <v>1231</v>
      </c>
      <c r="C1259" s="192"/>
      <c r="D1259" s="129">
        <v>2</v>
      </c>
      <c r="E1259" s="129">
        <v>4.3899999999999997</v>
      </c>
      <c r="F1259" s="283" t="s">
        <v>1225</v>
      </c>
      <c r="G1259" s="130"/>
      <c r="H1259" s="130"/>
      <c r="I1259" s="130"/>
      <c r="J1259" s="130"/>
      <c r="K1259" s="129">
        <v>2.2000000000000002</v>
      </c>
      <c r="L1259" s="129">
        <v>4.3899999999999997</v>
      </c>
      <c r="M1259" s="131"/>
      <c r="N1259" s="192"/>
    </row>
    <row r="1260" spans="1:14" ht="12" hidden="1" customHeight="1" x14ac:dyDescent="0.2">
      <c r="A1260" s="281"/>
      <c r="B1260" s="282" t="s">
        <v>1232</v>
      </c>
      <c r="C1260" s="159"/>
      <c r="D1260" s="280">
        <v>4</v>
      </c>
      <c r="E1260" s="280">
        <v>0.8</v>
      </c>
      <c r="F1260" s="243"/>
      <c r="G1260" s="280">
        <v>2.65</v>
      </c>
      <c r="H1260" s="243"/>
      <c r="I1260" s="243"/>
      <c r="J1260" s="243"/>
      <c r="K1260" s="280">
        <v>2.12</v>
      </c>
      <c r="L1260" s="280">
        <v>8.48</v>
      </c>
      <c r="M1260" s="131"/>
      <c r="N1260" s="159"/>
    </row>
    <row r="1261" spans="1:14" ht="73.8" hidden="1" customHeight="1" x14ac:dyDescent="0.25">
      <c r="A1261" s="150" t="s">
        <v>552</v>
      </c>
      <c r="B1261" s="116" t="s">
        <v>941</v>
      </c>
      <c r="C1261" s="151" t="s">
        <v>942</v>
      </c>
      <c r="D1261" s="193"/>
      <c r="E1261" s="193"/>
      <c r="F1261" s="193"/>
      <c r="G1261" s="126" t="s">
        <v>903</v>
      </c>
      <c r="H1261" s="193"/>
      <c r="I1261" s="193"/>
      <c r="J1261" s="193"/>
      <c r="K1261" s="193"/>
      <c r="L1261" s="193"/>
      <c r="M1261" s="98">
        <v>113.85</v>
      </c>
      <c r="N1261" s="105" t="s">
        <v>63</v>
      </c>
    </row>
    <row r="1262" spans="1:14" ht="12" hidden="1" customHeight="1" x14ac:dyDescent="0.2">
      <c r="A1262" s="148"/>
      <c r="B1262" s="196" t="s">
        <v>937</v>
      </c>
      <c r="C1262" s="115"/>
      <c r="D1262" s="238"/>
      <c r="E1262" s="238"/>
      <c r="F1262" s="238"/>
      <c r="G1262" s="238"/>
      <c r="H1262" s="238"/>
      <c r="I1262" s="238"/>
      <c r="J1262" s="238"/>
      <c r="K1262" s="238"/>
      <c r="L1262" s="238"/>
      <c r="M1262" s="110"/>
      <c r="N1262" s="115"/>
    </row>
    <row r="1263" spans="1:14" ht="12" hidden="1" customHeight="1" x14ac:dyDescent="0.2">
      <c r="A1263" s="148"/>
      <c r="B1263" s="139" t="s">
        <v>1220</v>
      </c>
      <c r="C1263" s="115"/>
      <c r="D1263" s="108">
        <v>1</v>
      </c>
      <c r="E1263" s="108">
        <v>12</v>
      </c>
      <c r="F1263" s="238"/>
      <c r="G1263" s="108">
        <v>4.5</v>
      </c>
      <c r="H1263" s="238"/>
      <c r="I1263" s="238"/>
      <c r="J1263" s="238"/>
      <c r="K1263" s="108">
        <v>54</v>
      </c>
      <c r="L1263" s="108">
        <v>54</v>
      </c>
      <c r="M1263" s="110"/>
      <c r="N1263" s="115"/>
    </row>
    <row r="1264" spans="1:14" ht="12" hidden="1" customHeight="1" x14ac:dyDescent="0.2">
      <c r="A1264" s="148"/>
      <c r="B1264" s="139" t="s">
        <v>1221</v>
      </c>
      <c r="C1264" s="115"/>
      <c r="D1264" s="108">
        <v>2</v>
      </c>
      <c r="E1264" s="108">
        <v>4.8</v>
      </c>
      <c r="F1264" s="238"/>
      <c r="G1264" s="108">
        <v>3</v>
      </c>
      <c r="H1264" s="238"/>
      <c r="I1264" s="238"/>
      <c r="J1264" s="238"/>
      <c r="K1264" s="108">
        <v>14.4</v>
      </c>
      <c r="L1264" s="108">
        <v>28.8</v>
      </c>
      <c r="M1264" s="110"/>
      <c r="N1264" s="115"/>
    </row>
    <row r="1265" spans="1:14" ht="12" hidden="1" customHeight="1" x14ac:dyDescent="0.2">
      <c r="A1265" s="148"/>
      <c r="B1265" s="139" t="s">
        <v>1222</v>
      </c>
      <c r="C1265" s="115"/>
      <c r="D1265" s="108">
        <v>1</v>
      </c>
      <c r="E1265" s="108">
        <v>12</v>
      </c>
      <c r="F1265" s="238"/>
      <c r="G1265" s="108">
        <v>3</v>
      </c>
      <c r="H1265" s="238"/>
      <c r="I1265" s="238"/>
      <c r="J1265" s="238"/>
      <c r="K1265" s="108">
        <v>36</v>
      </c>
      <c r="L1265" s="108">
        <v>36</v>
      </c>
      <c r="M1265" s="110"/>
      <c r="N1265" s="115"/>
    </row>
    <row r="1266" spans="1:14" ht="12" hidden="1" customHeight="1" x14ac:dyDescent="0.2">
      <c r="A1266" s="148"/>
      <c r="B1266" s="139" t="s">
        <v>1223</v>
      </c>
      <c r="C1266" s="115"/>
      <c r="D1266" s="108">
        <v>-1</v>
      </c>
      <c r="E1266" s="108">
        <v>1.4</v>
      </c>
      <c r="F1266" s="238"/>
      <c r="G1266" s="108">
        <v>2.1</v>
      </c>
      <c r="H1266" s="238"/>
      <c r="I1266" s="238"/>
      <c r="J1266" s="238"/>
      <c r="K1266" s="108">
        <v>2.94</v>
      </c>
      <c r="L1266" s="108">
        <v>-2.94</v>
      </c>
      <c r="M1266" s="110"/>
      <c r="N1266" s="115"/>
    </row>
    <row r="1267" spans="1:14" ht="12" hidden="1" customHeight="1" x14ac:dyDescent="0.2">
      <c r="A1267" s="148"/>
      <c r="B1267" s="139" t="s">
        <v>909</v>
      </c>
      <c r="C1267" s="115"/>
      <c r="D1267" s="108">
        <v>-4</v>
      </c>
      <c r="E1267" s="108">
        <v>1.6</v>
      </c>
      <c r="F1267" s="238"/>
      <c r="G1267" s="108">
        <v>1</v>
      </c>
      <c r="H1267" s="238"/>
      <c r="I1267" s="238"/>
      <c r="J1267" s="238"/>
      <c r="K1267" s="108">
        <v>1.6</v>
      </c>
      <c r="L1267" s="108">
        <v>-6.4</v>
      </c>
      <c r="M1267" s="110"/>
      <c r="N1267" s="115"/>
    </row>
    <row r="1268" spans="1:14" ht="31.5" hidden="1" customHeight="1" x14ac:dyDescent="0.25">
      <c r="A1268" s="222"/>
      <c r="B1268" s="139" t="s">
        <v>1231</v>
      </c>
      <c r="C1268" s="157"/>
      <c r="D1268" s="107">
        <v>2</v>
      </c>
      <c r="E1268" s="107">
        <v>4.3899999999999997</v>
      </c>
      <c r="F1268" s="242" t="s">
        <v>1225</v>
      </c>
      <c r="G1268" s="109"/>
      <c r="H1268" s="109"/>
      <c r="I1268" s="109"/>
      <c r="J1268" s="109"/>
      <c r="K1268" s="107">
        <v>2.2000000000000002</v>
      </c>
      <c r="L1268" s="107">
        <v>4.3899999999999997</v>
      </c>
      <c r="M1268" s="110"/>
      <c r="N1268" s="157"/>
    </row>
    <row r="1269" spans="1:14" ht="73.8" hidden="1" customHeight="1" x14ac:dyDescent="0.25">
      <c r="A1269" s="150" t="s">
        <v>553</v>
      </c>
      <c r="B1269" s="116" t="s">
        <v>941</v>
      </c>
      <c r="C1269" s="151" t="s">
        <v>944</v>
      </c>
      <c r="D1269" s="193"/>
      <c r="E1269" s="193"/>
      <c r="F1269" s="193"/>
      <c r="G1269" s="126" t="s">
        <v>903</v>
      </c>
      <c r="H1269" s="193"/>
      <c r="I1269" s="193"/>
      <c r="J1269" s="193"/>
      <c r="K1269" s="193"/>
      <c r="L1269" s="193"/>
      <c r="M1269" s="98">
        <v>122.33</v>
      </c>
      <c r="N1269" s="105" t="s">
        <v>63</v>
      </c>
    </row>
    <row r="1270" spans="1:14" ht="12" hidden="1" customHeight="1" x14ac:dyDescent="0.2">
      <c r="A1270" s="148"/>
      <c r="B1270" s="196" t="s">
        <v>939</v>
      </c>
      <c r="C1270" s="115"/>
      <c r="D1270" s="238"/>
      <c r="E1270" s="238"/>
      <c r="F1270" s="238"/>
      <c r="G1270" s="238"/>
      <c r="H1270" s="238"/>
      <c r="I1270" s="238"/>
      <c r="J1270" s="238"/>
      <c r="K1270" s="238"/>
      <c r="L1270" s="238"/>
      <c r="M1270" s="110"/>
      <c r="N1270" s="115"/>
    </row>
    <row r="1271" spans="1:14" ht="12" hidden="1" customHeight="1" x14ac:dyDescent="0.2">
      <c r="A1271" s="148"/>
      <c r="B1271" s="139" t="s">
        <v>1220</v>
      </c>
      <c r="C1271" s="115"/>
      <c r="D1271" s="108">
        <v>1</v>
      </c>
      <c r="E1271" s="108">
        <v>12</v>
      </c>
      <c r="F1271" s="238"/>
      <c r="G1271" s="108">
        <v>4.5</v>
      </c>
      <c r="H1271" s="238"/>
      <c r="I1271" s="238"/>
      <c r="J1271" s="238"/>
      <c r="K1271" s="108">
        <v>54</v>
      </c>
      <c r="L1271" s="108">
        <v>54</v>
      </c>
      <c r="M1271" s="110"/>
      <c r="N1271" s="115"/>
    </row>
    <row r="1272" spans="1:14" ht="12" hidden="1" customHeight="1" x14ac:dyDescent="0.2">
      <c r="A1272" s="148"/>
      <c r="B1272" s="139" t="s">
        <v>1221</v>
      </c>
      <c r="C1272" s="115"/>
      <c r="D1272" s="108">
        <v>2</v>
      </c>
      <c r="E1272" s="108">
        <v>4.8</v>
      </c>
      <c r="F1272" s="238"/>
      <c r="G1272" s="108">
        <v>3</v>
      </c>
      <c r="H1272" s="238"/>
      <c r="I1272" s="238"/>
      <c r="J1272" s="238"/>
      <c r="K1272" s="108">
        <v>14.4</v>
      </c>
      <c r="L1272" s="108">
        <v>28.8</v>
      </c>
      <c r="M1272" s="110"/>
      <c r="N1272" s="115"/>
    </row>
    <row r="1273" spans="1:14" ht="12" hidden="1" customHeight="1" x14ac:dyDescent="0.2">
      <c r="A1273" s="148"/>
      <c r="B1273" s="139" t="s">
        <v>1222</v>
      </c>
      <c r="C1273" s="115"/>
      <c r="D1273" s="108">
        <v>1</v>
      </c>
      <c r="E1273" s="108">
        <v>12</v>
      </c>
      <c r="F1273" s="238"/>
      <c r="G1273" s="108">
        <v>3</v>
      </c>
      <c r="H1273" s="238"/>
      <c r="I1273" s="238"/>
      <c r="J1273" s="238"/>
      <c r="K1273" s="108">
        <v>36</v>
      </c>
      <c r="L1273" s="108">
        <v>36</v>
      </c>
      <c r="M1273" s="110"/>
      <c r="N1273" s="115"/>
    </row>
    <row r="1274" spans="1:14" ht="12" hidden="1" customHeight="1" x14ac:dyDescent="0.2">
      <c r="A1274" s="148"/>
      <c r="B1274" s="139" t="s">
        <v>1223</v>
      </c>
      <c r="C1274" s="115"/>
      <c r="D1274" s="108">
        <v>-1</v>
      </c>
      <c r="E1274" s="108">
        <v>1.4</v>
      </c>
      <c r="F1274" s="238"/>
      <c r="G1274" s="108">
        <v>2.1</v>
      </c>
      <c r="H1274" s="238"/>
      <c r="I1274" s="238"/>
      <c r="J1274" s="238"/>
      <c r="K1274" s="108">
        <v>2.94</v>
      </c>
      <c r="L1274" s="108">
        <v>-2.94</v>
      </c>
      <c r="M1274" s="110"/>
      <c r="N1274" s="115"/>
    </row>
    <row r="1275" spans="1:14" ht="12" hidden="1" customHeight="1" x14ac:dyDescent="0.2">
      <c r="A1275" s="138"/>
      <c r="B1275" s="139" t="s">
        <v>909</v>
      </c>
      <c r="C1275" s="115"/>
      <c r="D1275" s="108">
        <v>-4</v>
      </c>
      <c r="E1275" s="108">
        <v>1.6</v>
      </c>
      <c r="F1275" s="238"/>
      <c r="G1275" s="108">
        <v>1</v>
      </c>
      <c r="H1275" s="238"/>
      <c r="I1275" s="238"/>
      <c r="J1275" s="238"/>
      <c r="K1275" s="108">
        <v>1.6</v>
      </c>
      <c r="L1275" s="108">
        <v>-6.4</v>
      </c>
      <c r="M1275" s="110"/>
      <c r="N1275" s="115"/>
    </row>
    <row r="1276" spans="1:14" ht="31.5" hidden="1" customHeight="1" x14ac:dyDescent="0.25">
      <c r="A1276" s="144"/>
      <c r="B1276" s="139" t="s">
        <v>1231</v>
      </c>
      <c r="C1276" s="157"/>
      <c r="D1276" s="107">
        <v>2</v>
      </c>
      <c r="E1276" s="107">
        <v>4.3899999999999997</v>
      </c>
      <c r="F1276" s="242" t="s">
        <v>1225</v>
      </c>
      <c r="G1276" s="109"/>
      <c r="H1276" s="109"/>
      <c r="I1276" s="109"/>
      <c r="J1276" s="109"/>
      <c r="K1276" s="107">
        <v>2.2000000000000002</v>
      </c>
      <c r="L1276" s="107">
        <v>4.3899999999999997</v>
      </c>
      <c r="M1276" s="110"/>
      <c r="N1276" s="157"/>
    </row>
    <row r="1277" spans="1:14" ht="12" hidden="1" customHeight="1" x14ac:dyDescent="0.2">
      <c r="A1277" s="138"/>
      <c r="B1277" s="139" t="s">
        <v>1232</v>
      </c>
      <c r="C1277" s="115"/>
      <c r="D1277" s="108">
        <v>4</v>
      </c>
      <c r="E1277" s="108">
        <v>0.8</v>
      </c>
      <c r="F1277" s="238"/>
      <c r="G1277" s="108">
        <v>2.65</v>
      </c>
      <c r="H1277" s="238"/>
      <c r="I1277" s="238"/>
      <c r="J1277" s="238"/>
      <c r="K1277" s="108">
        <v>2.12</v>
      </c>
      <c r="L1277" s="108">
        <v>8.48</v>
      </c>
      <c r="M1277" s="110"/>
      <c r="N1277" s="115"/>
    </row>
    <row r="1278" spans="1:14" ht="42" hidden="1" customHeight="1" x14ac:dyDescent="0.25">
      <c r="A1278" s="117" t="s">
        <v>554</v>
      </c>
      <c r="B1278" s="116" t="s">
        <v>1015</v>
      </c>
      <c r="C1278" s="147" t="s">
        <v>944</v>
      </c>
      <c r="D1278" s="193"/>
      <c r="E1278" s="193"/>
      <c r="F1278" s="193"/>
      <c r="G1278" s="240" t="s">
        <v>903</v>
      </c>
      <c r="H1278" s="193"/>
      <c r="I1278" s="193"/>
      <c r="J1278" s="193"/>
      <c r="K1278" s="193"/>
      <c r="L1278" s="193"/>
      <c r="M1278" s="98">
        <v>122.33</v>
      </c>
      <c r="N1278" s="117" t="s">
        <v>63</v>
      </c>
    </row>
    <row r="1279" spans="1:14" ht="12" hidden="1" customHeight="1" x14ac:dyDescent="0.2">
      <c r="A1279" s="155"/>
      <c r="B1279" s="223" t="s">
        <v>939</v>
      </c>
      <c r="C1279" s="100"/>
      <c r="D1279" s="106"/>
      <c r="E1279" s="106"/>
      <c r="F1279" s="106"/>
      <c r="G1279" s="106"/>
      <c r="H1279" s="106"/>
      <c r="I1279" s="106"/>
      <c r="J1279" s="106"/>
      <c r="K1279" s="106"/>
      <c r="L1279" s="106"/>
      <c r="M1279" s="102"/>
      <c r="N1279" s="100"/>
    </row>
    <row r="1280" spans="1:14" ht="12" hidden="1" customHeight="1" x14ac:dyDescent="0.2">
      <c r="A1280" s="145"/>
      <c r="B1280" s="282" t="s">
        <v>1220</v>
      </c>
      <c r="C1280" s="159"/>
      <c r="D1280" s="280">
        <v>1</v>
      </c>
      <c r="E1280" s="280">
        <v>12</v>
      </c>
      <c r="F1280" s="243"/>
      <c r="G1280" s="280">
        <v>4.5</v>
      </c>
      <c r="H1280" s="243"/>
      <c r="I1280" s="243"/>
      <c r="J1280" s="243"/>
      <c r="K1280" s="280">
        <v>54</v>
      </c>
      <c r="L1280" s="280">
        <v>54</v>
      </c>
      <c r="M1280" s="131"/>
      <c r="N1280" s="159"/>
    </row>
    <row r="1281" spans="1:14" ht="12" hidden="1" customHeight="1" x14ac:dyDescent="0.2">
      <c r="A1281" s="145"/>
      <c r="B1281" s="282" t="s">
        <v>1221</v>
      </c>
      <c r="C1281" s="159"/>
      <c r="D1281" s="280">
        <v>2</v>
      </c>
      <c r="E1281" s="280">
        <v>4.8</v>
      </c>
      <c r="F1281" s="243"/>
      <c r="G1281" s="280">
        <v>3</v>
      </c>
      <c r="H1281" s="243"/>
      <c r="I1281" s="243"/>
      <c r="J1281" s="243"/>
      <c r="K1281" s="280">
        <v>14.4</v>
      </c>
      <c r="L1281" s="280">
        <v>28.8</v>
      </c>
      <c r="M1281" s="131"/>
      <c r="N1281" s="159"/>
    </row>
    <row r="1282" spans="1:14" ht="12" hidden="1" customHeight="1" x14ac:dyDescent="0.2">
      <c r="A1282" s="145"/>
      <c r="B1282" s="282" t="s">
        <v>1222</v>
      </c>
      <c r="C1282" s="159"/>
      <c r="D1282" s="280">
        <v>1</v>
      </c>
      <c r="E1282" s="280">
        <v>12</v>
      </c>
      <c r="F1282" s="243"/>
      <c r="G1282" s="280">
        <v>3</v>
      </c>
      <c r="H1282" s="243"/>
      <c r="I1282" s="243"/>
      <c r="J1282" s="243"/>
      <c r="K1282" s="280">
        <v>36</v>
      </c>
      <c r="L1282" s="280">
        <v>36</v>
      </c>
      <c r="M1282" s="131"/>
      <c r="N1282" s="159"/>
    </row>
    <row r="1283" spans="1:14" ht="12" hidden="1" customHeight="1" x14ac:dyDescent="0.2">
      <c r="A1283" s="145"/>
      <c r="B1283" s="282" t="s">
        <v>1223</v>
      </c>
      <c r="C1283" s="159"/>
      <c r="D1283" s="280">
        <v>-1</v>
      </c>
      <c r="E1283" s="280">
        <v>1.4</v>
      </c>
      <c r="F1283" s="243"/>
      <c r="G1283" s="280">
        <v>2.1</v>
      </c>
      <c r="H1283" s="243"/>
      <c r="I1283" s="243"/>
      <c r="J1283" s="243"/>
      <c r="K1283" s="280">
        <v>2.94</v>
      </c>
      <c r="L1283" s="280">
        <v>-2.94</v>
      </c>
      <c r="M1283" s="131"/>
      <c r="N1283" s="159"/>
    </row>
    <row r="1284" spans="1:14" ht="12" hidden="1" customHeight="1" x14ac:dyDescent="0.2">
      <c r="A1284" s="145"/>
      <c r="B1284" s="282" t="s">
        <v>909</v>
      </c>
      <c r="C1284" s="159"/>
      <c r="D1284" s="280">
        <v>-4</v>
      </c>
      <c r="E1284" s="280">
        <v>1.6</v>
      </c>
      <c r="F1284" s="243"/>
      <c r="G1284" s="280">
        <v>1</v>
      </c>
      <c r="H1284" s="243"/>
      <c r="I1284" s="243"/>
      <c r="J1284" s="243"/>
      <c r="K1284" s="280">
        <v>1.6</v>
      </c>
      <c r="L1284" s="280">
        <v>-6.4</v>
      </c>
      <c r="M1284" s="131"/>
      <c r="N1284" s="159"/>
    </row>
    <row r="1285" spans="1:14" ht="31.5" hidden="1" customHeight="1" x14ac:dyDescent="0.25">
      <c r="A1285" s="191"/>
      <c r="B1285" s="282" t="s">
        <v>1231</v>
      </c>
      <c r="C1285" s="192"/>
      <c r="D1285" s="129">
        <v>2</v>
      </c>
      <c r="E1285" s="129">
        <v>4.3899999999999997</v>
      </c>
      <c r="F1285" s="283" t="s">
        <v>1225</v>
      </c>
      <c r="G1285" s="130"/>
      <c r="H1285" s="130"/>
      <c r="I1285" s="130"/>
      <c r="J1285" s="130"/>
      <c r="K1285" s="129">
        <v>2.2000000000000002</v>
      </c>
      <c r="L1285" s="129">
        <v>4.3899999999999997</v>
      </c>
      <c r="M1285" s="131"/>
      <c r="N1285" s="192"/>
    </row>
    <row r="1286" spans="1:14" ht="12" hidden="1" customHeight="1" x14ac:dyDescent="0.2">
      <c r="A1286" s="145"/>
      <c r="B1286" s="282" t="s">
        <v>1232</v>
      </c>
      <c r="C1286" s="159"/>
      <c r="D1286" s="280">
        <v>4</v>
      </c>
      <c r="E1286" s="280">
        <v>0.8</v>
      </c>
      <c r="F1286" s="243"/>
      <c r="G1286" s="280">
        <v>2.65</v>
      </c>
      <c r="H1286" s="243"/>
      <c r="I1286" s="243"/>
      <c r="J1286" s="243"/>
      <c r="K1286" s="280">
        <v>2.12</v>
      </c>
      <c r="L1286" s="280">
        <v>8.48</v>
      </c>
      <c r="M1286" s="131"/>
      <c r="N1286" s="159"/>
    </row>
    <row r="1287" spans="1:14" ht="12" hidden="1" customHeight="1" x14ac:dyDescent="0.2">
      <c r="A1287" s="140" t="s">
        <v>555</v>
      </c>
      <c r="B1287" s="141" t="s">
        <v>42</v>
      </c>
      <c r="C1287" s="127"/>
      <c r="D1287" s="237"/>
      <c r="E1287" s="237"/>
      <c r="F1287" s="237"/>
      <c r="G1287" s="237"/>
      <c r="H1287" s="237"/>
      <c r="I1287" s="237"/>
      <c r="J1287" s="237"/>
      <c r="K1287" s="237"/>
      <c r="L1287" s="237"/>
      <c r="M1287" s="128"/>
      <c r="N1287" s="127"/>
    </row>
    <row r="1288" spans="1:14" ht="31.5" hidden="1" customHeight="1" x14ac:dyDescent="0.25">
      <c r="A1288" s="105" t="s">
        <v>556</v>
      </c>
      <c r="B1288" s="116" t="s">
        <v>1145</v>
      </c>
      <c r="C1288" s="95"/>
      <c r="D1288" s="101"/>
      <c r="E1288" s="101"/>
      <c r="F1288" s="101"/>
      <c r="G1288" s="101"/>
      <c r="H1288" s="101"/>
      <c r="I1288" s="101"/>
      <c r="J1288" s="101"/>
      <c r="K1288" s="101"/>
      <c r="L1288" s="101"/>
      <c r="M1288" s="98">
        <v>113.85</v>
      </c>
      <c r="N1288" s="105" t="s">
        <v>63</v>
      </c>
    </row>
    <row r="1289" spans="1:14" ht="12" hidden="1" customHeight="1" x14ac:dyDescent="0.2">
      <c r="A1289" s="155"/>
      <c r="B1289" s="223" t="s">
        <v>937</v>
      </c>
      <c r="C1289" s="100"/>
      <c r="D1289" s="106"/>
      <c r="E1289" s="106"/>
      <c r="F1289" s="106"/>
      <c r="G1289" s="106"/>
      <c r="H1289" s="106"/>
      <c r="I1289" s="106"/>
      <c r="J1289" s="106"/>
      <c r="K1289" s="106"/>
      <c r="L1289" s="106"/>
      <c r="M1289" s="102"/>
      <c r="N1289" s="100"/>
    </row>
    <row r="1290" spans="1:14" ht="12" hidden="1" customHeight="1" x14ac:dyDescent="0.2">
      <c r="A1290" s="145"/>
      <c r="B1290" s="282" t="s">
        <v>1220</v>
      </c>
      <c r="C1290" s="159"/>
      <c r="D1290" s="280">
        <v>1</v>
      </c>
      <c r="E1290" s="280">
        <v>12</v>
      </c>
      <c r="F1290" s="243"/>
      <c r="G1290" s="280">
        <v>4.5</v>
      </c>
      <c r="H1290" s="243"/>
      <c r="I1290" s="243"/>
      <c r="J1290" s="243"/>
      <c r="K1290" s="280">
        <v>54</v>
      </c>
      <c r="L1290" s="280">
        <v>54</v>
      </c>
      <c r="M1290" s="131"/>
      <c r="N1290" s="159"/>
    </row>
    <row r="1291" spans="1:14" ht="12" hidden="1" customHeight="1" x14ac:dyDescent="0.2">
      <c r="A1291" s="145"/>
      <c r="B1291" s="282" t="s">
        <v>1221</v>
      </c>
      <c r="C1291" s="159"/>
      <c r="D1291" s="280">
        <v>2</v>
      </c>
      <c r="E1291" s="280">
        <v>4.8</v>
      </c>
      <c r="F1291" s="243"/>
      <c r="G1291" s="280">
        <v>3</v>
      </c>
      <c r="H1291" s="243"/>
      <c r="I1291" s="243"/>
      <c r="J1291" s="243"/>
      <c r="K1291" s="280">
        <v>14.4</v>
      </c>
      <c r="L1291" s="280">
        <v>28.8</v>
      </c>
      <c r="M1291" s="131"/>
      <c r="N1291" s="159"/>
    </row>
    <row r="1292" spans="1:14" ht="12" hidden="1" customHeight="1" x14ac:dyDescent="0.2">
      <c r="A1292" s="145"/>
      <c r="B1292" s="282" t="s">
        <v>1222</v>
      </c>
      <c r="C1292" s="159"/>
      <c r="D1292" s="280">
        <v>1</v>
      </c>
      <c r="E1292" s="280">
        <v>12</v>
      </c>
      <c r="F1292" s="243"/>
      <c r="G1292" s="280">
        <v>3</v>
      </c>
      <c r="H1292" s="243"/>
      <c r="I1292" s="243"/>
      <c r="J1292" s="243"/>
      <c r="K1292" s="280">
        <v>36</v>
      </c>
      <c r="L1292" s="280">
        <v>36</v>
      </c>
      <c r="M1292" s="131"/>
      <c r="N1292" s="159"/>
    </row>
    <row r="1293" spans="1:14" ht="12" hidden="1" customHeight="1" x14ac:dyDescent="0.2">
      <c r="A1293" s="145"/>
      <c r="B1293" s="282" t="s">
        <v>1223</v>
      </c>
      <c r="C1293" s="159"/>
      <c r="D1293" s="280">
        <v>-1</v>
      </c>
      <c r="E1293" s="280">
        <v>1.4</v>
      </c>
      <c r="F1293" s="243"/>
      <c r="G1293" s="280">
        <v>2.1</v>
      </c>
      <c r="H1293" s="243"/>
      <c r="I1293" s="243"/>
      <c r="J1293" s="243"/>
      <c r="K1293" s="280">
        <v>2.94</v>
      </c>
      <c r="L1293" s="280">
        <v>-2.94</v>
      </c>
      <c r="M1293" s="131"/>
      <c r="N1293" s="159"/>
    </row>
    <row r="1294" spans="1:14" ht="12" hidden="1" customHeight="1" x14ac:dyDescent="0.2">
      <c r="A1294" s="145"/>
      <c r="B1294" s="282" t="s">
        <v>909</v>
      </c>
      <c r="C1294" s="159"/>
      <c r="D1294" s="280">
        <v>-4</v>
      </c>
      <c r="E1294" s="280">
        <v>1.6</v>
      </c>
      <c r="F1294" s="243"/>
      <c r="G1294" s="280">
        <v>1</v>
      </c>
      <c r="H1294" s="243"/>
      <c r="I1294" s="243"/>
      <c r="J1294" s="243"/>
      <c r="K1294" s="280">
        <v>1.6</v>
      </c>
      <c r="L1294" s="280">
        <v>-6.4</v>
      </c>
      <c r="M1294" s="131"/>
      <c r="N1294" s="159"/>
    </row>
    <row r="1295" spans="1:14" ht="31.5" hidden="1" customHeight="1" x14ac:dyDescent="0.25">
      <c r="A1295" s="191"/>
      <c r="B1295" s="282" t="s">
        <v>1231</v>
      </c>
      <c r="C1295" s="192"/>
      <c r="D1295" s="129">
        <v>2</v>
      </c>
      <c r="E1295" s="129">
        <v>4.3899999999999997</v>
      </c>
      <c r="F1295" s="283" t="s">
        <v>1233</v>
      </c>
      <c r="G1295" s="130"/>
      <c r="H1295" s="130"/>
      <c r="I1295" s="130"/>
      <c r="J1295" s="130"/>
      <c r="K1295" s="129">
        <v>2.2000000000000002</v>
      </c>
      <c r="L1295" s="129">
        <v>4.3899999999999997</v>
      </c>
      <c r="M1295" s="131"/>
      <c r="N1295" s="192"/>
    </row>
    <row r="1296" spans="1:14" ht="31.5" hidden="1" customHeight="1" x14ac:dyDescent="0.25">
      <c r="A1296" s="105" t="s">
        <v>557</v>
      </c>
      <c r="B1296" s="116" t="s">
        <v>1146</v>
      </c>
      <c r="C1296" s="95"/>
      <c r="D1296" s="101"/>
      <c r="E1296" s="101"/>
      <c r="F1296" s="101"/>
      <c r="G1296" s="101"/>
      <c r="H1296" s="101"/>
      <c r="I1296" s="101"/>
      <c r="J1296" s="101"/>
      <c r="K1296" s="101"/>
      <c r="L1296" s="101"/>
      <c r="M1296" s="98">
        <v>113.85</v>
      </c>
      <c r="N1296" s="105" t="s">
        <v>63</v>
      </c>
    </row>
    <row r="1297" spans="1:14" ht="12" hidden="1" customHeight="1" x14ac:dyDescent="0.2">
      <c r="A1297" s="155"/>
      <c r="B1297" s="223" t="s">
        <v>937</v>
      </c>
      <c r="C1297" s="100"/>
      <c r="D1297" s="106"/>
      <c r="E1297" s="106"/>
      <c r="F1297" s="106"/>
      <c r="G1297" s="106"/>
      <c r="H1297" s="106"/>
      <c r="I1297" s="106"/>
      <c r="J1297" s="106"/>
      <c r="K1297" s="106"/>
      <c r="L1297" s="106"/>
      <c r="M1297" s="102"/>
      <c r="N1297" s="100"/>
    </row>
    <row r="1298" spans="1:14" ht="12" hidden="1" customHeight="1" x14ac:dyDescent="0.2">
      <c r="A1298" s="145"/>
      <c r="B1298" s="282" t="s">
        <v>1220</v>
      </c>
      <c r="C1298" s="159"/>
      <c r="D1298" s="280">
        <v>1</v>
      </c>
      <c r="E1298" s="280">
        <v>12</v>
      </c>
      <c r="F1298" s="243"/>
      <c r="G1298" s="280">
        <v>4.5</v>
      </c>
      <c r="H1298" s="243"/>
      <c r="I1298" s="243"/>
      <c r="J1298" s="243"/>
      <c r="K1298" s="280">
        <v>54</v>
      </c>
      <c r="L1298" s="280">
        <v>54</v>
      </c>
      <c r="M1298" s="131"/>
      <c r="N1298" s="159"/>
    </row>
    <row r="1299" spans="1:14" ht="12" hidden="1" customHeight="1" x14ac:dyDescent="0.2">
      <c r="A1299" s="145"/>
      <c r="B1299" s="282" t="s">
        <v>1221</v>
      </c>
      <c r="C1299" s="159"/>
      <c r="D1299" s="280">
        <v>2</v>
      </c>
      <c r="E1299" s="280">
        <v>4.8</v>
      </c>
      <c r="F1299" s="243"/>
      <c r="G1299" s="280">
        <v>3</v>
      </c>
      <c r="H1299" s="243"/>
      <c r="I1299" s="243"/>
      <c r="J1299" s="243"/>
      <c r="K1299" s="280">
        <v>14.4</v>
      </c>
      <c r="L1299" s="280">
        <v>28.8</v>
      </c>
      <c r="M1299" s="131"/>
      <c r="N1299" s="159"/>
    </row>
    <row r="1300" spans="1:14" ht="12" hidden="1" customHeight="1" x14ac:dyDescent="0.2">
      <c r="A1300" s="145"/>
      <c r="B1300" s="282" t="s">
        <v>1222</v>
      </c>
      <c r="C1300" s="159"/>
      <c r="D1300" s="280">
        <v>1</v>
      </c>
      <c r="E1300" s="280">
        <v>12</v>
      </c>
      <c r="F1300" s="243"/>
      <c r="G1300" s="280">
        <v>3</v>
      </c>
      <c r="H1300" s="243"/>
      <c r="I1300" s="243"/>
      <c r="J1300" s="243"/>
      <c r="K1300" s="280">
        <v>36</v>
      </c>
      <c r="L1300" s="280">
        <v>36</v>
      </c>
      <c r="M1300" s="131"/>
      <c r="N1300" s="159"/>
    </row>
    <row r="1301" spans="1:14" ht="12" hidden="1" customHeight="1" x14ac:dyDescent="0.2">
      <c r="A1301" s="145"/>
      <c r="B1301" s="282" t="s">
        <v>1223</v>
      </c>
      <c r="C1301" s="159"/>
      <c r="D1301" s="280">
        <v>-1</v>
      </c>
      <c r="E1301" s="280">
        <v>1.4</v>
      </c>
      <c r="F1301" s="243"/>
      <c r="G1301" s="280">
        <v>2.1</v>
      </c>
      <c r="H1301" s="243"/>
      <c r="I1301" s="243"/>
      <c r="J1301" s="243"/>
      <c r="K1301" s="280">
        <v>2.94</v>
      </c>
      <c r="L1301" s="280">
        <v>-2.94</v>
      </c>
      <c r="M1301" s="131"/>
      <c r="N1301" s="159"/>
    </row>
    <row r="1302" spans="1:14" ht="12" hidden="1" customHeight="1" x14ac:dyDescent="0.2">
      <c r="A1302" s="145"/>
      <c r="B1302" s="282" t="s">
        <v>909</v>
      </c>
      <c r="C1302" s="159"/>
      <c r="D1302" s="280">
        <v>-4</v>
      </c>
      <c r="E1302" s="280">
        <v>1.6</v>
      </c>
      <c r="F1302" s="243"/>
      <c r="G1302" s="280">
        <v>1</v>
      </c>
      <c r="H1302" s="243"/>
      <c r="I1302" s="243"/>
      <c r="J1302" s="243"/>
      <c r="K1302" s="280">
        <v>1.6</v>
      </c>
      <c r="L1302" s="280">
        <v>-6.4</v>
      </c>
      <c r="M1302" s="131"/>
      <c r="N1302" s="159"/>
    </row>
    <row r="1303" spans="1:14" ht="31.5" hidden="1" customHeight="1" x14ac:dyDescent="0.25">
      <c r="A1303" s="191"/>
      <c r="B1303" s="282" t="s">
        <v>1231</v>
      </c>
      <c r="C1303" s="192"/>
      <c r="D1303" s="129">
        <v>2</v>
      </c>
      <c r="E1303" s="129">
        <v>4.3899999999999997</v>
      </c>
      <c r="F1303" s="283" t="s">
        <v>1233</v>
      </c>
      <c r="G1303" s="130"/>
      <c r="H1303" s="130"/>
      <c r="I1303" s="130"/>
      <c r="J1303" s="130"/>
      <c r="K1303" s="129">
        <v>2.2000000000000002</v>
      </c>
      <c r="L1303" s="129">
        <v>4.3899999999999997</v>
      </c>
      <c r="M1303" s="131"/>
      <c r="N1303" s="192"/>
    </row>
    <row r="1304" spans="1:14" ht="31.8" hidden="1" customHeight="1" x14ac:dyDescent="0.25">
      <c r="A1304" s="105" t="s">
        <v>558</v>
      </c>
      <c r="B1304" s="116" t="s">
        <v>945</v>
      </c>
      <c r="C1304" s="95"/>
      <c r="D1304" s="101"/>
      <c r="E1304" s="101"/>
      <c r="F1304" s="101"/>
      <c r="G1304" s="101"/>
      <c r="H1304" s="101"/>
      <c r="I1304" s="101"/>
      <c r="J1304" s="101"/>
      <c r="K1304" s="101"/>
      <c r="L1304" s="101"/>
      <c r="M1304" s="98">
        <v>113.85</v>
      </c>
      <c r="N1304" s="105" t="s">
        <v>63</v>
      </c>
    </row>
    <row r="1305" spans="1:14" ht="12" hidden="1" customHeight="1" x14ac:dyDescent="0.2">
      <c r="A1305" s="155"/>
      <c r="B1305" s="154" t="s">
        <v>937</v>
      </c>
      <c r="C1305" s="100"/>
      <c r="D1305" s="106"/>
      <c r="E1305" s="106"/>
      <c r="F1305" s="106"/>
      <c r="G1305" s="106"/>
      <c r="H1305" s="106"/>
      <c r="I1305" s="106"/>
      <c r="J1305" s="106"/>
      <c r="K1305" s="106"/>
      <c r="L1305" s="106"/>
      <c r="M1305" s="102"/>
      <c r="N1305" s="100"/>
    </row>
    <row r="1306" spans="1:14" ht="12" hidden="1" customHeight="1" x14ac:dyDescent="0.2">
      <c r="A1306" s="145"/>
      <c r="B1306" s="282" t="s">
        <v>1220</v>
      </c>
      <c r="C1306" s="159"/>
      <c r="D1306" s="280">
        <v>1</v>
      </c>
      <c r="E1306" s="280">
        <v>12</v>
      </c>
      <c r="F1306" s="243"/>
      <c r="G1306" s="280">
        <v>4.5</v>
      </c>
      <c r="H1306" s="243"/>
      <c r="I1306" s="243"/>
      <c r="J1306" s="243"/>
      <c r="K1306" s="280">
        <v>54</v>
      </c>
      <c r="L1306" s="280">
        <v>54</v>
      </c>
      <c r="M1306" s="131"/>
      <c r="N1306" s="159"/>
    </row>
    <row r="1307" spans="1:14" ht="12" hidden="1" customHeight="1" x14ac:dyDescent="0.2">
      <c r="A1307" s="145"/>
      <c r="B1307" s="282" t="s">
        <v>1221</v>
      </c>
      <c r="C1307" s="159"/>
      <c r="D1307" s="280">
        <v>2</v>
      </c>
      <c r="E1307" s="280">
        <v>4.8</v>
      </c>
      <c r="F1307" s="243"/>
      <c r="G1307" s="280">
        <v>3</v>
      </c>
      <c r="H1307" s="243"/>
      <c r="I1307" s="243"/>
      <c r="J1307" s="243"/>
      <c r="K1307" s="280">
        <v>14.4</v>
      </c>
      <c r="L1307" s="280">
        <v>28.8</v>
      </c>
      <c r="M1307" s="131"/>
      <c r="N1307" s="159"/>
    </row>
    <row r="1308" spans="1:14" ht="12" hidden="1" customHeight="1" x14ac:dyDescent="0.2">
      <c r="A1308" s="145"/>
      <c r="B1308" s="282" t="s">
        <v>1222</v>
      </c>
      <c r="C1308" s="159"/>
      <c r="D1308" s="280">
        <v>1</v>
      </c>
      <c r="E1308" s="280">
        <v>12</v>
      </c>
      <c r="F1308" s="243"/>
      <c r="G1308" s="280">
        <v>3</v>
      </c>
      <c r="H1308" s="243"/>
      <c r="I1308" s="243"/>
      <c r="J1308" s="243"/>
      <c r="K1308" s="280">
        <v>36</v>
      </c>
      <c r="L1308" s="280">
        <v>36</v>
      </c>
      <c r="M1308" s="131"/>
      <c r="N1308" s="159"/>
    </row>
    <row r="1309" spans="1:14" ht="12" hidden="1" customHeight="1" x14ac:dyDescent="0.2">
      <c r="A1309" s="145"/>
      <c r="B1309" s="282" t="s">
        <v>1223</v>
      </c>
      <c r="C1309" s="159"/>
      <c r="D1309" s="280">
        <v>-1</v>
      </c>
      <c r="E1309" s="280">
        <v>1.4</v>
      </c>
      <c r="F1309" s="243"/>
      <c r="G1309" s="280">
        <v>2.1</v>
      </c>
      <c r="H1309" s="243"/>
      <c r="I1309" s="243"/>
      <c r="J1309" s="243"/>
      <c r="K1309" s="280">
        <v>2.94</v>
      </c>
      <c r="L1309" s="280">
        <v>-2.94</v>
      </c>
      <c r="M1309" s="131"/>
      <c r="N1309" s="159"/>
    </row>
    <row r="1310" spans="1:14" ht="12" hidden="1" customHeight="1" x14ac:dyDescent="0.2">
      <c r="A1310" s="145"/>
      <c r="B1310" s="282" t="s">
        <v>909</v>
      </c>
      <c r="C1310" s="159"/>
      <c r="D1310" s="280">
        <v>-4</v>
      </c>
      <c r="E1310" s="280">
        <v>1.6</v>
      </c>
      <c r="F1310" s="243"/>
      <c r="G1310" s="280">
        <v>1</v>
      </c>
      <c r="H1310" s="243"/>
      <c r="I1310" s="243"/>
      <c r="J1310" s="243"/>
      <c r="K1310" s="280">
        <v>1.6</v>
      </c>
      <c r="L1310" s="280">
        <v>-6.4</v>
      </c>
      <c r="M1310" s="131"/>
      <c r="N1310" s="159"/>
    </row>
    <row r="1311" spans="1:14" ht="31.5" hidden="1" customHeight="1" x14ac:dyDescent="0.25">
      <c r="A1311" s="191"/>
      <c r="B1311" s="282" t="s">
        <v>1231</v>
      </c>
      <c r="C1311" s="192"/>
      <c r="D1311" s="129">
        <v>2</v>
      </c>
      <c r="E1311" s="129">
        <v>4.3899999999999997</v>
      </c>
      <c r="F1311" s="283" t="s">
        <v>1225</v>
      </c>
      <c r="G1311" s="130"/>
      <c r="H1311" s="130"/>
      <c r="I1311" s="130"/>
      <c r="J1311" s="130"/>
      <c r="K1311" s="129">
        <v>2.2000000000000002</v>
      </c>
      <c r="L1311" s="129">
        <v>4.3899999999999997</v>
      </c>
      <c r="M1311" s="131"/>
      <c r="N1311" s="192"/>
    </row>
    <row r="1312" spans="1:14" ht="12" hidden="1" customHeight="1" x14ac:dyDescent="0.2">
      <c r="A1312" s="200" t="s">
        <v>1234</v>
      </c>
      <c r="B1312" s="164" t="s">
        <v>1235</v>
      </c>
      <c r="C1312" s="165"/>
      <c r="D1312" s="241"/>
      <c r="E1312" s="241"/>
      <c r="F1312" s="241"/>
      <c r="G1312" s="241"/>
      <c r="H1312" s="241"/>
      <c r="I1312" s="241"/>
      <c r="J1312" s="241"/>
      <c r="K1312" s="241"/>
      <c r="L1312" s="241"/>
      <c r="M1312" s="201"/>
      <c r="N1312" s="165"/>
    </row>
    <row r="1313" spans="1:14" ht="12" hidden="1" customHeight="1" x14ac:dyDescent="0.2">
      <c r="A1313" s="140" t="s">
        <v>34</v>
      </c>
      <c r="B1313" s="141" t="s">
        <v>838</v>
      </c>
      <c r="C1313" s="127"/>
      <c r="D1313" s="237"/>
      <c r="E1313" s="237"/>
      <c r="F1313" s="237"/>
      <c r="G1313" s="237"/>
      <c r="H1313" s="237"/>
      <c r="I1313" s="237"/>
      <c r="J1313" s="237"/>
      <c r="K1313" s="237"/>
      <c r="L1313" s="237"/>
      <c r="M1313" s="128"/>
      <c r="N1313" s="127"/>
    </row>
    <row r="1314" spans="1:14" ht="42" hidden="1" customHeight="1" x14ac:dyDescent="0.25">
      <c r="A1314" s="117" t="s">
        <v>560</v>
      </c>
      <c r="B1314" s="116" t="s">
        <v>988</v>
      </c>
      <c r="C1314" s="147" t="s">
        <v>1236</v>
      </c>
      <c r="D1314" s="193"/>
      <c r="E1314" s="193"/>
      <c r="F1314" s="193"/>
      <c r="G1314" s="193"/>
      <c r="H1314" s="193"/>
      <c r="I1314" s="193"/>
      <c r="J1314" s="193"/>
      <c r="K1314" s="193"/>
      <c r="L1314" s="193"/>
      <c r="M1314" s="98">
        <v>41.82</v>
      </c>
      <c r="N1314" s="117" t="s">
        <v>124</v>
      </c>
    </row>
    <row r="1315" spans="1:14" ht="12" hidden="1" customHeight="1" x14ac:dyDescent="0.2">
      <c r="A1315" s="138"/>
      <c r="B1315" s="139" t="s">
        <v>876</v>
      </c>
      <c r="C1315" s="115"/>
      <c r="D1315" s="108">
        <v>1</v>
      </c>
      <c r="E1315" s="108">
        <v>41.82</v>
      </c>
      <c r="F1315" s="238"/>
      <c r="G1315" s="238"/>
      <c r="H1315" s="238"/>
      <c r="I1315" s="238"/>
      <c r="J1315" s="238"/>
      <c r="K1315" s="108">
        <v>41.82</v>
      </c>
      <c r="L1315" s="108">
        <v>41.82</v>
      </c>
      <c r="M1315" s="110"/>
      <c r="N1315" s="115"/>
    </row>
    <row r="1316" spans="1:14" ht="12" hidden="1" customHeight="1" x14ac:dyDescent="0.2">
      <c r="A1316" s="140" t="s">
        <v>33</v>
      </c>
      <c r="B1316" s="141" t="s">
        <v>877</v>
      </c>
      <c r="C1316" s="127"/>
      <c r="D1316" s="237"/>
      <c r="E1316" s="237"/>
      <c r="F1316" s="237"/>
      <c r="G1316" s="237"/>
      <c r="H1316" s="237"/>
      <c r="I1316" s="237"/>
      <c r="J1316" s="237"/>
      <c r="K1316" s="237"/>
      <c r="L1316" s="237"/>
      <c r="M1316" s="128"/>
      <c r="N1316" s="127"/>
    </row>
    <row r="1317" spans="1:14" ht="31.8" hidden="1" customHeight="1" x14ac:dyDescent="0.25">
      <c r="A1317" s="105" t="s">
        <v>561</v>
      </c>
      <c r="B1317" s="116" t="s">
        <v>989</v>
      </c>
      <c r="C1317" s="95" t="s">
        <v>978</v>
      </c>
      <c r="D1317" s="101"/>
      <c r="E1317" s="101"/>
      <c r="F1317" s="101"/>
      <c r="G1317" s="101"/>
      <c r="H1317" s="101"/>
      <c r="I1317" s="101"/>
      <c r="J1317" s="101"/>
      <c r="K1317" s="101"/>
      <c r="L1317" s="101"/>
      <c r="M1317" s="98">
        <f>SUM(L1318:L1319)</f>
        <v>7.1010000000000009</v>
      </c>
      <c r="N1317" s="105" t="s">
        <v>46</v>
      </c>
    </row>
    <row r="1318" spans="1:14" hidden="1" x14ac:dyDescent="0.25">
      <c r="A1318" s="144"/>
      <c r="B1318" s="139" t="s">
        <v>1211</v>
      </c>
      <c r="C1318" s="157"/>
      <c r="D1318" s="107">
        <v>4</v>
      </c>
      <c r="E1318" s="107">
        <f>(0.6+0.1*2)</f>
        <v>0.8</v>
      </c>
      <c r="F1318" s="109"/>
      <c r="G1318" s="107">
        <f>(0.6+0.1*2)</f>
        <v>0.8</v>
      </c>
      <c r="H1318" s="109"/>
      <c r="I1318" s="107">
        <v>1.35</v>
      </c>
      <c r="J1318" s="109"/>
      <c r="K1318" s="107">
        <f>E1318*G1318*I1318</f>
        <v>0.86400000000000021</v>
      </c>
      <c r="L1318" s="107">
        <f>K1318*D1318</f>
        <v>3.4560000000000008</v>
      </c>
      <c r="M1318" s="110"/>
      <c r="N1318" s="157"/>
    </row>
    <row r="1319" spans="1:14" hidden="1" x14ac:dyDescent="0.25">
      <c r="A1319" s="144"/>
      <c r="B1319" s="139" t="s">
        <v>1237</v>
      </c>
      <c r="C1319" s="157"/>
      <c r="D1319" s="107">
        <v>4</v>
      </c>
      <c r="E1319" s="107">
        <f>(0.7+0.1*2)</f>
        <v>0.89999999999999991</v>
      </c>
      <c r="F1319" s="109"/>
      <c r="G1319" s="107">
        <f>(0.55+0.1*2)</f>
        <v>0.75</v>
      </c>
      <c r="H1319" s="109"/>
      <c r="I1319" s="107">
        <v>1.35</v>
      </c>
      <c r="J1319" s="109"/>
      <c r="K1319" s="107">
        <f>E1319*G1319*I1319</f>
        <v>0.91125</v>
      </c>
      <c r="L1319" s="107">
        <f>K1319*D1319</f>
        <v>3.645</v>
      </c>
      <c r="M1319" s="110"/>
      <c r="N1319" s="157"/>
    </row>
    <row r="1320" spans="1:14" ht="12" hidden="1" customHeight="1" x14ac:dyDescent="0.2">
      <c r="A1320" s="152"/>
      <c r="B1320" s="194" t="s">
        <v>1238</v>
      </c>
      <c r="C1320" s="114" t="s">
        <v>1422</v>
      </c>
      <c r="D1320" s="113">
        <v>2</v>
      </c>
      <c r="E1320" s="113">
        <v>13.31</v>
      </c>
      <c r="F1320" s="239"/>
      <c r="G1320" s="113">
        <v>0.2</v>
      </c>
      <c r="H1320" s="239"/>
      <c r="I1320" s="113">
        <v>0.3</v>
      </c>
      <c r="J1320" s="239"/>
      <c r="K1320" s="113"/>
      <c r="L1320" s="113"/>
      <c r="M1320" s="104"/>
      <c r="N1320" s="114"/>
    </row>
    <row r="1321" spans="1:14" ht="12" hidden="1" customHeight="1" x14ac:dyDescent="0.2">
      <c r="A1321" s="152"/>
      <c r="B1321" s="194" t="s">
        <v>1239</v>
      </c>
      <c r="C1321" s="114"/>
      <c r="D1321" s="113">
        <v>6</v>
      </c>
      <c r="E1321" s="113">
        <v>5.2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42" hidden="1" customHeight="1" x14ac:dyDescent="0.25">
      <c r="A1322" s="117" t="s">
        <v>562</v>
      </c>
      <c r="B1322" s="118" t="s">
        <v>68</v>
      </c>
      <c r="C1322" s="147" t="s">
        <v>881</v>
      </c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f>SUM(L1323:L1324)</f>
        <v>5.2600000000000007</v>
      </c>
      <c r="N1322" s="117" t="s">
        <v>63</v>
      </c>
    </row>
    <row r="1323" spans="1:14" hidden="1" x14ac:dyDescent="0.25">
      <c r="A1323" s="144"/>
      <c r="B1323" s="139" t="s">
        <v>1211</v>
      </c>
      <c r="C1323" s="157"/>
      <c r="D1323" s="107">
        <v>4</v>
      </c>
      <c r="E1323" s="107">
        <v>0.8</v>
      </c>
      <c r="F1323" s="109"/>
      <c r="G1323" s="107">
        <v>0.8</v>
      </c>
      <c r="H1323" s="109"/>
      <c r="I1323" s="109"/>
      <c r="J1323" s="109"/>
      <c r="K1323" s="107">
        <f>E1323*G1323</f>
        <v>0.64000000000000012</v>
      </c>
      <c r="L1323" s="107">
        <f>K1323*D1323</f>
        <v>2.5600000000000005</v>
      </c>
      <c r="M1323" s="110"/>
      <c r="N1323" s="157"/>
    </row>
    <row r="1324" spans="1:14" hidden="1" x14ac:dyDescent="0.25">
      <c r="A1324" s="144"/>
      <c r="B1324" s="139" t="s">
        <v>1237</v>
      </c>
      <c r="C1324" s="157"/>
      <c r="D1324" s="107">
        <v>4</v>
      </c>
      <c r="E1324" s="107">
        <v>0.9</v>
      </c>
      <c r="F1324" s="109"/>
      <c r="G1324" s="107">
        <v>0.75</v>
      </c>
      <c r="H1324" s="109"/>
      <c r="I1324" s="109"/>
      <c r="J1324" s="109"/>
      <c r="K1324" s="107">
        <f>E1324*G1324</f>
        <v>0.67500000000000004</v>
      </c>
      <c r="L1324" s="107">
        <f>K1324*D1324</f>
        <v>2.7</v>
      </c>
      <c r="M1324" s="110"/>
      <c r="N1324" s="157"/>
    </row>
    <row r="1325" spans="1:14" ht="12" hidden="1" customHeight="1" x14ac:dyDescent="0.2">
      <c r="A1325" s="152"/>
      <c r="B1325" s="194" t="s">
        <v>1238</v>
      </c>
      <c r="C1325" s="114"/>
      <c r="D1325" s="113">
        <v>2</v>
      </c>
      <c r="E1325" s="113">
        <v>13.31</v>
      </c>
      <c r="F1325" s="239"/>
      <c r="G1325" s="113">
        <v>0.2</v>
      </c>
      <c r="H1325" s="239"/>
      <c r="I1325" s="239"/>
      <c r="J1325" s="239"/>
      <c r="K1325" s="113">
        <v>2.66</v>
      </c>
      <c r="L1325" s="113"/>
      <c r="M1325" s="104"/>
      <c r="N1325" s="114"/>
    </row>
    <row r="1326" spans="1:14" ht="12" hidden="1" customHeight="1" x14ac:dyDescent="0.2">
      <c r="A1326" s="152"/>
      <c r="B1326" s="194" t="s">
        <v>1239</v>
      </c>
      <c r="C1326" s="114" t="s">
        <v>1420</v>
      </c>
      <c r="D1326" s="113">
        <v>6</v>
      </c>
      <c r="E1326" s="113">
        <v>5.2</v>
      </c>
      <c r="F1326" s="239"/>
      <c r="G1326" s="113">
        <v>0.2</v>
      </c>
      <c r="H1326" s="239"/>
      <c r="I1326" s="239"/>
      <c r="J1326" s="239"/>
      <c r="K1326" s="113">
        <v>1.04</v>
      </c>
      <c r="L1326" s="113"/>
      <c r="M1326" s="104"/>
      <c r="N1326" s="114"/>
    </row>
    <row r="1327" spans="1:14" ht="42" hidden="1" customHeight="1" x14ac:dyDescent="0.25">
      <c r="A1327" s="117" t="s">
        <v>563</v>
      </c>
      <c r="B1327" s="116" t="s">
        <v>882</v>
      </c>
      <c r="C1327" s="147" t="s">
        <v>883</v>
      </c>
      <c r="D1327" s="193"/>
      <c r="E1327" s="193"/>
      <c r="F1327" s="193"/>
      <c r="G1327" s="193"/>
      <c r="H1327" s="193"/>
      <c r="I1327" s="193"/>
      <c r="J1327" s="193"/>
      <c r="K1327" s="193"/>
      <c r="L1327" s="193"/>
      <c r="M1327" s="98">
        <f>SUM(L1328:L1329)</f>
        <v>0.16100000000000003</v>
      </c>
      <c r="N1327" s="117" t="s">
        <v>46</v>
      </c>
    </row>
    <row r="1328" spans="1:14" hidden="1" x14ac:dyDescent="0.25">
      <c r="A1328" s="144" t="s">
        <v>1240</v>
      </c>
      <c r="B1328" s="139" t="s">
        <v>1211</v>
      </c>
      <c r="C1328" s="157"/>
      <c r="D1328" s="107">
        <v>4</v>
      </c>
      <c r="E1328" s="107">
        <v>0.6</v>
      </c>
      <c r="F1328" s="109"/>
      <c r="G1328" s="107">
        <v>0.7</v>
      </c>
      <c r="H1328" s="109"/>
      <c r="I1328" s="109">
        <v>0.05</v>
      </c>
      <c r="J1328" s="109"/>
      <c r="K1328" s="107">
        <f>E1328*G1328*I1328</f>
        <v>2.1000000000000001E-2</v>
      </c>
      <c r="L1328" s="107">
        <f>K1328*D1328</f>
        <v>8.4000000000000005E-2</v>
      </c>
      <c r="M1328" s="110"/>
      <c r="N1328" s="157"/>
    </row>
    <row r="1329" spans="1:14" hidden="1" x14ac:dyDescent="0.25">
      <c r="A1329" s="144" t="s">
        <v>1241</v>
      </c>
      <c r="B1329" s="139" t="s">
        <v>1237</v>
      </c>
      <c r="C1329" s="157"/>
      <c r="D1329" s="107">
        <v>4</v>
      </c>
      <c r="E1329" s="107">
        <v>0.7</v>
      </c>
      <c r="F1329" s="109"/>
      <c r="G1329" s="107">
        <v>0.55000000000000004</v>
      </c>
      <c r="H1329" s="109"/>
      <c r="I1329" s="109">
        <v>0.05</v>
      </c>
      <c r="J1329" s="109"/>
      <c r="K1329" s="107">
        <f>E1329*G1329*I1329</f>
        <v>1.9250000000000003E-2</v>
      </c>
      <c r="L1329" s="107">
        <f>K1329*D1329</f>
        <v>7.7000000000000013E-2</v>
      </c>
      <c r="M1329" s="110"/>
      <c r="N1329" s="157"/>
    </row>
    <row r="1330" spans="1:14" ht="12" hidden="1" customHeight="1" x14ac:dyDescent="0.2">
      <c r="A1330" s="152" t="s">
        <v>1242</v>
      </c>
      <c r="B1330" s="194" t="s">
        <v>1238</v>
      </c>
      <c r="C1330" s="114" t="s">
        <v>1422</v>
      </c>
      <c r="D1330" s="113">
        <v>2</v>
      </c>
      <c r="E1330" s="113">
        <v>13.31</v>
      </c>
      <c r="F1330" s="239"/>
      <c r="G1330" s="113">
        <v>0.2</v>
      </c>
      <c r="H1330" s="239"/>
      <c r="I1330" s="113">
        <v>0.08</v>
      </c>
      <c r="J1330" s="239"/>
      <c r="K1330" s="113">
        <v>0.21</v>
      </c>
      <c r="L1330" s="113"/>
      <c r="M1330" s="104"/>
      <c r="N1330" s="114"/>
    </row>
    <row r="1331" spans="1:14" ht="12" hidden="1" customHeight="1" x14ac:dyDescent="0.2">
      <c r="A1331" s="152" t="s">
        <v>1243</v>
      </c>
      <c r="B1331" s="194" t="s">
        <v>1239</v>
      </c>
      <c r="C1331" s="114"/>
      <c r="D1331" s="113">
        <v>6</v>
      </c>
      <c r="E1331" s="113">
        <v>5.2</v>
      </c>
      <c r="F1331" s="239"/>
      <c r="G1331" s="113">
        <v>0.2</v>
      </c>
      <c r="H1331" s="239"/>
      <c r="I1331" s="113">
        <v>0.08</v>
      </c>
      <c r="J1331" s="239"/>
      <c r="K1331" s="113">
        <v>0.08</v>
      </c>
      <c r="L1331" s="113"/>
      <c r="M1331" s="104"/>
      <c r="N1331" s="114"/>
    </row>
    <row r="1332" spans="1:14" ht="42" hidden="1" customHeight="1" x14ac:dyDescent="0.25">
      <c r="A1332" s="117" t="s">
        <v>564</v>
      </c>
      <c r="B1332" s="118" t="s">
        <v>70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28.9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28.9</v>
      </c>
      <c r="F1333" s="238"/>
      <c r="G1333" s="238"/>
      <c r="H1333" s="238"/>
      <c r="I1333" s="238"/>
      <c r="J1333" s="238"/>
      <c r="K1333" s="108">
        <v>28.9</v>
      </c>
      <c r="L1333" s="108">
        <v>28.9</v>
      </c>
      <c r="M1333" s="110"/>
      <c r="N1333" s="115"/>
    </row>
    <row r="1334" spans="1:14" ht="42" hidden="1" customHeight="1" x14ac:dyDescent="0.25">
      <c r="A1334" s="117" t="s">
        <v>565</v>
      </c>
      <c r="B1334" s="118" t="s">
        <v>72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84.1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84.1</v>
      </c>
      <c r="F1335" s="238"/>
      <c r="G1335" s="238"/>
      <c r="H1335" s="238"/>
      <c r="I1335" s="238"/>
      <c r="J1335" s="238"/>
      <c r="K1335" s="108">
        <v>84.1</v>
      </c>
      <c r="L1335" s="108">
        <v>84.1</v>
      </c>
      <c r="M1335" s="110"/>
      <c r="N1335" s="115"/>
    </row>
    <row r="1336" spans="1:14" ht="42" hidden="1" customHeight="1" x14ac:dyDescent="0.25">
      <c r="A1336" s="117" t="s">
        <v>566</v>
      </c>
      <c r="B1336" s="118" t="s">
        <v>45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28.6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28.6</v>
      </c>
      <c r="F1337" s="238"/>
      <c r="G1337" s="238"/>
      <c r="H1337" s="238"/>
      <c r="I1337" s="238"/>
      <c r="J1337" s="238"/>
      <c r="K1337" s="108">
        <v>28.6</v>
      </c>
      <c r="L1337" s="108">
        <v>28.6</v>
      </c>
      <c r="M1337" s="110"/>
      <c r="N1337" s="115"/>
    </row>
    <row r="1338" spans="1:14" ht="42" hidden="1" customHeight="1" x14ac:dyDescent="0.25">
      <c r="A1338" s="117" t="s">
        <v>567</v>
      </c>
      <c r="B1338" s="118" t="s">
        <v>73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v>53.1</v>
      </c>
      <c r="N1338" s="117" t="s">
        <v>71</v>
      </c>
    </row>
    <row r="1339" spans="1:14" ht="12" hidden="1" customHeight="1" x14ac:dyDescent="0.2">
      <c r="A1339" s="138"/>
      <c r="B1339" s="138" t="s">
        <v>1423</v>
      </c>
      <c r="C1339" s="115"/>
      <c r="D1339" s="108">
        <v>1</v>
      </c>
      <c r="E1339" s="108">
        <v>53.1</v>
      </c>
      <c r="F1339" s="238"/>
      <c r="G1339" s="238"/>
      <c r="H1339" s="238"/>
      <c r="I1339" s="238"/>
      <c r="J1339" s="238"/>
      <c r="K1339" s="108">
        <v>53.1</v>
      </c>
      <c r="L1339" s="108">
        <v>53.1</v>
      </c>
      <c r="M1339" s="110"/>
      <c r="N1339" s="115"/>
    </row>
    <row r="1340" spans="1:14" ht="42" hidden="1" customHeight="1" x14ac:dyDescent="0.25">
      <c r="A1340" s="117" t="s">
        <v>568</v>
      </c>
      <c r="B1340" s="116" t="s">
        <v>885</v>
      </c>
      <c r="C1340" s="112"/>
      <c r="D1340" s="193"/>
      <c r="E1340" s="193"/>
      <c r="F1340" s="193"/>
      <c r="G1340" s="193"/>
      <c r="H1340" s="193"/>
      <c r="I1340" s="193"/>
      <c r="J1340" s="193"/>
      <c r="K1340" s="193"/>
      <c r="L1340" s="193"/>
      <c r="M1340" s="98">
        <f>SUM(L1341:L1342)</f>
        <v>3.91</v>
      </c>
      <c r="N1340" s="117" t="s">
        <v>46</v>
      </c>
    </row>
    <row r="1341" spans="1:14" ht="12" hidden="1" customHeight="1" x14ac:dyDescent="0.2">
      <c r="A1341" s="138"/>
      <c r="B1341" s="138" t="s">
        <v>1423</v>
      </c>
      <c r="C1341" s="115" t="s">
        <v>1424</v>
      </c>
      <c r="D1341" s="108">
        <v>1</v>
      </c>
      <c r="E1341" s="108">
        <v>1.08</v>
      </c>
      <c r="F1341" s="238"/>
      <c r="G1341" s="238"/>
      <c r="H1341" s="238"/>
      <c r="I1341" s="238"/>
      <c r="J1341" s="238"/>
      <c r="K1341" s="108">
        <v>1.08</v>
      </c>
      <c r="L1341" s="108">
        <v>1.08</v>
      </c>
      <c r="M1341" s="110"/>
      <c r="N1341" s="115"/>
    </row>
    <row r="1342" spans="1:14" ht="12" hidden="1" customHeight="1" x14ac:dyDescent="0.2">
      <c r="A1342" s="138"/>
      <c r="B1342" s="139"/>
      <c r="C1342" s="115" t="s">
        <v>1425</v>
      </c>
      <c r="D1342" s="108">
        <v>1</v>
      </c>
      <c r="E1342" s="108">
        <v>2.83</v>
      </c>
      <c r="F1342" s="238"/>
      <c r="G1342" s="238"/>
      <c r="H1342" s="238"/>
      <c r="I1342" s="238"/>
      <c r="J1342" s="238"/>
      <c r="K1342" s="108">
        <v>2.83</v>
      </c>
      <c r="L1342" s="108">
        <v>2.83</v>
      </c>
      <c r="M1342" s="110"/>
      <c r="N1342" s="115"/>
    </row>
    <row r="1343" spans="1:14" ht="52.5" hidden="1" customHeight="1" x14ac:dyDescent="0.25">
      <c r="A1343" s="150" t="s">
        <v>569</v>
      </c>
      <c r="B1343" s="116" t="s">
        <v>992</v>
      </c>
      <c r="C1343" s="151" t="s">
        <v>993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53.88</v>
      </c>
      <c r="N1343" s="105" t="s">
        <v>63</v>
      </c>
    </row>
    <row r="1344" spans="1:14" ht="12" hidden="1" customHeight="1" x14ac:dyDescent="0.2">
      <c r="A1344" s="148"/>
      <c r="B1344" s="149" t="s">
        <v>884</v>
      </c>
      <c r="C1344" s="115"/>
      <c r="D1344" s="108">
        <v>1</v>
      </c>
      <c r="E1344" s="108">
        <v>53.88</v>
      </c>
      <c r="F1344" s="238"/>
      <c r="G1344" s="238"/>
      <c r="H1344" s="238"/>
      <c r="I1344" s="238"/>
      <c r="J1344" s="238"/>
      <c r="K1344" s="108">
        <v>53.88</v>
      </c>
      <c r="L1344" s="108">
        <v>53.88</v>
      </c>
      <c r="M1344" s="110"/>
      <c r="N1344" s="115"/>
    </row>
    <row r="1345" spans="1:14" ht="52.8" hidden="1" customHeight="1" x14ac:dyDescent="0.25">
      <c r="A1345" s="150" t="s">
        <v>570</v>
      </c>
      <c r="B1345" s="116" t="s">
        <v>994</v>
      </c>
      <c r="C1345" s="147" t="s">
        <v>1244</v>
      </c>
      <c r="D1345" s="193"/>
      <c r="E1345" s="193"/>
      <c r="F1345" s="193"/>
      <c r="G1345" s="193"/>
      <c r="H1345" s="193"/>
      <c r="I1345" s="193"/>
      <c r="J1345" s="193"/>
      <c r="K1345" s="193"/>
      <c r="L1345" s="193"/>
      <c r="M1345" s="98">
        <v>31.8</v>
      </c>
      <c r="N1345" s="105" t="s">
        <v>63</v>
      </c>
    </row>
    <row r="1346" spans="1:14" ht="12" hidden="1" customHeight="1" x14ac:dyDescent="0.2">
      <c r="A1346" s="148"/>
      <c r="B1346" s="139" t="s">
        <v>1238</v>
      </c>
      <c r="C1346" s="115"/>
      <c r="D1346" s="108">
        <v>2</v>
      </c>
      <c r="E1346" s="108">
        <v>13.31</v>
      </c>
      <c r="F1346" s="238"/>
      <c r="G1346" s="108">
        <v>0.55000000000000004</v>
      </c>
      <c r="H1346" s="238"/>
      <c r="I1346" s="238"/>
      <c r="J1346" s="238"/>
      <c r="K1346" s="108">
        <v>7.32</v>
      </c>
      <c r="L1346" s="108">
        <v>14.64</v>
      </c>
      <c r="M1346" s="110"/>
      <c r="N1346" s="115"/>
    </row>
    <row r="1347" spans="1:14" ht="12" hidden="1" customHeight="1" x14ac:dyDescent="0.2">
      <c r="A1347" s="148"/>
      <c r="B1347" s="139" t="s">
        <v>1239</v>
      </c>
      <c r="C1347" s="115"/>
      <c r="D1347" s="108">
        <v>6</v>
      </c>
      <c r="E1347" s="108">
        <v>5.2</v>
      </c>
      <c r="F1347" s="238"/>
      <c r="G1347" s="108">
        <v>0.55000000000000004</v>
      </c>
      <c r="H1347" s="238"/>
      <c r="I1347" s="238"/>
      <c r="J1347" s="238"/>
      <c r="K1347" s="108">
        <v>2.86</v>
      </c>
      <c r="L1347" s="108">
        <v>17.16</v>
      </c>
      <c r="M1347" s="110"/>
      <c r="N1347" s="115"/>
    </row>
    <row r="1348" spans="1:14" ht="30.6" hidden="1" x14ac:dyDescent="0.25">
      <c r="A1348" s="150" t="s">
        <v>571</v>
      </c>
      <c r="B1348" s="118" t="s">
        <v>1426</v>
      </c>
      <c r="C1348" s="112" t="s">
        <v>995</v>
      </c>
      <c r="D1348" s="101"/>
      <c r="E1348" s="101"/>
      <c r="F1348" s="101"/>
      <c r="G1348" s="101"/>
      <c r="H1348" s="101"/>
      <c r="I1348" s="101"/>
      <c r="J1348" s="101"/>
      <c r="K1348" s="101"/>
      <c r="L1348" s="101"/>
      <c r="M1348" s="98">
        <f>SUM(L1349:L1350)</f>
        <v>3.1910000000000007</v>
      </c>
      <c r="N1348" s="117" t="s">
        <v>46</v>
      </c>
    </row>
    <row r="1349" spans="1:14" ht="12" hidden="1" customHeight="1" x14ac:dyDescent="0.2">
      <c r="A1349" s="148"/>
      <c r="B1349" s="139" t="s">
        <v>888</v>
      </c>
      <c r="C1349" s="115"/>
      <c r="D1349" s="108">
        <v>1</v>
      </c>
      <c r="E1349" s="108">
        <f>M1317</f>
        <v>7.1010000000000009</v>
      </c>
      <c r="F1349" s="238"/>
      <c r="G1349" s="238"/>
      <c r="H1349" s="238"/>
      <c r="I1349" s="238"/>
      <c r="J1349" s="238"/>
      <c r="K1349" s="108">
        <f>E1349</f>
        <v>7.1010000000000009</v>
      </c>
      <c r="L1349" s="108">
        <f>K1349</f>
        <v>7.1010000000000009</v>
      </c>
      <c r="M1349" s="110"/>
      <c r="N1349" s="115"/>
    </row>
    <row r="1350" spans="1:14" ht="12" hidden="1" customHeight="1" x14ac:dyDescent="0.2">
      <c r="A1350" s="148"/>
      <c r="B1350" s="139" t="s">
        <v>889</v>
      </c>
      <c r="C1350" s="115"/>
      <c r="D1350" s="108">
        <v>-1</v>
      </c>
      <c r="E1350" s="108">
        <v>3.91</v>
      </c>
      <c r="F1350" s="238"/>
      <c r="G1350" s="238"/>
      <c r="H1350" s="238"/>
      <c r="I1350" s="238"/>
      <c r="J1350" s="238"/>
      <c r="K1350" s="108">
        <v>3.91</v>
      </c>
      <c r="L1350" s="108">
        <v>-3.91</v>
      </c>
      <c r="M1350" s="110"/>
      <c r="N1350" s="115"/>
    </row>
    <row r="1351" spans="1:14" ht="51" hidden="1" x14ac:dyDescent="0.25">
      <c r="A1351" s="150" t="s">
        <v>1442</v>
      </c>
      <c r="B1351" s="105" t="s">
        <v>834</v>
      </c>
      <c r="C1351" s="95"/>
      <c r="D1351" s="96"/>
      <c r="E1351" s="96"/>
      <c r="F1351" s="101"/>
      <c r="G1351" s="101"/>
      <c r="H1351" s="101"/>
      <c r="I1351" s="101"/>
      <c r="J1351" s="101"/>
      <c r="K1351" s="96"/>
      <c r="L1351" s="96"/>
      <c r="M1351" s="105">
        <f>K1352</f>
        <v>47.493000000000002</v>
      </c>
      <c r="N1351" s="105" t="s">
        <v>63</v>
      </c>
    </row>
    <row r="1352" spans="1:14" ht="12" hidden="1" customHeight="1" x14ac:dyDescent="0.2">
      <c r="A1352" s="144"/>
      <c r="B1352" s="138"/>
      <c r="C1352" s="157" t="s">
        <v>1444</v>
      </c>
      <c r="D1352" s="107">
        <v>1</v>
      </c>
      <c r="E1352" s="107">
        <f>13.31*2+5.2*2+5.25*3</f>
        <v>52.77</v>
      </c>
      <c r="F1352" s="109"/>
      <c r="G1352" s="109">
        <v>0.9</v>
      </c>
      <c r="H1352" s="109"/>
      <c r="I1352" s="109"/>
      <c r="J1352" s="109"/>
      <c r="K1352" s="107">
        <f>E1352*G1352</f>
        <v>47.493000000000002</v>
      </c>
      <c r="L1352" s="107"/>
      <c r="M1352" s="110"/>
      <c r="N1352" s="115"/>
    </row>
    <row r="1353" spans="1:14" ht="51" hidden="1" x14ac:dyDescent="0.2">
      <c r="A1353" s="150" t="s">
        <v>1443</v>
      </c>
      <c r="B1353" s="117" t="s">
        <v>890</v>
      </c>
      <c r="C1353" s="95"/>
      <c r="D1353" s="96"/>
      <c r="E1353" s="99"/>
      <c r="F1353" s="106"/>
      <c r="G1353" s="106"/>
      <c r="H1353" s="106"/>
      <c r="I1353" s="106"/>
      <c r="J1353" s="106"/>
      <c r="K1353" s="99"/>
      <c r="L1353" s="99"/>
      <c r="M1353" s="105">
        <f>K1354</f>
        <v>71.529700000000005</v>
      </c>
      <c r="N1353" s="105" t="s">
        <v>46</v>
      </c>
    </row>
    <row r="1354" spans="1:14" ht="12" hidden="1" customHeight="1" x14ac:dyDescent="0.2">
      <c r="A1354" s="148"/>
      <c r="B1354" s="138"/>
      <c r="C1354" s="157" t="s">
        <v>1445</v>
      </c>
      <c r="D1354" s="107">
        <v>1</v>
      </c>
      <c r="E1354" s="238">
        <f>(5.2*3.88*2+2.35*5.25*2)</f>
        <v>65.027000000000001</v>
      </c>
      <c r="F1354" s="238"/>
      <c r="G1354" s="238">
        <v>1.1000000000000001</v>
      </c>
      <c r="H1354" s="238"/>
      <c r="I1354" s="238"/>
      <c r="J1354" s="238"/>
      <c r="K1354" s="108">
        <f>E1354*G1354</f>
        <v>71.529700000000005</v>
      </c>
      <c r="L1354" s="108"/>
      <c r="M1354" s="110"/>
      <c r="N1354" s="115"/>
    </row>
    <row r="1355" spans="1:14" ht="12" hidden="1" customHeight="1" x14ac:dyDescent="0.2">
      <c r="A1355" s="140" t="s">
        <v>35</v>
      </c>
      <c r="B1355" s="141" t="s">
        <v>142</v>
      </c>
      <c r="C1355" s="127"/>
      <c r="D1355" s="237"/>
      <c r="E1355" s="237"/>
      <c r="F1355" s="237"/>
      <c r="G1355" s="237"/>
      <c r="H1355" s="237"/>
      <c r="I1355" s="237"/>
      <c r="J1355" s="237"/>
      <c r="K1355" s="237"/>
      <c r="L1355" s="237"/>
      <c r="M1355" s="128"/>
      <c r="N1355" s="127"/>
    </row>
    <row r="1356" spans="1:14" ht="63" hidden="1" customHeight="1" x14ac:dyDescent="0.25">
      <c r="A1356" s="150" t="s">
        <v>572</v>
      </c>
      <c r="B1356" s="116" t="s">
        <v>893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60.21</v>
      </c>
      <c r="N1356" s="105" t="s">
        <v>63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60.21</v>
      </c>
      <c r="F1357" s="238"/>
      <c r="G1357" s="238"/>
      <c r="H1357" s="238"/>
      <c r="I1357" s="238"/>
      <c r="J1357" s="238"/>
      <c r="K1357" s="108">
        <v>60.21</v>
      </c>
      <c r="L1357" s="108">
        <v>60.21</v>
      </c>
      <c r="M1357" s="110"/>
      <c r="N1357" s="115"/>
    </row>
    <row r="1358" spans="1:14" ht="63" hidden="1" customHeight="1" x14ac:dyDescent="0.25">
      <c r="A1358" s="150" t="s">
        <v>573</v>
      </c>
      <c r="B1358" s="116" t="s">
        <v>1217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65.599999999999994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65.599999999999994</v>
      </c>
      <c r="F1359" s="238"/>
      <c r="G1359" s="238"/>
      <c r="H1359" s="238"/>
      <c r="I1359" s="238"/>
      <c r="J1359" s="238"/>
      <c r="K1359" s="108">
        <v>65.599999999999994</v>
      </c>
      <c r="L1359" s="108">
        <v>65.599999999999994</v>
      </c>
      <c r="M1359" s="110"/>
      <c r="N1359" s="115"/>
    </row>
    <row r="1360" spans="1:14" ht="63" hidden="1" customHeight="1" x14ac:dyDescent="0.25">
      <c r="A1360" s="150" t="s">
        <v>574</v>
      </c>
      <c r="B1360" s="116" t="s">
        <v>894</v>
      </c>
      <c r="C1360" s="112"/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83.4</v>
      </c>
      <c r="N1360" s="105" t="s">
        <v>71</v>
      </c>
    </row>
    <row r="1361" spans="1:14" ht="12" hidden="1" customHeight="1" x14ac:dyDescent="0.2">
      <c r="A1361" s="148"/>
      <c r="B1361" s="149" t="s">
        <v>1427</v>
      </c>
      <c r="C1361" s="115"/>
      <c r="D1361" s="108">
        <v>1</v>
      </c>
      <c r="E1361" s="108">
        <v>83.4</v>
      </c>
      <c r="F1361" s="238"/>
      <c r="G1361" s="238"/>
      <c r="H1361" s="238"/>
      <c r="I1361" s="238"/>
      <c r="J1361" s="238"/>
      <c r="K1361" s="108">
        <v>83.4</v>
      </c>
      <c r="L1361" s="108">
        <v>83.4</v>
      </c>
      <c r="M1361" s="110"/>
      <c r="N1361" s="115"/>
    </row>
    <row r="1362" spans="1:14" ht="63" hidden="1" customHeight="1" x14ac:dyDescent="0.25">
      <c r="A1362" s="105" t="s">
        <v>575</v>
      </c>
      <c r="B1362" s="116" t="s">
        <v>998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51.7</v>
      </c>
      <c r="N1362" s="105" t="s">
        <v>71</v>
      </c>
    </row>
    <row r="1363" spans="1:14" ht="12" hidden="1" customHeight="1" x14ac:dyDescent="0.2">
      <c r="A1363" s="138"/>
      <c r="B1363" s="149" t="s">
        <v>1427</v>
      </c>
      <c r="C1363" s="115"/>
      <c r="D1363" s="108">
        <v>1</v>
      </c>
      <c r="E1363" s="108">
        <v>51.7</v>
      </c>
      <c r="F1363" s="238"/>
      <c r="G1363" s="238"/>
      <c r="H1363" s="238"/>
      <c r="I1363" s="238"/>
      <c r="J1363" s="238"/>
      <c r="K1363" s="108">
        <v>51.7</v>
      </c>
      <c r="L1363" s="108">
        <v>51.7</v>
      </c>
      <c r="M1363" s="110"/>
      <c r="N1363" s="115"/>
    </row>
    <row r="1364" spans="1:14" ht="52.8" hidden="1" customHeight="1" x14ac:dyDescent="0.25">
      <c r="A1364" s="105" t="s">
        <v>576</v>
      </c>
      <c r="B1364" s="116" t="s">
        <v>896</v>
      </c>
      <c r="C1364" s="151" t="s">
        <v>895</v>
      </c>
      <c r="D1364" s="193"/>
      <c r="E1364" s="193"/>
      <c r="F1364" s="193"/>
      <c r="G1364" s="193"/>
      <c r="H1364" s="193"/>
      <c r="I1364" s="193"/>
      <c r="J1364" s="193"/>
      <c r="K1364" s="193"/>
      <c r="L1364" s="193"/>
      <c r="M1364" s="98">
        <v>3.73</v>
      </c>
      <c r="N1364" s="105" t="s">
        <v>46</v>
      </c>
    </row>
    <row r="1365" spans="1:14" ht="12" hidden="1" customHeight="1" x14ac:dyDescent="0.2">
      <c r="A1365" s="138"/>
      <c r="B1365" s="149" t="s">
        <v>1427</v>
      </c>
      <c r="C1365" s="115" t="s">
        <v>1428</v>
      </c>
      <c r="D1365" s="108">
        <v>1</v>
      </c>
      <c r="E1365" s="108">
        <v>0.9</v>
      </c>
      <c r="F1365" s="238"/>
      <c r="G1365" s="238"/>
      <c r="H1365" s="238"/>
      <c r="I1365" s="238"/>
      <c r="J1365" s="238"/>
      <c r="K1365" s="108">
        <v>0.9</v>
      </c>
      <c r="L1365" s="108">
        <f>K1365</f>
        <v>0.9</v>
      </c>
      <c r="M1365" s="110"/>
      <c r="N1365" s="115"/>
    </row>
    <row r="1366" spans="1:14" ht="12" hidden="1" customHeight="1" x14ac:dyDescent="0.2">
      <c r="A1366" s="138"/>
      <c r="B1366" s="149"/>
      <c r="C1366" s="115" t="s">
        <v>1429</v>
      </c>
      <c r="D1366" s="108">
        <v>1</v>
      </c>
      <c r="E1366" s="108">
        <v>2.83</v>
      </c>
      <c r="F1366" s="238"/>
      <c r="G1366" s="238"/>
      <c r="H1366" s="238"/>
      <c r="I1366" s="238"/>
      <c r="J1366" s="238"/>
      <c r="K1366" s="108">
        <v>2.83</v>
      </c>
      <c r="L1366" s="108">
        <f>K1366</f>
        <v>2.83</v>
      </c>
      <c r="M1366" s="110"/>
      <c r="N1366" s="115"/>
    </row>
    <row r="1367" spans="1:14" ht="31.5" hidden="1" customHeight="1" x14ac:dyDescent="0.25">
      <c r="A1367" s="105" t="s">
        <v>577</v>
      </c>
      <c r="B1367" s="116" t="s">
        <v>897</v>
      </c>
      <c r="C1367" s="95"/>
      <c r="D1367" s="101"/>
      <c r="E1367" s="101"/>
      <c r="F1367" s="101"/>
      <c r="G1367" s="101"/>
      <c r="H1367" s="101"/>
      <c r="I1367" s="101"/>
      <c r="J1367" s="101"/>
      <c r="K1367" s="101"/>
      <c r="L1367" s="101"/>
      <c r="M1367" s="98">
        <v>10.9</v>
      </c>
      <c r="N1367" s="105" t="s">
        <v>124</v>
      </c>
    </row>
    <row r="1368" spans="1:14" ht="12" hidden="1" customHeight="1" x14ac:dyDescent="0.2">
      <c r="A1368" s="145"/>
      <c r="B1368" s="282" t="s">
        <v>1245</v>
      </c>
      <c r="C1368" s="159"/>
      <c r="D1368" s="280">
        <v>2</v>
      </c>
      <c r="E1368" s="280">
        <v>3.85</v>
      </c>
      <c r="F1368" s="243"/>
      <c r="G1368" s="243"/>
      <c r="H1368" s="243"/>
      <c r="I1368" s="243"/>
      <c r="J1368" s="243"/>
      <c r="K1368" s="280">
        <v>3.85</v>
      </c>
      <c r="L1368" s="280">
        <v>7.7</v>
      </c>
      <c r="M1368" s="131"/>
      <c r="N1368" s="159"/>
    </row>
    <row r="1369" spans="1:14" ht="12" hidden="1" customHeight="1" x14ac:dyDescent="0.2">
      <c r="A1369" s="145"/>
      <c r="B1369" s="282" t="s">
        <v>1246</v>
      </c>
      <c r="C1369" s="159"/>
      <c r="D1369" s="280">
        <v>2</v>
      </c>
      <c r="E1369" s="280">
        <v>1.6</v>
      </c>
      <c r="F1369" s="243"/>
      <c r="G1369" s="243"/>
      <c r="H1369" s="243"/>
      <c r="I1369" s="243"/>
      <c r="J1369" s="243"/>
      <c r="K1369" s="280">
        <v>1.6</v>
      </c>
      <c r="L1369" s="280">
        <v>3.2</v>
      </c>
      <c r="M1369" s="131"/>
      <c r="N1369" s="159"/>
    </row>
    <row r="1370" spans="1:14" ht="31.5" hidden="1" customHeight="1" x14ac:dyDescent="0.25">
      <c r="A1370" s="105" t="s">
        <v>578</v>
      </c>
      <c r="B1370" s="116" t="s">
        <v>901</v>
      </c>
      <c r="C1370" s="95" t="s">
        <v>979</v>
      </c>
      <c r="D1370" s="101"/>
      <c r="E1370" s="101"/>
      <c r="F1370" s="101"/>
      <c r="G1370" s="101"/>
      <c r="H1370" s="101"/>
      <c r="I1370" s="101"/>
      <c r="J1370" s="101"/>
      <c r="K1370" s="101"/>
      <c r="L1370" s="101"/>
      <c r="M1370" s="98">
        <v>0</v>
      </c>
      <c r="N1370" s="105" t="s">
        <v>124</v>
      </c>
    </row>
    <row r="1371" spans="1:14" ht="12" hidden="1" customHeight="1" x14ac:dyDescent="0.2">
      <c r="A1371" s="152"/>
      <c r="B1371" s="194" t="s">
        <v>1246</v>
      </c>
      <c r="C1371" s="114"/>
      <c r="D1371" s="113">
        <v>2</v>
      </c>
      <c r="E1371" s="113">
        <v>1.6</v>
      </c>
      <c r="F1371" s="239"/>
      <c r="G1371" s="239"/>
      <c r="H1371" s="239"/>
      <c r="I1371" s="239"/>
      <c r="J1371" s="239"/>
      <c r="K1371" s="113">
        <v>1.6</v>
      </c>
      <c r="L1371" s="113"/>
      <c r="M1371" s="104"/>
      <c r="N1371" s="114"/>
    </row>
    <row r="1372" spans="1:14" ht="12" hidden="1" customHeight="1" x14ac:dyDescent="0.2">
      <c r="A1372" s="140" t="s">
        <v>579</v>
      </c>
      <c r="B1372" s="141" t="s">
        <v>902</v>
      </c>
      <c r="C1372" s="127"/>
      <c r="D1372" s="237"/>
      <c r="E1372" s="237"/>
      <c r="F1372" s="237"/>
      <c r="G1372" s="237"/>
      <c r="H1372" s="237"/>
      <c r="I1372" s="237"/>
      <c r="J1372" s="237"/>
      <c r="K1372" s="237"/>
      <c r="L1372" s="237"/>
      <c r="M1372" s="128"/>
      <c r="N1372" s="127"/>
    </row>
    <row r="1373" spans="1:14" ht="63" hidden="1" customHeight="1" x14ac:dyDescent="0.25">
      <c r="A1373" s="105" t="s">
        <v>580</v>
      </c>
      <c r="B1373" s="118" t="s">
        <v>105</v>
      </c>
      <c r="C1373" s="112"/>
      <c r="D1373" s="193"/>
      <c r="E1373" s="193"/>
      <c r="F1373" s="193"/>
      <c r="G1373" s="240" t="s">
        <v>903</v>
      </c>
      <c r="H1373" s="193"/>
      <c r="I1373" s="193"/>
      <c r="J1373" s="193"/>
      <c r="K1373" s="193"/>
      <c r="L1373" s="193"/>
      <c r="M1373" s="98">
        <v>87.6</v>
      </c>
      <c r="N1373" s="105" t="s">
        <v>63</v>
      </c>
    </row>
    <row r="1374" spans="1:14" ht="12" hidden="1" customHeight="1" x14ac:dyDescent="0.2">
      <c r="A1374" s="138"/>
      <c r="B1374" s="139" t="s">
        <v>1220</v>
      </c>
      <c r="C1374" s="115"/>
      <c r="D1374" s="108">
        <v>1</v>
      </c>
      <c r="E1374" s="108">
        <v>6.35</v>
      </c>
      <c r="F1374" s="238"/>
      <c r="G1374" s="108">
        <v>4.2</v>
      </c>
      <c r="H1374" s="238"/>
      <c r="I1374" s="238"/>
      <c r="J1374" s="238"/>
      <c r="K1374" s="108">
        <v>26.67</v>
      </c>
      <c r="L1374" s="108">
        <v>26.67</v>
      </c>
      <c r="M1374" s="110"/>
      <c r="N1374" s="115"/>
    </row>
    <row r="1375" spans="1:14" ht="12" hidden="1" customHeight="1" x14ac:dyDescent="0.2">
      <c r="A1375" s="138"/>
      <c r="B1375" s="139" t="s">
        <v>1221</v>
      </c>
      <c r="C1375" s="115"/>
      <c r="D1375" s="108">
        <v>2</v>
      </c>
      <c r="E1375" s="108">
        <v>5.3</v>
      </c>
      <c r="F1375" s="238"/>
      <c r="G1375" s="108">
        <v>3</v>
      </c>
      <c r="H1375" s="238"/>
      <c r="I1375" s="238"/>
      <c r="J1375" s="238"/>
      <c r="K1375" s="108">
        <v>15.9</v>
      </c>
      <c r="L1375" s="108">
        <v>31.8</v>
      </c>
      <c r="M1375" s="110"/>
      <c r="N1375" s="115"/>
    </row>
    <row r="1376" spans="1:14" ht="12" hidden="1" customHeight="1" x14ac:dyDescent="0.2">
      <c r="A1376" s="138"/>
      <c r="B1376" s="139" t="s">
        <v>1222</v>
      </c>
      <c r="C1376" s="115"/>
      <c r="D1376" s="108">
        <v>1</v>
      </c>
      <c r="E1376" s="108">
        <v>5.15</v>
      </c>
      <c r="F1376" s="238"/>
      <c r="G1376" s="108">
        <v>3</v>
      </c>
      <c r="H1376" s="238"/>
      <c r="I1376" s="238"/>
      <c r="J1376" s="238"/>
      <c r="K1376" s="108">
        <v>15.45</v>
      </c>
      <c r="L1376" s="108">
        <v>15.45</v>
      </c>
      <c r="M1376" s="110"/>
      <c r="N1376" s="115"/>
    </row>
    <row r="1377" spans="1:17" ht="12" hidden="1" customHeight="1" x14ac:dyDescent="0.2">
      <c r="A1377" s="138"/>
      <c r="B1377" s="139" t="s">
        <v>1247</v>
      </c>
      <c r="C1377" s="115"/>
      <c r="D1377" s="108">
        <v>-2</v>
      </c>
      <c r="E1377" s="108">
        <v>3.85</v>
      </c>
      <c r="F1377" s="238"/>
      <c r="G1377" s="108">
        <v>1.2</v>
      </c>
      <c r="H1377" s="238"/>
      <c r="I1377" s="238"/>
      <c r="J1377" s="238"/>
      <c r="K1377" s="108">
        <v>4.62</v>
      </c>
      <c r="L1377" s="108">
        <v>-9.24</v>
      </c>
      <c r="M1377" s="110"/>
      <c r="N1377" s="115"/>
    </row>
    <row r="1378" spans="1:17" ht="12" hidden="1" customHeight="1" x14ac:dyDescent="0.2">
      <c r="A1378" s="138"/>
      <c r="B1378" s="139" t="s">
        <v>1248</v>
      </c>
      <c r="C1378" s="115"/>
      <c r="D1378" s="108">
        <v>-2</v>
      </c>
      <c r="E1378" s="108">
        <v>1</v>
      </c>
      <c r="F1378" s="238"/>
      <c r="G1378" s="108">
        <v>0.2</v>
      </c>
      <c r="H1378" s="238"/>
      <c r="I1378" s="238"/>
      <c r="J1378" s="238"/>
      <c r="K1378" s="108">
        <v>0.2</v>
      </c>
      <c r="L1378" s="108">
        <v>-0.4</v>
      </c>
      <c r="M1378" s="110"/>
      <c r="N1378" s="115"/>
    </row>
    <row r="1379" spans="1:17" ht="12" hidden="1" customHeight="1" x14ac:dyDescent="0.2">
      <c r="A1379" s="138"/>
      <c r="B1379" s="139" t="s">
        <v>1249</v>
      </c>
      <c r="C1379" s="115"/>
      <c r="D1379" s="108">
        <v>1</v>
      </c>
      <c r="E1379" s="108">
        <v>5.3</v>
      </c>
      <c r="F1379" s="238"/>
      <c r="G1379" s="108">
        <v>4.4000000000000004</v>
      </c>
      <c r="H1379" s="238"/>
      <c r="I1379" s="238"/>
      <c r="J1379" s="238"/>
      <c r="K1379" s="108">
        <v>23.32</v>
      </c>
      <c r="L1379" s="108">
        <v>23.32</v>
      </c>
      <c r="M1379" s="110"/>
      <c r="N1379" s="115"/>
    </row>
    <row r="1380" spans="1:17" ht="12" hidden="1" customHeight="1" x14ac:dyDescent="0.2">
      <c r="A1380" s="140" t="s">
        <v>581</v>
      </c>
      <c r="B1380" s="141" t="s">
        <v>910</v>
      </c>
      <c r="C1380" s="127"/>
      <c r="D1380" s="237"/>
      <c r="E1380" s="237"/>
      <c r="F1380" s="237"/>
      <c r="G1380" s="237"/>
      <c r="H1380" s="237"/>
      <c r="I1380" s="237"/>
      <c r="J1380" s="237"/>
      <c r="K1380" s="237"/>
      <c r="L1380" s="237"/>
      <c r="M1380" s="128"/>
      <c r="N1380" s="127"/>
    </row>
    <row r="1381" spans="1:17" ht="63" hidden="1" customHeight="1" x14ac:dyDescent="0.25">
      <c r="A1381" s="105" t="s">
        <v>582</v>
      </c>
      <c r="B1381" s="116" t="s">
        <v>911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05" t="s">
        <v>63</v>
      </c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42" hidden="1" customHeight="1" x14ac:dyDescent="0.25">
      <c r="A1383" s="117" t="s">
        <v>583</v>
      </c>
      <c r="B1383" s="116" t="s">
        <v>913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91.584000000000003</v>
      </c>
      <c r="N1383" s="117" t="s">
        <v>63</v>
      </c>
      <c r="Q1383" s="272"/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14.31</v>
      </c>
      <c r="F1384" s="238"/>
      <c r="G1384" s="108">
        <v>6.4</v>
      </c>
      <c r="H1384" s="238"/>
      <c r="I1384" s="238"/>
      <c r="J1384" s="238"/>
      <c r="K1384" s="108">
        <f>E1384*G1384</f>
        <v>91.584000000000003</v>
      </c>
      <c r="L1384" s="108">
        <f>K1384</f>
        <v>91.584000000000003</v>
      </c>
      <c r="M1384" s="110"/>
      <c r="N1384" s="115"/>
    </row>
    <row r="1385" spans="1:17" ht="63" hidden="1" customHeight="1" x14ac:dyDescent="0.25">
      <c r="A1385" s="105" t="s">
        <v>584</v>
      </c>
      <c r="B1385" s="116" t="s">
        <v>914</v>
      </c>
      <c r="C1385" s="112"/>
      <c r="D1385" s="193"/>
      <c r="E1385" s="193"/>
      <c r="F1385" s="193"/>
      <c r="G1385" s="193"/>
      <c r="H1385" s="193"/>
      <c r="I1385" s="193"/>
      <c r="J1385" s="193"/>
      <c r="K1385" s="193"/>
      <c r="L1385" s="193"/>
      <c r="M1385" s="98">
        <f>L1386</f>
        <v>6.4</v>
      </c>
      <c r="N1385" s="105" t="s">
        <v>124</v>
      </c>
    </row>
    <row r="1386" spans="1:17" ht="12" hidden="1" customHeight="1" x14ac:dyDescent="0.2">
      <c r="A1386" s="138"/>
      <c r="B1386" s="139" t="s">
        <v>912</v>
      </c>
      <c r="C1386" s="115"/>
      <c r="D1386" s="108">
        <v>1</v>
      </c>
      <c r="E1386" s="108">
        <v>6.4</v>
      </c>
      <c r="F1386" s="238"/>
      <c r="G1386" s="238"/>
      <c r="H1386" s="238"/>
      <c r="I1386" s="238"/>
      <c r="J1386" s="238"/>
      <c r="K1386" s="108">
        <v>6.4</v>
      </c>
      <c r="L1386" s="108">
        <f>K1386*D1386</f>
        <v>6.4</v>
      </c>
      <c r="M1386" s="110"/>
      <c r="N1386" s="115"/>
    </row>
    <row r="1387" spans="1:17" ht="12" hidden="1" customHeight="1" x14ac:dyDescent="0.2">
      <c r="A1387" s="140" t="s">
        <v>585</v>
      </c>
      <c r="B1387" s="141" t="s">
        <v>173</v>
      </c>
      <c r="C1387" s="127"/>
      <c r="D1387" s="237"/>
      <c r="E1387" s="237"/>
      <c r="F1387" s="237"/>
      <c r="G1387" s="237"/>
      <c r="H1387" s="237"/>
      <c r="I1387" s="237"/>
      <c r="J1387" s="237"/>
      <c r="K1387" s="237"/>
      <c r="L1387" s="237"/>
      <c r="M1387" s="128"/>
      <c r="N1387" s="127"/>
    </row>
    <row r="1388" spans="1:17" ht="30.6" hidden="1" x14ac:dyDescent="0.25">
      <c r="A1388" s="105" t="s">
        <v>586</v>
      </c>
      <c r="B1388" s="118" t="s">
        <v>1431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9.24</v>
      </c>
      <c r="N1388" s="105" t="s">
        <v>63</v>
      </c>
    </row>
    <row r="1389" spans="1:17" ht="12" hidden="1" customHeight="1" x14ac:dyDescent="0.2">
      <c r="A1389" s="145"/>
      <c r="B1389" s="282" t="s">
        <v>1006</v>
      </c>
      <c r="C1389" s="159"/>
      <c r="D1389" s="280">
        <v>2</v>
      </c>
      <c r="E1389" s="280">
        <v>3.85</v>
      </c>
      <c r="F1389" s="243"/>
      <c r="G1389" s="280">
        <v>1.2</v>
      </c>
      <c r="H1389" s="243"/>
      <c r="I1389" s="243"/>
      <c r="J1389" s="243"/>
      <c r="K1389" s="280">
        <v>4.62</v>
      </c>
      <c r="L1389" s="280">
        <v>9.24</v>
      </c>
      <c r="M1389" s="131"/>
      <c r="N1389" s="159"/>
    </row>
    <row r="1390" spans="1:17" ht="31.8" hidden="1" customHeight="1" x14ac:dyDescent="0.25">
      <c r="A1390" s="105" t="s">
        <v>588</v>
      </c>
      <c r="B1390" s="118" t="s">
        <v>1430</v>
      </c>
      <c r="C1390" s="95"/>
      <c r="D1390" s="101"/>
      <c r="E1390" s="101"/>
      <c r="F1390" s="101"/>
      <c r="G1390" s="101"/>
      <c r="H1390" s="101"/>
      <c r="I1390" s="101"/>
      <c r="J1390" s="101"/>
      <c r="K1390" s="101"/>
      <c r="L1390" s="101"/>
      <c r="M1390" s="98">
        <v>1.34</v>
      </c>
      <c r="N1390" s="105" t="s">
        <v>63</v>
      </c>
    </row>
    <row r="1391" spans="1:17" ht="12" hidden="1" customHeight="1" x14ac:dyDescent="0.2">
      <c r="A1391" s="145"/>
      <c r="B1391" s="282" t="s">
        <v>1250</v>
      </c>
      <c r="C1391" s="159"/>
      <c r="D1391" s="280">
        <v>2</v>
      </c>
      <c r="E1391" s="280">
        <v>0.61</v>
      </c>
      <c r="F1391" s="243"/>
      <c r="G1391" s="280">
        <v>1.1000000000000001</v>
      </c>
      <c r="H1391" s="243"/>
      <c r="I1391" s="243"/>
      <c r="J1391" s="243"/>
      <c r="K1391" s="280">
        <v>0.67</v>
      </c>
      <c r="L1391" s="280">
        <v>1.34</v>
      </c>
      <c r="M1391" s="131"/>
      <c r="N1391" s="159"/>
    </row>
    <row r="1392" spans="1:17" ht="12" hidden="1" customHeight="1" x14ac:dyDescent="0.2">
      <c r="A1392" s="140" t="s">
        <v>589</v>
      </c>
      <c r="B1392" s="141" t="s">
        <v>924</v>
      </c>
      <c r="C1392" s="127"/>
      <c r="D1392" s="237"/>
      <c r="E1392" s="237"/>
      <c r="F1392" s="237"/>
      <c r="G1392" s="237"/>
      <c r="H1392" s="237"/>
      <c r="I1392" s="237"/>
      <c r="J1392" s="237"/>
      <c r="K1392" s="237"/>
      <c r="L1392" s="237"/>
      <c r="M1392" s="128"/>
      <c r="N1392" s="127"/>
    </row>
    <row r="1393" spans="1:17" ht="42" hidden="1" customHeight="1" x14ac:dyDescent="0.25">
      <c r="A1393" s="117" t="s">
        <v>590</v>
      </c>
      <c r="B1393" s="116" t="s">
        <v>925</v>
      </c>
      <c r="C1393" s="147" t="s">
        <v>1504</v>
      </c>
      <c r="D1393" s="193"/>
      <c r="E1393" s="105" t="s">
        <v>931</v>
      </c>
      <c r="F1393" s="193"/>
      <c r="G1393" s="193"/>
      <c r="H1393" s="193"/>
      <c r="I1393" s="117" t="s">
        <v>926</v>
      </c>
      <c r="J1393" s="193"/>
      <c r="K1393" s="193"/>
      <c r="L1393" s="193"/>
      <c r="M1393" s="98">
        <f>SUM(L1394:L1395)</f>
        <v>4.2351000000000001</v>
      </c>
      <c r="N1393" s="117" t="s">
        <v>46</v>
      </c>
    </row>
    <row r="1394" spans="1:17" ht="12" hidden="1" customHeight="1" x14ac:dyDescent="0.2">
      <c r="A1394" s="138"/>
      <c r="B1394" s="139" t="s">
        <v>1228</v>
      </c>
      <c r="C1394" s="157" t="s">
        <v>1600</v>
      </c>
      <c r="D1394" s="108">
        <v>1</v>
      </c>
      <c r="E1394" s="108">
        <f>(3.88*2+2.35*2)*5.2</f>
        <v>64.792000000000002</v>
      </c>
      <c r="F1394" s="238"/>
      <c r="G1394" s="108"/>
      <c r="H1394" s="238"/>
      <c r="I1394" s="108">
        <v>0.05</v>
      </c>
      <c r="J1394" s="238"/>
      <c r="K1394" s="108">
        <f>E1394*I1394</f>
        <v>3.2396000000000003</v>
      </c>
      <c r="L1394" s="108">
        <f>K1394*D1394</f>
        <v>3.2396000000000003</v>
      </c>
      <c r="M1394" s="110"/>
      <c r="N1394" s="115"/>
      <c r="Q1394" s="48">
        <f>G1394*E1394</f>
        <v>0</v>
      </c>
    </row>
    <row r="1395" spans="1:17" ht="12" hidden="1" customHeight="1" x14ac:dyDescent="0.2">
      <c r="A1395" s="145"/>
      <c r="B1395" s="282"/>
      <c r="C1395" s="192" t="s">
        <v>983</v>
      </c>
      <c r="D1395" s="280">
        <v>1</v>
      </c>
      <c r="E1395" s="280">
        <f>19.91</f>
        <v>19.91</v>
      </c>
      <c r="F1395" s="243"/>
      <c r="G1395" s="280"/>
      <c r="H1395" s="243"/>
      <c r="I1395" s="280">
        <v>0.05</v>
      </c>
      <c r="J1395" s="243"/>
      <c r="K1395" s="280">
        <f>E1395*I1395</f>
        <v>0.99550000000000005</v>
      </c>
      <c r="L1395" s="280">
        <f>K1395*D1395</f>
        <v>0.99550000000000005</v>
      </c>
      <c r="M1395" s="131"/>
      <c r="N1395" s="159"/>
    </row>
    <row r="1396" spans="1:17" ht="94.5" hidden="1" customHeight="1" x14ac:dyDescent="0.25">
      <c r="A1396" s="105" t="s">
        <v>591</v>
      </c>
      <c r="B1396" s="116" t="s">
        <v>929</v>
      </c>
      <c r="C1396" s="151" t="s">
        <v>1505</v>
      </c>
      <c r="D1396" s="193"/>
      <c r="E1396" s="105" t="s">
        <v>931</v>
      </c>
      <c r="F1396" s="193"/>
      <c r="G1396" s="193"/>
      <c r="H1396" s="193"/>
      <c r="I1396" s="193"/>
      <c r="J1396" s="193"/>
      <c r="K1396" s="193"/>
      <c r="L1396" s="193"/>
      <c r="M1396" s="98">
        <f>L1397+L1398</f>
        <v>98.05</v>
      </c>
      <c r="N1396" s="105" t="s">
        <v>63</v>
      </c>
      <c r="P1396" s="271">
        <v>12.395</v>
      </c>
      <c r="Q1396" s="48" t="e">
        <f>Q1394+#REF!</f>
        <v>#REF!</v>
      </c>
    </row>
    <row r="1397" spans="1:17" ht="12" hidden="1" customHeight="1" x14ac:dyDescent="0.2">
      <c r="A1397" s="138"/>
      <c r="B1397" s="139" t="s">
        <v>1228</v>
      </c>
      <c r="C1397" s="157" t="s">
        <v>1600</v>
      </c>
      <c r="D1397" s="108">
        <v>1</v>
      </c>
      <c r="E1397" s="108">
        <f>E1400</f>
        <v>78.14</v>
      </c>
      <c r="F1397" s="238"/>
      <c r="G1397" s="108"/>
      <c r="H1397" s="238"/>
      <c r="I1397" s="108"/>
      <c r="J1397" s="238"/>
      <c r="K1397" s="108">
        <f>E1397</f>
        <v>78.14</v>
      </c>
      <c r="L1397" s="108">
        <f>K1397*D1397</f>
        <v>78.14</v>
      </c>
      <c r="M1397" s="110"/>
      <c r="N1397" s="115"/>
    </row>
    <row r="1398" spans="1:17" ht="12" hidden="1" customHeight="1" x14ac:dyDescent="0.2">
      <c r="A1398" s="145"/>
      <c r="B1398" s="282"/>
      <c r="C1398" s="192" t="s">
        <v>983</v>
      </c>
      <c r="D1398" s="280">
        <v>1</v>
      </c>
      <c r="E1398" s="280">
        <f>19.91</f>
        <v>19.91</v>
      </c>
      <c r="F1398" s="243"/>
      <c r="G1398" s="280"/>
      <c r="H1398" s="243"/>
      <c r="I1398" s="280"/>
      <c r="J1398" s="243"/>
      <c r="K1398" s="280">
        <f>E1398</f>
        <v>19.91</v>
      </c>
      <c r="L1398" s="280">
        <f>K1398*D1398</f>
        <v>19.91</v>
      </c>
      <c r="M1398" s="131"/>
      <c r="N1398" s="159"/>
    </row>
    <row r="1399" spans="1:17" ht="52.5" hidden="1" customHeight="1" x14ac:dyDescent="0.25">
      <c r="A1399" s="105" t="s">
        <v>592</v>
      </c>
      <c r="B1399" s="116" t="s">
        <v>932</v>
      </c>
      <c r="C1399" s="112"/>
      <c r="D1399" s="193"/>
      <c r="E1399" s="105" t="s">
        <v>931</v>
      </c>
      <c r="F1399" s="193"/>
      <c r="G1399" s="193"/>
      <c r="H1399" s="193"/>
      <c r="I1399" s="193"/>
      <c r="J1399" s="193"/>
      <c r="K1399" s="193"/>
      <c r="L1399" s="193"/>
      <c r="M1399" s="98">
        <f>L1400</f>
        <v>78.14</v>
      </c>
      <c r="N1399" s="105" t="s">
        <v>63</v>
      </c>
      <c r="P1399" s="271">
        <v>65.264099999999999</v>
      </c>
    </row>
    <row r="1400" spans="1:17" ht="12" hidden="1" customHeight="1" x14ac:dyDescent="0.2">
      <c r="A1400" s="145"/>
      <c r="B1400" s="282" t="s">
        <v>1228</v>
      </c>
      <c r="C1400" s="192" t="s">
        <v>1600</v>
      </c>
      <c r="D1400" s="280">
        <v>1</v>
      </c>
      <c r="E1400" s="280">
        <f>12.4*2+26.67*2</f>
        <v>78.14</v>
      </c>
      <c r="F1400" s="243"/>
      <c r="G1400" s="280"/>
      <c r="H1400" s="243"/>
      <c r="I1400" s="280"/>
      <c r="J1400" s="243"/>
      <c r="K1400" s="280">
        <f>E1400</f>
        <v>78.14</v>
      </c>
      <c r="L1400" s="280">
        <f>K1400*D1400</f>
        <v>78.14</v>
      </c>
      <c r="M1400" s="131"/>
      <c r="N1400" s="159"/>
    </row>
    <row r="1401" spans="1:17" ht="12" hidden="1" customHeight="1" x14ac:dyDescent="0.2">
      <c r="A1401" s="140" t="s">
        <v>593</v>
      </c>
      <c r="B1401" s="141" t="s">
        <v>41</v>
      </c>
      <c r="C1401" s="127"/>
      <c r="D1401" s="237"/>
      <c r="E1401" s="237"/>
      <c r="F1401" s="237"/>
      <c r="G1401" s="237"/>
      <c r="H1401" s="237"/>
      <c r="I1401" s="237"/>
      <c r="J1401" s="237"/>
      <c r="K1401" s="237"/>
      <c r="L1401" s="237"/>
      <c r="M1401" s="128"/>
      <c r="N1401" s="127"/>
    </row>
    <row r="1402" spans="1:17" ht="52.8" hidden="1" customHeight="1" x14ac:dyDescent="0.25">
      <c r="A1402" s="150" t="s">
        <v>594</v>
      </c>
      <c r="B1402" s="116" t="s">
        <v>936</v>
      </c>
      <c r="C1402" s="112"/>
      <c r="D1402" s="193"/>
      <c r="E1402" s="193"/>
      <c r="F1402" s="193"/>
      <c r="G1402" s="240" t="s">
        <v>903</v>
      </c>
      <c r="H1402" s="193"/>
      <c r="I1402" s="193"/>
      <c r="J1402" s="193"/>
      <c r="K1402" s="193"/>
      <c r="L1402" s="193"/>
      <c r="M1402" s="98">
        <v>183.68</v>
      </c>
      <c r="N1402" s="105" t="s">
        <v>63</v>
      </c>
      <c r="P1402" s="272">
        <f>19.907</f>
        <v>19.907</v>
      </c>
    </row>
    <row r="1403" spans="1:17" ht="12" hidden="1" customHeight="1" x14ac:dyDescent="0.2">
      <c r="A1403" s="148"/>
      <c r="B1403" s="196" t="s">
        <v>937</v>
      </c>
      <c r="C1403" s="115"/>
      <c r="D1403" s="238"/>
      <c r="E1403" s="238"/>
      <c r="F1403" s="238"/>
      <c r="G1403" s="238"/>
      <c r="H1403" s="238"/>
      <c r="I1403" s="238"/>
      <c r="J1403" s="238"/>
      <c r="K1403" s="238"/>
      <c r="L1403" s="238"/>
      <c r="M1403" s="110"/>
      <c r="N1403" s="115"/>
    </row>
    <row r="1404" spans="1:17" ht="12" hidden="1" customHeight="1" x14ac:dyDescent="0.2">
      <c r="A1404" s="148"/>
      <c r="B1404" s="139" t="s">
        <v>1220</v>
      </c>
      <c r="C1404" s="115"/>
      <c r="D1404" s="108">
        <v>1</v>
      </c>
      <c r="E1404" s="108">
        <v>6.35</v>
      </c>
      <c r="F1404" s="238"/>
      <c r="G1404" s="108">
        <v>4.2</v>
      </c>
      <c r="H1404" s="238"/>
      <c r="I1404" s="238"/>
      <c r="J1404" s="238"/>
      <c r="K1404" s="108">
        <v>26.67</v>
      </c>
      <c r="L1404" s="108">
        <v>26.67</v>
      </c>
      <c r="M1404" s="110"/>
      <c r="N1404" s="115"/>
    </row>
    <row r="1405" spans="1:17" ht="12" hidden="1" customHeight="1" x14ac:dyDescent="0.2">
      <c r="A1405" s="148"/>
      <c r="B1405" s="139" t="s">
        <v>1221</v>
      </c>
      <c r="C1405" s="115"/>
      <c r="D1405" s="108">
        <v>2</v>
      </c>
      <c r="E1405" s="108">
        <v>5.3</v>
      </c>
      <c r="F1405" s="238"/>
      <c r="G1405" s="108">
        <v>3</v>
      </c>
      <c r="H1405" s="238"/>
      <c r="I1405" s="238"/>
      <c r="J1405" s="238"/>
      <c r="K1405" s="108">
        <v>15.9</v>
      </c>
      <c r="L1405" s="108">
        <v>31.8</v>
      </c>
      <c r="M1405" s="110"/>
      <c r="N1405" s="115"/>
    </row>
    <row r="1406" spans="1:17" ht="12" hidden="1" customHeight="1" x14ac:dyDescent="0.2">
      <c r="A1406" s="148"/>
      <c r="B1406" s="139" t="s">
        <v>1222</v>
      </c>
      <c r="C1406" s="115"/>
      <c r="D1406" s="108">
        <v>1</v>
      </c>
      <c r="E1406" s="108">
        <v>5.15</v>
      </c>
      <c r="F1406" s="238"/>
      <c r="G1406" s="108">
        <v>3</v>
      </c>
      <c r="H1406" s="238"/>
      <c r="I1406" s="238"/>
      <c r="J1406" s="238"/>
      <c r="K1406" s="108">
        <v>15.45</v>
      </c>
      <c r="L1406" s="108">
        <v>15.45</v>
      </c>
      <c r="M1406" s="110"/>
      <c r="N1406" s="115"/>
    </row>
    <row r="1407" spans="1:17" ht="12" hidden="1" customHeight="1" x14ac:dyDescent="0.2">
      <c r="A1407" s="148"/>
      <c r="B1407" s="224" t="s">
        <v>1247</v>
      </c>
      <c r="C1407" s="115"/>
      <c r="D1407" s="108">
        <v>-2</v>
      </c>
      <c r="E1407" s="108">
        <v>3.85</v>
      </c>
      <c r="F1407" s="238"/>
      <c r="G1407" s="108">
        <v>1.2</v>
      </c>
      <c r="H1407" s="238"/>
      <c r="I1407" s="238"/>
      <c r="J1407" s="238"/>
      <c r="K1407" s="108">
        <v>4.62</v>
      </c>
      <c r="L1407" s="108">
        <v>-9.24</v>
      </c>
      <c r="M1407" s="110"/>
      <c r="N1407" s="115"/>
    </row>
    <row r="1408" spans="1:17" ht="12" hidden="1" customHeight="1" x14ac:dyDescent="0.2">
      <c r="A1408" s="148"/>
      <c r="B1408" s="139" t="s">
        <v>1248</v>
      </c>
      <c r="C1408" s="115"/>
      <c r="D1408" s="108">
        <v>-2</v>
      </c>
      <c r="E1408" s="108">
        <v>1</v>
      </c>
      <c r="F1408" s="238"/>
      <c r="G1408" s="108">
        <v>0.2</v>
      </c>
      <c r="H1408" s="238"/>
      <c r="I1408" s="238"/>
      <c r="J1408" s="238"/>
      <c r="K1408" s="108">
        <v>0.2</v>
      </c>
      <c r="L1408" s="108">
        <v>-0.4</v>
      </c>
      <c r="M1408" s="110"/>
      <c r="N1408" s="115"/>
    </row>
    <row r="1409" spans="1:14" ht="12" hidden="1" customHeight="1" x14ac:dyDescent="0.2">
      <c r="A1409" s="148"/>
      <c r="B1409" s="139" t="s">
        <v>1249</v>
      </c>
      <c r="C1409" s="115"/>
      <c r="D1409" s="108">
        <v>2</v>
      </c>
      <c r="E1409" s="108">
        <v>5.3</v>
      </c>
      <c r="F1409" s="238"/>
      <c r="G1409" s="108">
        <v>4.4000000000000004</v>
      </c>
      <c r="H1409" s="238"/>
      <c r="I1409" s="238"/>
      <c r="J1409" s="238"/>
      <c r="K1409" s="108">
        <v>23.32</v>
      </c>
      <c r="L1409" s="108">
        <v>46.64</v>
      </c>
      <c r="M1409" s="110"/>
      <c r="N1409" s="115"/>
    </row>
    <row r="1410" spans="1:14" ht="12" hidden="1" customHeight="1" x14ac:dyDescent="0.2">
      <c r="A1410" s="148"/>
      <c r="B1410" s="196" t="s">
        <v>939</v>
      </c>
      <c r="C1410" s="115"/>
      <c r="D1410" s="238"/>
      <c r="E1410" s="238"/>
      <c r="F1410" s="238"/>
      <c r="G1410" s="238"/>
      <c r="H1410" s="238"/>
      <c r="I1410" s="238"/>
      <c r="J1410" s="238"/>
      <c r="K1410" s="238"/>
      <c r="L1410" s="238"/>
      <c r="M1410" s="110"/>
      <c r="N1410" s="115"/>
    </row>
    <row r="1411" spans="1:14" ht="12" hidden="1" customHeight="1" x14ac:dyDescent="0.2">
      <c r="A1411" s="148"/>
      <c r="B1411" s="139" t="s">
        <v>1220</v>
      </c>
      <c r="C1411" s="115"/>
      <c r="D1411" s="108">
        <v>1</v>
      </c>
      <c r="E1411" s="108">
        <v>6.35</v>
      </c>
      <c r="F1411" s="238"/>
      <c r="G1411" s="108">
        <v>4.2</v>
      </c>
      <c r="H1411" s="238"/>
      <c r="I1411" s="238"/>
      <c r="J1411" s="238"/>
      <c r="K1411" s="108">
        <v>26.67</v>
      </c>
      <c r="L1411" s="108">
        <v>26.67</v>
      </c>
      <c r="M1411" s="110"/>
      <c r="N1411" s="115"/>
    </row>
    <row r="1412" spans="1:14" ht="12" hidden="1" customHeight="1" x14ac:dyDescent="0.2">
      <c r="A1412" s="148"/>
      <c r="B1412" s="139" t="s">
        <v>1221</v>
      </c>
      <c r="C1412" s="115"/>
      <c r="D1412" s="108">
        <v>2</v>
      </c>
      <c r="E1412" s="108">
        <v>5.3</v>
      </c>
      <c r="F1412" s="238"/>
      <c r="G1412" s="108">
        <v>3</v>
      </c>
      <c r="H1412" s="238"/>
      <c r="I1412" s="238"/>
      <c r="J1412" s="238"/>
      <c r="K1412" s="108">
        <v>15.9</v>
      </c>
      <c r="L1412" s="108">
        <v>31.8</v>
      </c>
      <c r="M1412" s="110"/>
      <c r="N1412" s="115"/>
    </row>
    <row r="1413" spans="1:14" ht="12" hidden="1" customHeight="1" x14ac:dyDescent="0.2">
      <c r="A1413" s="148"/>
      <c r="B1413" s="139" t="s">
        <v>1222</v>
      </c>
      <c r="C1413" s="115"/>
      <c r="D1413" s="108">
        <v>1</v>
      </c>
      <c r="E1413" s="108">
        <v>5.15</v>
      </c>
      <c r="F1413" s="238"/>
      <c r="G1413" s="108">
        <v>3</v>
      </c>
      <c r="H1413" s="238"/>
      <c r="I1413" s="238"/>
      <c r="J1413" s="238"/>
      <c r="K1413" s="108">
        <v>15.45</v>
      </c>
      <c r="L1413" s="108">
        <v>15.45</v>
      </c>
      <c r="M1413" s="110"/>
      <c r="N1413" s="115"/>
    </row>
    <row r="1414" spans="1:14" ht="12" hidden="1" customHeight="1" x14ac:dyDescent="0.2">
      <c r="A1414" s="148"/>
      <c r="B1414" s="224" t="s">
        <v>1247</v>
      </c>
      <c r="C1414" s="115"/>
      <c r="D1414" s="108">
        <v>-2</v>
      </c>
      <c r="E1414" s="108">
        <v>3.85</v>
      </c>
      <c r="F1414" s="238"/>
      <c r="G1414" s="108">
        <v>1.2</v>
      </c>
      <c r="H1414" s="238"/>
      <c r="I1414" s="238"/>
      <c r="J1414" s="238"/>
      <c r="K1414" s="108">
        <v>4.62</v>
      </c>
      <c r="L1414" s="108">
        <v>-9.24</v>
      </c>
      <c r="M1414" s="110"/>
      <c r="N1414" s="115"/>
    </row>
    <row r="1415" spans="1:14" ht="12" hidden="1" customHeight="1" x14ac:dyDescent="0.2">
      <c r="A1415" s="148"/>
      <c r="B1415" s="139" t="s">
        <v>1248</v>
      </c>
      <c r="C1415" s="115"/>
      <c r="D1415" s="108">
        <v>-2</v>
      </c>
      <c r="E1415" s="108">
        <v>1</v>
      </c>
      <c r="F1415" s="238"/>
      <c r="G1415" s="108">
        <v>0.2</v>
      </c>
      <c r="H1415" s="238"/>
      <c r="I1415" s="238"/>
      <c r="J1415" s="238"/>
      <c r="K1415" s="108">
        <v>0.2</v>
      </c>
      <c r="L1415" s="108">
        <v>-0.4</v>
      </c>
      <c r="M1415" s="110"/>
      <c r="N1415" s="115"/>
    </row>
    <row r="1416" spans="1:14" ht="12" hidden="1" customHeight="1" x14ac:dyDescent="0.2">
      <c r="A1416" s="148"/>
      <c r="B1416" s="139" t="s">
        <v>1232</v>
      </c>
      <c r="C1416" s="115"/>
      <c r="D1416" s="108">
        <v>4</v>
      </c>
      <c r="E1416" s="108">
        <v>0.8</v>
      </c>
      <c r="F1416" s="238"/>
      <c r="G1416" s="108">
        <v>2.65</v>
      </c>
      <c r="H1416" s="238"/>
      <c r="I1416" s="238"/>
      <c r="J1416" s="238"/>
      <c r="K1416" s="108">
        <v>2.12</v>
      </c>
      <c r="L1416" s="108">
        <v>8.48</v>
      </c>
      <c r="M1416" s="110"/>
      <c r="N1416" s="115"/>
    </row>
    <row r="1417" spans="1:14" ht="73.5" hidden="1" customHeight="1" x14ac:dyDescent="0.25">
      <c r="A1417" s="150" t="s">
        <v>595</v>
      </c>
      <c r="B1417" s="116" t="s">
        <v>941</v>
      </c>
      <c r="C1417" s="151" t="s">
        <v>942</v>
      </c>
      <c r="D1417" s="193"/>
      <c r="E1417" s="193"/>
      <c r="F1417" s="193"/>
      <c r="G1417" s="126" t="s">
        <v>903</v>
      </c>
      <c r="H1417" s="193"/>
      <c r="I1417" s="193"/>
      <c r="J1417" s="193"/>
      <c r="K1417" s="193"/>
      <c r="L1417" s="193"/>
      <c r="M1417" s="98">
        <v>110.92</v>
      </c>
      <c r="N1417" s="105" t="s">
        <v>63</v>
      </c>
    </row>
    <row r="1418" spans="1:14" ht="12" hidden="1" customHeight="1" x14ac:dyDescent="0.2">
      <c r="A1418" s="281"/>
      <c r="B1418" s="259" t="s">
        <v>937</v>
      </c>
      <c r="C1418" s="159"/>
      <c r="D1418" s="243"/>
      <c r="E1418" s="243"/>
      <c r="F1418" s="243"/>
      <c r="G1418" s="243"/>
      <c r="H1418" s="243"/>
      <c r="I1418" s="243"/>
      <c r="J1418" s="243"/>
      <c r="K1418" s="243"/>
      <c r="L1418" s="243"/>
      <c r="M1418" s="131"/>
      <c r="N1418" s="159"/>
    </row>
    <row r="1419" spans="1:14" ht="12" hidden="1" customHeight="1" x14ac:dyDescent="0.2">
      <c r="A1419" s="281"/>
      <c r="B1419" s="282" t="s">
        <v>1220</v>
      </c>
      <c r="C1419" s="159"/>
      <c r="D1419" s="280">
        <v>1</v>
      </c>
      <c r="E1419" s="280">
        <v>6.35</v>
      </c>
      <c r="F1419" s="243"/>
      <c r="G1419" s="280">
        <v>4.2</v>
      </c>
      <c r="H1419" s="243"/>
      <c r="I1419" s="243"/>
      <c r="J1419" s="243"/>
      <c r="K1419" s="280">
        <v>26.67</v>
      </c>
      <c r="L1419" s="280">
        <v>26.67</v>
      </c>
      <c r="M1419" s="131"/>
      <c r="N1419" s="159"/>
    </row>
    <row r="1420" spans="1:14" ht="12" hidden="1" customHeight="1" x14ac:dyDescent="0.2">
      <c r="A1420" s="281"/>
      <c r="B1420" s="282" t="s">
        <v>1221</v>
      </c>
      <c r="C1420" s="159"/>
      <c r="D1420" s="280">
        <v>2</v>
      </c>
      <c r="E1420" s="280">
        <v>5.3</v>
      </c>
      <c r="F1420" s="243"/>
      <c r="G1420" s="280">
        <v>3</v>
      </c>
      <c r="H1420" s="243"/>
      <c r="I1420" s="243"/>
      <c r="J1420" s="243"/>
      <c r="K1420" s="280">
        <v>15.9</v>
      </c>
      <c r="L1420" s="280">
        <v>31.8</v>
      </c>
      <c r="M1420" s="131"/>
      <c r="N1420" s="159"/>
    </row>
    <row r="1421" spans="1:14" ht="12" hidden="1" customHeight="1" x14ac:dyDescent="0.2">
      <c r="A1421" s="281"/>
      <c r="B1421" s="282" t="s">
        <v>1222</v>
      </c>
      <c r="C1421" s="159"/>
      <c r="D1421" s="280">
        <v>1</v>
      </c>
      <c r="E1421" s="280">
        <v>5.15</v>
      </c>
      <c r="F1421" s="243"/>
      <c r="G1421" s="280">
        <v>3</v>
      </c>
      <c r="H1421" s="243"/>
      <c r="I1421" s="243"/>
      <c r="J1421" s="243"/>
      <c r="K1421" s="280">
        <v>15.45</v>
      </c>
      <c r="L1421" s="280">
        <v>15.45</v>
      </c>
      <c r="M1421" s="131"/>
      <c r="N1421" s="159"/>
    </row>
    <row r="1422" spans="1:14" ht="12" hidden="1" customHeight="1" x14ac:dyDescent="0.2">
      <c r="A1422" s="281"/>
      <c r="B1422" s="285" t="s">
        <v>1247</v>
      </c>
      <c r="C1422" s="159"/>
      <c r="D1422" s="280">
        <v>-2</v>
      </c>
      <c r="E1422" s="280">
        <v>3.85</v>
      </c>
      <c r="F1422" s="243"/>
      <c r="G1422" s="280">
        <v>1.2</v>
      </c>
      <c r="H1422" s="243"/>
      <c r="I1422" s="243"/>
      <c r="J1422" s="243"/>
      <c r="K1422" s="280">
        <v>4.62</v>
      </c>
      <c r="L1422" s="280">
        <v>-9.24</v>
      </c>
      <c r="M1422" s="131"/>
      <c r="N1422" s="159"/>
    </row>
    <row r="1423" spans="1:14" ht="12" hidden="1" customHeight="1" x14ac:dyDescent="0.2">
      <c r="A1423" s="281"/>
      <c r="B1423" s="282" t="s">
        <v>1248</v>
      </c>
      <c r="C1423" s="159"/>
      <c r="D1423" s="280">
        <v>-2</v>
      </c>
      <c r="E1423" s="280">
        <v>1</v>
      </c>
      <c r="F1423" s="243"/>
      <c r="G1423" s="280">
        <v>0.2</v>
      </c>
      <c r="H1423" s="243"/>
      <c r="I1423" s="243"/>
      <c r="J1423" s="243"/>
      <c r="K1423" s="280">
        <v>0.2</v>
      </c>
      <c r="L1423" s="280">
        <v>-0.4</v>
      </c>
      <c r="M1423" s="131"/>
      <c r="N1423" s="159"/>
    </row>
    <row r="1424" spans="1:14" ht="12" hidden="1" customHeight="1" x14ac:dyDescent="0.2">
      <c r="A1424" s="281"/>
      <c r="B1424" s="282" t="s">
        <v>1249</v>
      </c>
      <c r="C1424" s="159"/>
      <c r="D1424" s="280">
        <v>2</v>
      </c>
      <c r="E1424" s="280">
        <v>5.3</v>
      </c>
      <c r="F1424" s="243"/>
      <c r="G1424" s="280">
        <v>4.4000000000000004</v>
      </c>
      <c r="H1424" s="243"/>
      <c r="I1424" s="243"/>
      <c r="J1424" s="243"/>
      <c r="K1424" s="280">
        <v>23.32</v>
      </c>
      <c r="L1424" s="280">
        <v>46.64</v>
      </c>
      <c r="M1424" s="131"/>
      <c r="N1424" s="159"/>
    </row>
    <row r="1425" spans="1:14" ht="73.8" hidden="1" customHeight="1" x14ac:dyDescent="0.25">
      <c r="A1425" s="150" t="s">
        <v>596</v>
      </c>
      <c r="B1425" s="116" t="s">
        <v>941</v>
      </c>
      <c r="C1425" s="151" t="s">
        <v>944</v>
      </c>
      <c r="D1425" s="193"/>
      <c r="E1425" s="193"/>
      <c r="F1425" s="193"/>
      <c r="G1425" s="126" t="s">
        <v>903</v>
      </c>
      <c r="H1425" s="193"/>
      <c r="I1425" s="193"/>
      <c r="J1425" s="193"/>
      <c r="K1425" s="193"/>
      <c r="L1425" s="193"/>
      <c r="M1425" s="98">
        <v>72.760000000000005</v>
      </c>
      <c r="N1425" s="105" t="s">
        <v>63</v>
      </c>
    </row>
    <row r="1426" spans="1:14" ht="12" hidden="1" customHeight="1" x14ac:dyDescent="0.2">
      <c r="A1426" s="281"/>
      <c r="B1426" s="259" t="s">
        <v>939</v>
      </c>
      <c r="C1426" s="159"/>
      <c r="D1426" s="243"/>
      <c r="E1426" s="243"/>
      <c r="F1426" s="243"/>
      <c r="G1426" s="243"/>
      <c r="H1426" s="243"/>
      <c r="I1426" s="243"/>
      <c r="J1426" s="243"/>
      <c r="K1426" s="243"/>
      <c r="L1426" s="243"/>
      <c r="M1426" s="131"/>
      <c r="N1426" s="159"/>
    </row>
    <row r="1427" spans="1:14" ht="12" hidden="1" customHeight="1" x14ac:dyDescent="0.2">
      <c r="A1427" s="281"/>
      <c r="B1427" s="282" t="s">
        <v>1220</v>
      </c>
      <c r="C1427" s="159"/>
      <c r="D1427" s="280">
        <v>1</v>
      </c>
      <c r="E1427" s="280">
        <v>6.35</v>
      </c>
      <c r="F1427" s="243"/>
      <c r="G1427" s="280">
        <v>4.2</v>
      </c>
      <c r="H1427" s="243"/>
      <c r="I1427" s="243"/>
      <c r="J1427" s="243"/>
      <c r="K1427" s="280">
        <v>26.67</v>
      </c>
      <c r="L1427" s="280">
        <v>26.67</v>
      </c>
      <c r="M1427" s="131"/>
      <c r="N1427" s="159"/>
    </row>
    <row r="1428" spans="1:14" ht="12" hidden="1" customHeight="1" x14ac:dyDescent="0.2">
      <c r="A1428" s="145"/>
      <c r="B1428" s="282" t="s">
        <v>1221</v>
      </c>
      <c r="C1428" s="159"/>
      <c r="D1428" s="280">
        <v>2</v>
      </c>
      <c r="E1428" s="280">
        <v>5.3</v>
      </c>
      <c r="F1428" s="243"/>
      <c r="G1428" s="280">
        <v>3</v>
      </c>
      <c r="H1428" s="243"/>
      <c r="I1428" s="243"/>
      <c r="J1428" s="243"/>
      <c r="K1428" s="280">
        <v>15.9</v>
      </c>
      <c r="L1428" s="280">
        <v>31.8</v>
      </c>
      <c r="M1428" s="131"/>
      <c r="N1428" s="159"/>
    </row>
    <row r="1429" spans="1:14" ht="12" hidden="1" customHeight="1" x14ac:dyDescent="0.2">
      <c r="A1429" s="145"/>
      <c r="B1429" s="282" t="s">
        <v>1222</v>
      </c>
      <c r="C1429" s="159"/>
      <c r="D1429" s="280">
        <v>1</v>
      </c>
      <c r="E1429" s="280">
        <v>5.15</v>
      </c>
      <c r="F1429" s="243"/>
      <c r="G1429" s="280">
        <v>3</v>
      </c>
      <c r="H1429" s="243"/>
      <c r="I1429" s="243"/>
      <c r="J1429" s="243"/>
      <c r="K1429" s="280">
        <v>15.45</v>
      </c>
      <c r="L1429" s="280">
        <v>15.45</v>
      </c>
      <c r="M1429" s="131"/>
      <c r="N1429" s="159"/>
    </row>
    <row r="1430" spans="1:14" ht="12" hidden="1" customHeight="1" x14ac:dyDescent="0.2">
      <c r="A1430" s="145"/>
      <c r="B1430" s="285" t="s">
        <v>1247</v>
      </c>
      <c r="C1430" s="159"/>
      <c r="D1430" s="280">
        <v>-2</v>
      </c>
      <c r="E1430" s="280">
        <v>3.85</v>
      </c>
      <c r="F1430" s="243"/>
      <c r="G1430" s="280">
        <v>1.2</v>
      </c>
      <c r="H1430" s="243"/>
      <c r="I1430" s="243"/>
      <c r="J1430" s="243"/>
      <c r="K1430" s="280">
        <v>4.62</v>
      </c>
      <c r="L1430" s="280">
        <v>-9.24</v>
      </c>
      <c r="M1430" s="131"/>
      <c r="N1430" s="159"/>
    </row>
    <row r="1431" spans="1:14" ht="12" hidden="1" customHeight="1" x14ac:dyDescent="0.2">
      <c r="A1431" s="145"/>
      <c r="B1431" s="282" t="s">
        <v>1248</v>
      </c>
      <c r="C1431" s="159"/>
      <c r="D1431" s="280">
        <v>-2</v>
      </c>
      <c r="E1431" s="280">
        <v>1</v>
      </c>
      <c r="F1431" s="243"/>
      <c r="G1431" s="280">
        <v>0.2</v>
      </c>
      <c r="H1431" s="243"/>
      <c r="I1431" s="243"/>
      <c r="J1431" s="243"/>
      <c r="K1431" s="280">
        <v>0.2</v>
      </c>
      <c r="L1431" s="280">
        <v>-0.4</v>
      </c>
      <c r="M1431" s="131"/>
      <c r="N1431" s="159"/>
    </row>
    <row r="1432" spans="1:14" ht="12" hidden="1" customHeight="1" x14ac:dyDescent="0.2">
      <c r="A1432" s="145"/>
      <c r="B1432" s="282" t="s">
        <v>1232</v>
      </c>
      <c r="C1432" s="159"/>
      <c r="D1432" s="280">
        <v>4</v>
      </c>
      <c r="E1432" s="280">
        <v>0.8</v>
      </c>
      <c r="F1432" s="243"/>
      <c r="G1432" s="280">
        <v>2.65</v>
      </c>
      <c r="H1432" s="243"/>
      <c r="I1432" s="243"/>
      <c r="J1432" s="243"/>
      <c r="K1432" s="280">
        <v>2.12</v>
      </c>
      <c r="L1432" s="280">
        <v>8.48</v>
      </c>
      <c r="M1432" s="131"/>
      <c r="N1432" s="159"/>
    </row>
    <row r="1433" spans="1:14" ht="42" hidden="1" customHeight="1" x14ac:dyDescent="0.25">
      <c r="A1433" s="117" t="s">
        <v>597</v>
      </c>
      <c r="B1433" s="116" t="s">
        <v>1015</v>
      </c>
      <c r="C1433" s="147" t="s">
        <v>944</v>
      </c>
      <c r="D1433" s="193"/>
      <c r="E1433" s="193"/>
      <c r="F1433" s="193"/>
      <c r="G1433" s="240" t="s">
        <v>903</v>
      </c>
      <c r="H1433" s="193"/>
      <c r="I1433" s="193"/>
      <c r="J1433" s="193"/>
      <c r="K1433" s="193"/>
      <c r="L1433" s="193"/>
      <c r="M1433" s="98">
        <v>20.48</v>
      </c>
      <c r="N1433" s="117" t="s">
        <v>63</v>
      </c>
    </row>
    <row r="1434" spans="1:14" ht="12" hidden="1" customHeight="1" x14ac:dyDescent="0.2">
      <c r="A1434" s="155"/>
      <c r="B1434" s="154" t="s">
        <v>939</v>
      </c>
      <c r="C1434" s="100"/>
      <c r="D1434" s="106"/>
      <c r="E1434" s="106"/>
      <c r="F1434" s="106"/>
      <c r="G1434" s="106"/>
      <c r="H1434" s="106"/>
      <c r="I1434" s="106"/>
      <c r="J1434" s="106"/>
      <c r="K1434" s="106"/>
      <c r="L1434" s="106"/>
      <c r="M1434" s="102"/>
      <c r="N1434" s="100"/>
    </row>
    <row r="1435" spans="1:14" ht="12" hidden="1" customHeight="1" x14ac:dyDescent="0.2">
      <c r="A1435" s="145"/>
      <c r="B1435" s="285" t="s">
        <v>1251</v>
      </c>
      <c r="C1435" s="159"/>
      <c r="D1435" s="280">
        <v>2</v>
      </c>
      <c r="E1435" s="280">
        <v>2</v>
      </c>
      <c r="F1435" s="243"/>
      <c r="G1435" s="280">
        <v>3</v>
      </c>
      <c r="H1435" s="243"/>
      <c r="I1435" s="243"/>
      <c r="J1435" s="243"/>
      <c r="K1435" s="280">
        <v>6</v>
      </c>
      <c r="L1435" s="280">
        <v>12</v>
      </c>
      <c r="M1435" s="131"/>
      <c r="N1435" s="159"/>
    </row>
    <row r="1436" spans="1:14" ht="12" hidden="1" customHeight="1" x14ac:dyDescent="0.2">
      <c r="A1436" s="145"/>
      <c r="B1436" s="282" t="s">
        <v>1232</v>
      </c>
      <c r="C1436" s="159"/>
      <c r="D1436" s="280">
        <v>4</v>
      </c>
      <c r="E1436" s="280">
        <v>0.8</v>
      </c>
      <c r="F1436" s="243"/>
      <c r="G1436" s="280">
        <v>2.65</v>
      </c>
      <c r="H1436" s="243"/>
      <c r="I1436" s="243"/>
      <c r="J1436" s="243"/>
      <c r="K1436" s="280">
        <v>2.12</v>
      </c>
      <c r="L1436" s="280">
        <v>8.48</v>
      </c>
      <c r="M1436" s="131"/>
      <c r="N1436" s="159"/>
    </row>
    <row r="1437" spans="1:14" ht="84" hidden="1" customHeight="1" x14ac:dyDescent="0.25">
      <c r="A1437" s="105" t="s">
        <v>598</v>
      </c>
      <c r="B1437" s="118" t="s">
        <v>304</v>
      </c>
      <c r="C1437" s="112"/>
      <c r="D1437" s="193"/>
      <c r="E1437" s="193"/>
      <c r="F1437" s="193"/>
      <c r="G1437" s="126" t="s">
        <v>903</v>
      </c>
      <c r="H1437" s="193"/>
      <c r="I1437" s="193"/>
      <c r="J1437" s="193"/>
      <c r="K1437" s="193"/>
      <c r="L1437" s="193"/>
      <c r="M1437" s="98">
        <v>110.92</v>
      </c>
      <c r="N1437" s="105" t="s">
        <v>63</v>
      </c>
    </row>
    <row r="1438" spans="1:14" ht="12" hidden="1" customHeight="1" x14ac:dyDescent="0.2">
      <c r="A1438" s="145"/>
      <c r="B1438" s="259" t="s">
        <v>937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hidden="1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.6" hidden="1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hidden="1" customHeight="1" x14ac:dyDescent="0.2">
      <c r="A1441" s="145"/>
      <c r="B1441" s="282" t="s">
        <v>1222</v>
      </c>
      <c r="C1441" s="159"/>
      <c r="D1441" s="280">
        <v>1</v>
      </c>
      <c r="E1441" s="280">
        <v>5.15</v>
      </c>
      <c r="F1441" s="243"/>
      <c r="G1441" s="280">
        <v>3</v>
      </c>
      <c r="H1441" s="243"/>
      <c r="I1441" s="243"/>
      <c r="J1441" s="243"/>
      <c r="K1441" s="280">
        <v>15.45</v>
      </c>
      <c r="L1441" s="280">
        <v>15.45</v>
      </c>
      <c r="M1441" s="131"/>
      <c r="N1441" s="159"/>
    </row>
    <row r="1442" spans="1:14" ht="12" hidden="1" customHeight="1" x14ac:dyDescent="0.2">
      <c r="A1442" s="145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hidden="1" customHeight="1" x14ac:dyDescent="0.2">
      <c r="A1443" s="145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12" hidden="1" customHeight="1" x14ac:dyDescent="0.2">
      <c r="A1444" s="145"/>
      <c r="B1444" s="282" t="s">
        <v>1249</v>
      </c>
      <c r="C1444" s="159"/>
      <c r="D1444" s="280">
        <v>2</v>
      </c>
      <c r="E1444" s="280">
        <v>5.3</v>
      </c>
      <c r="F1444" s="243"/>
      <c r="G1444" s="280">
        <v>4.4000000000000004</v>
      </c>
      <c r="H1444" s="243"/>
      <c r="I1444" s="243"/>
      <c r="J1444" s="243"/>
      <c r="K1444" s="280">
        <v>23.32</v>
      </c>
      <c r="L1444" s="280">
        <v>46.64</v>
      </c>
      <c r="M1444" s="131"/>
      <c r="N1444" s="159"/>
    </row>
    <row r="1445" spans="1:14" ht="12" hidden="1" customHeight="1" x14ac:dyDescent="0.2">
      <c r="A1445" s="140" t="s">
        <v>599</v>
      </c>
      <c r="B1445" s="141" t="s">
        <v>42</v>
      </c>
      <c r="C1445" s="127"/>
      <c r="D1445" s="237"/>
      <c r="E1445" s="237"/>
      <c r="F1445" s="237"/>
      <c r="G1445" s="237"/>
      <c r="H1445" s="237"/>
      <c r="I1445" s="237"/>
      <c r="J1445" s="237"/>
      <c r="K1445" s="237"/>
      <c r="L1445" s="237"/>
      <c r="M1445" s="128"/>
      <c r="N1445" s="127"/>
    </row>
    <row r="1446" spans="1:14" ht="31.5" hidden="1" customHeight="1" x14ac:dyDescent="0.25">
      <c r="A1446" s="105" t="s">
        <v>600</v>
      </c>
      <c r="B1446" s="116" t="s">
        <v>1016</v>
      </c>
      <c r="C1446" s="95"/>
      <c r="D1446" s="101"/>
      <c r="E1446" s="101"/>
      <c r="F1446" s="101"/>
      <c r="G1446" s="101"/>
      <c r="H1446" s="101"/>
      <c r="I1446" s="101"/>
      <c r="J1446" s="101"/>
      <c r="K1446" s="101"/>
      <c r="L1446" s="101"/>
      <c r="M1446" s="98">
        <v>52.28</v>
      </c>
      <c r="N1446" s="105" t="s">
        <v>63</v>
      </c>
    </row>
    <row r="1447" spans="1:14" ht="12" hidden="1" customHeight="1" x14ac:dyDescent="0.2">
      <c r="A1447" s="155"/>
      <c r="B1447" s="154" t="s">
        <v>939</v>
      </c>
      <c r="C1447" s="100"/>
      <c r="D1447" s="106"/>
      <c r="E1447" s="106"/>
      <c r="F1447" s="106"/>
      <c r="G1447" s="106"/>
      <c r="H1447" s="106"/>
      <c r="I1447" s="106"/>
      <c r="J1447" s="106"/>
      <c r="K1447" s="106"/>
      <c r="L1447" s="106"/>
      <c r="M1447" s="102"/>
      <c r="N1447" s="100"/>
    </row>
    <row r="1448" spans="1:14" ht="12" hidden="1" customHeight="1" x14ac:dyDescent="0.2">
      <c r="A1448" s="145"/>
      <c r="B1448" s="282" t="s">
        <v>1220</v>
      </c>
      <c r="C1448" s="159"/>
      <c r="D1448" s="280">
        <v>1</v>
      </c>
      <c r="E1448" s="280">
        <v>6.35</v>
      </c>
      <c r="F1448" s="243"/>
      <c r="G1448" s="280">
        <v>4.2</v>
      </c>
      <c r="H1448" s="243"/>
      <c r="I1448" s="243"/>
      <c r="J1448" s="243"/>
      <c r="K1448" s="280">
        <v>26.67</v>
      </c>
      <c r="L1448" s="280">
        <v>26.67</v>
      </c>
      <c r="M1448" s="131"/>
      <c r="N1448" s="159"/>
    </row>
    <row r="1449" spans="1:14" ht="12" hidden="1" customHeight="1" x14ac:dyDescent="0.2">
      <c r="A1449" s="145"/>
      <c r="B1449" s="282" t="s">
        <v>1221</v>
      </c>
      <c r="C1449" s="159"/>
      <c r="D1449" s="280">
        <v>2</v>
      </c>
      <c r="E1449" s="280">
        <v>5.3</v>
      </c>
      <c r="F1449" s="243"/>
      <c r="G1449" s="280">
        <v>3</v>
      </c>
      <c r="H1449" s="243"/>
      <c r="I1449" s="243"/>
      <c r="J1449" s="243"/>
      <c r="K1449" s="280">
        <v>15.9</v>
      </c>
      <c r="L1449" s="280">
        <v>31.8</v>
      </c>
      <c r="M1449" s="131"/>
      <c r="N1449" s="159"/>
    </row>
    <row r="1450" spans="1:14" ht="12" hidden="1" customHeight="1" x14ac:dyDescent="0.2">
      <c r="A1450" s="145"/>
      <c r="B1450" s="282" t="s">
        <v>1222</v>
      </c>
      <c r="C1450" s="159"/>
      <c r="D1450" s="280">
        <v>1</v>
      </c>
      <c r="E1450" s="280">
        <v>3.1</v>
      </c>
      <c r="F1450" s="243"/>
      <c r="G1450" s="280">
        <v>1.1000000000000001</v>
      </c>
      <c r="H1450" s="243"/>
      <c r="I1450" s="243"/>
      <c r="J1450" s="243"/>
      <c r="K1450" s="280">
        <v>3.41</v>
      </c>
      <c r="L1450" s="280">
        <v>3.41</v>
      </c>
      <c r="M1450" s="131"/>
      <c r="N1450" s="159"/>
    </row>
    <row r="1451" spans="1:14" ht="12" hidden="1" customHeight="1" x14ac:dyDescent="0.2">
      <c r="A1451" s="145"/>
      <c r="B1451" s="285" t="s">
        <v>1247</v>
      </c>
      <c r="C1451" s="159"/>
      <c r="D1451" s="280">
        <v>-2</v>
      </c>
      <c r="E1451" s="280">
        <v>3.85</v>
      </c>
      <c r="F1451" s="243"/>
      <c r="G1451" s="280">
        <v>1.2</v>
      </c>
      <c r="H1451" s="243"/>
      <c r="I1451" s="243"/>
      <c r="J1451" s="243"/>
      <c r="K1451" s="280">
        <v>4.62</v>
      </c>
      <c r="L1451" s="280">
        <v>-9.24</v>
      </c>
      <c r="M1451" s="131"/>
      <c r="N1451" s="159"/>
    </row>
    <row r="1452" spans="1:14" ht="12" hidden="1" customHeight="1" x14ac:dyDescent="0.2">
      <c r="A1452" s="145"/>
      <c r="B1452" s="282" t="s">
        <v>1248</v>
      </c>
      <c r="C1452" s="159"/>
      <c r="D1452" s="280">
        <v>-2</v>
      </c>
      <c r="E1452" s="280">
        <v>1</v>
      </c>
      <c r="F1452" s="243"/>
      <c r="G1452" s="280">
        <v>0.2</v>
      </c>
      <c r="H1452" s="243"/>
      <c r="I1452" s="243"/>
      <c r="J1452" s="243"/>
      <c r="K1452" s="280">
        <v>0.2</v>
      </c>
      <c r="L1452" s="280">
        <v>-0.4</v>
      </c>
      <c r="M1452" s="131"/>
      <c r="N1452" s="159"/>
    </row>
    <row r="1453" spans="1:14" ht="31.5" hidden="1" customHeight="1" x14ac:dyDescent="0.25">
      <c r="A1453" s="105" t="s">
        <v>601</v>
      </c>
      <c r="B1453" s="116" t="s">
        <v>1017</v>
      </c>
      <c r="C1453" s="95"/>
      <c r="D1453" s="101"/>
      <c r="E1453" s="101"/>
      <c r="F1453" s="101"/>
      <c r="G1453" s="101"/>
      <c r="H1453" s="101"/>
      <c r="I1453" s="101"/>
      <c r="J1453" s="101"/>
      <c r="K1453" s="101"/>
      <c r="L1453" s="101"/>
      <c r="M1453" s="98">
        <v>52.28</v>
      </c>
      <c r="N1453" s="105" t="s">
        <v>63</v>
      </c>
    </row>
    <row r="1454" spans="1:14" ht="12" hidden="1" customHeight="1" x14ac:dyDescent="0.2">
      <c r="A1454" s="145"/>
      <c r="B1454" s="259" t="s">
        <v>939</v>
      </c>
      <c r="C1454" s="159"/>
      <c r="D1454" s="243"/>
      <c r="E1454" s="243"/>
      <c r="F1454" s="243"/>
      <c r="G1454" s="243"/>
      <c r="H1454" s="243"/>
      <c r="I1454" s="243"/>
      <c r="J1454" s="243"/>
      <c r="K1454" s="243"/>
      <c r="L1454" s="243"/>
      <c r="M1454" s="131"/>
      <c r="N1454" s="159"/>
    </row>
    <row r="1455" spans="1:14" ht="12" hidden="1" customHeight="1" x14ac:dyDescent="0.2">
      <c r="A1455" s="145"/>
      <c r="B1455" s="282" t="s">
        <v>1220</v>
      </c>
      <c r="C1455" s="159"/>
      <c r="D1455" s="280">
        <v>1</v>
      </c>
      <c r="E1455" s="280">
        <v>6.35</v>
      </c>
      <c r="F1455" s="243"/>
      <c r="G1455" s="280">
        <v>4.2</v>
      </c>
      <c r="H1455" s="243"/>
      <c r="I1455" s="243"/>
      <c r="J1455" s="243"/>
      <c r="K1455" s="280">
        <v>26.67</v>
      </c>
      <c r="L1455" s="280">
        <v>26.67</v>
      </c>
      <c r="M1455" s="131"/>
      <c r="N1455" s="159"/>
    </row>
    <row r="1456" spans="1:14" ht="12" hidden="1" customHeight="1" x14ac:dyDescent="0.2">
      <c r="A1456" s="145"/>
      <c r="B1456" s="282" t="s">
        <v>1221</v>
      </c>
      <c r="C1456" s="159"/>
      <c r="D1456" s="280">
        <v>2</v>
      </c>
      <c r="E1456" s="280">
        <v>5.3</v>
      </c>
      <c r="F1456" s="243"/>
      <c r="G1456" s="280">
        <v>3</v>
      </c>
      <c r="H1456" s="243"/>
      <c r="I1456" s="243"/>
      <c r="J1456" s="243"/>
      <c r="K1456" s="280">
        <v>15.9</v>
      </c>
      <c r="L1456" s="280">
        <v>31.8</v>
      </c>
      <c r="M1456" s="131"/>
      <c r="N1456" s="159"/>
    </row>
    <row r="1457" spans="1:14" ht="12" hidden="1" customHeight="1" x14ac:dyDescent="0.2">
      <c r="A1457" s="281"/>
      <c r="B1457" s="282" t="s">
        <v>1222</v>
      </c>
      <c r="C1457" s="159"/>
      <c r="D1457" s="280">
        <v>1</v>
      </c>
      <c r="E1457" s="280">
        <v>3.1</v>
      </c>
      <c r="F1457" s="243"/>
      <c r="G1457" s="280">
        <v>1.1000000000000001</v>
      </c>
      <c r="H1457" s="243"/>
      <c r="I1457" s="243"/>
      <c r="J1457" s="243"/>
      <c r="K1457" s="280">
        <v>3.41</v>
      </c>
      <c r="L1457" s="280">
        <v>3.41</v>
      </c>
      <c r="M1457" s="131"/>
      <c r="N1457" s="159"/>
    </row>
    <row r="1458" spans="1:14" ht="12" hidden="1" customHeight="1" x14ac:dyDescent="0.2">
      <c r="A1458" s="281"/>
      <c r="B1458" s="285" t="s">
        <v>1247</v>
      </c>
      <c r="C1458" s="159"/>
      <c r="D1458" s="280">
        <v>-2</v>
      </c>
      <c r="E1458" s="280">
        <v>3.85</v>
      </c>
      <c r="F1458" s="243"/>
      <c r="G1458" s="280">
        <v>1.2</v>
      </c>
      <c r="H1458" s="243"/>
      <c r="I1458" s="243"/>
      <c r="J1458" s="243"/>
      <c r="K1458" s="280">
        <v>4.62</v>
      </c>
      <c r="L1458" s="280">
        <v>-9.24</v>
      </c>
      <c r="M1458" s="131"/>
      <c r="N1458" s="159"/>
    </row>
    <row r="1459" spans="1:14" ht="12" hidden="1" customHeight="1" x14ac:dyDescent="0.2">
      <c r="A1459" s="281"/>
      <c r="B1459" s="282" t="s">
        <v>1248</v>
      </c>
      <c r="C1459" s="159"/>
      <c r="D1459" s="280">
        <v>-2</v>
      </c>
      <c r="E1459" s="280">
        <v>1</v>
      </c>
      <c r="F1459" s="243"/>
      <c r="G1459" s="280">
        <v>0.2</v>
      </c>
      <c r="H1459" s="243"/>
      <c r="I1459" s="243"/>
      <c r="J1459" s="243"/>
      <c r="K1459" s="280">
        <v>0.2</v>
      </c>
      <c r="L1459" s="280">
        <v>-0.4</v>
      </c>
      <c r="M1459" s="131"/>
      <c r="N1459" s="159"/>
    </row>
    <row r="1460" spans="1:14" ht="31.8" hidden="1" customHeight="1" x14ac:dyDescent="0.25">
      <c r="A1460" s="150" t="s">
        <v>602</v>
      </c>
      <c r="B1460" s="116" t="s">
        <v>945</v>
      </c>
      <c r="C1460" s="95"/>
      <c r="D1460" s="101"/>
      <c r="E1460" s="101"/>
      <c r="F1460" s="101"/>
      <c r="G1460" s="101"/>
      <c r="H1460" s="101"/>
      <c r="I1460" s="101"/>
      <c r="J1460" s="101"/>
      <c r="K1460" s="101"/>
      <c r="L1460" s="101"/>
      <c r="M1460" s="98">
        <v>52.28</v>
      </c>
      <c r="N1460" s="105" t="s">
        <v>63</v>
      </c>
    </row>
    <row r="1461" spans="1:14" ht="12" hidden="1" customHeight="1" x14ac:dyDescent="0.2">
      <c r="A1461" s="281"/>
      <c r="B1461" s="259" t="s">
        <v>939</v>
      </c>
      <c r="C1461" s="159"/>
      <c r="D1461" s="243"/>
      <c r="E1461" s="243"/>
      <c r="F1461" s="243"/>
      <c r="G1461" s="243"/>
      <c r="H1461" s="243"/>
      <c r="I1461" s="243"/>
      <c r="J1461" s="243"/>
      <c r="K1461" s="243"/>
      <c r="L1461" s="243"/>
      <c r="M1461" s="131"/>
      <c r="N1461" s="159"/>
    </row>
    <row r="1462" spans="1:14" ht="12" hidden="1" customHeight="1" x14ac:dyDescent="0.2">
      <c r="A1462" s="281"/>
      <c r="B1462" s="282" t="s">
        <v>1220</v>
      </c>
      <c r="C1462" s="159"/>
      <c r="D1462" s="280">
        <v>1</v>
      </c>
      <c r="E1462" s="280">
        <v>6.35</v>
      </c>
      <c r="F1462" s="243"/>
      <c r="G1462" s="280">
        <v>4.2</v>
      </c>
      <c r="H1462" s="243"/>
      <c r="I1462" s="243"/>
      <c r="J1462" s="243"/>
      <c r="K1462" s="280">
        <v>26.67</v>
      </c>
      <c r="L1462" s="280">
        <v>26.67</v>
      </c>
      <c r="M1462" s="131"/>
      <c r="N1462" s="159"/>
    </row>
    <row r="1463" spans="1:14" ht="12" hidden="1" customHeight="1" x14ac:dyDescent="0.2">
      <c r="A1463" s="281"/>
      <c r="B1463" s="282" t="s">
        <v>1221</v>
      </c>
      <c r="C1463" s="159"/>
      <c r="D1463" s="280">
        <v>2</v>
      </c>
      <c r="E1463" s="280">
        <v>5.3</v>
      </c>
      <c r="F1463" s="243"/>
      <c r="G1463" s="280">
        <v>3</v>
      </c>
      <c r="H1463" s="243"/>
      <c r="I1463" s="243"/>
      <c r="J1463" s="243"/>
      <c r="K1463" s="280">
        <v>15.9</v>
      </c>
      <c r="L1463" s="280">
        <v>31.8</v>
      </c>
      <c r="M1463" s="131"/>
      <c r="N1463" s="159"/>
    </row>
    <row r="1464" spans="1:14" ht="12" hidden="1" customHeight="1" x14ac:dyDescent="0.2">
      <c r="A1464" s="281"/>
      <c r="B1464" s="282" t="s">
        <v>1222</v>
      </c>
      <c r="C1464" s="159"/>
      <c r="D1464" s="280">
        <v>1</v>
      </c>
      <c r="E1464" s="280">
        <v>3.1</v>
      </c>
      <c r="F1464" s="243"/>
      <c r="G1464" s="280">
        <v>1.1000000000000001</v>
      </c>
      <c r="H1464" s="243"/>
      <c r="I1464" s="243"/>
      <c r="J1464" s="243"/>
      <c r="K1464" s="280">
        <v>3.41</v>
      </c>
      <c r="L1464" s="280">
        <v>3.41</v>
      </c>
      <c r="M1464" s="131"/>
      <c r="N1464" s="159"/>
    </row>
    <row r="1465" spans="1:14" ht="12" hidden="1" customHeight="1" x14ac:dyDescent="0.2">
      <c r="A1465" s="281"/>
      <c r="B1465" s="285" t="s">
        <v>1247</v>
      </c>
      <c r="C1465" s="159"/>
      <c r="D1465" s="280">
        <v>-2</v>
      </c>
      <c r="E1465" s="280">
        <v>3.85</v>
      </c>
      <c r="F1465" s="243"/>
      <c r="G1465" s="280">
        <v>1.2</v>
      </c>
      <c r="H1465" s="243"/>
      <c r="I1465" s="243"/>
      <c r="J1465" s="243"/>
      <c r="K1465" s="280">
        <v>4.62</v>
      </c>
      <c r="L1465" s="280">
        <v>-9.24</v>
      </c>
      <c r="M1465" s="131"/>
      <c r="N1465" s="159"/>
    </row>
    <row r="1466" spans="1:14" ht="12" hidden="1" customHeight="1" x14ac:dyDescent="0.2">
      <c r="A1466" s="281"/>
      <c r="B1466" s="282" t="s">
        <v>1248</v>
      </c>
      <c r="C1466" s="159"/>
      <c r="D1466" s="280">
        <v>-2</v>
      </c>
      <c r="E1466" s="280">
        <v>1</v>
      </c>
      <c r="F1466" s="243"/>
      <c r="G1466" s="280">
        <v>0.2</v>
      </c>
      <c r="H1466" s="243"/>
      <c r="I1466" s="243"/>
      <c r="J1466" s="243"/>
      <c r="K1466" s="280">
        <v>0.2</v>
      </c>
      <c r="L1466" s="280">
        <v>-0.4</v>
      </c>
      <c r="M1466" s="131"/>
      <c r="N1466" s="159"/>
    </row>
    <row r="1467" spans="1:14" ht="12" hidden="1" customHeight="1" x14ac:dyDescent="0.2">
      <c r="A1467" s="225" t="s">
        <v>603</v>
      </c>
      <c r="B1467" s="141" t="s">
        <v>44</v>
      </c>
      <c r="C1467" s="127"/>
      <c r="D1467" s="237"/>
      <c r="E1467" s="237"/>
      <c r="F1467" s="237"/>
      <c r="G1467" s="237"/>
      <c r="H1467" s="237"/>
      <c r="I1467" s="237"/>
      <c r="J1467" s="237"/>
      <c r="K1467" s="237"/>
      <c r="L1467" s="237"/>
      <c r="M1467" s="128"/>
      <c r="N1467" s="127"/>
    </row>
    <row r="1468" spans="1:14" ht="42" hidden="1" customHeight="1" x14ac:dyDescent="0.25">
      <c r="A1468" s="219" t="s">
        <v>604</v>
      </c>
      <c r="B1468" s="116" t="s">
        <v>1149</v>
      </c>
      <c r="C1468" s="112"/>
      <c r="D1468" s="193"/>
      <c r="E1468" s="193"/>
      <c r="F1468" s="193"/>
      <c r="G1468" s="193"/>
      <c r="H1468" s="193"/>
      <c r="I1468" s="193"/>
      <c r="J1468" s="193"/>
      <c r="K1468" s="193"/>
      <c r="L1468" s="193"/>
      <c r="M1468" s="98">
        <f>SUM(L1469:L1471)</f>
        <v>7.604000000000001</v>
      </c>
      <c r="N1468" s="117" t="s">
        <v>63</v>
      </c>
    </row>
    <row r="1469" spans="1:14" ht="12" hidden="1" customHeight="1" x14ac:dyDescent="0.2">
      <c r="A1469" s="281"/>
      <c r="B1469" s="282" t="s">
        <v>1252</v>
      </c>
      <c r="C1469" s="159"/>
      <c r="D1469" s="280">
        <v>2</v>
      </c>
      <c r="E1469" s="280">
        <v>1.3</v>
      </c>
      <c r="F1469" s="243"/>
      <c r="G1469" s="280">
        <v>0.4</v>
      </c>
      <c r="H1469" s="243"/>
      <c r="I1469" s="243"/>
      <c r="J1469" s="243"/>
      <c r="K1469" s="280">
        <f>E1469*G1469</f>
        <v>0.52</v>
      </c>
      <c r="L1469" s="280">
        <f>K1469*D1469</f>
        <v>1.04</v>
      </c>
      <c r="M1469" s="131"/>
      <c r="N1469" s="159"/>
    </row>
    <row r="1470" spans="1:14" ht="12" hidden="1" customHeight="1" x14ac:dyDescent="0.2">
      <c r="A1470" s="281"/>
      <c r="B1470" s="282" t="s">
        <v>1253</v>
      </c>
      <c r="C1470" s="159"/>
      <c r="D1470" s="280">
        <v>2</v>
      </c>
      <c r="E1470" s="280">
        <v>2.5</v>
      </c>
      <c r="F1470" s="243"/>
      <c r="G1470" s="280">
        <v>0.6</v>
      </c>
      <c r="H1470" s="243"/>
      <c r="I1470" s="243"/>
      <c r="J1470" s="243"/>
      <c r="K1470" s="280">
        <f t="shared" ref="K1470:K1471" si="73">E1470*G1470</f>
        <v>1.5</v>
      </c>
      <c r="L1470" s="280">
        <f t="shared" ref="L1470:L1471" si="74">K1470*D1470</f>
        <v>3</v>
      </c>
      <c r="M1470" s="131"/>
      <c r="N1470" s="159"/>
    </row>
    <row r="1471" spans="1:14" ht="12" hidden="1" customHeight="1" x14ac:dyDescent="0.2">
      <c r="A1471" s="281"/>
      <c r="B1471" s="282" t="s">
        <v>1254</v>
      </c>
      <c r="C1471" s="159"/>
      <c r="D1471" s="280">
        <v>2</v>
      </c>
      <c r="E1471" s="280">
        <v>3.24</v>
      </c>
      <c r="F1471" s="243"/>
      <c r="G1471" s="280">
        <v>0.55000000000000004</v>
      </c>
      <c r="H1471" s="243"/>
      <c r="I1471" s="243"/>
      <c r="J1471" s="243"/>
      <c r="K1471" s="280">
        <f t="shared" si="73"/>
        <v>1.7820000000000003</v>
      </c>
      <c r="L1471" s="280">
        <f t="shared" si="74"/>
        <v>3.5640000000000005</v>
      </c>
      <c r="M1471" s="131"/>
      <c r="N1471" s="159"/>
    </row>
    <row r="1472" spans="1:14" ht="63" hidden="1" customHeight="1" x14ac:dyDescent="0.25">
      <c r="A1472" s="218" t="s">
        <v>605</v>
      </c>
      <c r="B1472" s="116" t="s">
        <v>1255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05" t="s">
        <v>165</v>
      </c>
    </row>
    <row r="1473" spans="1:14" ht="13.35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42" hidden="1" customHeight="1" x14ac:dyDescent="0.25">
      <c r="A1474" s="219" t="s">
        <v>607</v>
      </c>
      <c r="B1474" s="116" t="s">
        <v>1257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2</v>
      </c>
      <c r="N1474" s="117" t="s">
        <v>165</v>
      </c>
    </row>
    <row r="1475" spans="1:14" ht="12" hidden="1" customHeight="1" x14ac:dyDescent="0.2">
      <c r="A1475" s="281"/>
      <c r="B1475" s="282" t="s">
        <v>1256</v>
      </c>
      <c r="C1475" s="159"/>
      <c r="D1475" s="280">
        <v>2</v>
      </c>
      <c r="E1475" s="243"/>
      <c r="F1475" s="243"/>
      <c r="G1475" s="243"/>
      <c r="H1475" s="243"/>
      <c r="I1475" s="243"/>
      <c r="J1475" s="243"/>
      <c r="K1475" s="280">
        <v>1</v>
      </c>
      <c r="L1475" s="280">
        <v>2</v>
      </c>
      <c r="M1475" s="131"/>
      <c r="N1475" s="159"/>
    </row>
    <row r="1476" spans="1:14" ht="12" hidden="1" customHeight="1" x14ac:dyDescent="0.2">
      <c r="A1476" s="226" t="s">
        <v>1258</v>
      </c>
      <c r="B1476" s="164" t="s">
        <v>1259</v>
      </c>
      <c r="C1476" s="165"/>
      <c r="D1476" s="241"/>
      <c r="E1476" s="241"/>
      <c r="F1476" s="241"/>
      <c r="G1476" s="241"/>
      <c r="H1476" s="241"/>
      <c r="I1476" s="241"/>
      <c r="J1476" s="241"/>
      <c r="K1476" s="241"/>
      <c r="L1476" s="241"/>
      <c r="M1476" s="201"/>
      <c r="N1476" s="165"/>
    </row>
    <row r="1477" spans="1:14" ht="12" hidden="1" customHeight="1" x14ac:dyDescent="0.2">
      <c r="A1477" s="225" t="s">
        <v>610</v>
      </c>
      <c r="B1477" s="141" t="s">
        <v>611</v>
      </c>
      <c r="C1477" s="127"/>
      <c r="D1477" s="237"/>
      <c r="E1477" s="237"/>
      <c r="F1477" s="237"/>
      <c r="G1477" s="237"/>
      <c r="H1477" s="237"/>
      <c r="I1477" s="237"/>
      <c r="J1477" s="237"/>
      <c r="K1477" s="237"/>
      <c r="L1477" s="237"/>
      <c r="M1477" s="128"/>
      <c r="N1477" s="127"/>
    </row>
    <row r="1478" spans="1:14" ht="63.6" hidden="1" customHeight="1" x14ac:dyDescent="0.25">
      <c r="A1478" s="172" t="s">
        <v>612</v>
      </c>
      <c r="B1478" s="116" t="s">
        <v>1260</v>
      </c>
      <c r="C1478" s="151" t="s">
        <v>1261</v>
      </c>
      <c r="D1478" s="193"/>
      <c r="E1478" s="193"/>
      <c r="F1478" s="193"/>
      <c r="G1478" s="193"/>
      <c r="H1478" s="193"/>
      <c r="I1478" s="193"/>
      <c r="J1478" s="193"/>
      <c r="K1478" s="193"/>
      <c r="L1478" s="193"/>
      <c r="M1478" s="98">
        <f>L1479+L1480+L1481</f>
        <v>330</v>
      </c>
      <c r="N1478" s="105" t="s">
        <v>165</v>
      </c>
    </row>
    <row r="1479" spans="1:14" ht="12" hidden="1" customHeight="1" x14ac:dyDescent="0.2">
      <c r="A1479" s="281"/>
      <c r="B1479" s="285" t="s">
        <v>1202</v>
      </c>
      <c r="C1479" s="159"/>
      <c r="D1479" s="280">
        <v>3</v>
      </c>
      <c r="E1479" s="280">
        <v>80</v>
      </c>
      <c r="F1479" s="243"/>
      <c r="G1479" s="243"/>
      <c r="H1479" s="243"/>
      <c r="I1479" s="243"/>
      <c r="J1479" s="243"/>
      <c r="K1479" s="280">
        <v>80</v>
      </c>
      <c r="L1479" s="280">
        <v>240</v>
      </c>
      <c r="M1479" s="131"/>
      <c r="N1479" s="159"/>
    </row>
    <row r="1480" spans="1:14" ht="12" hidden="1" customHeight="1" x14ac:dyDescent="0.2">
      <c r="A1480" s="281"/>
      <c r="B1480" s="281" t="s">
        <v>1185</v>
      </c>
      <c r="C1480" s="159"/>
      <c r="D1480" s="280">
        <v>1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80</v>
      </c>
      <c r="M1480" s="131"/>
      <c r="N1480" s="159"/>
    </row>
    <row r="1481" spans="1:14" ht="12" hidden="1" customHeight="1" x14ac:dyDescent="0.25">
      <c r="A1481" s="281"/>
      <c r="B1481" s="282" t="s">
        <v>1262</v>
      </c>
      <c r="C1481" s="192"/>
      <c r="D1481" s="280">
        <v>1</v>
      </c>
      <c r="E1481" s="280">
        <v>10</v>
      </c>
      <c r="F1481" s="130"/>
      <c r="G1481" s="130"/>
      <c r="H1481" s="130"/>
      <c r="I1481" s="130"/>
      <c r="J1481" s="130"/>
      <c r="K1481" s="280">
        <v>10</v>
      </c>
      <c r="L1481" s="280">
        <v>10</v>
      </c>
      <c r="M1481" s="131"/>
      <c r="N1481" s="192"/>
    </row>
    <row r="1482" spans="1:14" ht="52.5" hidden="1" customHeight="1" x14ac:dyDescent="0.25">
      <c r="A1482" s="172" t="s">
        <v>614</v>
      </c>
      <c r="B1482" s="116" t="s">
        <v>1263</v>
      </c>
      <c r="C1482" s="112"/>
      <c r="D1482" s="193"/>
      <c r="E1482" s="193"/>
      <c r="F1482" s="193"/>
      <c r="G1482" s="193"/>
      <c r="H1482" s="193"/>
      <c r="I1482" s="193"/>
      <c r="J1482" s="193"/>
      <c r="K1482" s="193"/>
      <c r="L1482" s="193"/>
      <c r="M1482" s="98">
        <f>L1483+L1484+L1485</f>
        <v>5</v>
      </c>
      <c r="N1482" s="227" t="s">
        <v>165</v>
      </c>
    </row>
    <row r="1483" spans="1:14" ht="12" hidden="1" customHeight="1" x14ac:dyDescent="0.2">
      <c r="A1483" s="281"/>
      <c r="B1483" s="285" t="s">
        <v>1202</v>
      </c>
      <c r="C1483" s="159"/>
      <c r="D1483" s="280">
        <v>3</v>
      </c>
      <c r="E1483" s="280">
        <v>1</v>
      </c>
      <c r="F1483" s="243"/>
      <c r="G1483" s="243"/>
      <c r="H1483" s="243"/>
      <c r="I1483" s="243"/>
      <c r="J1483" s="243"/>
      <c r="K1483" s="280">
        <v>1</v>
      </c>
      <c r="L1483" s="280">
        <v>3</v>
      </c>
      <c r="M1483" s="131"/>
      <c r="N1483" s="159"/>
    </row>
    <row r="1484" spans="1:14" ht="12" hidden="1" customHeight="1" x14ac:dyDescent="0.2">
      <c r="A1484" s="281"/>
      <c r="B1484" s="281" t="s">
        <v>1185</v>
      </c>
      <c r="C1484" s="159"/>
      <c r="D1484" s="280">
        <v>1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1</v>
      </c>
      <c r="M1484" s="131"/>
      <c r="N1484" s="159"/>
    </row>
    <row r="1485" spans="1:14" ht="12" hidden="1" customHeight="1" x14ac:dyDescent="0.25">
      <c r="A1485" s="281"/>
      <c r="B1485" s="282" t="s">
        <v>1262</v>
      </c>
      <c r="C1485" s="192"/>
      <c r="D1485" s="280">
        <v>1</v>
      </c>
      <c r="E1485" s="280">
        <v>1</v>
      </c>
      <c r="F1485" s="130"/>
      <c r="G1485" s="130"/>
      <c r="H1485" s="130"/>
      <c r="I1485" s="130"/>
      <c r="J1485" s="130"/>
      <c r="K1485" s="280">
        <v>1</v>
      </c>
      <c r="L1485" s="280">
        <v>1</v>
      </c>
      <c r="M1485" s="131"/>
      <c r="N1485" s="192"/>
    </row>
    <row r="1486" spans="1:14" ht="102" hidden="1" x14ac:dyDescent="0.25">
      <c r="A1486" s="172" t="s">
        <v>616</v>
      </c>
      <c r="B1486" s="116" t="s">
        <v>1264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L1487+L1488+L1489</f>
        <v>330</v>
      </c>
      <c r="N1486" s="227" t="s">
        <v>124</v>
      </c>
    </row>
    <row r="1487" spans="1:14" ht="12" hidden="1" customHeight="1" x14ac:dyDescent="0.2">
      <c r="A1487" s="281"/>
      <c r="B1487" s="285" t="s">
        <v>1202</v>
      </c>
      <c r="C1487" s="159"/>
      <c r="D1487" s="280">
        <v>3</v>
      </c>
      <c r="E1487" s="280">
        <v>80</v>
      </c>
      <c r="F1487" s="243"/>
      <c r="G1487" s="243"/>
      <c r="H1487" s="243"/>
      <c r="I1487" s="243"/>
      <c r="J1487" s="243"/>
      <c r="K1487" s="280">
        <v>80</v>
      </c>
      <c r="L1487" s="280">
        <v>240</v>
      </c>
      <c r="M1487" s="131"/>
      <c r="N1487" s="159"/>
    </row>
    <row r="1488" spans="1:14" ht="12" hidden="1" customHeight="1" x14ac:dyDescent="0.2">
      <c r="A1488" s="281"/>
      <c r="B1488" s="281" t="s">
        <v>1185</v>
      </c>
      <c r="C1488" s="159"/>
      <c r="D1488" s="280">
        <v>1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80</v>
      </c>
      <c r="M1488" s="131"/>
      <c r="N1488" s="159"/>
    </row>
    <row r="1489" spans="1:14" ht="17.850000000000001" hidden="1" customHeight="1" x14ac:dyDescent="0.25">
      <c r="A1489" s="281"/>
      <c r="B1489" s="282" t="s">
        <v>1262</v>
      </c>
      <c r="C1489" s="192"/>
      <c r="D1489" s="280">
        <v>1</v>
      </c>
      <c r="E1489" s="280">
        <v>10</v>
      </c>
      <c r="F1489" s="130"/>
      <c r="G1489" s="130"/>
      <c r="H1489" s="130"/>
      <c r="I1489" s="130"/>
      <c r="J1489" s="130"/>
      <c r="K1489" s="280">
        <v>10</v>
      </c>
      <c r="L1489" s="280">
        <v>10</v>
      </c>
      <c r="M1489" s="131"/>
      <c r="N1489" s="192"/>
    </row>
    <row r="1490" spans="1:14" ht="81.599999999999994" hidden="1" customHeight="1" x14ac:dyDescent="0.25">
      <c r="A1490" s="172" t="s">
        <v>618</v>
      </c>
      <c r="B1490" s="116" t="s">
        <v>1265</v>
      </c>
      <c r="C1490" s="112"/>
      <c r="D1490" s="193"/>
      <c r="E1490" s="193"/>
      <c r="F1490" s="193"/>
      <c r="G1490" s="193"/>
      <c r="H1490" s="193"/>
      <c r="I1490" s="193"/>
      <c r="J1490" s="193"/>
      <c r="K1490" s="193"/>
      <c r="L1490" s="193"/>
      <c r="M1490" s="98">
        <f>L1491+L1492+L1493+L1494</f>
        <v>291.95</v>
      </c>
      <c r="N1490" s="227" t="s">
        <v>124</v>
      </c>
    </row>
    <row r="1491" spans="1:14" ht="14.25" hidden="1" customHeight="1" x14ac:dyDescent="0.2">
      <c r="A1491" s="281"/>
      <c r="B1491" s="285" t="s">
        <v>1202</v>
      </c>
      <c r="C1491" s="159"/>
      <c r="D1491" s="280">
        <v>3</v>
      </c>
      <c r="E1491" s="280">
        <v>57.9</v>
      </c>
      <c r="F1491" s="243"/>
      <c r="G1491" s="243"/>
      <c r="H1491" s="243"/>
      <c r="I1491" s="243"/>
      <c r="J1491" s="243"/>
      <c r="K1491" s="280">
        <v>57.9</v>
      </c>
      <c r="L1491" s="280">
        <v>173.7</v>
      </c>
      <c r="M1491" s="131"/>
      <c r="N1491" s="159"/>
    </row>
    <row r="1492" spans="1:14" ht="13.8" hidden="1" customHeight="1" x14ac:dyDescent="0.2">
      <c r="A1492" s="281"/>
      <c r="B1492" s="281" t="s">
        <v>1185</v>
      </c>
      <c r="C1492" s="159"/>
      <c r="D1492" s="280">
        <v>1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57.9</v>
      </c>
      <c r="M1492" s="131"/>
      <c r="N1492" s="159"/>
    </row>
    <row r="1493" spans="1:14" ht="13.5" hidden="1" customHeight="1" x14ac:dyDescent="0.2">
      <c r="A1493" s="281"/>
      <c r="B1493" s="282" t="s">
        <v>1266</v>
      </c>
      <c r="C1493" s="159"/>
      <c r="D1493" s="280">
        <v>4</v>
      </c>
      <c r="E1493" s="280">
        <v>12.6</v>
      </c>
      <c r="F1493" s="243"/>
      <c r="G1493" s="243"/>
      <c r="H1493" s="243"/>
      <c r="I1493" s="243"/>
      <c r="J1493" s="243"/>
      <c r="K1493" s="280">
        <v>12.6</v>
      </c>
      <c r="L1493" s="280">
        <v>50.4</v>
      </c>
      <c r="M1493" s="131"/>
      <c r="N1493" s="159"/>
    </row>
    <row r="1494" spans="1:14" ht="12" hidden="1" customHeight="1" x14ac:dyDescent="0.2">
      <c r="A1494" s="281"/>
      <c r="B1494" s="282" t="s">
        <v>1262</v>
      </c>
      <c r="C1494" s="159"/>
      <c r="D1494" s="280">
        <v>1</v>
      </c>
      <c r="E1494" s="280">
        <v>9.9499999999999993</v>
      </c>
      <c r="F1494" s="243"/>
      <c r="G1494" s="243"/>
      <c r="H1494" s="243"/>
      <c r="I1494" s="243"/>
      <c r="J1494" s="243"/>
      <c r="K1494" s="280">
        <v>9.9499999999999993</v>
      </c>
      <c r="L1494" s="280">
        <v>9.9499999999999993</v>
      </c>
      <c r="M1494" s="131"/>
      <c r="N1494" s="159"/>
    </row>
    <row r="1495" spans="1:14" ht="63" hidden="1" customHeight="1" x14ac:dyDescent="0.25">
      <c r="A1495" s="172" t="s">
        <v>620</v>
      </c>
      <c r="B1495" s="118" t="s">
        <v>1507</v>
      </c>
      <c r="C1495" s="112"/>
      <c r="D1495" s="193"/>
      <c r="E1495" s="193"/>
      <c r="F1495" s="193"/>
      <c r="G1495" s="193"/>
      <c r="H1495" s="193"/>
      <c r="I1495" s="193"/>
      <c r="J1495" s="193"/>
      <c r="K1495" s="193"/>
      <c r="L1495" s="193"/>
      <c r="M1495" s="98">
        <f>L1496</f>
        <v>432</v>
      </c>
      <c r="N1495" s="227" t="s">
        <v>124</v>
      </c>
    </row>
    <row r="1496" spans="1:14" ht="12" hidden="1" customHeight="1" x14ac:dyDescent="0.2">
      <c r="A1496" s="281"/>
      <c r="B1496" s="282" t="s">
        <v>1266</v>
      </c>
      <c r="C1496" s="159"/>
      <c r="D1496" s="280">
        <v>4</v>
      </c>
      <c r="E1496" s="280">
        <v>108</v>
      </c>
      <c r="F1496" s="243"/>
      <c r="G1496" s="243"/>
      <c r="H1496" s="243"/>
      <c r="I1496" s="243"/>
      <c r="J1496" s="243"/>
      <c r="K1496" s="280">
        <v>108</v>
      </c>
      <c r="L1496" s="280">
        <v>432</v>
      </c>
      <c r="M1496" s="131"/>
      <c r="N1496" s="159"/>
    </row>
    <row r="1497" spans="1:14" ht="12" hidden="1" customHeight="1" x14ac:dyDescent="0.2">
      <c r="A1497" s="226" t="s">
        <v>1267</v>
      </c>
      <c r="B1497" s="164" t="s">
        <v>1268</v>
      </c>
      <c r="C1497" s="165"/>
      <c r="D1497" s="241"/>
      <c r="E1497" s="241"/>
      <c r="F1497" s="241"/>
      <c r="G1497" s="241"/>
      <c r="H1497" s="241"/>
      <c r="I1497" s="241"/>
      <c r="J1497" s="241"/>
      <c r="K1497" s="241"/>
      <c r="L1497" s="241"/>
      <c r="M1497" s="201"/>
      <c r="N1497" s="165"/>
    </row>
    <row r="1498" spans="1:14" ht="12" hidden="1" customHeight="1" x14ac:dyDescent="0.2">
      <c r="A1498" s="225" t="s">
        <v>623</v>
      </c>
      <c r="B1498" s="141" t="s">
        <v>611</v>
      </c>
      <c r="C1498" s="127"/>
      <c r="D1498" s="237"/>
      <c r="E1498" s="237"/>
      <c r="F1498" s="237"/>
      <c r="G1498" s="237"/>
      <c r="H1498" s="237"/>
      <c r="I1498" s="237"/>
      <c r="J1498" s="237"/>
      <c r="K1498" s="237"/>
      <c r="L1498" s="237"/>
      <c r="M1498" s="128"/>
      <c r="N1498" s="127"/>
    </row>
    <row r="1499" spans="1:14" ht="31.5" hidden="1" customHeight="1" x14ac:dyDescent="0.25">
      <c r="A1499" s="172">
        <v>40544</v>
      </c>
      <c r="B1499" s="116" t="s">
        <v>1269</v>
      </c>
      <c r="C1499" s="95"/>
      <c r="D1499" s="101"/>
      <c r="E1499" s="101"/>
      <c r="F1499" s="101"/>
      <c r="G1499" s="101"/>
      <c r="H1499" s="101"/>
      <c r="I1499" s="101"/>
      <c r="J1499" s="101"/>
      <c r="K1499" s="101"/>
      <c r="L1499" s="101"/>
      <c r="M1499" s="98">
        <f>SUM(L1500:L1501)</f>
        <v>853.55</v>
      </c>
      <c r="N1499" s="105" t="s">
        <v>63</v>
      </c>
    </row>
    <row r="1500" spans="1:14" ht="12" hidden="1" customHeight="1" x14ac:dyDescent="0.2">
      <c r="A1500" s="153" t="s">
        <v>1270</v>
      </c>
      <c r="B1500" s="173" t="s">
        <v>611</v>
      </c>
      <c r="C1500" s="100"/>
      <c r="D1500" s="99">
        <v>1</v>
      </c>
      <c r="E1500" s="99">
        <v>660</v>
      </c>
      <c r="F1500" s="106"/>
      <c r="G1500" s="106"/>
      <c r="H1500" s="106"/>
      <c r="I1500" s="106"/>
      <c r="J1500" s="106"/>
      <c r="K1500" s="99">
        <f>E1500</f>
        <v>660</v>
      </c>
      <c r="L1500" s="99">
        <f>K1500</f>
        <v>660</v>
      </c>
      <c r="M1500" s="102"/>
      <c r="N1500" s="100"/>
    </row>
    <row r="1501" spans="1:14" ht="12" hidden="1" customHeight="1" x14ac:dyDescent="0.2">
      <c r="A1501" s="153" t="s">
        <v>1271</v>
      </c>
      <c r="B1501" s="173" t="s">
        <v>1272</v>
      </c>
      <c r="C1501" s="100"/>
      <c r="D1501" s="99">
        <v>1</v>
      </c>
      <c r="E1501" s="99">
        <v>193.55</v>
      </c>
      <c r="F1501" s="106"/>
      <c r="G1501" s="106"/>
      <c r="H1501" s="106"/>
      <c r="I1501" s="106"/>
      <c r="J1501" s="106"/>
      <c r="K1501" s="99">
        <v>193.55</v>
      </c>
      <c r="L1501" s="99">
        <v>193.55</v>
      </c>
      <c r="M1501" s="102"/>
      <c r="N1501" s="100"/>
    </row>
    <row r="1502" spans="1:14" ht="42" hidden="1" customHeight="1" x14ac:dyDescent="0.25">
      <c r="A1502" s="176">
        <v>40545</v>
      </c>
      <c r="B1502" s="116" t="s">
        <v>1075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f>L1503</f>
        <v>751.33</v>
      </c>
      <c r="N1502" s="117" t="s">
        <v>63</v>
      </c>
    </row>
    <row r="1503" spans="1:14" ht="12" hidden="1" customHeight="1" x14ac:dyDescent="0.2">
      <c r="A1503" s="153" t="s">
        <v>1273</v>
      </c>
      <c r="B1503" s="173" t="s">
        <v>1274</v>
      </c>
      <c r="C1503" s="100" t="s">
        <v>1506</v>
      </c>
      <c r="D1503" s="99">
        <v>1</v>
      </c>
      <c r="E1503" s="99">
        <v>751.33</v>
      </c>
      <c r="F1503" s="106"/>
      <c r="G1503" s="106"/>
      <c r="H1503" s="106"/>
      <c r="I1503" s="106"/>
      <c r="J1503" s="106"/>
      <c r="K1503" s="99">
        <f>E1503</f>
        <v>751.33</v>
      </c>
      <c r="L1503" s="99">
        <f>K1503</f>
        <v>751.33</v>
      </c>
      <c r="M1503" s="102"/>
      <c r="N1503" s="100"/>
    </row>
    <row r="1504" spans="1:14" ht="42" hidden="1" customHeight="1" x14ac:dyDescent="0.25">
      <c r="A1504" s="176">
        <v>40546</v>
      </c>
      <c r="B1504" s="116" t="s">
        <v>1275</v>
      </c>
      <c r="C1504" s="112"/>
      <c r="D1504" s="193"/>
      <c r="E1504" s="193"/>
      <c r="F1504" s="193"/>
      <c r="G1504" s="193"/>
      <c r="H1504" s="193"/>
      <c r="I1504" s="193"/>
      <c r="J1504" s="193"/>
      <c r="K1504" s="193"/>
      <c r="L1504" s="193"/>
      <c r="M1504" s="98">
        <v>310.88</v>
      </c>
      <c r="N1504" s="117" t="s">
        <v>124</v>
      </c>
    </row>
    <row r="1505" spans="1:14" ht="12" hidden="1" customHeight="1" x14ac:dyDescent="0.2">
      <c r="A1505" s="153" t="s">
        <v>1276</v>
      </c>
      <c r="B1505" s="173" t="s">
        <v>1277</v>
      </c>
      <c r="C1505" s="100"/>
      <c r="D1505" s="99">
        <v>1</v>
      </c>
      <c r="E1505" s="99">
        <v>310.88</v>
      </c>
      <c r="F1505" s="106"/>
      <c r="G1505" s="106"/>
      <c r="H1505" s="106"/>
      <c r="I1505" s="106"/>
      <c r="J1505" s="106"/>
      <c r="K1505" s="99">
        <v>310.88</v>
      </c>
      <c r="L1505" s="99">
        <v>310.88</v>
      </c>
      <c r="M1505" s="102"/>
      <c r="N1505" s="100"/>
    </row>
    <row r="1506" spans="1:14" ht="24" hidden="1" customHeight="1" x14ac:dyDescent="0.25">
      <c r="A1506" s="176">
        <v>40547</v>
      </c>
      <c r="B1506" s="116" t="s">
        <v>1278</v>
      </c>
      <c r="C1506" s="95"/>
      <c r="D1506" s="101"/>
      <c r="E1506" s="101"/>
      <c r="F1506" s="101"/>
      <c r="G1506" s="101"/>
      <c r="H1506" s="101"/>
      <c r="I1506" s="101"/>
      <c r="J1506" s="101"/>
      <c r="K1506" s="101"/>
      <c r="L1506" s="101"/>
      <c r="M1506" s="98">
        <v>1</v>
      </c>
      <c r="N1506" s="117" t="s">
        <v>63</v>
      </c>
    </row>
    <row r="1507" spans="1:14" ht="12" hidden="1" customHeight="1" x14ac:dyDescent="0.2">
      <c r="A1507" s="153" t="s">
        <v>1279</v>
      </c>
      <c r="B1507" s="173" t="s">
        <v>611</v>
      </c>
      <c r="C1507" s="100"/>
      <c r="D1507" s="99">
        <v>1</v>
      </c>
      <c r="E1507" s="106"/>
      <c r="F1507" s="106"/>
      <c r="G1507" s="106"/>
      <c r="H1507" s="106"/>
      <c r="I1507" s="106"/>
      <c r="J1507" s="106"/>
      <c r="K1507" s="99">
        <v>1</v>
      </c>
      <c r="L1507" s="99">
        <v>1</v>
      </c>
      <c r="M1507" s="102"/>
      <c r="N1507" s="100"/>
    </row>
    <row r="1508" spans="1:14" ht="12" hidden="1" customHeight="1" x14ac:dyDescent="0.2">
      <c r="A1508" s="226" t="s">
        <v>1280</v>
      </c>
      <c r="B1508" s="164" t="s">
        <v>1281</v>
      </c>
      <c r="C1508" s="165"/>
      <c r="D1508" s="241"/>
      <c r="E1508" s="241"/>
      <c r="F1508" s="241"/>
      <c r="G1508" s="241"/>
      <c r="H1508" s="241"/>
      <c r="I1508" s="241"/>
      <c r="J1508" s="241"/>
      <c r="K1508" s="241"/>
      <c r="L1508" s="241"/>
      <c r="M1508" s="201"/>
      <c r="N1508" s="165"/>
    </row>
    <row r="1509" spans="1:14" ht="12" hidden="1" customHeight="1" x14ac:dyDescent="0.2">
      <c r="A1509" s="225" t="s">
        <v>632</v>
      </c>
      <c r="B1509" s="141" t="s">
        <v>838</v>
      </c>
      <c r="C1509" s="127"/>
      <c r="D1509" s="237"/>
      <c r="E1509" s="237"/>
      <c r="F1509" s="237"/>
      <c r="G1509" s="237"/>
      <c r="H1509" s="237"/>
      <c r="I1509" s="237"/>
      <c r="J1509" s="237"/>
      <c r="K1509" s="237"/>
      <c r="L1509" s="237"/>
      <c r="M1509" s="128"/>
      <c r="N1509" s="127"/>
    </row>
    <row r="1510" spans="1:14" ht="52.8" hidden="1" customHeight="1" x14ac:dyDescent="0.25">
      <c r="A1510" s="172">
        <v>40909</v>
      </c>
      <c r="B1510" s="116" t="s">
        <v>1282</v>
      </c>
      <c r="C1510" s="112"/>
      <c r="D1510" s="193"/>
      <c r="E1510" s="193"/>
      <c r="F1510" s="193"/>
      <c r="G1510" s="193"/>
      <c r="H1510" s="193"/>
      <c r="I1510" s="193"/>
      <c r="J1510" s="193"/>
      <c r="K1510" s="193"/>
      <c r="L1510" s="193"/>
      <c r="M1510" s="98">
        <v>10</v>
      </c>
      <c r="N1510" s="105" t="s">
        <v>165</v>
      </c>
    </row>
    <row r="1511" spans="1:14" ht="12" hidden="1" customHeight="1" x14ac:dyDescent="0.2">
      <c r="A1511" s="153" t="s">
        <v>1283</v>
      </c>
      <c r="B1511" s="173" t="s">
        <v>1284</v>
      </c>
      <c r="C1511" s="100"/>
      <c r="D1511" s="99">
        <v>1</v>
      </c>
      <c r="E1511" s="99">
        <v>4</v>
      </c>
      <c r="F1511" s="106"/>
      <c r="G1511" s="106"/>
      <c r="H1511" s="106"/>
      <c r="I1511" s="106"/>
      <c r="J1511" s="106"/>
      <c r="K1511" s="99">
        <v>4</v>
      </c>
      <c r="L1511" s="99">
        <v>4</v>
      </c>
      <c r="M1511" s="102"/>
      <c r="N1511" s="100"/>
    </row>
    <row r="1512" spans="1:14" ht="12.6" hidden="1" customHeight="1" x14ac:dyDescent="0.2">
      <c r="A1512" s="153" t="s">
        <v>1285</v>
      </c>
      <c r="B1512" s="173" t="s">
        <v>1286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" hidden="1" customHeight="1" x14ac:dyDescent="0.2">
      <c r="A1513" s="153" t="s">
        <v>1287</v>
      </c>
      <c r="B1513" s="173" t="s">
        <v>1288</v>
      </c>
      <c r="C1513" s="100"/>
      <c r="D1513" s="99">
        <v>1</v>
      </c>
      <c r="E1513" s="99">
        <v>2</v>
      </c>
      <c r="F1513" s="106"/>
      <c r="G1513" s="106"/>
      <c r="H1513" s="106"/>
      <c r="I1513" s="106"/>
      <c r="J1513" s="106"/>
      <c r="K1513" s="99">
        <v>2</v>
      </c>
      <c r="L1513" s="99">
        <v>2</v>
      </c>
      <c r="M1513" s="102"/>
      <c r="N1513" s="100"/>
    </row>
    <row r="1514" spans="1:14" ht="84" hidden="1" customHeight="1" x14ac:dyDescent="0.25">
      <c r="A1514" s="172">
        <v>40910</v>
      </c>
      <c r="B1514" s="116" t="s">
        <v>1289</v>
      </c>
      <c r="C1514" s="112"/>
      <c r="D1514" s="193"/>
      <c r="E1514" s="193"/>
      <c r="F1514" s="193"/>
      <c r="G1514" s="193"/>
      <c r="H1514" s="193"/>
      <c r="I1514" s="193"/>
      <c r="J1514" s="193"/>
      <c r="K1514" s="193"/>
      <c r="L1514" s="193"/>
      <c r="M1514" s="98">
        <v>68.63</v>
      </c>
      <c r="N1514" s="105" t="s">
        <v>124</v>
      </c>
    </row>
    <row r="1515" spans="1:14" ht="12" hidden="1" customHeight="1" x14ac:dyDescent="0.2">
      <c r="A1515" s="148" t="s">
        <v>1290</v>
      </c>
      <c r="B1515" s="139" t="s">
        <v>1284</v>
      </c>
      <c r="C1515" s="115"/>
      <c r="D1515" s="108">
        <v>1</v>
      </c>
      <c r="E1515" s="108">
        <v>42.95</v>
      </c>
      <c r="F1515" s="238"/>
      <c r="G1515" s="238"/>
      <c r="H1515" s="238"/>
      <c r="I1515" s="238"/>
      <c r="J1515" s="238"/>
      <c r="K1515" s="108">
        <v>42.95</v>
      </c>
      <c r="L1515" s="108">
        <v>42.95</v>
      </c>
      <c r="M1515" s="110"/>
      <c r="N1515" s="115"/>
    </row>
    <row r="1516" spans="1:14" ht="12" hidden="1" customHeight="1" x14ac:dyDescent="0.2">
      <c r="A1516" s="148" t="s">
        <v>1291</v>
      </c>
      <c r="B1516" s="139" t="s">
        <v>1286</v>
      </c>
      <c r="C1516" s="115"/>
      <c r="D1516" s="108">
        <v>1</v>
      </c>
      <c r="E1516" s="108">
        <v>22.79</v>
      </c>
      <c r="F1516" s="238"/>
      <c r="G1516" s="238"/>
      <c r="H1516" s="238"/>
      <c r="I1516" s="238"/>
      <c r="J1516" s="238"/>
      <c r="K1516" s="108">
        <v>22.79</v>
      </c>
      <c r="L1516" s="108">
        <v>22.79</v>
      </c>
      <c r="M1516" s="110"/>
      <c r="N1516" s="115"/>
    </row>
    <row r="1517" spans="1:14" ht="12" hidden="1" customHeight="1" x14ac:dyDescent="0.2">
      <c r="A1517" s="148" t="s">
        <v>1292</v>
      </c>
      <c r="B1517" s="139" t="s">
        <v>1288</v>
      </c>
      <c r="C1517" s="115"/>
      <c r="D1517" s="108">
        <v>1</v>
      </c>
      <c r="E1517" s="108">
        <v>2.89</v>
      </c>
      <c r="F1517" s="238"/>
      <c r="G1517" s="238"/>
      <c r="H1517" s="238"/>
      <c r="I1517" s="238"/>
      <c r="J1517" s="238"/>
      <c r="K1517" s="108">
        <v>2.89</v>
      </c>
      <c r="L1517" s="108">
        <v>2.89</v>
      </c>
      <c r="M1517" s="110"/>
      <c r="N1517" s="115"/>
    </row>
    <row r="1518" spans="1:14" ht="84" hidden="1" customHeight="1" x14ac:dyDescent="0.25">
      <c r="A1518" s="172">
        <v>40911</v>
      </c>
      <c r="B1518" s="116" t="s">
        <v>1264</v>
      </c>
      <c r="C1518" s="112"/>
      <c r="D1518" s="193"/>
      <c r="E1518" s="193"/>
      <c r="F1518" s="193"/>
      <c r="G1518" s="193"/>
      <c r="H1518" s="193"/>
      <c r="I1518" s="193"/>
      <c r="J1518" s="193"/>
      <c r="K1518" s="193"/>
      <c r="L1518" s="193"/>
      <c r="M1518" s="98">
        <v>48.54</v>
      </c>
      <c r="N1518" s="227" t="s">
        <v>124</v>
      </c>
    </row>
    <row r="1519" spans="1:14" ht="12" hidden="1" customHeight="1" x14ac:dyDescent="0.2">
      <c r="A1519" s="148" t="s">
        <v>1293</v>
      </c>
      <c r="B1519" s="139" t="s">
        <v>1284</v>
      </c>
      <c r="C1519" s="115"/>
      <c r="D1519" s="108">
        <v>1</v>
      </c>
      <c r="E1519" s="108">
        <v>12.58</v>
      </c>
      <c r="F1519" s="238"/>
      <c r="G1519" s="238"/>
      <c r="H1519" s="238"/>
      <c r="I1519" s="238"/>
      <c r="J1519" s="238"/>
      <c r="K1519" s="108">
        <v>12.58</v>
      </c>
      <c r="L1519" s="108">
        <v>12.58</v>
      </c>
      <c r="M1519" s="110"/>
      <c r="N1519" s="115"/>
    </row>
    <row r="1520" spans="1:14" ht="12" hidden="1" customHeight="1" x14ac:dyDescent="0.2">
      <c r="A1520" s="148" t="s">
        <v>1294</v>
      </c>
      <c r="B1520" s="139" t="s">
        <v>1286</v>
      </c>
      <c r="C1520" s="115"/>
      <c r="D1520" s="108">
        <v>1</v>
      </c>
      <c r="E1520" s="108">
        <v>27.65</v>
      </c>
      <c r="F1520" s="238"/>
      <c r="G1520" s="238"/>
      <c r="H1520" s="238"/>
      <c r="I1520" s="238"/>
      <c r="J1520" s="238"/>
      <c r="K1520" s="108">
        <v>27.65</v>
      </c>
      <c r="L1520" s="108">
        <v>27.65</v>
      </c>
      <c r="M1520" s="110"/>
      <c r="N1520" s="115"/>
    </row>
    <row r="1521" spans="1:14" ht="12" hidden="1" customHeight="1" x14ac:dyDescent="0.2">
      <c r="A1521" s="148" t="s">
        <v>1295</v>
      </c>
      <c r="B1521" s="139" t="s">
        <v>1288</v>
      </c>
      <c r="C1521" s="115"/>
      <c r="D1521" s="108">
        <v>1</v>
      </c>
      <c r="E1521" s="108">
        <v>8.31</v>
      </c>
      <c r="F1521" s="238"/>
      <c r="G1521" s="238"/>
      <c r="H1521" s="238"/>
      <c r="I1521" s="238"/>
      <c r="J1521" s="238"/>
      <c r="K1521" s="108">
        <v>8.31</v>
      </c>
      <c r="L1521" s="108">
        <v>8.31</v>
      </c>
      <c r="M1521" s="110"/>
      <c r="N1521" s="115"/>
    </row>
    <row r="1522" spans="1:14" ht="84" hidden="1" customHeight="1" x14ac:dyDescent="0.25">
      <c r="A1522" s="172">
        <v>40912</v>
      </c>
      <c r="B1522" s="116" t="s">
        <v>1296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12.89</v>
      </c>
      <c r="N1522" s="227" t="s">
        <v>124</v>
      </c>
    </row>
    <row r="1523" spans="1:14" ht="14.55" hidden="1" customHeight="1" x14ac:dyDescent="0.2">
      <c r="A1523" s="153" t="s">
        <v>1297</v>
      </c>
      <c r="B1523" s="173" t="s">
        <v>1284</v>
      </c>
      <c r="C1523" s="100"/>
      <c r="D1523" s="99">
        <v>1</v>
      </c>
      <c r="E1523" s="99">
        <v>5.0599999999999996</v>
      </c>
      <c r="F1523" s="106"/>
      <c r="G1523" s="106"/>
      <c r="H1523" s="106"/>
      <c r="I1523" s="106"/>
      <c r="J1523" s="106"/>
      <c r="K1523" s="99">
        <v>5.0599999999999996</v>
      </c>
      <c r="L1523" s="99">
        <v>5.0599999999999996</v>
      </c>
      <c r="M1523" s="102"/>
      <c r="N1523" s="100"/>
    </row>
    <row r="1524" spans="1:14" ht="12" hidden="1" customHeight="1" x14ac:dyDescent="0.2">
      <c r="A1524" s="153" t="s">
        <v>1298</v>
      </c>
      <c r="B1524" s="173" t="s">
        <v>1286</v>
      </c>
      <c r="C1524" s="100"/>
      <c r="D1524" s="99">
        <v>1</v>
      </c>
      <c r="E1524" s="99">
        <v>7.83</v>
      </c>
      <c r="F1524" s="106"/>
      <c r="G1524" s="106"/>
      <c r="H1524" s="106"/>
      <c r="I1524" s="106"/>
      <c r="J1524" s="106"/>
      <c r="K1524" s="99">
        <v>7.83</v>
      </c>
      <c r="L1524" s="99">
        <v>7.83</v>
      </c>
      <c r="M1524" s="102"/>
      <c r="N1524" s="100"/>
    </row>
    <row r="1525" spans="1:14" ht="63" hidden="1" customHeight="1" x14ac:dyDescent="0.25">
      <c r="A1525" s="172">
        <v>40913</v>
      </c>
      <c r="B1525" s="118" t="s">
        <v>641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1299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63" hidden="1" customHeight="1" x14ac:dyDescent="0.25">
      <c r="A1527" s="172">
        <v>40914</v>
      </c>
      <c r="B1527" s="118" t="s">
        <v>643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3</v>
      </c>
      <c r="N1527" s="227" t="s">
        <v>165</v>
      </c>
    </row>
    <row r="1528" spans="1:14" ht="12" hidden="1" customHeight="1" x14ac:dyDescent="0.2">
      <c r="A1528" s="153" t="s">
        <v>1300</v>
      </c>
      <c r="B1528" s="173" t="s">
        <v>611</v>
      </c>
      <c r="C1528" s="100"/>
      <c r="D1528" s="99">
        <v>1</v>
      </c>
      <c r="E1528" s="99">
        <v>3</v>
      </c>
      <c r="F1528" s="106"/>
      <c r="G1528" s="106"/>
      <c r="H1528" s="106"/>
      <c r="I1528" s="106"/>
      <c r="J1528" s="106"/>
      <c r="K1528" s="99">
        <v>3</v>
      </c>
      <c r="L1528" s="99">
        <v>3</v>
      </c>
      <c r="M1528" s="102"/>
      <c r="N1528" s="100"/>
    </row>
    <row r="1529" spans="1:14" ht="13.35" hidden="1" customHeight="1" x14ac:dyDescent="0.2">
      <c r="A1529" s="226" t="s">
        <v>1301</v>
      </c>
      <c r="B1529" s="164" t="s">
        <v>43</v>
      </c>
      <c r="C1529" s="165"/>
      <c r="D1529" s="241"/>
      <c r="E1529" s="241"/>
      <c r="F1529" s="241"/>
      <c r="G1529" s="241"/>
      <c r="H1529" s="241"/>
      <c r="I1529" s="241"/>
      <c r="J1529" s="241"/>
      <c r="K1529" s="241"/>
      <c r="L1529" s="241"/>
      <c r="M1529" s="201"/>
      <c r="N1529" s="165"/>
    </row>
    <row r="1530" spans="1:14" ht="12" hidden="1" customHeight="1" x14ac:dyDescent="0.2">
      <c r="A1530" s="225" t="s">
        <v>644</v>
      </c>
      <c r="B1530" s="141" t="s">
        <v>838</v>
      </c>
      <c r="C1530" s="127"/>
      <c r="D1530" s="237"/>
      <c r="E1530" s="237"/>
      <c r="F1530" s="237"/>
      <c r="G1530" s="237"/>
      <c r="H1530" s="237"/>
      <c r="I1530" s="237"/>
      <c r="J1530" s="237"/>
      <c r="K1530" s="237"/>
      <c r="L1530" s="237"/>
      <c r="M1530" s="128"/>
      <c r="N1530" s="127"/>
    </row>
    <row r="1531" spans="1:14" ht="42" hidden="1" customHeight="1" x14ac:dyDescent="0.25">
      <c r="A1531" s="176">
        <v>41275</v>
      </c>
      <c r="B1531" s="116" t="s">
        <v>1302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4</v>
      </c>
      <c r="N1531" s="228" t="s">
        <v>165</v>
      </c>
    </row>
    <row r="1532" spans="1:14" ht="12" hidden="1" customHeight="1" x14ac:dyDescent="0.2">
      <c r="A1532" s="153" t="s">
        <v>1303</v>
      </c>
      <c r="B1532" s="173" t="s">
        <v>1304</v>
      </c>
      <c r="C1532" s="100"/>
      <c r="D1532" s="99">
        <v>1</v>
      </c>
      <c r="E1532" s="99">
        <v>4</v>
      </c>
      <c r="F1532" s="106"/>
      <c r="G1532" s="106"/>
      <c r="H1532" s="106"/>
      <c r="I1532" s="106"/>
      <c r="J1532" s="106"/>
      <c r="K1532" s="99">
        <v>4</v>
      </c>
      <c r="L1532" s="99">
        <v>4</v>
      </c>
      <c r="M1532" s="102"/>
      <c r="N1532" s="100"/>
    </row>
    <row r="1533" spans="1:14" ht="39.6" hidden="1" customHeight="1" x14ac:dyDescent="0.25">
      <c r="A1533" s="176">
        <v>41276</v>
      </c>
      <c r="B1533" s="116" t="s">
        <v>1305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6</v>
      </c>
      <c r="N1533" s="228" t="s">
        <v>165</v>
      </c>
    </row>
    <row r="1534" spans="1:14" ht="15.3" hidden="1" customHeight="1" x14ac:dyDescent="0.2">
      <c r="A1534" s="153" t="s">
        <v>1306</v>
      </c>
      <c r="B1534" s="173" t="s">
        <v>1304</v>
      </c>
      <c r="C1534" s="100"/>
      <c r="D1534" s="99">
        <v>1</v>
      </c>
      <c r="E1534" s="99">
        <v>6</v>
      </c>
      <c r="F1534" s="106"/>
      <c r="G1534" s="106"/>
      <c r="H1534" s="106"/>
      <c r="I1534" s="106"/>
      <c r="J1534" s="106"/>
      <c r="K1534" s="99">
        <v>6</v>
      </c>
      <c r="L1534" s="99">
        <v>6</v>
      </c>
      <c r="M1534" s="102"/>
      <c r="N1534" s="100"/>
    </row>
    <row r="1535" spans="1:14" ht="43.05" hidden="1" customHeight="1" x14ac:dyDescent="0.25">
      <c r="A1535" s="172">
        <v>41277</v>
      </c>
      <c r="B1535" s="116" t="s">
        <v>1307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14</v>
      </c>
      <c r="N1535" s="227" t="s">
        <v>165</v>
      </c>
    </row>
    <row r="1536" spans="1:14" ht="12.6" hidden="1" customHeight="1" x14ac:dyDescent="0.2">
      <c r="A1536" s="153" t="s">
        <v>1308</v>
      </c>
      <c r="B1536" s="173" t="s">
        <v>1304</v>
      </c>
      <c r="C1536" s="100"/>
      <c r="D1536" s="99">
        <v>1</v>
      </c>
      <c r="E1536" s="99">
        <v>14</v>
      </c>
      <c r="F1536" s="106"/>
      <c r="G1536" s="106"/>
      <c r="H1536" s="106"/>
      <c r="I1536" s="106"/>
      <c r="J1536" s="106"/>
      <c r="K1536" s="99">
        <v>14</v>
      </c>
      <c r="L1536" s="99">
        <v>14</v>
      </c>
      <c r="M1536" s="102"/>
      <c r="N1536" s="100"/>
    </row>
    <row r="1537" spans="1:14" ht="47.85" hidden="1" customHeight="1" x14ac:dyDescent="0.25">
      <c r="A1537" s="172">
        <v>41278</v>
      </c>
      <c r="B1537" s="118" t="s">
        <v>652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16</v>
      </c>
      <c r="N1537" s="227" t="s">
        <v>165</v>
      </c>
    </row>
    <row r="1538" spans="1:14" ht="12.6" hidden="1" customHeight="1" x14ac:dyDescent="0.2">
      <c r="A1538" s="153" t="s">
        <v>1309</v>
      </c>
      <c r="B1538" s="173" t="s">
        <v>611</v>
      </c>
      <c r="C1538" s="100"/>
      <c r="D1538" s="99">
        <v>1</v>
      </c>
      <c r="E1538" s="99">
        <v>16</v>
      </c>
      <c r="F1538" s="106"/>
      <c r="G1538" s="106"/>
      <c r="H1538" s="106"/>
      <c r="I1538" s="106"/>
      <c r="J1538" s="106"/>
      <c r="K1538" s="99">
        <v>16</v>
      </c>
      <c r="L1538" s="99">
        <v>16</v>
      </c>
      <c r="M1538" s="102"/>
      <c r="N1538" s="100"/>
    </row>
    <row r="1539" spans="1:14" ht="52.8" hidden="1" customHeight="1" x14ac:dyDescent="0.25">
      <c r="A1539" s="172">
        <v>41279</v>
      </c>
      <c r="B1539" s="118" t="s">
        <v>654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7</v>
      </c>
      <c r="N1539" s="227" t="s">
        <v>165</v>
      </c>
    </row>
    <row r="1540" spans="1:14" ht="12.6" hidden="1" customHeight="1" x14ac:dyDescent="0.2">
      <c r="A1540" s="153" t="s">
        <v>1310</v>
      </c>
      <c r="B1540" s="173" t="s">
        <v>611</v>
      </c>
      <c r="C1540" s="100"/>
      <c r="D1540" s="99">
        <v>1</v>
      </c>
      <c r="E1540" s="99">
        <v>7</v>
      </c>
      <c r="F1540" s="106"/>
      <c r="G1540" s="106"/>
      <c r="H1540" s="106"/>
      <c r="I1540" s="106"/>
      <c r="J1540" s="106"/>
      <c r="K1540" s="99">
        <v>7</v>
      </c>
      <c r="L1540" s="99">
        <v>7</v>
      </c>
      <c r="M1540" s="102"/>
      <c r="N1540" s="100"/>
    </row>
    <row r="1541" spans="1:14" ht="36" hidden="1" customHeight="1" x14ac:dyDescent="0.25">
      <c r="A1541" s="172">
        <v>41280</v>
      </c>
      <c r="B1541" s="116" t="s">
        <v>1311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" hidden="1" customHeight="1" x14ac:dyDescent="0.2">
      <c r="A1542" s="153" t="s">
        <v>1312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47.55" hidden="1" customHeight="1" x14ac:dyDescent="0.25">
      <c r="A1543" s="172">
        <v>41281</v>
      </c>
      <c r="B1543" s="118" t="s">
        <v>658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5</v>
      </c>
      <c r="N1543" s="227" t="s">
        <v>165</v>
      </c>
    </row>
    <row r="1544" spans="1:14" ht="12.6" hidden="1" customHeight="1" x14ac:dyDescent="0.2">
      <c r="A1544" s="153" t="s">
        <v>1313</v>
      </c>
      <c r="B1544" s="173" t="s">
        <v>611</v>
      </c>
      <c r="C1544" s="100"/>
      <c r="D1544" s="99">
        <v>1</v>
      </c>
      <c r="E1544" s="99">
        <v>5</v>
      </c>
      <c r="F1544" s="106"/>
      <c r="G1544" s="106"/>
      <c r="H1544" s="106"/>
      <c r="I1544" s="106"/>
      <c r="J1544" s="106"/>
      <c r="K1544" s="99">
        <v>5</v>
      </c>
      <c r="L1544" s="99">
        <v>5</v>
      </c>
      <c r="M1544" s="102"/>
      <c r="N1544" s="100"/>
    </row>
    <row r="1545" spans="1:14" ht="62.1" hidden="1" customHeight="1" x14ac:dyDescent="0.25">
      <c r="A1545" s="172">
        <v>41282</v>
      </c>
      <c r="B1545" s="118" t="s">
        <v>660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4</v>
      </c>
      <c r="N1545" s="227" t="s">
        <v>165</v>
      </c>
    </row>
    <row r="1546" spans="1:14" ht="12.6" hidden="1" customHeight="1" x14ac:dyDescent="0.2">
      <c r="A1546" s="153" t="s">
        <v>1314</v>
      </c>
      <c r="B1546" s="173" t="s">
        <v>611</v>
      </c>
      <c r="C1546" s="100"/>
      <c r="D1546" s="99">
        <v>1</v>
      </c>
      <c r="E1546" s="99">
        <v>4</v>
      </c>
      <c r="F1546" s="106"/>
      <c r="G1546" s="106"/>
      <c r="H1546" s="106"/>
      <c r="I1546" s="106"/>
      <c r="J1546" s="106"/>
      <c r="K1546" s="99">
        <v>4</v>
      </c>
      <c r="L1546" s="99">
        <v>4</v>
      </c>
      <c r="M1546" s="102"/>
      <c r="N1546" s="100"/>
    </row>
    <row r="1547" spans="1:14" ht="38.25" hidden="1" customHeight="1" x14ac:dyDescent="0.25">
      <c r="A1547" s="176">
        <v>41283</v>
      </c>
      <c r="B1547" s="116" t="s">
        <v>1315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1255.9000000000001</v>
      </c>
      <c r="N1547" s="228" t="s">
        <v>124</v>
      </c>
    </row>
    <row r="1548" spans="1:14" ht="12.6" hidden="1" customHeight="1" x14ac:dyDescent="0.2">
      <c r="A1548" s="155" t="s">
        <v>1316</v>
      </c>
      <c r="B1548" s="173" t="s">
        <v>611</v>
      </c>
      <c r="C1548" s="100"/>
      <c r="D1548" s="99">
        <v>1</v>
      </c>
      <c r="E1548" s="99">
        <v>1255.9000000000001</v>
      </c>
      <c r="F1548" s="106"/>
      <c r="G1548" s="106"/>
      <c r="H1548" s="106"/>
      <c r="I1548" s="106"/>
      <c r="J1548" s="106"/>
      <c r="K1548" s="99">
        <v>1255.9000000000001</v>
      </c>
      <c r="L1548" s="99">
        <v>1255.9000000000001</v>
      </c>
      <c r="M1548" s="102"/>
      <c r="N1548" s="100"/>
    </row>
    <row r="1549" spans="1:14" ht="60.75" hidden="1" customHeight="1" x14ac:dyDescent="0.25">
      <c r="A1549" s="179">
        <v>40191</v>
      </c>
      <c r="B1549" s="118" t="s">
        <v>664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3350.2</v>
      </c>
      <c r="N1549" s="227" t="s">
        <v>124</v>
      </c>
    </row>
    <row r="1550" spans="1:14" ht="12.6" hidden="1" customHeight="1" x14ac:dyDescent="0.2">
      <c r="A1550" s="155" t="s">
        <v>1317</v>
      </c>
      <c r="B1550" s="173" t="s">
        <v>611</v>
      </c>
      <c r="C1550" s="100"/>
      <c r="D1550" s="99">
        <v>1</v>
      </c>
      <c r="E1550" s="99">
        <v>3350.2</v>
      </c>
      <c r="F1550" s="106"/>
      <c r="G1550" s="106"/>
      <c r="H1550" s="106"/>
      <c r="I1550" s="106"/>
      <c r="J1550" s="106"/>
      <c r="K1550" s="99">
        <v>3350.2</v>
      </c>
      <c r="L1550" s="99">
        <v>3350.2</v>
      </c>
      <c r="M1550" s="102"/>
      <c r="N1550" s="100"/>
    </row>
    <row r="1551" spans="1:14" ht="50.1" hidden="1" customHeight="1" x14ac:dyDescent="0.25">
      <c r="A1551" s="179">
        <v>40556</v>
      </c>
      <c r="B1551" s="116" t="s">
        <v>1318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421.5</v>
      </c>
      <c r="N1551" s="227" t="s">
        <v>124</v>
      </c>
    </row>
    <row r="1552" spans="1:14" ht="12.6" hidden="1" customHeight="1" x14ac:dyDescent="0.2">
      <c r="A1552" s="155" t="s">
        <v>1319</v>
      </c>
      <c r="B1552" s="173" t="s">
        <v>611</v>
      </c>
      <c r="C1552" s="100"/>
      <c r="D1552" s="99">
        <v>1</v>
      </c>
      <c r="E1552" s="99">
        <v>421.5</v>
      </c>
      <c r="F1552" s="106"/>
      <c r="G1552" s="106"/>
      <c r="H1552" s="106"/>
      <c r="I1552" s="106"/>
      <c r="J1552" s="106"/>
      <c r="K1552" s="99">
        <v>421.5</v>
      </c>
      <c r="L1552" s="99">
        <v>421.5</v>
      </c>
      <c r="M1552" s="102"/>
      <c r="N1552" s="100"/>
    </row>
    <row r="1553" spans="1:14" ht="37.35" hidden="1" customHeight="1" x14ac:dyDescent="0.25">
      <c r="A1553" s="179">
        <v>40921</v>
      </c>
      <c r="B1553" s="116" t="s">
        <v>1320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471.5</v>
      </c>
      <c r="N1553" s="227" t="s">
        <v>124</v>
      </c>
    </row>
    <row r="1554" spans="1:14" ht="12.6" hidden="1" customHeight="1" x14ac:dyDescent="0.2">
      <c r="A1554" s="155" t="s">
        <v>1321</v>
      </c>
      <c r="B1554" s="173" t="s">
        <v>611</v>
      </c>
      <c r="C1554" s="100"/>
      <c r="D1554" s="99">
        <v>1</v>
      </c>
      <c r="E1554" s="99">
        <v>471.5</v>
      </c>
      <c r="F1554" s="106"/>
      <c r="G1554" s="106"/>
      <c r="H1554" s="106"/>
      <c r="I1554" s="106"/>
      <c r="J1554" s="106"/>
      <c r="K1554" s="99">
        <v>471.5</v>
      </c>
      <c r="L1554" s="99">
        <v>471.5</v>
      </c>
      <c r="M1554" s="102"/>
      <c r="N1554" s="100"/>
    </row>
    <row r="1555" spans="1:14" ht="36.75" hidden="1" customHeight="1" x14ac:dyDescent="0.25">
      <c r="A1555" s="179">
        <v>41287</v>
      </c>
      <c r="B1555" s="116" t="s">
        <v>1322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12</v>
      </c>
      <c r="N1555" s="227" t="s">
        <v>124</v>
      </c>
    </row>
    <row r="1556" spans="1:14" ht="12.6" hidden="1" customHeight="1" x14ac:dyDescent="0.2">
      <c r="A1556" s="155" t="s">
        <v>1323</v>
      </c>
      <c r="B1556" s="173" t="s">
        <v>611</v>
      </c>
      <c r="C1556" s="100"/>
      <c r="D1556" s="99">
        <v>1</v>
      </c>
      <c r="E1556" s="99">
        <v>12</v>
      </c>
      <c r="F1556" s="106"/>
      <c r="G1556" s="106"/>
      <c r="H1556" s="106"/>
      <c r="I1556" s="106"/>
      <c r="J1556" s="106"/>
      <c r="K1556" s="99">
        <v>12</v>
      </c>
      <c r="L1556" s="99">
        <v>12</v>
      </c>
      <c r="M1556" s="102"/>
      <c r="N1556" s="100"/>
    </row>
    <row r="1557" spans="1:14" ht="35.85" hidden="1" customHeight="1" x14ac:dyDescent="0.25">
      <c r="A1557" s="179">
        <v>41652</v>
      </c>
      <c r="B1557" s="118" t="s">
        <v>672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26</v>
      </c>
      <c r="N1557" s="227" t="s">
        <v>165</v>
      </c>
    </row>
    <row r="1558" spans="1:14" ht="12.6" hidden="1" customHeight="1" x14ac:dyDescent="0.2">
      <c r="A1558" s="155" t="s">
        <v>1324</v>
      </c>
      <c r="B1558" s="173" t="s">
        <v>611</v>
      </c>
      <c r="C1558" s="100"/>
      <c r="D1558" s="99">
        <v>1</v>
      </c>
      <c r="E1558" s="99">
        <v>26</v>
      </c>
      <c r="F1558" s="106"/>
      <c r="G1558" s="106"/>
      <c r="H1558" s="106"/>
      <c r="I1558" s="106"/>
      <c r="J1558" s="106"/>
      <c r="K1558" s="99">
        <v>26</v>
      </c>
      <c r="L1558" s="99">
        <v>26</v>
      </c>
      <c r="M1558" s="102"/>
      <c r="N1558" s="100"/>
    </row>
    <row r="1559" spans="1:14" ht="55.5" hidden="1" customHeight="1" x14ac:dyDescent="0.25">
      <c r="A1559" s="179">
        <v>42017</v>
      </c>
      <c r="B1559" s="118" t="s">
        <v>674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7</v>
      </c>
      <c r="N1559" s="227" t="s">
        <v>165</v>
      </c>
    </row>
    <row r="1560" spans="1:14" ht="12.6" hidden="1" customHeight="1" x14ac:dyDescent="0.2">
      <c r="A1560" s="155" t="s">
        <v>1325</v>
      </c>
      <c r="B1560" s="173" t="s">
        <v>611</v>
      </c>
      <c r="C1560" s="100"/>
      <c r="D1560" s="99">
        <v>1</v>
      </c>
      <c r="E1560" s="99">
        <v>7</v>
      </c>
      <c r="F1560" s="106"/>
      <c r="G1560" s="106"/>
      <c r="H1560" s="106"/>
      <c r="I1560" s="106"/>
      <c r="J1560" s="106"/>
      <c r="K1560" s="99">
        <v>7</v>
      </c>
      <c r="L1560" s="99">
        <v>7</v>
      </c>
      <c r="M1560" s="102"/>
      <c r="N1560" s="100"/>
    </row>
    <row r="1561" spans="1:14" ht="56.55" hidden="1" customHeight="1" x14ac:dyDescent="0.25">
      <c r="A1561" s="179">
        <v>42382</v>
      </c>
      <c r="B1561" s="118" t="s">
        <v>676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98">
        <v>1</v>
      </c>
      <c r="N1561" s="227" t="s">
        <v>165</v>
      </c>
    </row>
    <row r="1562" spans="1:14" ht="12.6" hidden="1" customHeight="1" x14ac:dyDescent="0.2">
      <c r="A1562" s="155" t="s">
        <v>1326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31.05" hidden="1" customHeight="1" x14ac:dyDescent="0.25">
      <c r="A1563" s="179">
        <v>42748</v>
      </c>
      <c r="B1563" s="116" t="s">
        <v>1327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1</v>
      </c>
      <c r="N1563" s="227" t="s">
        <v>165</v>
      </c>
    </row>
    <row r="1564" spans="1:14" ht="12.75" hidden="1" customHeight="1" x14ac:dyDescent="0.2">
      <c r="A1564" s="155" t="s">
        <v>1328</v>
      </c>
      <c r="B1564" s="173" t="s">
        <v>611</v>
      </c>
      <c r="C1564" s="100"/>
      <c r="D1564" s="99">
        <v>1</v>
      </c>
      <c r="E1564" s="99">
        <v>1</v>
      </c>
      <c r="F1564" s="106"/>
      <c r="G1564" s="106"/>
      <c r="H1564" s="106"/>
      <c r="I1564" s="106"/>
      <c r="J1564" s="106"/>
      <c r="K1564" s="99">
        <v>1</v>
      </c>
      <c r="L1564" s="99">
        <v>1</v>
      </c>
      <c r="M1564" s="102"/>
      <c r="N1564" s="100"/>
    </row>
    <row r="1565" spans="1:14" ht="27.6" hidden="1" customHeight="1" x14ac:dyDescent="0.25">
      <c r="A1565" s="179">
        <v>43113</v>
      </c>
      <c r="B1565" s="116" t="s">
        <v>1329</v>
      </c>
      <c r="C1565" s="95"/>
      <c r="D1565" s="101"/>
      <c r="E1565" s="101"/>
      <c r="F1565" s="101"/>
      <c r="G1565" s="101"/>
      <c r="H1565" s="101"/>
      <c r="I1565" s="101"/>
      <c r="J1565" s="101"/>
      <c r="K1565" s="101"/>
      <c r="L1565" s="101"/>
      <c r="M1565" s="98">
        <v>20</v>
      </c>
      <c r="N1565" s="227" t="s">
        <v>165</v>
      </c>
    </row>
    <row r="1566" spans="1:14" ht="12.6" hidden="1" customHeight="1" x14ac:dyDescent="0.2">
      <c r="A1566" s="155" t="s">
        <v>1330</v>
      </c>
      <c r="B1566" s="173" t="s">
        <v>611</v>
      </c>
      <c r="C1566" s="100"/>
      <c r="D1566" s="99">
        <v>1</v>
      </c>
      <c r="E1566" s="99">
        <v>20</v>
      </c>
      <c r="F1566" s="106"/>
      <c r="G1566" s="106"/>
      <c r="H1566" s="106"/>
      <c r="I1566" s="106"/>
      <c r="J1566" s="106"/>
      <c r="K1566" s="99">
        <v>20</v>
      </c>
      <c r="L1566" s="99">
        <v>20</v>
      </c>
      <c r="M1566" s="102"/>
      <c r="N1566" s="100"/>
    </row>
    <row r="1567" spans="1:14" ht="37.799999999999997" hidden="1" customHeight="1" x14ac:dyDescent="0.25">
      <c r="A1567" s="229">
        <v>43478</v>
      </c>
      <c r="B1567" s="116" t="s">
        <v>1331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</v>
      </c>
      <c r="N1567" s="228" t="s">
        <v>165</v>
      </c>
    </row>
    <row r="1568" spans="1:14" ht="12.6" hidden="1" customHeight="1" x14ac:dyDescent="0.2">
      <c r="A1568" s="155" t="s">
        <v>1332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02"/>
      <c r="N1568" s="100"/>
    </row>
    <row r="1569" spans="1:14" ht="51" hidden="1" customHeight="1" x14ac:dyDescent="0.25">
      <c r="A1569" s="179">
        <v>43843</v>
      </c>
      <c r="B1569" s="116" t="s">
        <v>1333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134.69999999999999</v>
      </c>
      <c r="N1569" s="227" t="s">
        <v>124</v>
      </c>
    </row>
    <row r="1570" spans="1:14" ht="12.6" hidden="1" customHeight="1" x14ac:dyDescent="0.2">
      <c r="A1570" s="155" t="s">
        <v>1334</v>
      </c>
      <c r="B1570" s="173" t="s">
        <v>611</v>
      </c>
      <c r="C1570" s="100"/>
      <c r="D1570" s="99">
        <v>1</v>
      </c>
      <c r="E1570" s="99">
        <v>134.69999999999999</v>
      </c>
      <c r="F1570" s="106"/>
      <c r="G1570" s="106"/>
      <c r="H1570" s="106"/>
      <c r="I1570" s="106"/>
      <c r="J1570" s="106"/>
      <c r="K1570" s="99">
        <v>134.69999999999999</v>
      </c>
      <c r="L1570" s="99">
        <v>134.69999999999999</v>
      </c>
      <c r="M1570" s="102"/>
      <c r="N1570" s="100"/>
    </row>
    <row r="1571" spans="1:14" ht="57.3" hidden="1" customHeight="1" x14ac:dyDescent="0.25">
      <c r="A1571" s="179">
        <v>44209</v>
      </c>
      <c r="B1571" s="118" t="s">
        <v>686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100</v>
      </c>
      <c r="N1571" s="227" t="s">
        <v>124</v>
      </c>
    </row>
    <row r="1572" spans="1:14" ht="12.6" hidden="1" customHeight="1" x14ac:dyDescent="0.2">
      <c r="A1572" s="119" t="s">
        <v>1335</v>
      </c>
      <c r="B1572" s="120" t="s">
        <v>611</v>
      </c>
      <c r="C1572" s="121"/>
      <c r="D1572" s="122">
        <v>1</v>
      </c>
      <c r="E1572" s="122">
        <v>696.75</v>
      </c>
      <c r="F1572" s="123"/>
      <c r="G1572" s="123"/>
      <c r="H1572" s="123"/>
      <c r="I1572" s="123"/>
      <c r="J1572" s="123"/>
      <c r="K1572" s="122">
        <v>696.75</v>
      </c>
      <c r="L1572" s="122">
        <v>696.75</v>
      </c>
      <c r="M1572" s="125"/>
      <c r="N1572" s="121"/>
    </row>
    <row r="1573" spans="1:14" ht="39.6" hidden="1" customHeight="1" x14ac:dyDescent="0.25">
      <c r="A1573" s="229">
        <v>44574</v>
      </c>
      <c r="B1573" s="116" t="s">
        <v>1336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98">
        <v>91.5</v>
      </c>
      <c r="N1573" s="228" t="s">
        <v>124</v>
      </c>
    </row>
    <row r="1574" spans="1:14" ht="12.6" hidden="1" customHeight="1" x14ac:dyDescent="0.2">
      <c r="A1574" s="155" t="s">
        <v>1337</v>
      </c>
      <c r="B1574" s="173" t="s">
        <v>611</v>
      </c>
      <c r="C1574" s="100"/>
      <c r="D1574" s="99">
        <v>1</v>
      </c>
      <c r="E1574" s="99">
        <v>91.5</v>
      </c>
      <c r="F1574" s="106"/>
      <c r="G1574" s="106"/>
      <c r="H1574" s="106"/>
      <c r="I1574" s="106"/>
      <c r="J1574" s="106"/>
      <c r="K1574" s="99">
        <v>91.5</v>
      </c>
      <c r="L1574" s="99">
        <v>91.5</v>
      </c>
      <c r="M1574" s="102"/>
      <c r="N1574" s="100"/>
    </row>
    <row r="1575" spans="1:14" ht="55.5" hidden="1" customHeight="1" x14ac:dyDescent="0.25">
      <c r="A1575" s="179">
        <v>44939</v>
      </c>
      <c r="B1575" s="118" t="s">
        <v>690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42">
        <v>65.2</v>
      </c>
      <c r="N1575" s="227" t="s">
        <v>124</v>
      </c>
    </row>
    <row r="1576" spans="1:14" ht="12.6" hidden="1" customHeight="1" x14ac:dyDescent="0.2">
      <c r="A1576" s="155" t="s">
        <v>1338</v>
      </c>
      <c r="B1576" s="173" t="s">
        <v>611</v>
      </c>
      <c r="C1576" s="100"/>
      <c r="D1576" s="99">
        <v>1</v>
      </c>
      <c r="E1576" s="99">
        <v>65.2</v>
      </c>
      <c r="F1576" s="106"/>
      <c r="G1576" s="106"/>
      <c r="H1576" s="106"/>
      <c r="I1576" s="106"/>
      <c r="J1576" s="106"/>
      <c r="K1576" s="99">
        <v>65.2</v>
      </c>
      <c r="L1576" s="99">
        <v>65.2</v>
      </c>
      <c r="M1576" s="161"/>
      <c r="N1576" s="100"/>
    </row>
    <row r="1577" spans="1:14" ht="38.25" hidden="1" customHeight="1" x14ac:dyDescent="0.25">
      <c r="A1577" s="229">
        <v>45304</v>
      </c>
      <c r="B1577" s="116" t="s">
        <v>1339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137">
        <v>182.1</v>
      </c>
      <c r="N1577" s="228" t="s">
        <v>124</v>
      </c>
    </row>
    <row r="1578" spans="1:14" ht="12.6" hidden="1" customHeight="1" x14ac:dyDescent="0.2">
      <c r="A1578" s="155" t="s">
        <v>1340</v>
      </c>
      <c r="B1578" s="173" t="s">
        <v>611</v>
      </c>
      <c r="C1578" s="100"/>
      <c r="D1578" s="99">
        <v>1</v>
      </c>
      <c r="E1578" s="99">
        <v>182.1</v>
      </c>
      <c r="F1578" s="106"/>
      <c r="G1578" s="106"/>
      <c r="H1578" s="106"/>
      <c r="I1578" s="106"/>
      <c r="J1578" s="106"/>
      <c r="K1578" s="99">
        <v>182.1</v>
      </c>
      <c r="L1578" s="99">
        <v>182.1</v>
      </c>
      <c r="M1578" s="161"/>
      <c r="N1578" s="100"/>
    </row>
    <row r="1579" spans="1:14" ht="37.799999999999997" hidden="1" customHeight="1" x14ac:dyDescent="0.25">
      <c r="A1579" s="229">
        <v>45670</v>
      </c>
      <c r="B1579" s="116" t="s">
        <v>1336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2</v>
      </c>
      <c r="N1579" s="228" t="s">
        <v>124</v>
      </c>
    </row>
    <row r="1580" spans="1:14" ht="12.75" hidden="1" customHeight="1" x14ac:dyDescent="0.2">
      <c r="A1580" s="155" t="s">
        <v>1341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6.75" hidden="1" customHeight="1" x14ac:dyDescent="0.25">
      <c r="A1581" s="179">
        <v>46035</v>
      </c>
      <c r="B1581" s="116" t="s">
        <v>1342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1">
        <v>2</v>
      </c>
      <c r="N1581" s="227" t="s">
        <v>124</v>
      </c>
    </row>
    <row r="1582" spans="1:14" ht="12.6" hidden="1" customHeight="1" x14ac:dyDescent="0.2">
      <c r="A1582" s="155" t="s">
        <v>1343</v>
      </c>
      <c r="B1582" s="173" t="s">
        <v>611</v>
      </c>
      <c r="C1582" s="100"/>
      <c r="D1582" s="99">
        <v>1</v>
      </c>
      <c r="E1582" s="99">
        <v>2</v>
      </c>
      <c r="F1582" s="106"/>
      <c r="G1582" s="106"/>
      <c r="H1582" s="106"/>
      <c r="I1582" s="106"/>
      <c r="J1582" s="106"/>
      <c r="K1582" s="99">
        <v>2</v>
      </c>
      <c r="L1582" s="99">
        <v>2</v>
      </c>
      <c r="M1582" s="161"/>
      <c r="N1582" s="100"/>
    </row>
    <row r="1583" spans="1:14" ht="39.6" hidden="1" customHeight="1" x14ac:dyDescent="0.25">
      <c r="A1583" s="229">
        <v>46400</v>
      </c>
      <c r="B1583" s="116" t="s">
        <v>1344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0">
        <v>1</v>
      </c>
      <c r="N1583" s="228" t="s">
        <v>165</v>
      </c>
    </row>
    <row r="1584" spans="1:14" ht="12.6" hidden="1" customHeight="1" x14ac:dyDescent="0.2">
      <c r="A1584" s="155" t="s">
        <v>1345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37.35" hidden="1" customHeight="1" x14ac:dyDescent="0.25">
      <c r="A1585" s="179">
        <v>46765</v>
      </c>
      <c r="B1585" s="116" t="s">
        <v>1346</v>
      </c>
      <c r="C1585" s="112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231">
        <v>1</v>
      </c>
      <c r="N1585" s="227" t="s">
        <v>165</v>
      </c>
    </row>
    <row r="1586" spans="1:15" ht="12.6" hidden="1" customHeight="1" x14ac:dyDescent="0.2">
      <c r="A1586" s="155" t="s">
        <v>1347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29.55" hidden="1" customHeight="1" x14ac:dyDescent="0.25">
      <c r="A1587" s="179">
        <v>47131</v>
      </c>
      <c r="B1587" s="116" t="s">
        <v>1348</v>
      </c>
      <c r="C1587" s="95"/>
      <c r="D1587" s="101"/>
      <c r="E1587" s="101"/>
      <c r="F1587" s="101"/>
      <c r="G1587" s="101"/>
      <c r="H1587" s="101"/>
      <c r="I1587" s="101"/>
      <c r="J1587" s="101"/>
      <c r="K1587" s="101"/>
      <c r="L1587" s="101"/>
      <c r="M1587" s="231">
        <v>1</v>
      </c>
      <c r="N1587" s="227" t="s">
        <v>165</v>
      </c>
    </row>
    <row r="1588" spans="1:15" ht="12.6" hidden="1" customHeight="1" x14ac:dyDescent="0.2">
      <c r="A1588" s="155" t="s">
        <v>1349</v>
      </c>
      <c r="B1588" s="173" t="s">
        <v>611</v>
      </c>
      <c r="C1588" s="100"/>
      <c r="D1588" s="99">
        <v>1</v>
      </c>
      <c r="E1588" s="99">
        <v>1</v>
      </c>
      <c r="F1588" s="106"/>
      <c r="G1588" s="106"/>
      <c r="H1588" s="106"/>
      <c r="I1588" s="106"/>
      <c r="J1588" s="106"/>
      <c r="K1588" s="99">
        <v>1</v>
      </c>
      <c r="L1588" s="99">
        <v>1</v>
      </c>
      <c r="M1588" s="161"/>
      <c r="N1588" s="100"/>
    </row>
    <row r="1589" spans="1:15" ht="38.25" hidden="1" customHeight="1" x14ac:dyDescent="0.25">
      <c r="A1589" s="229">
        <v>47496</v>
      </c>
      <c r="B1589" s="116" t="s">
        <v>1350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0">
        <v>3</v>
      </c>
      <c r="N1589" s="228" t="s">
        <v>165</v>
      </c>
    </row>
    <row r="1590" spans="1:15" ht="12.6" hidden="1" customHeight="1" x14ac:dyDescent="0.2">
      <c r="A1590" s="155" t="s">
        <v>1351</v>
      </c>
      <c r="B1590" s="173" t="s">
        <v>611</v>
      </c>
      <c r="C1590" s="100"/>
      <c r="D1590" s="99">
        <v>1</v>
      </c>
      <c r="E1590" s="99">
        <v>3</v>
      </c>
      <c r="F1590" s="106"/>
      <c r="G1590" s="106"/>
      <c r="H1590" s="106"/>
      <c r="I1590" s="106"/>
      <c r="J1590" s="106"/>
      <c r="K1590" s="99">
        <v>3</v>
      </c>
      <c r="L1590" s="99">
        <v>3</v>
      </c>
      <c r="M1590" s="161"/>
      <c r="N1590" s="100"/>
    </row>
    <row r="1591" spans="1:15" ht="50.55" hidden="1" customHeight="1" x14ac:dyDescent="0.25">
      <c r="A1591" s="179">
        <v>47861</v>
      </c>
      <c r="B1591" s="116" t="s">
        <v>1352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1">
        <v>8</v>
      </c>
      <c r="N1591" s="227" t="s">
        <v>165</v>
      </c>
    </row>
    <row r="1592" spans="1:15" ht="12.6" hidden="1" customHeight="1" x14ac:dyDescent="0.2">
      <c r="A1592" s="155" t="s">
        <v>1353</v>
      </c>
      <c r="B1592" s="173" t="s">
        <v>611</v>
      </c>
      <c r="C1592" s="100"/>
      <c r="D1592" s="99">
        <v>1</v>
      </c>
      <c r="E1592" s="99">
        <v>8</v>
      </c>
      <c r="F1592" s="106"/>
      <c r="G1592" s="106"/>
      <c r="H1592" s="106"/>
      <c r="I1592" s="106"/>
      <c r="J1592" s="106"/>
      <c r="K1592" s="99">
        <v>8</v>
      </c>
      <c r="L1592" s="99">
        <v>8</v>
      </c>
      <c r="M1592" s="161"/>
      <c r="N1592" s="100"/>
    </row>
    <row r="1593" spans="1:15" ht="40.5" hidden="1" customHeight="1" x14ac:dyDescent="0.25">
      <c r="A1593" s="229">
        <v>48226</v>
      </c>
      <c r="B1593" s="116" t="s">
        <v>1354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56</v>
      </c>
      <c r="N1593" s="228" t="s">
        <v>165</v>
      </c>
    </row>
    <row r="1594" spans="1:15" ht="12.6" hidden="1" customHeight="1" x14ac:dyDescent="0.2">
      <c r="A1594" s="155" t="s">
        <v>1355</v>
      </c>
      <c r="B1594" s="173" t="s">
        <v>611</v>
      </c>
      <c r="C1594" s="100"/>
      <c r="D1594" s="99">
        <v>1</v>
      </c>
      <c r="E1594" s="99">
        <v>56</v>
      </c>
      <c r="F1594" s="106"/>
      <c r="G1594" s="106"/>
      <c r="H1594" s="106"/>
      <c r="I1594" s="106"/>
      <c r="J1594" s="106"/>
      <c r="K1594" s="99">
        <v>56</v>
      </c>
      <c r="L1594" s="99">
        <v>56</v>
      </c>
      <c r="M1594" s="161"/>
      <c r="N1594" s="100"/>
    </row>
    <row r="1595" spans="1:15" ht="37.799999999999997" hidden="1" customHeight="1" x14ac:dyDescent="0.25">
      <c r="A1595" s="229">
        <v>48592</v>
      </c>
      <c r="B1595" s="116" t="s">
        <v>1356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230">
        <v>4</v>
      </c>
      <c r="N1595" s="228" t="s">
        <v>165</v>
      </c>
    </row>
    <row r="1596" spans="1:15" ht="12.6" hidden="1" customHeight="1" x14ac:dyDescent="0.25">
      <c r="A1596" s="155" t="s">
        <v>1357</v>
      </c>
      <c r="B1596" s="713" t="s">
        <v>611</v>
      </c>
      <c r="C1596" s="714"/>
      <c r="D1596" s="106"/>
      <c r="E1596" s="99">
        <v>1</v>
      </c>
      <c r="F1596" s="99">
        <v>4</v>
      </c>
      <c r="G1596" s="106"/>
      <c r="H1596" s="106"/>
      <c r="I1596" s="106"/>
      <c r="J1596" s="106"/>
      <c r="K1596" s="106"/>
      <c r="L1596" s="99">
        <v>4</v>
      </c>
      <c r="M1596" s="209">
        <v>4</v>
      </c>
      <c r="N1596" s="100"/>
      <c r="O1596" s="61"/>
    </row>
    <row r="1597" spans="1:15" ht="37.799999999999997" hidden="1" customHeight="1" x14ac:dyDescent="0.25">
      <c r="A1597" s="229">
        <v>48957</v>
      </c>
      <c r="B1597" s="693" t="s">
        <v>1358</v>
      </c>
      <c r="C1597" s="694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6" hidden="1" customHeight="1" x14ac:dyDescent="0.25">
      <c r="A1598" s="155" t="s">
        <v>1359</v>
      </c>
      <c r="B1598" s="713" t="s">
        <v>611</v>
      </c>
      <c r="C1598" s="714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38.25" hidden="1" customHeight="1" x14ac:dyDescent="0.25">
      <c r="A1599" s="229">
        <v>49322</v>
      </c>
      <c r="B1599" s="693" t="s">
        <v>1360</v>
      </c>
      <c r="C1599" s="694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232">
        <v>16</v>
      </c>
      <c r="O1599" s="62" t="s">
        <v>792</v>
      </c>
    </row>
    <row r="1600" spans="1:15" ht="12.75" hidden="1" customHeight="1" x14ac:dyDescent="0.25">
      <c r="A1600" s="155" t="s">
        <v>1361</v>
      </c>
      <c r="B1600" s="713" t="s">
        <v>611</v>
      </c>
      <c r="C1600" s="714"/>
      <c r="D1600" s="106"/>
      <c r="E1600" s="99">
        <v>1</v>
      </c>
      <c r="F1600" s="99">
        <v>16</v>
      </c>
      <c r="G1600" s="106"/>
      <c r="H1600" s="106"/>
      <c r="I1600" s="106"/>
      <c r="J1600" s="106"/>
      <c r="K1600" s="106"/>
      <c r="L1600" s="99">
        <v>16</v>
      </c>
      <c r="M1600" s="209">
        <v>16</v>
      </c>
      <c r="N1600" s="100"/>
      <c r="O1600" s="61"/>
    </row>
    <row r="1601" spans="1:15" ht="58.35" hidden="1" customHeight="1" x14ac:dyDescent="0.25">
      <c r="A1601" s="179">
        <v>49687</v>
      </c>
      <c r="B1601" s="693" t="s">
        <v>1362</v>
      </c>
      <c r="C1601" s="694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32</v>
      </c>
      <c r="O1601" s="60" t="s">
        <v>792</v>
      </c>
    </row>
    <row r="1602" spans="1:15" ht="12.75" hidden="1" customHeight="1" x14ac:dyDescent="0.25">
      <c r="A1602" s="155" t="s">
        <v>1363</v>
      </c>
      <c r="B1602" s="713" t="s">
        <v>611</v>
      </c>
      <c r="C1602" s="714"/>
      <c r="D1602" s="106"/>
      <c r="E1602" s="99">
        <v>1</v>
      </c>
      <c r="F1602" s="99">
        <v>32</v>
      </c>
      <c r="G1602" s="106"/>
      <c r="H1602" s="106"/>
      <c r="I1602" s="106"/>
      <c r="J1602" s="106"/>
      <c r="K1602" s="106"/>
      <c r="L1602" s="99">
        <v>32</v>
      </c>
      <c r="M1602" s="209">
        <v>32</v>
      </c>
      <c r="N1602" s="100"/>
      <c r="O1602" s="61"/>
    </row>
    <row r="1603" spans="1:15" ht="57.3" hidden="1" customHeight="1" x14ac:dyDescent="0.25">
      <c r="A1603" s="179">
        <v>50053</v>
      </c>
      <c r="B1603" s="715" t="s">
        <v>716</v>
      </c>
      <c r="C1603" s="716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44</v>
      </c>
      <c r="O1603" s="60" t="s">
        <v>792</v>
      </c>
    </row>
    <row r="1604" spans="1:15" ht="12.75" hidden="1" customHeight="1" x14ac:dyDescent="0.25">
      <c r="A1604" s="155" t="s">
        <v>1364</v>
      </c>
      <c r="B1604" s="713" t="s">
        <v>611</v>
      </c>
      <c r="C1604" s="714"/>
      <c r="D1604" s="106"/>
      <c r="E1604" s="99">
        <v>1</v>
      </c>
      <c r="F1604" s="99">
        <v>44</v>
      </c>
      <c r="G1604" s="106"/>
      <c r="H1604" s="106"/>
      <c r="I1604" s="106"/>
      <c r="J1604" s="106"/>
      <c r="K1604" s="106"/>
      <c r="L1604" s="99">
        <v>44</v>
      </c>
      <c r="M1604" s="209">
        <v>44</v>
      </c>
      <c r="N1604" s="100"/>
      <c r="O1604" s="61"/>
    </row>
    <row r="1605" spans="1:15" ht="53.1" hidden="1" customHeight="1" x14ac:dyDescent="0.25">
      <c r="A1605" s="179">
        <v>50418</v>
      </c>
      <c r="B1605" s="715" t="s">
        <v>1365</v>
      </c>
      <c r="C1605" s="716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133"/>
      <c r="N1605" s="168">
        <v>9</v>
      </c>
      <c r="O1605" s="60" t="s">
        <v>792</v>
      </c>
    </row>
    <row r="1606" spans="1:15" ht="12.6" hidden="1" customHeight="1" x14ac:dyDescent="0.25">
      <c r="A1606" s="155" t="s">
        <v>1366</v>
      </c>
      <c r="B1606" s="713" t="s">
        <v>611</v>
      </c>
      <c r="C1606" s="714"/>
      <c r="D1606" s="106"/>
      <c r="E1606" s="99">
        <v>1</v>
      </c>
      <c r="F1606" s="99">
        <v>9</v>
      </c>
      <c r="G1606" s="106"/>
      <c r="H1606" s="106"/>
      <c r="I1606" s="106"/>
      <c r="J1606" s="106"/>
      <c r="K1606" s="106"/>
      <c r="L1606" s="99">
        <v>9</v>
      </c>
      <c r="M1606" s="209">
        <v>9</v>
      </c>
      <c r="N1606" s="100"/>
      <c r="O1606" s="61"/>
    </row>
    <row r="1607" spans="1:15" ht="15.3" hidden="1" customHeight="1" x14ac:dyDescent="0.25">
      <c r="A1607" s="200" t="s">
        <v>1367</v>
      </c>
      <c r="B1607" s="233" t="s">
        <v>1368</v>
      </c>
      <c r="C1607" s="234"/>
      <c r="D1607" s="241"/>
      <c r="E1607" s="241"/>
      <c r="F1607" s="241"/>
      <c r="G1607" s="241"/>
      <c r="H1607" s="241"/>
      <c r="I1607" s="241"/>
      <c r="J1607" s="241"/>
      <c r="K1607" s="241"/>
      <c r="L1607" s="241"/>
      <c r="M1607" s="235"/>
      <c r="N1607" s="165"/>
      <c r="O1607" s="58"/>
    </row>
    <row r="1608" spans="1:15" ht="12.6" hidden="1" customHeight="1" x14ac:dyDescent="0.25">
      <c r="A1608" s="140" t="s">
        <v>720</v>
      </c>
      <c r="B1608" s="711" t="s">
        <v>838</v>
      </c>
      <c r="C1608" s="712"/>
      <c r="D1608" s="237"/>
      <c r="E1608" s="237"/>
      <c r="F1608" s="237"/>
      <c r="G1608" s="237"/>
      <c r="H1608" s="237"/>
      <c r="I1608" s="237"/>
      <c r="J1608" s="237"/>
      <c r="K1608" s="237"/>
      <c r="L1608" s="237"/>
      <c r="M1608" s="156"/>
      <c r="N1608" s="127"/>
      <c r="O1608" s="59"/>
    </row>
    <row r="1609" spans="1:15" ht="54.75" hidden="1" customHeight="1" x14ac:dyDescent="0.25">
      <c r="A1609" s="179" t="s">
        <v>725</v>
      </c>
      <c r="B1609" s="715" t="s">
        <v>722</v>
      </c>
      <c r="C1609" s="716"/>
      <c r="D1609" s="193"/>
      <c r="E1609" s="193"/>
      <c r="F1609" s="193"/>
      <c r="G1609" s="193"/>
      <c r="H1609" s="240" t="s">
        <v>903</v>
      </c>
      <c r="I1609" s="193"/>
      <c r="J1609" s="193"/>
      <c r="K1609" s="193"/>
      <c r="L1609" s="193"/>
      <c r="M1609" s="133"/>
      <c r="N1609" s="168">
        <v>1</v>
      </c>
      <c r="O1609" s="60" t="s">
        <v>792</v>
      </c>
    </row>
    <row r="1610" spans="1:15" ht="12.6" hidden="1" customHeight="1" x14ac:dyDescent="0.25">
      <c r="A1610" s="155" t="s">
        <v>1369</v>
      </c>
      <c r="B1610" s="713" t="s">
        <v>1370</v>
      </c>
      <c r="C1610" s="714"/>
      <c r="D1610" s="106"/>
      <c r="E1610" s="99">
        <v>1</v>
      </c>
      <c r="F1610" s="99">
        <v>1</v>
      </c>
      <c r="G1610" s="106"/>
      <c r="H1610" s="106"/>
      <c r="I1610" s="106"/>
      <c r="J1610" s="106"/>
      <c r="K1610" s="106"/>
      <c r="L1610" s="99">
        <v>1</v>
      </c>
      <c r="M1610" s="209">
        <v>1</v>
      </c>
      <c r="N1610" s="100"/>
      <c r="O1610" s="61"/>
    </row>
    <row r="1611" spans="1:15" ht="58.8" hidden="1" customHeight="1" x14ac:dyDescent="0.25">
      <c r="A1611" s="179" t="s">
        <v>723</v>
      </c>
      <c r="B1611" s="118" t="s">
        <v>724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98">
        <v>1</v>
      </c>
      <c r="N1611" s="227" t="s">
        <v>165</v>
      </c>
    </row>
    <row r="1612" spans="1:15" ht="12.6" hidden="1" customHeight="1" x14ac:dyDescent="0.2">
      <c r="A1612" s="153" t="s">
        <v>1371</v>
      </c>
      <c r="B1612" s="216" t="s">
        <v>1370</v>
      </c>
      <c r="C1612" s="100"/>
      <c r="D1612" s="99">
        <v>1</v>
      </c>
      <c r="E1612" s="99">
        <v>1</v>
      </c>
      <c r="F1612" s="106"/>
      <c r="G1612" s="106"/>
      <c r="H1612" s="106"/>
      <c r="I1612" s="106"/>
      <c r="J1612" s="106"/>
      <c r="K1612" s="99">
        <v>1</v>
      </c>
      <c r="L1612" s="99">
        <v>1</v>
      </c>
      <c r="M1612" s="161"/>
      <c r="N1612" s="100"/>
    </row>
    <row r="1613" spans="1:15" ht="39.6" hidden="1" customHeight="1" x14ac:dyDescent="0.25">
      <c r="A1613" s="176">
        <v>41642</v>
      </c>
      <c r="B1613" s="116" t="s">
        <v>1372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3</v>
      </c>
      <c r="N1613" s="228" t="s">
        <v>165</v>
      </c>
    </row>
    <row r="1614" spans="1:15" ht="12.75" hidden="1" customHeight="1" x14ac:dyDescent="0.2">
      <c r="A1614" s="153" t="s">
        <v>1373</v>
      </c>
      <c r="B1614" s="216" t="s">
        <v>1370</v>
      </c>
      <c r="C1614" s="100"/>
      <c r="D1614" s="99">
        <v>1</v>
      </c>
      <c r="E1614" s="99">
        <v>3</v>
      </c>
      <c r="F1614" s="106"/>
      <c r="G1614" s="106"/>
      <c r="H1614" s="106"/>
      <c r="I1614" s="106"/>
      <c r="J1614" s="106"/>
      <c r="K1614" s="99">
        <v>3</v>
      </c>
      <c r="L1614" s="99">
        <v>3</v>
      </c>
      <c r="M1614" s="161"/>
      <c r="N1614" s="100"/>
    </row>
    <row r="1615" spans="1:15" ht="40.799999999999997" hidden="1" customHeight="1" x14ac:dyDescent="0.25">
      <c r="A1615" s="176">
        <v>41643</v>
      </c>
      <c r="B1615" s="116" t="s">
        <v>1374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7</v>
      </c>
      <c r="N1615" s="228" t="s">
        <v>165</v>
      </c>
    </row>
    <row r="1616" spans="1:15" ht="12.6" hidden="1" customHeight="1" x14ac:dyDescent="0.2">
      <c r="A1616" s="153" t="s">
        <v>1375</v>
      </c>
      <c r="B1616" s="216" t="s">
        <v>1370</v>
      </c>
      <c r="C1616" s="100"/>
      <c r="D1616" s="99">
        <v>1</v>
      </c>
      <c r="E1616" s="99">
        <v>7</v>
      </c>
      <c r="F1616" s="106"/>
      <c r="G1616" s="106"/>
      <c r="H1616" s="106"/>
      <c r="I1616" s="106"/>
      <c r="J1616" s="106"/>
      <c r="K1616" s="99">
        <v>7</v>
      </c>
      <c r="L1616" s="99">
        <v>7</v>
      </c>
      <c r="M1616" s="161"/>
      <c r="N1616" s="100"/>
    </row>
    <row r="1617" spans="1:14" ht="40.799999999999997" hidden="1" customHeight="1" x14ac:dyDescent="0.25">
      <c r="A1617" s="176">
        <v>41644</v>
      </c>
      <c r="B1617" s="116" t="s">
        <v>1376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146">
        <v>1</v>
      </c>
      <c r="N1617" s="228" t="s">
        <v>165</v>
      </c>
    </row>
    <row r="1618" spans="1:14" ht="12.6" hidden="1" customHeight="1" x14ac:dyDescent="0.2">
      <c r="A1618" s="153" t="s">
        <v>1377</v>
      </c>
      <c r="B1618" s="216" t="s">
        <v>1370</v>
      </c>
      <c r="C1618" s="100"/>
      <c r="D1618" s="99">
        <v>1</v>
      </c>
      <c r="E1618" s="99">
        <v>1</v>
      </c>
      <c r="F1618" s="106"/>
      <c r="G1618" s="106"/>
      <c r="H1618" s="106"/>
      <c r="I1618" s="106"/>
      <c r="J1618" s="106"/>
      <c r="K1618" s="99">
        <v>1</v>
      </c>
      <c r="L1618" s="99">
        <v>1</v>
      </c>
      <c r="M1618" s="161"/>
      <c r="N1618" s="100"/>
    </row>
    <row r="1619" spans="1:14" ht="52.8" hidden="1" customHeight="1" x14ac:dyDescent="0.25">
      <c r="A1619" s="153" t="s">
        <v>731</v>
      </c>
      <c r="B1619" s="116" t="s">
        <v>1378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98">
        <v>4</v>
      </c>
      <c r="N1619" s="227" t="s">
        <v>165</v>
      </c>
    </row>
    <row r="1620" spans="1:14" ht="21" hidden="1" customHeight="1" x14ac:dyDescent="0.25">
      <c r="A1620" s="153" t="s">
        <v>1379</v>
      </c>
      <c r="B1620" s="216" t="s">
        <v>1370</v>
      </c>
      <c r="C1620" s="95"/>
      <c r="D1620" s="99">
        <v>1</v>
      </c>
      <c r="E1620" s="99">
        <v>4</v>
      </c>
      <c r="F1620" s="101"/>
      <c r="G1620" s="101"/>
      <c r="H1620" s="101"/>
      <c r="I1620" s="101"/>
      <c r="J1620" s="101"/>
      <c r="K1620" s="99">
        <v>4</v>
      </c>
      <c r="L1620" s="99">
        <v>4</v>
      </c>
      <c r="M1620" s="124"/>
      <c r="N1620" s="95"/>
    </row>
    <row r="1621" spans="1:14" ht="84" hidden="1" customHeight="1" x14ac:dyDescent="0.25">
      <c r="A1621" s="153" t="s">
        <v>733</v>
      </c>
      <c r="B1621" s="116" t="s">
        <v>1380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236">
        <v>168.21</v>
      </c>
      <c r="N1621" s="227" t="s">
        <v>124</v>
      </c>
    </row>
    <row r="1622" spans="1:14" ht="21" hidden="1" customHeight="1" x14ac:dyDescent="0.25">
      <c r="A1622" s="153" t="s">
        <v>1381</v>
      </c>
      <c r="B1622" s="216" t="s">
        <v>1370</v>
      </c>
      <c r="C1622" s="95"/>
      <c r="D1622" s="99">
        <v>1</v>
      </c>
      <c r="E1622" s="99">
        <v>168.21</v>
      </c>
      <c r="F1622" s="101"/>
      <c r="G1622" s="101"/>
      <c r="H1622" s="101"/>
      <c r="I1622" s="101"/>
      <c r="J1622" s="101"/>
      <c r="K1622" s="99">
        <v>168.21</v>
      </c>
      <c r="L1622" s="99">
        <v>168.21</v>
      </c>
      <c r="M1622" s="124"/>
      <c r="N1622" s="95"/>
    </row>
    <row r="1623" spans="1:14" ht="84" hidden="1" customHeight="1" x14ac:dyDescent="0.25">
      <c r="A1623" s="153" t="s">
        <v>735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36.94</v>
      </c>
      <c r="N1623" s="105" t="s">
        <v>124</v>
      </c>
    </row>
    <row r="1624" spans="1:14" ht="15.3" hidden="1" customHeight="1" x14ac:dyDescent="0.2">
      <c r="A1624" s="155" t="s">
        <v>1383</v>
      </c>
      <c r="B1624" s="216" t="s">
        <v>1370</v>
      </c>
      <c r="C1624" s="100"/>
      <c r="D1624" s="99">
        <v>1</v>
      </c>
      <c r="E1624" s="99">
        <v>36.94</v>
      </c>
      <c r="F1624" s="106"/>
      <c r="G1624" s="106"/>
      <c r="H1624" s="106"/>
      <c r="I1624" s="106"/>
      <c r="J1624" s="106"/>
      <c r="K1624" s="99">
        <v>36.94</v>
      </c>
      <c r="L1624" s="99">
        <v>36.94</v>
      </c>
      <c r="M1624" s="161"/>
      <c r="N1624" s="100"/>
    </row>
    <row r="1625" spans="1:14" ht="84" hidden="1" customHeight="1" x14ac:dyDescent="0.25">
      <c r="A1625" s="153" t="s">
        <v>737</v>
      </c>
      <c r="B1625" s="116" t="s">
        <v>1382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2">
        <v>14.05</v>
      </c>
      <c r="N1625" s="105" t="s">
        <v>124</v>
      </c>
    </row>
    <row r="1626" spans="1:14" ht="21" hidden="1" customHeight="1" x14ac:dyDescent="0.25">
      <c r="A1626" s="155" t="s">
        <v>1384</v>
      </c>
      <c r="B1626" s="216" t="s">
        <v>1370</v>
      </c>
      <c r="C1626" s="95"/>
      <c r="D1626" s="99">
        <v>1</v>
      </c>
      <c r="E1626" s="99">
        <v>14.05</v>
      </c>
      <c r="F1626" s="101"/>
      <c r="G1626" s="101"/>
      <c r="H1626" s="101"/>
      <c r="I1626" s="101"/>
      <c r="J1626" s="101"/>
      <c r="K1626" s="99">
        <v>14.05</v>
      </c>
      <c r="L1626" s="99">
        <v>14.05</v>
      </c>
      <c r="M1626" s="124"/>
      <c r="N1626" s="95"/>
    </row>
    <row r="1627" spans="1:14" ht="42" hidden="1" customHeight="1" x14ac:dyDescent="0.25">
      <c r="A1627" s="153" t="s">
        <v>738</v>
      </c>
      <c r="B1627" s="116" t="s">
        <v>1385</v>
      </c>
      <c r="C1627" s="112"/>
      <c r="D1627" s="193"/>
      <c r="E1627" s="193"/>
      <c r="F1627" s="193"/>
      <c r="G1627" s="193"/>
      <c r="H1627" s="193"/>
      <c r="I1627" s="193"/>
      <c r="J1627" s="193"/>
      <c r="K1627" s="193"/>
      <c r="L1627" s="193"/>
      <c r="M1627" s="146">
        <v>2</v>
      </c>
      <c r="N1627" s="117" t="s">
        <v>165</v>
      </c>
    </row>
    <row r="1628" spans="1:14" ht="21" hidden="1" customHeight="1" x14ac:dyDescent="0.25">
      <c r="A1628" s="155" t="s">
        <v>1386</v>
      </c>
      <c r="B1628" s="216" t="s">
        <v>1370</v>
      </c>
      <c r="C1628" s="95"/>
      <c r="D1628" s="99">
        <v>1</v>
      </c>
      <c r="E1628" s="99">
        <v>2</v>
      </c>
      <c r="F1628" s="101"/>
      <c r="G1628" s="101"/>
      <c r="H1628" s="101"/>
      <c r="I1628" s="101"/>
      <c r="J1628" s="101"/>
      <c r="K1628" s="99">
        <v>2</v>
      </c>
      <c r="L1628" s="99">
        <v>2</v>
      </c>
      <c r="M1628" s="124"/>
      <c r="N1628" s="95"/>
    </row>
    <row r="1629" spans="1:14" ht="12" hidden="1" customHeight="1" x14ac:dyDescent="0.2">
      <c r="A1629" s="200" t="s">
        <v>1387</v>
      </c>
      <c r="B1629" s="164" t="s">
        <v>1388</v>
      </c>
      <c r="C1629" s="165"/>
      <c r="D1629" s="241"/>
      <c r="E1629" s="241"/>
      <c r="F1629" s="241"/>
      <c r="G1629" s="241"/>
      <c r="H1629" s="241"/>
      <c r="I1629" s="241"/>
      <c r="J1629" s="241"/>
      <c r="K1629" s="241"/>
      <c r="L1629" s="241"/>
      <c r="M1629" s="235"/>
      <c r="N1629" s="165"/>
    </row>
    <row r="1630" spans="1:14" ht="12" hidden="1" customHeight="1" x14ac:dyDescent="0.2">
      <c r="A1630" s="140" t="s">
        <v>741</v>
      </c>
      <c r="B1630" s="141" t="s">
        <v>838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0.799999999999997" hidden="1" x14ac:dyDescent="0.25">
      <c r="A1631" s="250" t="s">
        <v>742</v>
      </c>
      <c r="B1631" s="116" t="s">
        <v>1389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137">
        <v>72</v>
      </c>
      <c r="N1631" s="117" t="s">
        <v>124</v>
      </c>
    </row>
    <row r="1632" spans="1:14" ht="12" hidden="1" customHeight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238"/>
      <c r="H1632" s="238"/>
      <c r="I1632" s="238"/>
      <c r="J1632" s="238"/>
      <c r="K1632" s="108">
        <v>72</v>
      </c>
      <c r="L1632" s="108">
        <v>72</v>
      </c>
      <c r="M1632" s="248"/>
      <c r="N1632" s="115"/>
    </row>
    <row r="1633" spans="1:14" ht="12" hidden="1" customHeight="1" x14ac:dyDescent="0.2">
      <c r="A1633" s="140" t="s">
        <v>743</v>
      </c>
      <c r="B1633" s="141" t="s">
        <v>1391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40.799999999999997" hidden="1" x14ac:dyDescent="0.25">
      <c r="A1634" s="250" t="s">
        <v>745</v>
      </c>
      <c r="B1634" s="116" t="s">
        <v>989</v>
      </c>
      <c r="C1634" s="95"/>
      <c r="D1634" s="101"/>
      <c r="E1634" s="101"/>
      <c r="F1634" s="101"/>
      <c r="G1634" s="101"/>
      <c r="H1634" s="101"/>
      <c r="I1634" s="101"/>
      <c r="J1634" s="101"/>
      <c r="K1634" s="101"/>
      <c r="L1634" s="101"/>
      <c r="M1634" s="98">
        <f>L1635</f>
        <v>17.28</v>
      </c>
      <c r="N1634" s="105" t="s">
        <v>46</v>
      </c>
    </row>
    <row r="1635" spans="1:14" ht="20.399999999999999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51" hidden="1" x14ac:dyDescent="0.25">
      <c r="A1636" s="250" t="s">
        <v>746</v>
      </c>
      <c r="B1636" s="116" t="s">
        <v>1193</v>
      </c>
      <c r="C1636" s="112"/>
      <c r="D1636" s="193"/>
      <c r="E1636" s="193"/>
      <c r="F1636" s="193"/>
      <c r="G1636" s="193"/>
      <c r="H1636" s="193"/>
      <c r="I1636" s="193"/>
      <c r="J1636" s="193"/>
      <c r="K1636" s="193"/>
      <c r="L1636" s="193"/>
      <c r="M1636" s="98">
        <f>L1637</f>
        <v>17.28</v>
      </c>
      <c r="N1636" s="117" t="s">
        <v>1079</v>
      </c>
    </row>
    <row r="1637" spans="1:14" ht="20.399999999999999" hidden="1" x14ac:dyDescent="0.2">
      <c r="A1637" s="138"/>
      <c r="B1637" s="139" t="s">
        <v>1390</v>
      </c>
      <c r="C1637" s="115"/>
      <c r="D1637" s="108">
        <v>1</v>
      </c>
      <c r="E1637" s="108">
        <v>72</v>
      </c>
      <c r="F1637" s="238"/>
      <c r="G1637" s="108">
        <v>0.4</v>
      </c>
      <c r="H1637" s="238"/>
      <c r="I1637" s="108">
        <v>0.6</v>
      </c>
      <c r="J1637" s="238"/>
      <c r="K1637" s="108">
        <f>E1637*G1637*I1637</f>
        <v>17.28</v>
      </c>
      <c r="L1637" s="108">
        <f>K1637*D1637</f>
        <v>17.28</v>
      </c>
      <c r="M1637" s="110"/>
      <c r="N1637" s="115"/>
    </row>
    <row r="1638" spans="1:14" ht="40.799999999999997" hidden="1" x14ac:dyDescent="0.25">
      <c r="A1638" s="250" t="s">
        <v>747</v>
      </c>
      <c r="B1638" s="118" t="s">
        <v>251</v>
      </c>
      <c r="C1638" s="112"/>
      <c r="D1638" s="193"/>
      <c r="E1638" s="193"/>
      <c r="F1638" s="193"/>
      <c r="G1638" s="117" t="s">
        <v>1392</v>
      </c>
      <c r="H1638" s="193"/>
      <c r="I1638" s="193"/>
      <c r="J1638" s="193"/>
      <c r="K1638" s="193"/>
      <c r="L1638" s="193"/>
      <c r="M1638" s="98">
        <v>72</v>
      </c>
      <c r="N1638" s="117" t="s">
        <v>124</v>
      </c>
    </row>
    <row r="1639" spans="1:14" hidden="1" x14ac:dyDescent="0.2">
      <c r="A1639" s="148"/>
      <c r="B1639" s="139" t="s">
        <v>1393</v>
      </c>
      <c r="C1639" s="115"/>
      <c r="D1639" s="108">
        <v>1</v>
      </c>
      <c r="E1639" s="108">
        <v>72</v>
      </c>
      <c r="F1639" s="238"/>
      <c r="G1639" s="238"/>
      <c r="H1639" s="238"/>
      <c r="I1639" s="238"/>
      <c r="J1639" s="238"/>
      <c r="K1639" s="108">
        <v>72</v>
      </c>
      <c r="L1639" s="108">
        <v>72</v>
      </c>
      <c r="M1639" s="110"/>
      <c r="N1639" s="115"/>
    </row>
    <row r="1640" spans="1:14" ht="61.2" hidden="1" x14ac:dyDescent="0.25">
      <c r="A1640" s="250" t="s">
        <v>748</v>
      </c>
      <c r="B1640" s="118" t="s">
        <v>1400</v>
      </c>
      <c r="C1640" s="112"/>
      <c r="D1640" s="193"/>
      <c r="E1640" s="193"/>
      <c r="F1640" s="193"/>
      <c r="G1640" s="193"/>
      <c r="H1640" s="193"/>
      <c r="I1640" s="193"/>
      <c r="J1640" s="193"/>
      <c r="K1640" s="193"/>
      <c r="L1640" s="193"/>
      <c r="M1640" s="98">
        <f>L1641</f>
        <v>2.7360000000000002</v>
      </c>
      <c r="N1640" s="105" t="s">
        <v>46</v>
      </c>
    </row>
    <row r="1641" spans="1:14" ht="12" hidden="1" customHeight="1" x14ac:dyDescent="0.2">
      <c r="A1641" s="148"/>
      <c r="B1641" s="139" t="s">
        <v>611</v>
      </c>
      <c r="C1641" s="115"/>
      <c r="D1641" s="108">
        <v>1</v>
      </c>
      <c r="E1641" s="108">
        <v>72</v>
      </c>
      <c r="F1641" s="238"/>
      <c r="G1641" s="108">
        <v>0.2</v>
      </c>
      <c r="H1641" s="238"/>
      <c r="I1641" s="108">
        <v>0.19</v>
      </c>
      <c r="J1641" s="238"/>
      <c r="K1641" s="108">
        <f>E1641*G1641*I1641</f>
        <v>2.7360000000000002</v>
      </c>
      <c r="L1641" s="108">
        <f>K1641</f>
        <v>2.7360000000000002</v>
      </c>
      <c r="M1641" s="110"/>
      <c r="N1641" s="115"/>
    </row>
    <row r="1642" spans="1:14" ht="12" hidden="1" customHeight="1" x14ac:dyDescent="0.2">
      <c r="A1642" s="225" t="s">
        <v>749</v>
      </c>
      <c r="B1642" s="141" t="s">
        <v>142</v>
      </c>
      <c r="C1642" s="127"/>
      <c r="D1642" s="237"/>
      <c r="E1642" s="237"/>
      <c r="F1642" s="237"/>
      <c r="G1642" s="237"/>
      <c r="H1642" s="237"/>
      <c r="I1642" s="237"/>
      <c r="J1642" s="237"/>
      <c r="K1642" s="237"/>
      <c r="L1642" s="237"/>
      <c r="M1642" s="128"/>
      <c r="N1642" s="127"/>
    </row>
    <row r="1643" spans="1:14" ht="40.799999999999997" hidden="1" x14ac:dyDescent="0.25">
      <c r="A1643" s="250" t="s">
        <v>750</v>
      </c>
      <c r="B1643" s="116" t="s">
        <v>1394</v>
      </c>
      <c r="C1643" s="95"/>
      <c r="D1643" s="101"/>
      <c r="E1643" s="101"/>
      <c r="F1643" s="101"/>
      <c r="G1643" s="105" t="s">
        <v>1392</v>
      </c>
      <c r="H1643" s="101"/>
      <c r="I1643" s="101"/>
      <c r="J1643" s="101"/>
      <c r="K1643" s="101"/>
      <c r="L1643" s="101"/>
      <c r="M1643" s="98">
        <f>L1644+L1645</f>
        <v>117</v>
      </c>
      <c r="N1643" s="105" t="s">
        <v>124</v>
      </c>
    </row>
    <row r="1644" spans="1:14" ht="12" hidden="1" customHeight="1" x14ac:dyDescent="0.2">
      <c r="A1644" s="148"/>
      <c r="B1644" s="139" t="s">
        <v>1395</v>
      </c>
      <c r="C1644" s="115"/>
      <c r="D1644" s="108">
        <v>1</v>
      </c>
      <c r="E1644" s="108">
        <v>72</v>
      </c>
      <c r="F1644" s="238"/>
      <c r="G1644" s="238"/>
      <c r="H1644" s="238"/>
      <c r="I1644" s="238"/>
      <c r="J1644" s="238"/>
      <c r="K1644" s="108">
        <v>72</v>
      </c>
      <c r="L1644" s="108">
        <v>72</v>
      </c>
      <c r="M1644" s="110"/>
      <c r="N1644" s="115"/>
    </row>
    <row r="1645" spans="1:14" ht="12" hidden="1" customHeight="1" x14ac:dyDescent="0.2">
      <c r="A1645" s="148"/>
      <c r="B1645" s="139" t="s">
        <v>1401</v>
      </c>
      <c r="C1645" s="249" t="s">
        <v>1402</v>
      </c>
      <c r="D1645" s="108">
        <v>1</v>
      </c>
      <c r="E1645" s="108">
        <f>1.8*(72/3+1)</f>
        <v>45</v>
      </c>
      <c r="F1645" s="238"/>
      <c r="G1645" s="108"/>
      <c r="H1645" s="238"/>
      <c r="I1645" s="238"/>
      <c r="J1645" s="238"/>
      <c r="K1645" s="108">
        <f>E1645</f>
        <v>45</v>
      </c>
      <c r="L1645" s="108">
        <f>K1645</f>
        <v>45</v>
      </c>
      <c r="M1645" s="110"/>
      <c r="N1645" s="115"/>
    </row>
    <row r="1646" spans="1:14" ht="12" hidden="1" customHeight="1" x14ac:dyDescent="0.2">
      <c r="A1646" s="225" t="s">
        <v>752</v>
      </c>
      <c r="B1646" s="141" t="s">
        <v>753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28"/>
      <c r="N1646" s="127"/>
    </row>
    <row r="1647" spans="1:14" ht="73.8" hidden="1" customHeight="1" x14ac:dyDescent="0.25">
      <c r="A1647" s="250" t="s">
        <v>754</v>
      </c>
      <c r="B1647" s="118" t="s">
        <v>755</v>
      </c>
      <c r="C1647" s="112"/>
      <c r="D1647" s="193"/>
      <c r="E1647" s="193"/>
      <c r="F1647" s="193"/>
      <c r="G1647" s="105" t="s">
        <v>1392</v>
      </c>
      <c r="H1647" s="193"/>
      <c r="I1647" s="193"/>
      <c r="J1647" s="193"/>
      <c r="K1647" s="193"/>
      <c r="L1647" s="193"/>
      <c r="M1647" s="98">
        <f>L1648</f>
        <v>129.6</v>
      </c>
      <c r="N1647" s="105" t="s">
        <v>63</v>
      </c>
    </row>
    <row r="1648" spans="1:14" ht="12" hidden="1" customHeight="1" x14ac:dyDescent="0.2">
      <c r="A1648" s="148"/>
      <c r="B1648" s="195" t="s">
        <v>1396</v>
      </c>
      <c r="C1648" s="115"/>
      <c r="D1648" s="108">
        <v>1</v>
      </c>
      <c r="E1648" s="108">
        <f>E1644</f>
        <v>72</v>
      </c>
      <c r="F1648" s="238"/>
      <c r="G1648" s="108">
        <v>1.8</v>
      </c>
      <c r="H1648" s="238"/>
      <c r="I1648" s="238"/>
      <c r="J1648" s="238"/>
      <c r="K1648" s="108">
        <f>E1648*G1648</f>
        <v>129.6</v>
      </c>
      <c r="L1648" s="108">
        <f>K1648*D1648</f>
        <v>129.6</v>
      </c>
      <c r="M1648" s="248"/>
      <c r="N1648" s="115"/>
    </row>
    <row r="1649" spans="1:14" ht="12" hidden="1" customHeight="1" x14ac:dyDescent="0.2">
      <c r="A1649" s="225" t="s">
        <v>756</v>
      </c>
      <c r="B1649" s="141" t="s">
        <v>108</v>
      </c>
      <c r="C1649" s="127"/>
      <c r="D1649" s="237"/>
      <c r="E1649" s="237"/>
      <c r="F1649" s="237"/>
      <c r="G1649" s="237"/>
      <c r="H1649" s="237"/>
      <c r="I1649" s="237"/>
      <c r="J1649" s="237"/>
      <c r="K1649" s="237"/>
      <c r="L1649" s="237"/>
      <c r="M1649" s="156"/>
      <c r="N1649" s="127"/>
    </row>
    <row r="1650" spans="1:14" ht="74.25" hidden="1" customHeight="1" x14ac:dyDescent="0.25">
      <c r="A1650" s="250" t="s">
        <v>757</v>
      </c>
      <c r="B1650" s="118" t="s">
        <v>109</v>
      </c>
      <c r="C1650" s="112"/>
      <c r="D1650" s="193"/>
      <c r="E1650" s="193"/>
      <c r="F1650" s="193"/>
      <c r="G1650" s="240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idden="1" x14ac:dyDescent="0.2">
      <c r="A1651" s="148"/>
      <c r="B1651" s="195" t="s">
        <v>1396</v>
      </c>
      <c r="C1651" s="115"/>
      <c r="D1651" s="108">
        <v>2</v>
      </c>
      <c r="E1651" s="108">
        <f>E1648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07.25" hidden="1" customHeight="1" x14ac:dyDescent="0.25">
      <c r="A1652" s="250" t="s">
        <v>758</v>
      </c>
      <c r="B1652" s="116" t="s">
        <v>941</v>
      </c>
      <c r="C1652" s="112"/>
      <c r="D1652" s="193"/>
      <c r="E1652" s="193"/>
      <c r="F1652" s="193"/>
      <c r="G1652" s="126" t="s">
        <v>903</v>
      </c>
      <c r="H1652" s="193"/>
      <c r="I1652" s="193"/>
      <c r="J1652" s="193"/>
      <c r="K1652" s="193"/>
      <c r="L1652" s="193"/>
      <c r="M1652" s="142">
        <f>L1653</f>
        <v>288</v>
      </c>
      <c r="N1652" s="105" t="s">
        <v>63</v>
      </c>
    </row>
    <row r="1653" spans="1:14" ht="12" hidden="1" customHeight="1" x14ac:dyDescent="0.2">
      <c r="A1653" s="148"/>
      <c r="B1653" s="195" t="s">
        <v>1396</v>
      </c>
      <c r="C1653" s="115"/>
      <c r="D1653" s="108">
        <v>2</v>
      </c>
      <c r="E1653" s="108">
        <f>E1651</f>
        <v>72</v>
      </c>
      <c r="F1653" s="238"/>
      <c r="G1653" s="108">
        <v>2</v>
      </c>
      <c r="H1653" s="238"/>
      <c r="I1653" s="238"/>
      <c r="J1653" s="238"/>
      <c r="K1653" s="108">
        <f>E1653*G1653</f>
        <v>144</v>
      </c>
      <c r="L1653" s="108">
        <f>K1653*D1653</f>
        <v>288</v>
      </c>
      <c r="M1653" s="248"/>
      <c r="N1653" s="115"/>
    </row>
    <row r="1654" spans="1:14" ht="12" hidden="1" customHeight="1" x14ac:dyDescent="0.2">
      <c r="A1654" s="225" t="s">
        <v>759</v>
      </c>
      <c r="B1654" s="141" t="s">
        <v>42</v>
      </c>
      <c r="C1654" s="127"/>
      <c r="D1654" s="237"/>
      <c r="E1654" s="237"/>
      <c r="F1654" s="237"/>
      <c r="G1654" s="237"/>
      <c r="H1654" s="237"/>
      <c r="I1654" s="237"/>
      <c r="J1654" s="237"/>
      <c r="K1654" s="237"/>
      <c r="L1654" s="237"/>
      <c r="M1654" s="156"/>
      <c r="N1654" s="127"/>
    </row>
    <row r="1655" spans="1:14" ht="36" hidden="1" customHeight="1" x14ac:dyDescent="0.25">
      <c r="A1655" s="250" t="s">
        <v>758</v>
      </c>
      <c r="B1655" s="116" t="s">
        <v>1397</v>
      </c>
      <c r="C1655" s="95"/>
      <c r="D1655" s="101"/>
      <c r="E1655" s="101"/>
      <c r="F1655" s="101"/>
      <c r="G1655" s="240" t="s">
        <v>903</v>
      </c>
      <c r="H1655" s="101"/>
      <c r="I1655" s="101"/>
      <c r="J1655" s="101"/>
      <c r="K1655" s="101"/>
      <c r="L1655" s="101"/>
      <c r="M1655" s="236">
        <v>350.84</v>
      </c>
      <c r="N1655" s="227" t="s">
        <v>63</v>
      </c>
    </row>
    <row r="1656" spans="1:14" ht="12" hidden="1" customHeight="1" x14ac:dyDescent="0.2">
      <c r="A1656" s="153"/>
      <c r="B1656" s="173" t="s">
        <v>1396</v>
      </c>
      <c r="C1656" s="100"/>
      <c r="D1656" s="99">
        <v>2</v>
      </c>
      <c r="E1656" s="99">
        <v>87.71</v>
      </c>
      <c r="F1656" s="106"/>
      <c r="G1656" s="99">
        <v>2</v>
      </c>
      <c r="H1656" s="106"/>
      <c r="I1656" s="106"/>
      <c r="J1656" s="106"/>
      <c r="K1656" s="99">
        <v>175.42</v>
      </c>
      <c r="L1656" s="99">
        <v>350.84</v>
      </c>
      <c r="M1656" s="161"/>
      <c r="N1656" s="100"/>
    </row>
    <row r="1657" spans="1:14" hidden="1" x14ac:dyDescent="0.2">
      <c r="A1657" s="153"/>
      <c r="B1657" s="173" t="s">
        <v>884</v>
      </c>
      <c r="C1657" s="100"/>
      <c r="D1657" s="99">
        <v>1</v>
      </c>
      <c r="E1657" s="99">
        <v>49.39</v>
      </c>
      <c r="F1657" s="106"/>
      <c r="G1657" s="106"/>
      <c r="H1657" s="106"/>
      <c r="I1657" s="106"/>
      <c r="J1657" s="106"/>
      <c r="K1657" s="99">
        <v>49.39</v>
      </c>
      <c r="L1657" s="99">
        <v>49.39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207" t="s">
        <v>1593</v>
      </c>
      <c r="B1659" s="141" t="str">
        <f>'2º READ.'!B568</f>
        <v>TERRAPLANAGEM</v>
      </c>
      <c r="C1659" s="127"/>
      <c r="D1659" s="237"/>
      <c r="E1659" s="237"/>
      <c r="F1659" s="237"/>
      <c r="G1659" s="237"/>
      <c r="H1659" s="237"/>
      <c r="I1659" s="237"/>
      <c r="J1659" s="237"/>
      <c r="K1659" s="237"/>
      <c r="L1659" s="237"/>
      <c r="M1659" s="156"/>
      <c r="N1659" s="127"/>
    </row>
    <row r="1660" spans="1:14" ht="71.400000000000006" hidden="1" x14ac:dyDescent="0.25">
      <c r="A1660" s="250" t="s">
        <v>758</v>
      </c>
      <c r="B1660" s="116" t="str">
        <f>'2º READ.'!B569</f>
        <v>ATERRO MECANIZADO DE VALA COM ESCAVADEIRA HIDRÁULICA (CAPACIDADE DA CAÇAMBA: 0,8 M³ / POTÊNCIA: 111 HP), LARGURA DE 1,5 A 2,5 M, PROFUNDIDADE ATÉ 1,5 M, COM SOLO ARGILO-ARENOSO.</v>
      </c>
      <c r="C1660" s="95"/>
      <c r="D1660" s="101"/>
      <c r="E1660" s="101"/>
      <c r="F1660" s="101"/>
      <c r="G1660" s="240"/>
      <c r="H1660" s="101"/>
      <c r="I1660" s="101"/>
      <c r="J1660" s="101"/>
      <c r="K1660" s="101"/>
      <c r="L1660" s="101"/>
      <c r="M1660" s="566">
        <f>L1661</f>
        <v>11164.8</v>
      </c>
      <c r="N1660" s="227" t="s">
        <v>46</v>
      </c>
    </row>
    <row r="1661" spans="1:14" hidden="1" x14ac:dyDescent="0.2">
      <c r="A1661" s="153"/>
      <c r="B1661" s="173" t="s">
        <v>1594</v>
      </c>
      <c r="C1661" s="100"/>
      <c r="D1661" s="99">
        <v>1</v>
      </c>
      <c r="E1661" s="99">
        <v>11164.8</v>
      </c>
      <c r="F1661" s="106"/>
      <c r="G1661" s="99"/>
      <c r="H1661" s="106"/>
      <c r="I1661" s="106"/>
      <c r="J1661" s="106"/>
      <c r="K1661" s="99"/>
      <c r="L1661" s="99">
        <f>E1661</f>
        <v>11164.8</v>
      </c>
      <c r="M1661" s="161"/>
      <c r="N1661" s="100"/>
    </row>
    <row r="1667" spans="9:9" x14ac:dyDescent="0.25">
      <c r="I1667" s="48">
        <v>77</v>
      </c>
    </row>
  </sheetData>
  <mergeCells count="28">
    <mergeCell ref="B1597:C1597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6:C1596"/>
    <mergeCell ref="B1610:C1610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8:C1608"/>
    <mergeCell ref="B1609:C1609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4" width="9.5" style="31" customWidth="1"/>
    <col min="5" max="5" width="10.796875" style="31" customWidth="1"/>
    <col min="6" max="6" width="11.69921875" style="2" customWidth="1"/>
    <col min="7" max="7" width="10.796875" style="2" customWidth="1"/>
    <col min="8" max="8" width="11.59765625" style="4" customWidth="1"/>
    <col min="9" max="9" width="10.29687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25">
      <c r="A1" s="19"/>
      <c r="B1" s="20"/>
      <c r="C1" s="596" t="s">
        <v>810</v>
      </c>
      <c r="D1" s="596"/>
      <c r="E1" s="596"/>
      <c r="F1" s="596"/>
      <c r="G1" s="596"/>
      <c r="H1" s="596"/>
      <c r="I1" s="596"/>
      <c r="J1" s="596"/>
      <c r="K1" s="597"/>
      <c r="L1" s="5"/>
      <c r="M1" s="5"/>
      <c r="N1" s="5"/>
      <c r="O1" s="5"/>
      <c r="P1" s="5"/>
    </row>
    <row r="2" spans="1:16" s="6" customFormat="1" ht="12.75" customHeight="1" x14ac:dyDescent="0.25">
      <c r="A2" s="19"/>
      <c r="B2" s="20"/>
      <c r="C2" s="596"/>
      <c r="D2" s="596"/>
      <c r="E2" s="596"/>
      <c r="F2" s="596"/>
      <c r="G2" s="596"/>
      <c r="H2" s="596"/>
      <c r="I2" s="596"/>
      <c r="J2" s="596"/>
      <c r="K2" s="597"/>
      <c r="L2" s="5"/>
      <c r="M2" s="5"/>
      <c r="N2" s="5"/>
      <c r="O2" s="5"/>
      <c r="P2" s="5"/>
    </row>
    <row r="3" spans="1:16" s="6" customFormat="1" ht="12.75" customHeight="1" x14ac:dyDescent="0.25">
      <c r="A3" s="19"/>
      <c r="C3" s="596"/>
      <c r="D3" s="596"/>
      <c r="E3" s="596"/>
      <c r="F3" s="596"/>
      <c r="G3" s="596"/>
      <c r="H3" s="596"/>
      <c r="I3" s="596"/>
      <c r="J3" s="596"/>
      <c r="K3" s="597"/>
      <c r="L3" s="5"/>
      <c r="M3" s="5"/>
      <c r="N3" s="5"/>
      <c r="O3" s="5"/>
      <c r="P3" s="5"/>
    </row>
    <row r="4" spans="1:16" s="6" customFormat="1" ht="12.75" customHeight="1" x14ac:dyDescent="0.25">
      <c r="A4" s="19"/>
      <c r="B4" s="18" t="s">
        <v>24</v>
      </c>
      <c r="C4" s="596"/>
      <c r="D4" s="596"/>
      <c r="E4" s="596"/>
      <c r="F4" s="596"/>
      <c r="G4" s="596"/>
      <c r="H4" s="596"/>
      <c r="I4" s="596"/>
      <c r="J4" s="596"/>
      <c r="K4" s="597"/>
      <c r="L4" s="5"/>
      <c r="M4" s="5"/>
      <c r="N4" s="5"/>
      <c r="O4" s="5"/>
      <c r="P4" s="5"/>
    </row>
    <row r="5" spans="1:16" s="6" customFormat="1" ht="12.75" customHeight="1" x14ac:dyDescent="0.25">
      <c r="A5" s="21"/>
      <c r="B5" s="18" t="s">
        <v>6</v>
      </c>
      <c r="C5" s="598"/>
      <c r="D5" s="598"/>
      <c r="E5" s="598"/>
      <c r="F5" s="598"/>
      <c r="G5" s="598"/>
      <c r="H5" s="598"/>
      <c r="I5" s="598"/>
      <c r="J5" s="598"/>
      <c r="K5" s="599"/>
      <c r="L5" s="5"/>
      <c r="M5" s="5"/>
      <c r="N5" s="5"/>
      <c r="O5" s="5"/>
      <c r="P5" s="5"/>
    </row>
    <row r="6" spans="1:16" s="6" customFormat="1" ht="27.6" x14ac:dyDescent="0.25">
      <c r="A6" s="600" t="s">
        <v>2</v>
      </c>
      <c r="B6" s="601"/>
      <c r="C6" s="601"/>
      <c r="D6" s="601"/>
      <c r="E6" s="602"/>
      <c r="F6" s="603" t="s">
        <v>3</v>
      </c>
      <c r="G6" s="604"/>
      <c r="H6" s="604"/>
      <c r="I6" s="60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25">
      <c r="A7" s="606" t="s">
        <v>56</v>
      </c>
      <c r="B7" s="607"/>
      <c r="C7" s="607"/>
      <c r="D7" s="607"/>
      <c r="E7" s="608"/>
      <c r="F7" s="606" t="s">
        <v>6</v>
      </c>
      <c r="G7" s="607"/>
      <c r="H7" s="607"/>
      <c r="I7" s="608"/>
      <c r="J7" s="595">
        <v>45078</v>
      </c>
      <c r="K7" s="612" t="s">
        <v>823</v>
      </c>
      <c r="L7" s="5"/>
      <c r="M7" s="5"/>
      <c r="N7" s="5"/>
      <c r="O7" s="5"/>
      <c r="P7" s="5"/>
    </row>
    <row r="8" spans="1:16" s="6" customFormat="1" x14ac:dyDescent="0.25">
      <c r="A8" s="609"/>
      <c r="B8" s="610"/>
      <c r="C8" s="610"/>
      <c r="D8" s="610"/>
      <c r="E8" s="611"/>
      <c r="F8" s="609"/>
      <c r="G8" s="610"/>
      <c r="H8" s="610"/>
      <c r="I8" s="611"/>
      <c r="J8" s="595"/>
      <c r="K8" s="613"/>
      <c r="L8" s="5"/>
      <c r="M8" s="5"/>
      <c r="N8" s="5"/>
      <c r="O8" s="5"/>
      <c r="P8" s="5"/>
    </row>
    <row r="9" spans="1:16" s="6" customFormat="1" ht="33" customHeight="1" x14ac:dyDescent="0.25">
      <c r="A9" s="600" t="s">
        <v>7</v>
      </c>
      <c r="B9" s="601"/>
      <c r="C9" s="601"/>
      <c r="D9" s="601"/>
      <c r="E9" s="602"/>
      <c r="F9" s="586" t="s">
        <v>8</v>
      </c>
      <c r="G9" s="586"/>
      <c r="H9" s="586"/>
      <c r="I9" s="586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25">
      <c r="A10" s="614" t="s">
        <v>801</v>
      </c>
      <c r="B10" s="615"/>
      <c r="C10" s="615"/>
      <c r="D10" s="615"/>
      <c r="E10" s="616"/>
      <c r="F10" s="589" t="s">
        <v>804</v>
      </c>
      <c r="G10" s="589"/>
      <c r="H10" s="589"/>
      <c r="I10" s="589"/>
      <c r="J10" s="595">
        <v>44957</v>
      </c>
      <c r="K10" s="595">
        <v>45322</v>
      </c>
      <c r="L10" s="5"/>
      <c r="M10" s="5"/>
      <c r="N10" s="5"/>
      <c r="O10" s="5"/>
      <c r="P10" s="5"/>
    </row>
    <row r="11" spans="1:16" s="6" customFormat="1" x14ac:dyDescent="0.25">
      <c r="A11" s="617"/>
      <c r="B11" s="618"/>
      <c r="C11" s="618"/>
      <c r="D11" s="618"/>
      <c r="E11" s="619"/>
      <c r="F11" s="589"/>
      <c r="G11" s="589"/>
      <c r="H11" s="589"/>
      <c r="I11" s="589"/>
      <c r="J11" s="595"/>
      <c r="K11" s="595"/>
      <c r="L11" s="5"/>
      <c r="M11" s="5"/>
      <c r="N11" s="5"/>
      <c r="O11" s="5"/>
      <c r="P11" s="5"/>
    </row>
    <row r="12" spans="1:16" s="6" customFormat="1" x14ac:dyDescent="0.25">
      <c r="A12" s="586" t="s">
        <v>11</v>
      </c>
      <c r="B12" s="586"/>
      <c r="C12" s="586" t="s">
        <v>12</v>
      </c>
      <c r="D12" s="586"/>
      <c r="E12" s="586"/>
      <c r="F12" s="586" t="s">
        <v>13</v>
      </c>
      <c r="G12" s="586"/>
      <c r="H12" s="587" t="s">
        <v>14</v>
      </c>
      <c r="I12" s="587"/>
      <c r="J12" s="588" t="s">
        <v>15</v>
      </c>
      <c r="K12" s="588"/>
      <c r="L12" s="5"/>
      <c r="M12" s="5"/>
      <c r="N12" s="5"/>
      <c r="O12" s="5"/>
      <c r="P12" s="5"/>
    </row>
    <row r="13" spans="1:16" s="6" customFormat="1" ht="15" customHeight="1" x14ac:dyDescent="0.25">
      <c r="A13" s="589" t="s">
        <v>802</v>
      </c>
      <c r="B13" s="589"/>
      <c r="C13" s="589" t="s">
        <v>803</v>
      </c>
      <c r="D13" s="589"/>
      <c r="E13" s="589"/>
      <c r="F13" s="590">
        <v>2233696.41</v>
      </c>
      <c r="G13" s="591"/>
      <c r="H13" s="594">
        <f>I544</f>
        <v>100073.22000000002</v>
      </c>
      <c r="I13" s="594"/>
      <c r="J13" s="589" t="s">
        <v>822</v>
      </c>
      <c r="K13" s="589"/>
      <c r="L13" s="5"/>
      <c r="M13" s="5"/>
      <c r="N13" s="5"/>
      <c r="O13" s="5"/>
      <c r="P13" s="5"/>
    </row>
    <row r="14" spans="1:16" s="6" customFormat="1" x14ac:dyDescent="0.25">
      <c r="A14" s="589"/>
      <c r="B14" s="589"/>
      <c r="C14" s="589"/>
      <c r="D14" s="589"/>
      <c r="E14" s="589"/>
      <c r="F14" s="592"/>
      <c r="G14" s="593"/>
      <c r="H14" s="594"/>
      <c r="I14" s="594"/>
      <c r="J14" s="589"/>
      <c r="K14" s="589"/>
      <c r="L14" s="5"/>
      <c r="M14" s="5"/>
      <c r="N14" s="5"/>
      <c r="O14" s="5"/>
      <c r="P14" s="5"/>
    </row>
    <row r="15" spans="1:16" s="6" customFormat="1" x14ac:dyDescent="0.25">
      <c r="A15" s="581"/>
      <c r="B15" s="581"/>
      <c r="C15" s="581"/>
      <c r="D15" s="581"/>
      <c r="E15" s="581"/>
      <c r="F15" s="581"/>
      <c r="G15" s="581"/>
      <c r="H15" s="581"/>
      <c r="I15" s="581"/>
      <c r="J15" s="581"/>
      <c r="K15" s="581"/>
      <c r="L15" s="5"/>
      <c r="M15" s="5"/>
      <c r="N15" s="5"/>
      <c r="O15" s="5"/>
      <c r="P15" s="5"/>
    </row>
    <row r="16" spans="1:16" s="10" customFormat="1" ht="12.75" customHeight="1" x14ac:dyDescent="0.3">
      <c r="A16" s="582" t="s">
        <v>16</v>
      </c>
      <c r="B16" s="583" t="s">
        <v>17</v>
      </c>
      <c r="C16" s="583" t="s">
        <v>0</v>
      </c>
      <c r="D16" s="68"/>
      <c r="E16" s="582" t="s">
        <v>1</v>
      </c>
      <c r="F16" s="582"/>
      <c r="G16" s="582"/>
      <c r="H16" s="584" t="s">
        <v>19</v>
      </c>
      <c r="I16" s="584"/>
      <c r="J16" s="584"/>
      <c r="K16" s="585" t="s">
        <v>20</v>
      </c>
      <c r="L16" s="9"/>
      <c r="M16" s="9"/>
      <c r="N16" s="9"/>
      <c r="O16" s="9"/>
      <c r="P16" s="9"/>
    </row>
    <row r="17" spans="1:16" s="10" customFormat="1" ht="41.4" x14ac:dyDescent="0.3">
      <c r="A17" s="582"/>
      <c r="B17" s="583"/>
      <c r="C17" s="58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5"/>
      <c r="L17" s="9"/>
      <c r="M17" s="9"/>
      <c r="N17" s="9"/>
      <c r="O17" s="9"/>
      <c r="P17" s="9"/>
    </row>
    <row r="18" spans="1:16" x14ac:dyDescent="0.25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25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6" x14ac:dyDescent="0.25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7.6" x14ac:dyDescent="0.25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7.6" x14ac:dyDescent="0.25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7.6" x14ac:dyDescent="0.25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6" x14ac:dyDescent="0.25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7.6" x14ac:dyDescent="0.25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7.6" x14ac:dyDescent="0.25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7.6" x14ac:dyDescent="0.25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7.6" x14ac:dyDescent="0.25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7.6" x14ac:dyDescent="0.25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7.6" x14ac:dyDescent="0.25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7.6" x14ac:dyDescent="0.25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7.6" x14ac:dyDescent="0.25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7.6" x14ac:dyDescent="0.25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7.6" x14ac:dyDescent="0.25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6" x14ac:dyDescent="0.25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6" x14ac:dyDescent="0.25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41.4" x14ac:dyDescent="0.25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41.4" x14ac:dyDescent="0.25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41.4" x14ac:dyDescent="0.25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41.4" x14ac:dyDescent="0.25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41.4" x14ac:dyDescent="0.25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41.4" x14ac:dyDescent="0.25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7.6" x14ac:dyDescent="0.25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6" x14ac:dyDescent="0.25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41.4" x14ac:dyDescent="0.25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6" x14ac:dyDescent="0.25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41.4" x14ac:dyDescent="0.25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41.4" x14ac:dyDescent="0.25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6" x14ac:dyDescent="0.25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7.6" x14ac:dyDescent="0.25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7.6" x14ac:dyDescent="0.25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7.6" x14ac:dyDescent="0.25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6" x14ac:dyDescent="0.25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6" x14ac:dyDescent="0.25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7.6" x14ac:dyDescent="0.25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6" x14ac:dyDescent="0.25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7.6" x14ac:dyDescent="0.25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7.6" x14ac:dyDescent="0.25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7.6" x14ac:dyDescent="0.25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7.6" x14ac:dyDescent="0.25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7.6" x14ac:dyDescent="0.25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7.6" x14ac:dyDescent="0.25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7.6" x14ac:dyDescent="0.25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7.6" x14ac:dyDescent="0.25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7.6" x14ac:dyDescent="0.25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7.6" x14ac:dyDescent="0.25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6" x14ac:dyDescent="0.25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6" x14ac:dyDescent="0.25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41.4" x14ac:dyDescent="0.25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41.4" x14ac:dyDescent="0.25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41.4" x14ac:dyDescent="0.25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41.4" x14ac:dyDescent="0.25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7.6" x14ac:dyDescent="0.25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7.6" x14ac:dyDescent="0.25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7.6" x14ac:dyDescent="0.25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6" x14ac:dyDescent="0.25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41.4" x14ac:dyDescent="0.25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6" x14ac:dyDescent="0.25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41.4" x14ac:dyDescent="0.25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7.6" x14ac:dyDescent="0.25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41.4" x14ac:dyDescent="0.25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7.6" x14ac:dyDescent="0.25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25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41.4" x14ac:dyDescent="0.25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6" x14ac:dyDescent="0.25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5.2" x14ac:dyDescent="0.25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41.4" x14ac:dyDescent="0.25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7.6" x14ac:dyDescent="0.25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6" x14ac:dyDescent="0.25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7.6" x14ac:dyDescent="0.25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5.2" x14ac:dyDescent="0.25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41.4" x14ac:dyDescent="0.25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7.6" x14ac:dyDescent="0.25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41.4" x14ac:dyDescent="0.25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6" x14ac:dyDescent="0.25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41.4" x14ac:dyDescent="0.25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41.4" x14ac:dyDescent="0.25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41.4" x14ac:dyDescent="0.25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6" x14ac:dyDescent="0.25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7.6" x14ac:dyDescent="0.25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6" x14ac:dyDescent="0.25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7.6" x14ac:dyDescent="0.25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6" x14ac:dyDescent="0.25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7.6" x14ac:dyDescent="0.25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7.6" x14ac:dyDescent="0.25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6" x14ac:dyDescent="0.25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6" x14ac:dyDescent="0.25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41.4" x14ac:dyDescent="0.25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7.6" x14ac:dyDescent="0.25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7.6" x14ac:dyDescent="0.25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6" x14ac:dyDescent="0.25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41.4" x14ac:dyDescent="0.25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7.6" x14ac:dyDescent="0.25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6" x14ac:dyDescent="0.25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7.6" x14ac:dyDescent="0.25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7.6" x14ac:dyDescent="0.25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7.6" x14ac:dyDescent="0.25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6" x14ac:dyDescent="0.25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6" x14ac:dyDescent="0.25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7.6" x14ac:dyDescent="0.25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6" x14ac:dyDescent="0.25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7.6" x14ac:dyDescent="0.25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6" x14ac:dyDescent="0.25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6" x14ac:dyDescent="0.25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7.6" x14ac:dyDescent="0.25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6" x14ac:dyDescent="0.25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6" x14ac:dyDescent="0.25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7.6" x14ac:dyDescent="0.25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6" x14ac:dyDescent="0.25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7.6" x14ac:dyDescent="0.25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6" x14ac:dyDescent="0.25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6" x14ac:dyDescent="0.25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6" x14ac:dyDescent="0.25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7.6" x14ac:dyDescent="0.25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6" x14ac:dyDescent="0.25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7.6" x14ac:dyDescent="0.25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7.6" x14ac:dyDescent="0.25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7.6" x14ac:dyDescent="0.25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7.6" x14ac:dyDescent="0.25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41.4" x14ac:dyDescent="0.25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7.6" x14ac:dyDescent="0.25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7.6" x14ac:dyDescent="0.25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7.6" x14ac:dyDescent="0.25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7.6" x14ac:dyDescent="0.25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6" x14ac:dyDescent="0.25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6" x14ac:dyDescent="0.25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41.4" x14ac:dyDescent="0.25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41.4" x14ac:dyDescent="0.25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41.4" x14ac:dyDescent="0.25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41.4" x14ac:dyDescent="0.25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7.6" x14ac:dyDescent="0.25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7.6" x14ac:dyDescent="0.25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6" x14ac:dyDescent="0.25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41.4" x14ac:dyDescent="0.25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7.6" x14ac:dyDescent="0.25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7.6" x14ac:dyDescent="0.25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7.6" x14ac:dyDescent="0.25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41.4" x14ac:dyDescent="0.25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6" x14ac:dyDescent="0.25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41.4" x14ac:dyDescent="0.25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7.6" x14ac:dyDescent="0.25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25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6" x14ac:dyDescent="0.25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7.6" x14ac:dyDescent="0.25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41.4" x14ac:dyDescent="0.25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7.6" x14ac:dyDescent="0.25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6" x14ac:dyDescent="0.25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7.6" x14ac:dyDescent="0.25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5.2" x14ac:dyDescent="0.25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41.4" x14ac:dyDescent="0.25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41.4" x14ac:dyDescent="0.25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41.4" x14ac:dyDescent="0.25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6" x14ac:dyDescent="0.25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41.4" x14ac:dyDescent="0.25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41.4" x14ac:dyDescent="0.25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5.2" x14ac:dyDescent="0.25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6" x14ac:dyDescent="0.25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7.6" x14ac:dyDescent="0.25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7.6" x14ac:dyDescent="0.25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7.6" x14ac:dyDescent="0.25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25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25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7.6" x14ac:dyDescent="0.25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6" x14ac:dyDescent="0.25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7.6" x14ac:dyDescent="0.25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7.6" x14ac:dyDescent="0.25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41.4" x14ac:dyDescent="0.25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7.6" x14ac:dyDescent="0.25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7.6" x14ac:dyDescent="0.25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7.6" x14ac:dyDescent="0.25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7.6" x14ac:dyDescent="0.25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41.4" x14ac:dyDescent="0.25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6" x14ac:dyDescent="0.25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6" x14ac:dyDescent="0.25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7.6" x14ac:dyDescent="0.25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6" x14ac:dyDescent="0.25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7.6" x14ac:dyDescent="0.25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7.6" x14ac:dyDescent="0.25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7.6" x14ac:dyDescent="0.25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41.4" x14ac:dyDescent="0.25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41.4" x14ac:dyDescent="0.25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41.4" x14ac:dyDescent="0.25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41.4" x14ac:dyDescent="0.25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41.4" x14ac:dyDescent="0.25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7.6" x14ac:dyDescent="0.25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7.6" x14ac:dyDescent="0.25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6" x14ac:dyDescent="0.25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6" x14ac:dyDescent="0.25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41.4" x14ac:dyDescent="0.25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7.6" x14ac:dyDescent="0.25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7.6" x14ac:dyDescent="0.25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7.6" x14ac:dyDescent="0.25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41.4" x14ac:dyDescent="0.25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6" x14ac:dyDescent="0.25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41.4" x14ac:dyDescent="0.25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7.6" x14ac:dyDescent="0.25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6" x14ac:dyDescent="0.25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6" x14ac:dyDescent="0.25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7.6" x14ac:dyDescent="0.25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41.4" x14ac:dyDescent="0.25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7.6" x14ac:dyDescent="0.25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6" x14ac:dyDescent="0.25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7.6" x14ac:dyDescent="0.25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5.2" x14ac:dyDescent="0.25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41.4" x14ac:dyDescent="0.25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5.2" x14ac:dyDescent="0.25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41.4" x14ac:dyDescent="0.25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6" x14ac:dyDescent="0.25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41.4" x14ac:dyDescent="0.25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41.4" x14ac:dyDescent="0.25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5.2" x14ac:dyDescent="0.25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6" x14ac:dyDescent="0.25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7.6" x14ac:dyDescent="0.25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7.6" x14ac:dyDescent="0.25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7.6" x14ac:dyDescent="0.25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6" x14ac:dyDescent="0.25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6" x14ac:dyDescent="0.25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7.6" x14ac:dyDescent="0.25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6" x14ac:dyDescent="0.25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7.6" x14ac:dyDescent="0.25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7.6" x14ac:dyDescent="0.25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41.4" x14ac:dyDescent="0.25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7.6" x14ac:dyDescent="0.25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7.6" x14ac:dyDescent="0.25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7.6" x14ac:dyDescent="0.25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7.6" x14ac:dyDescent="0.25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41.4" x14ac:dyDescent="0.25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6" x14ac:dyDescent="0.25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6" x14ac:dyDescent="0.25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6" x14ac:dyDescent="0.25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7.6" x14ac:dyDescent="0.25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6" x14ac:dyDescent="0.25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7.6" x14ac:dyDescent="0.25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7.6" x14ac:dyDescent="0.25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7.6" x14ac:dyDescent="0.25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7.6" x14ac:dyDescent="0.25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7.6" x14ac:dyDescent="0.25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7.6" x14ac:dyDescent="0.25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7.6" x14ac:dyDescent="0.25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7.6" x14ac:dyDescent="0.25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6" x14ac:dyDescent="0.25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7.6" x14ac:dyDescent="0.25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6" x14ac:dyDescent="0.25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41.4" x14ac:dyDescent="0.25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6" x14ac:dyDescent="0.25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41.4" x14ac:dyDescent="0.25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41.4" x14ac:dyDescent="0.25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6" x14ac:dyDescent="0.25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6" x14ac:dyDescent="0.25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7.6" x14ac:dyDescent="0.25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6" x14ac:dyDescent="0.25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41.4" x14ac:dyDescent="0.25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7.6" x14ac:dyDescent="0.25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6" x14ac:dyDescent="0.25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6" x14ac:dyDescent="0.25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7.6" x14ac:dyDescent="0.25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7.6" x14ac:dyDescent="0.25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6" x14ac:dyDescent="0.25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6" x14ac:dyDescent="0.25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7.6" x14ac:dyDescent="0.25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6" x14ac:dyDescent="0.25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7.6" x14ac:dyDescent="0.25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7.6" x14ac:dyDescent="0.25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7.6" x14ac:dyDescent="0.25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7.6" x14ac:dyDescent="0.25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7.6" x14ac:dyDescent="0.25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7.6" x14ac:dyDescent="0.25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7.6" x14ac:dyDescent="0.25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7.6" x14ac:dyDescent="0.25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6" x14ac:dyDescent="0.25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7.6" x14ac:dyDescent="0.25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6" x14ac:dyDescent="0.25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41.4" x14ac:dyDescent="0.25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6" x14ac:dyDescent="0.25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41.4" x14ac:dyDescent="0.25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41.4" x14ac:dyDescent="0.25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6" x14ac:dyDescent="0.25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6" x14ac:dyDescent="0.25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7.6" x14ac:dyDescent="0.25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6" x14ac:dyDescent="0.25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41.4" x14ac:dyDescent="0.25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7.6" x14ac:dyDescent="0.25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6" x14ac:dyDescent="0.25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6" x14ac:dyDescent="0.25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7.6" x14ac:dyDescent="0.25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7.6" x14ac:dyDescent="0.25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6" x14ac:dyDescent="0.25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6" x14ac:dyDescent="0.25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7.6" x14ac:dyDescent="0.25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6" x14ac:dyDescent="0.25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7.6" x14ac:dyDescent="0.25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7.6" x14ac:dyDescent="0.25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7.6" x14ac:dyDescent="0.25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7.6" x14ac:dyDescent="0.25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7.6" x14ac:dyDescent="0.25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7.6" x14ac:dyDescent="0.25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7.6" x14ac:dyDescent="0.25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7.6" x14ac:dyDescent="0.25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7.6" x14ac:dyDescent="0.25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7.6" x14ac:dyDescent="0.25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6" x14ac:dyDescent="0.25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6" x14ac:dyDescent="0.25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41.4" x14ac:dyDescent="0.25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41.4" x14ac:dyDescent="0.25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41.4" x14ac:dyDescent="0.25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41.4" x14ac:dyDescent="0.25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7.6" x14ac:dyDescent="0.25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7.6" x14ac:dyDescent="0.25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7.6" x14ac:dyDescent="0.25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6" x14ac:dyDescent="0.25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41.4" x14ac:dyDescent="0.25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6" x14ac:dyDescent="0.25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41.4" x14ac:dyDescent="0.25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7.6" x14ac:dyDescent="0.25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41.4" x14ac:dyDescent="0.25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41.4" x14ac:dyDescent="0.25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6" x14ac:dyDescent="0.25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5.2" x14ac:dyDescent="0.25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41.4" x14ac:dyDescent="0.25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7.6" x14ac:dyDescent="0.25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6" x14ac:dyDescent="0.25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7.6" x14ac:dyDescent="0.25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5.2" x14ac:dyDescent="0.25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41.4" x14ac:dyDescent="0.25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7.6" x14ac:dyDescent="0.25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6" x14ac:dyDescent="0.25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41.4" x14ac:dyDescent="0.25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41.4" x14ac:dyDescent="0.25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41.4" x14ac:dyDescent="0.25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7.6" x14ac:dyDescent="0.25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6" x14ac:dyDescent="0.25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7.6" x14ac:dyDescent="0.25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7.6" x14ac:dyDescent="0.25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7.6" x14ac:dyDescent="0.25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6" x14ac:dyDescent="0.25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6" x14ac:dyDescent="0.25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7.6" x14ac:dyDescent="0.25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6" x14ac:dyDescent="0.25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7.6" x14ac:dyDescent="0.25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7.6" x14ac:dyDescent="0.25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7.6" x14ac:dyDescent="0.25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7.6" x14ac:dyDescent="0.25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7.6" x14ac:dyDescent="0.25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7.6" x14ac:dyDescent="0.25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7.6" x14ac:dyDescent="0.25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7.6" x14ac:dyDescent="0.25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7.6" x14ac:dyDescent="0.25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7.6" x14ac:dyDescent="0.25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6" x14ac:dyDescent="0.25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6" x14ac:dyDescent="0.25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41.4" x14ac:dyDescent="0.25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41.4" x14ac:dyDescent="0.25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41.4" x14ac:dyDescent="0.25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41.4" x14ac:dyDescent="0.25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7.6" x14ac:dyDescent="0.25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7.6" x14ac:dyDescent="0.25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7.6" x14ac:dyDescent="0.25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6" x14ac:dyDescent="0.25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41.4" x14ac:dyDescent="0.25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6" x14ac:dyDescent="0.25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41.4" x14ac:dyDescent="0.25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7.6" x14ac:dyDescent="0.25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41.4" x14ac:dyDescent="0.25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41.4" x14ac:dyDescent="0.25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6" x14ac:dyDescent="0.25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7.6" x14ac:dyDescent="0.25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5.2" x14ac:dyDescent="0.25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6" x14ac:dyDescent="0.25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7.6" x14ac:dyDescent="0.25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5.2" x14ac:dyDescent="0.25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41.4" x14ac:dyDescent="0.25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7.6" x14ac:dyDescent="0.25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41.4" x14ac:dyDescent="0.25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6" x14ac:dyDescent="0.25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41.4" x14ac:dyDescent="0.25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41.4" x14ac:dyDescent="0.25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41.4" x14ac:dyDescent="0.25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7.6" x14ac:dyDescent="0.25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6" x14ac:dyDescent="0.25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7.6" x14ac:dyDescent="0.25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7.6" x14ac:dyDescent="0.25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7.6" x14ac:dyDescent="0.25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6" x14ac:dyDescent="0.25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6" x14ac:dyDescent="0.25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7.6" x14ac:dyDescent="0.25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6" x14ac:dyDescent="0.25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7.6" x14ac:dyDescent="0.25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7.6" x14ac:dyDescent="0.25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7.6" x14ac:dyDescent="0.25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7.6" x14ac:dyDescent="0.25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7.6" x14ac:dyDescent="0.25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7.6" x14ac:dyDescent="0.25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7.6" x14ac:dyDescent="0.25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7.6" x14ac:dyDescent="0.25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7.6" x14ac:dyDescent="0.25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7.6" x14ac:dyDescent="0.25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6" x14ac:dyDescent="0.25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6" x14ac:dyDescent="0.25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41.4" x14ac:dyDescent="0.25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41.4" x14ac:dyDescent="0.25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41.4" x14ac:dyDescent="0.25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41.4" x14ac:dyDescent="0.25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7.6" x14ac:dyDescent="0.25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7.6" x14ac:dyDescent="0.25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7.6" x14ac:dyDescent="0.25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6" x14ac:dyDescent="0.25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41.4" x14ac:dyDescent="0.25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6" x14ac:dyDescent="0.25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41.4" x14ac:dyDescent="0.25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7.6" x14ac:dyDescent="0.25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41.4" x14ac:dyDescent="0.25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6" x14ac:dyDescent="0.25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6" x14ac:dyDescent="0.25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7.6" x14ac:dyDescent="0.25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6" x14ac:dyDescent="0.25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7.6" x14ac:dyDescent="0.25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5.2" x14ac:dyDescent="0.25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41.4" x14ac:dyDescent="0.25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6" x14ac:dyDescent="0.25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41.4" x14ac:dyDescent="0.25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41.4" x14ac:dyDescent="0.25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41.4" x14ac:dyDescent="0.25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7.6" x14ac:dyDescent="0.25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5.2" x14ac:dyDescent="0.25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6" x14ac:dyDescent="0.25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7.6" x14ac:dyDescent="0.25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7.6" x14ac:dyDescent="0.25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7.6" x14ac:dyDescent="0.25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6" x14ac:dyDescent="0.25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7.6" x14ac:dyDescent="0.25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41.4" x14ac:dyDescent="0.25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7.6" x14ac:dyDescent="0.25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6" x14ac:dyDescent="0.25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6" x14ac:dyDescent="0.25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41.4" x14ac:dyDescent="0.25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41.4" x14ac:dyDescent="0.25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5.2" x14ac:dyDescent="0.25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5.2" x14ac:dyDescent="0.25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41.4" x14ac:dyDescent="0.25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6" x14ac:dyDescent="0.25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6" x14ac:dyDescent="0.25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7.6" x14ac:dyDescent="0.25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7.6" x14ac:dyDescent="0.25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7.6" x14ac:dyDescent="0.25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6" x14ac:dyDescent="0.25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6" x14ac:dyDescent="0.25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6" x14ac:dyDescent="0.25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41.4" x14ac:dyDescent="0.25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5.2" x14ac:dyDescent="0.25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5.2" x14ac:dyDescent="0.25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5.2" x14ac:dyDescent="0.25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41.4" x14ac:dyDescent="0.25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41.4" x14ac:dyDescent="0.25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6" x14ac:dyDescent="0.25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6" x14ac:dyDescent="0.25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7.6" x14ac:dyDescent="0.25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7.6" x14ac:dyDescent="0.25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7.6" x14ac:dyDescent="0.25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7.6" x14ac:dyDescent="0.25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7.6" x14ac:dyDescent="0.25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7.6" x14ac:dyDescent="0.25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7.6" x14ac:dyDescent="0.25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7.6" x14ac:dyDescent="0.25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7.6" x14ac:dyDescent="0.25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7.6" x14ac:dyDescent="0.25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7.6" x14ac:dyDescent="0.25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7.6" x14ac:dyDescent="0.25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7.6" x14ac:dyDescent="0.25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7.6" x14ac:dyDescent="0.25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7.6" x14ac:dyDescent="0.25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7.6" x14ac:dyDescent="0.25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7.6" x14ac:dyDescent="0.25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7.6" x14ac:dyDescent="0.25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7.6" x14ac:dyDescent="0.25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7.6" x14ac:dyDescent="0.25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7.6" x14ac:dyDescent="0.25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41.4" x14ac:dyDescent="0.25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7.6" x14ac:dyDescent="0.25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7.6" x14ac:dyDescent="0.25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41.4" x14ac:dyDescent="0.25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7.6" x14ac:dyDescent="0.25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41.4" x14ac:dyDescent="0.25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7.6" x14ac:dyDescent="0.25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7.6" x14ac:dyDescent="0.25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7.6" x14ac:dyDescent="0.25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41.4" x14ac:dyDescent="0.25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7.6" x14ac:dyDescent="0.25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7.6" x14ac:dyDescent="0.25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41.4" x14ac:dyDescent="0.25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7.6" x14ac:dyDescent="0.25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41.4" x14ac:dyDescent="0.25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41.4" x14ac:dyDescent="0.25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7.6" x14ac:dyDescent="0.25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6" x14ac:dyDescent="0.25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6" x14ac:dyDescent="0.25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7.6" x14ac:dyDescent="0.25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7.6" x14ac:dyDescent="0.25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7.6" x14ac:dyDescent="0.25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7.6" x14ac:dyDescent="0.25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7.6" x14ac:dyDescent="0.25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7.6" x14ac:dyDescent="0.25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5.2" x14ac:dyDescent="0.25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5.2" x14ac:dyDescent="0.25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5.2" x14ac:dyDescent="0.25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7.6" x14ac:dyDescent="0.25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6" x14ac:dyDescent="0.25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6" x14ac:dyDescent="0.25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7.6" x14ac:dyDescent="0.25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6" x14ac:dyDescent="0.25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7.6" x14ac:dyDescent="0.25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7.6" x14ac:dyDescent="0.25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7.6" x14ac:dyDescent="0.25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41.4" x14ac:dyDescent="0.25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6" x14ac:dyDescent="0.25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25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6" x14ac:dyDescent="0.25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41.4" x14ac:dyDescent="0.25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6" x14ac:dyDescent="0.25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41.4" x14ac:dyDescent="0.25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41.4" x14ac:dyDescent="0.25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6" x14ac:dyDescent="0.25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25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75"/>
      <c r="B543" s="576"/>
      <c r="C543" s="576"/>
      <c r="D543" s="576"/>
      <c r="E543" s="576"/>
      <c r="F543" s="576"/>
      <c r="G543" s="576"/>
      <c r="H543" s="576"/>
      <c r="I543" s="576"/>
      <c r="J543" s="576"/>
      <c r="K543" s="577"/>
      <c r="L543" s="9"/>
      <c r="M543" s="9"/>
      <c r="N543" s="9"/>
      <c r="O543" s="9"/>
      <c r="P543" s="9"/>
    </row>
    <row r="544" spans="1:16" s="10" customFormat="1" ht="16.5" customHeight="1" x14ac:dyDescent="0.3">
      <c r="A544" s="578" t="s">
        <v>820</v>
      </c>
      <c r="B544" s="579"/>
      <c r="C544" s="579"/>
      <c r="D544" s="579"/>
      <c r="E544" s="579"/>
      <c r="F544" s="579"/>
      <c r="G544" s="579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25">
      <c r="A545" s="580"/>
      <c r="B545" s="580"/>
      <c r="C545" s="580"/>
      <c r="D545" s="580"/>
      <c r="E545" s="580"/>
      <c r="F545" s="580"/>
      <c r="G545" s="580"/>
      <c r="H545" s="580"/>
      <c r="I545" s="580"/>
      <c r="J545" s="580"/>
      <c r="K545" s="580"/>
    </row>
    <row r="547" spans="1:11" ht="27.6" x14ac:dyDescent="0.25">
      <c r="B547" s="38" t="s">
        <v>821</v>
      </c>
      <c r="H547" s="39"/>
    </row>
    <row r="548" spans="1:11" x14ac:dyDescent="0.25">
      <c r="H548" s="39"/>
    </row>
    <row r="550" spans="1:11" x14ac:dyDescent="0.25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4" width="9.5" style="31" customWidth="1"/>
    <col min="5" max="5" width="10.796875" style="31" customWidth="1"/>
    <col min="6" max="6" width="11.69921875" style="2" customWidth="1"/>
    <col min="7" max="7" width="10.796875" style="2" customWidth="1"/>
    <col min="8" max="8" width="11.59765625" style="4" customWidth="1"/>
    <col min="9" max="9" width="10.29687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25">
      <c r="A1" s="82"/>
      <c r="B1" s="83"/>
      <c r="C1" s="620" t="s">
        <v>824</v>
      </c>
      <c r="D1" s="620"/>
      <c r="E1" s="620"/>
      <c r="F1" s="620"/>
      <c r="G1" s="620"/>
      <c r="H1" s="620"/>
      <c r="I1" s="620"/>
      <c r="J1" s="620"/>
      <c r="K1" s="621"/>
      <c r="L1" s="5"/>
      <c r="M1" s="5"/>
      <c r="N1" s="5"/>
      <c r="O1" s="5"/>
      <c r="P1" s="5"/>
    </row>
    <row r="2" spans="1:16" s="6" customFormat="1" ht="12.75" customHeight="1" x14ac:dyDescent="0.25">
      <c r="A2" s="19"/>
      <c r="B2" s="20"/>
      <c r="C2" s="596"/>
      <c r="D2" s="596"/>
      <c r="E2" s="596"/>
      <c r="F2" s="596"/>
      <c r="G2" s="596"/>
      <c r="H2" s="596"/>
      <c r="I2" s="596"/>
      <c r="J2" s="596"/>
      <c r="K2" s="597"/>
      <c r="L2" s="5"/>
      <c r="M2" s="5"/>
      <c r="N2" s="5"/>
      <c r="O2" s="5"/>
      <c r="P2" s="5"/>
    </row>
    <row r="3" spans="1:16" s="6" customFormat="1" ht="12.75" customHeight="1" x14ac:dyDescent="0.25">
      <c r="A3" s="19"/>
      <c r="C3" s="596"/>
      <c r="D3" s="596"/>
      <c r="E3" s="596"/>
      <c r="F3" s="596"/>
      <c r="G3" s="596"/>
      <c r="H3" s="596"/>
      <c r="I3" s="596"/>
      <c r="J3" s="596"/>
      <c r="K3" s="597"/>
      <c r="L3" s="5"/>
      <c r="M3" s="5"/>
      <c r="N3" s="5"/>
      <c r="O3" s="5"/>
      <c r="P3" s="5"/>
    </row>
    <row r="4" spans="1:16" s="6" customFormat="1" ht="12.75" customHeight="1" x14ac:dyDescent="0.25">
      <c r="A4" s="19"/>
      <c r="B4" s="18" t="s">
        <v>24</v>
      </c>
      <c r="C4" s="596"/>
      <c r="D4" s="596"/>
      <c r="E4" s="596"/>
      <c r="F4" s="596"/>
      <c r="G4" s="596"/>
      <c r="H4" s="596"/>
      <c r="I4" s="596"/>
      <c r="J4" s="596"/>
      <c r="K4" s="597"/>
      <c r="L4" s="5"/>
      <c r="M4" s="5"/>
      <c r="N4" s="5"/>
      <c r="O4" s="5"/>
      <c r="P4" s="5"/>
    </row>
    <row r="5" spans="1:16" s="6" customFormat="1" ht="12.75" customHeight="1" x14ac:dyDescent="0.25">
      <c r="A5" s="21"/>
      <c r="B5" s="18" t="s">
        <v>6</v>
      </c>
      <c r="C5" s="598"/>
      <c r="D5" s="598"/>
      <c r="E5" s="598"/>
      <c r="F5" s="598"/>
      <c r="G5" s="598"/>
      <c r="H5" s="598"/>
      <c r="I5" s="598"/>
      <c r="J5" s="598"/>
      <c r="K5" s="599"/>
      <c r="L5" s="5"/>
      <c r="M5" s="5"/>
      <c r="N5" s="5"/>
      <c r="O5" s="5"/>
      <c r="P5" s="5"/>
    </row>
    <row r="6" spans="1:16" s="6" customFormat="1" ht="27.6" x14ac:dyDescent="0.25">
      <c r="A6" s="600" t="s">
        <v>2</v>
      </c>
      <c r="B6" s="601"/>
      <c r="C6" s="601"/>
      <c r="D6" s="601"/>
      <c r="E6" s="602"/>
      <c r="F6" s="603" t="s">
        <v>3</v>
      </c>
      <c r="G6" s="604"/>
      <c r="H6" s="604"/>
      <c r="I6" s="60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25">
      <c r="A7" s="606" t="s">
        <v>56</v>
      </c>
      <c r="B7" s="607"/>
      <c r="C7" s="607"/>
      <c r="D7" s="607"/>
      <c r="E7" s="608"/>
      <c r="F7" s="606" t="s">
        <v>6</v>
      </c>
      <c r="G7" s="607"/>
      <c r="H7" s="607"/>
      <c r="I7" s="608"/>
      <c r="J7" s="595">
        <v>45078</v>
      </c>
      <c r="K7" s="612" t="s">
        <v>825</v>
      </c>
      <c r="L7" s="5"/>
      <c r="M7" s="5"/>
      <c r="N7" s="5"/>
      <c r="O7" s="5"/>
      <c r="P7" s="5"/>
    </row>
    <row r="8" spans="1:16" s="6" customFormat="1" x14ac:dyDescent="0.25">
      <c r="A8" s="609"/>
      <c r="B8" s="610"/>
      <c r="C8" s="610"/>
      <c r="D8" s="610"/>
      <c r="E8" s="611"/>
      <c r="F8" s="609"/>
      <c r="G8" s="610"/>
      <c r="H8" s="610"/>
      <c r="I8" s="611"/>
      <c r="J8" s="595"/>
      <c r="K8" s="613"/>
      <c r="L8" s="5"/>
      <c r="M8" s="5"/>
      <c r="N8" s="5"/>
      <c r="O8" s="5"/>
      <c r="P8" s="5"/>
    </row>
    <row r="9" spans="1:16" s="6" customFormat="1" ht="33" customHeight="1" x14ac:dyDescent="0.25">
      <c r="A9" s="600" t="s">
        <v>7</v>
      </c>
      <c r="B9" s="601"/>
      <c r="C9" s="601"/>
      <c r="D9" s="601"/>
      <c r="E9" s="602"/>
      <c r="F9" s="586" t="s">
        <v>8</v>
      </c>
      <c r="G9" s="586"/>
      <c r="H9" s="586"/>
      <c r="I9" s="586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25">
      <c r="A10" s="614" t="s">
        <v>801</v>
      </c>
      <c r="B10" s="615"/>
      <c r="C10" s="615"/>
      <c r="D10" s="615"/>
      <c r="E10" s="616"/>
      <c r="F10" s="589" t="s">
        <v>804</v>
      </c>
      <c r="G10" s="589"/>
      <c r="H10" s="589"/>
      <c r="I10" s="589"/>
      <c r="J10" s="595">
        <v>44957</v>
      </c>
      <c r="K10" s="595">
        <v>45322</v>
      </c>
      <c r="L10" s="5"/>
      <c r="M10" s="5"/>
      <c r="N10" s="5"/>
      <c r="O10" s="5"/>
      <c r="P10" s="5"/>
    </row>
    <row r="11" spans="1:16" s="6" customFormat="1" x14ac:dyDescent="0.25">
      <c r="A11" s="617"/>
      <c r="B11" s="618"/>
      <c r="C11" s="618"/>
      <c r="D11" s="618"/>
      <c r="E11" s="619"/>
      <c r="F11" s="589"/>
      <c r="G11" s="589"/>
      <c r="H11" s="589"/>
      <c r="I11" s="589"/>
      <c r="J11" s="595"/>
      <c r="K11" s="595"/>
      <c r="L11" s="5"/>
      <c r="M11" s="5"/>
      <c r="N11" s="5"/>
      <c r="O11" s="5"/>
      <c r="P11" s="5"/>
    </row>
    <row r="12" spans="1:16" s="6" customFormat="1" x14ac:dyDescent="0.25">
      <c r="A12" s="586" t="s">
        <v>11</v>
      </c>
      <c r="B12" s="586"/>
      <c r="C12" s="586" t="s">
        <v>12</v>
      </c>
      <c r="D12" s="586"/>
      <c r="E12" s="586"/>
      <c r="F12" s="586" t="s">
        <v>13</v>
      </c>
      <c r="G12" s="586"/>
      <c r="H12" s="587" t="s">
        <v>14</v>
      </c>
      <c r="I12" s="587"/>
      <c r="J12" s="588" t="s">
        <v>15</v>
      </c>
      <c r="K12" s="588"/>
      <c r="L12" s="5"/>
      <c r="M12" s="5"/>
      <c r="N12" s="5"/>
      <c r="O12" s="5"/>
      <c r="P12" s="5"/>
    </row>
    <row r="13" spans="1:16" s="6" customFormat="1" ht="15" customHeight="1" x14ac:dyDescent="0.25">
      <c r="A13" s="589" t="s">
        <v>802</v>
      </c>
      <c r="B13" s="589"/>
      <c r="C13" s="589" t="s">
        <v>803</v>
      </c>
      <c r="D13" s="589"/>
      <c r="E13" s="589"/>
      <c r="F13" s="590">
        <v>2233696.41</v>
      </c>
      <c r="G13" s="591"/>
      <c r="H13" s="594">
        <f>I544</f>
        <v>124749.42</v>
      </c>
      <c r="I13" s="594"/>
      <c r="J13" s="589" t="s">
        <v>830</v>
      </c>
      <c r="K13" s="589"/>
      <c r="L13" s="5"/>
      <c r="M13" s="5"/>
      <c r="N13" s="5"/>
      <c r="O13" s="5"/>
      <c r="P13" s="5"/>
    </row>
    <row r="14" spans="1:16" s="6" customFormat="1" x14ac:dyDescent="0.25">
      <c r="A14" s="589"/>
      <c r="B14" s="589"/>
      <c r="C14" s="589"/>
      <c r="D14" s="589"/>
      <c r="E14" s="589"/>
      <c r="F14" s="592"/>
      <c r="G14" s="593"/>
      <c r="H14" s="594"/>
      <c r="I14" s="594"/>
      <c r="J14" s="589"/>
      <c r="K14" s="589"/>
      <c r="L14" s="5"/>
      <c r="M14" s="5"/>
      <c r="N14" s="5"/>
      <c r="O14" s="5"/>
      <c r="P14" s="5"/>
    </row>
    <row r="15" spans="1:16" s="6" customFormat="1" x14ac:dyDescent="0.25">
      <c r="A15" s="581"/>
      <c r="B15" s="581"/>
      <c r="C15" s="581"/>
      <c r="D15" s="581"/>
      <c r="E15" s="581"/>
      <c r="F15" s="581"/>
      <c r="G15" s="581"/>
      <c r="H15" s="581"/>
      <c r="I15" s="581"/>
      <c r="J15" s="581"/>
      <c r="K15" s="581"/>
      <c r="L15" s="5"/>
      <c r="M15" s="5"/>
      <c r="N15" s="5"/>
      <c r="O15" s="5"/>
      <c r="P15" s="5"/>
    </row>
    <row r="16" spans="1:16" s="10" customFormat="1" ht="12.75" customHeight="1" x14ac:dyDescent="0.3">
      <c r="A16" s="582" t="s">
        <v>16</v>
      </c>
      <c r="B16" s="583" t="s">
        <v>17</v>
      </c>
      <c r="C16" s="583" t="s">
        <v>0</v>
      </c>
      <c r="D16" s="68"/>
      <c r="E16" s="582" t="s">
        <v>1</v>
      </c>
      <c r="F16" s="582"/>
      <c r="G16" s="582"/>
      <c r="H16" s="584" t="s">
        <v>19</v>
      </c>
      <c r="I16" s="584"/>
      <c r="J16" s="584"/>
      <c r="K16" s="585" t="s">
        <v>20</v>
      </c>
      <c r="L16" s="9"/>
      <c r="M16" s="9"/>
      <c r="N16" s="9"/>
      <c r="O16" s="9"/>
      <c r="P16" s="9"/>
    </row>
    <row r="17" spans="1:16" s="10" customFormat="1" ht="41.4" x14ac:dyDescent="0.3">
      <c r="A17" s="582"/>
      <c r="B17" s="583"/>
      <c r="C17" s="58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5"/>
      <c r="L17" s="9"/>
      <c r="M17" s="9"/>
      <c r="N17" s="9"/>
      <c r="O17" s="9"/>
      <c r="P17" s="9"/>
    </row>
    <row r="18" spans="1:16" x14ac:dyDescent="0.25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25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6" x14ac:dyDescent="0.25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7.6" x14ac:dyDescent="0.25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7.6" x14ac:dyDescent="0.25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7.6" x14ac:dyDescent="0.25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6" x14ac:dyDescent="0.25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7.6" x14ac:dyDescent="0.25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7.6" x14ac:dyDescent="0.25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7.6" x14ac:dyDescent="0.25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7.6" x14ac:dyDescent="0.25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7.6" x14ac:dyDescent="0.25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7.6" x14ac:dyDescent="0.25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7.6" x14ac:dyDescent="0.25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7.6" x14ac:dyDescent="0.25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7.6" x14ac:dyDescent="0.25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7.6" x14ac:dyDescent="0.25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6" x14ac:dyDescent="0.25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6" x14ac:dyDescent="0.25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41.4" x14ac:dyDescent="0.25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41.4" x14ac:dyDescent="0.25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41.4" x14ac:dyDescent="0.25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41.4" x14ac:dyDescent="0.25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41.4" x14ac:dyDescent="0.25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41.4" x14ac:dyDescent="0.25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7.6" x14ac:dyDescent="0.25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6" x14ac:dyDescent="0.25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41.4" x14ac:dyDescent="0.25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6" x14ac:dyDescent="0.25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41.4" x14ac:dyDescent="0.25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41.4" x14ac:dyDescent="0.25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6" x14ac:dyDescent="0.25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7.6" x14ac:dyDescent="0.25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7.6" x14ac:dyDescent="0.25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7.6" x14ac:dyDescent="0.25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6" x14ac:dyDescent="0.25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6" x14ac:dyDescent="0.25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7.6" x14ac:dyDescent="0.25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6" x14ac:dyDescent="0.25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7.6" x14ac:dyDescent="0.25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7.6" x14ac:dyDescent="0.25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7.6" x14ac:dyDescent="0.25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7.6" x14ac:dyDescent="0.25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7.6" x14ac:dyDescent="0.25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7.6" x14ac:dyDescent="0.25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7.6" x14ac:dyDescent="0.25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7.6" x14ac:dyDescent="0.25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7.6" x14ac:dyDescent="0.25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7.6" x14ac:dyDescent="0.25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6" x14ac:dyDescent="0.25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6" x14ac:dyDescent="0.25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41.4" x14ac:dyDescent="0.25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41.4" x14ac:dyDescent="0.25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41.4" x14ac:dyDescent="0.25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41.4" x14ac:dyDescent="0.25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7.6" x14ac:dyDescent="0.25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7.6" x14ac:dyDescent="0.25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7.6" x14ac:dyDescent="0.25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6" x14ac:dyDescent="0.25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41.4" x14ac:dyDescent="0.25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6" x14ac:dyDescent="0.25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41.4" x14ac:dyDescent="0.25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7.6" x14ac:dyDescent="0.25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41.4" x14ac:dyDescent="0.25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7.6" x14ac:dyDescent="0.25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25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41.4" x14ac:dyDescent="0.25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6" x14ac:dyDescent="0.25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5.2" x14ac:dyDescent="0.25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41.4" x14ac:dyDescent="0.25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7.6" x14ac:dyDescent="0.25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6" x14ac:dyDescent="0.25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7.6" x14ac:dyDescent="0.25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5.2" x14ac:dyDescent="0.25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41.4" x14ac:dyDescent="0.25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7.6" x14ac:dyDescent="0.25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41.4" x14ac:dyDescent="0.25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6" x14ac:dyDescent="0.25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41.4" x14ac:dyDescent="0.25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41.4" x14ac:dyDescent="0.25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41.4" x14ac:dyDescent="0.25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6" x14ac:dyDescent="0.25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7.6" x14ac:dyDescent="0.25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6" x14ac:dyDescent="0.25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7.6" x14ac:dyDescent="0.25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6" x14ac:dyDescent="0.25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7.6" x14ac:dyDescent="0.25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7.6" x14ac:dyDescent="0.25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6" x14ac:dyDescent="0.25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6" x14ac:dyDescent="0.25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41.4" x14ac:dyDescent="0.25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7.6" x14ac:dyDescent="0.25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7.6" x14ac:dyDescent="0.25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6" x14ac:dyDescent="0.25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41.4" x14ac:dyDescent="0.25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7.6" x14ac:dyDescent="0.25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6" x14ac:dyDescent="0.25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7.6" x14ac:dyDescent="0.25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7.6" x14ac:dyDescent="0.25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7.6" x14ac:dyDescent="0.25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6" x14ac:dyDescent="0.25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6" x14ac:dyDescent="0.25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7.6" x14ac:dyDescent="0.25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6" x14ac:dyDescent="0.25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7.6" x14ac:dyDescent="0.25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6" x14ac:dyDescent="0.25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6" x14ac:dyDescent="0.25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7.6" x14ac:dyDescent="0.25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6" x14ac:dyDescent="0.25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6" x14ac:dyDescent="0.25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7.6" x14ac:dyDescent="0.25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6" x14ac:dyDescent="0.25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7.6" x14ac:dyDescent="0.25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6" x14ac:dyDescent="0.25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6" x14ac:dyDescent="0.25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6" x14ac:dyDescent="0.25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7.6" x14ac:dyDescent="0.25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6" x14ac:dyDescent="0.25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7.6" x14ac:dyDescent="0.25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7.6" x14ac:dyDescent="0.25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7.6" x14ac:dyDescent="0.25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7.6" x14ac:dyDescent="0.25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41.4" x14ac:dyDescent="0.25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7.6" x14ac:dyDescent="0.25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7.6" x14ac:dyDescent="0.25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7.6" x14ac:dyDescent="0.25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7.6" x14ac:dyDescent="0.25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6" x14ac:dyDescent="0.25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6" x14ac:dyDescent="0.25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41.4" x14ac:dyDescent="0.25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41.4" x14ac:dyDescent="0.25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41.4" x14ac:dyDescent="0.25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41.4" x14ac:dyDescent="0.25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7.6" x14ac:dyDescent="0.25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7.6" x14ac:dyDescent="0.25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6" x14ac:dyDescent="0.25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41.4" x14ac:dyDescent="0.25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7.6" x14ac:dyDescent="0.25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7.6" x14ac:dyDescent="0.25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7.6" x14ac:dyDescent="0.25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41.4" x14ac:dyDescent="0.25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6" x14ac:dyDescent="0.25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41.4" x14ac:dyDescent="0.25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7.6" x14ac:dyDescent="0.25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25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6" x14ac:dyDescent="0.25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7.6" x14ac:dyDescent="0.25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41.4" x14ac:dyDescent="0.25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7.6" x14ac:dyDescent="0.25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6" x14ac:dyDescent="0.25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7.6" x14ac:dyDescent="0.25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5.2" x14ac:dyDescent="0.25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41.4" x14ac:dyDescent="0.25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41.4" x14ac:dyDescent="0.25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41.4" x14ac:dyDescent="0.25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6" x14ac:dyDescent="0.25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41.4" x14ac:dyDescent="0.25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41.4" x14ac:dyDescent="0.25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5.2" x14ac:dyDescent="0.25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6" x14ac:dyDescent="0.25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7.6" x14ac:dyDescent="0.25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7.6" x14ac:dyDescent="0.25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7.6" x14ac:dyDescent="0.25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25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25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7.6" x14ac:dyDescent="0.25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6" x14ac:dyDescent="0.25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7.6" x14ac:dyDescent="0.25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7.6" x14ac:dyDescent="0.25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41.4" x14ac:dyDescent="0.25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7.6" x14ac:dyDescent="0.25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7.6" x14ac:dyDescent="0.25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7.6" x14ac:dyDescent="0.25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7.6" x14ac:dyDescent="0.25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41.4" x14ac:dyDescent="0.25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6" x14ac:dyDescent="0.25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6" x14ac:dyDescent="0.25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7.6" x14ac:dyDescent="0.25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6" x14ac:dyDescent="0.25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7.6" x14ac:dyDescent="0.25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7.6" x14ac:dyDescent="0.25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7.6" x14ac:dyDescent="0.25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41.4" x14ac:dyDescent="0.25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41.4" x14ac:dyDescent="0.25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41.4" x14ac:dyDescent="0.25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41.4" x14ac:dyDescent="0.25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41.4" x14ac:dyDescent="0.25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7.6" x14ac:dyDescent="0.25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7.6" x14ac:dyDescent="0.25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6" x14ac:dyDescent="0.25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6" x14ac:dyDescent="0.25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41.4" x14ac:dyDescent="0.25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7.6" x14ac:dyDescent="0.25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7.6" x14ac:dyDescent="0.25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7.6" x14ac:dyDescent="0.25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41.4" x14ac:dyDescent="0.25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6" x14ac:dyDescent="0.25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41.4" x14ac:dyDescent="0.25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7.6" x14ac:dyDescent="0.25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6" x14ac:dyDescent="0.25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6" x14ac:dyDescent="0.25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7.6" x14ac:dyDescent="0.25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41.4" x14ac:dyDescent="0.25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7.6" x14ac:dyDescent="0.25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6" x14ac:dyDescent="0.25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7.6" x14ac:dyDescent="0.25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5.2" x14ac:dyDescent="0.25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41.4" x14ac:dyDescent="0.25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5.2" x14ac:dyDescent="0.25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41.4" x14ac:dyDescent="0.25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6" x14ac:dyDescent="0.25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41.4" x14ac:dyDescent="0.25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41.4" x14ac:dyDescent="0.25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5.2" x14ac:dyDescent="0.25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6" x14ac:dyDescent="0.25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7.6" x14ac:dyDescent="0.25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7.6" x14ac:dyDescent="0.25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7.6" x14ac:dyDescent="0.25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6" x14ac:dyDescent="0.25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6" x14ac:dyDescent="0.25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7.6" x14ac:dyDescent="0.25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6" x14ac:dyDescent="0.25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7.6" x14ac:dyDescent="0.25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7.6" x14ac:dyDescent="0.25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41.4" x14ac:dyDescent="0.25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7.6" x14ac:dyDescent="0.25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7.6" x14ac:dyDescent="0.25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7.6" x14ac:dyDescent="0.25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7.6" x14ac:dyDescent="0.25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41.4" x14ac:dyDescent="0.25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6" x14ac:dyDescent="0.25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6" x14ac:dyDescent="0.25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6" x14ac:dyDescent="0.25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7.6" x14ac:dyDescent="0.25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6" x14ac:dyDescent="0.25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7.6" x14ac:dyDescent="0.25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7.6" x14ac:dyDescent="0.25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7.6" x14ac:dyDescent="0.25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7.6" x14ac:dyDescent="0.25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7.6" x14ac:dyDescent="0.25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7.6" x14ac:dyDescent="0.25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7.6" x14ac:dyDescent="0.25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7.6" x14ac:dyDescent="0.25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6" x14ac:dyDescent="0.25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7.6" x14ac:dyDescent="0.25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6" x14ac:dyDescent="0.25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41.4" x14ac:dyDescent="0.25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6" x14ac:dyDescent="0.25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41.4" x14ac:dyDescent="0.25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41.4" x14ac:dyDescent="0.25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6" x14ac:dyDescent="0.25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6" x14ac:dyDescent="0.25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7.6" x14ac:dyDescent="0.25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6" x14ac:dyDescent="0.25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41.4" x14ac:dyDescent="0.25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7.6" x14ac:dyDescent="0.25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6" x14ac:dyDescent="0.25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6" x14ac:dyDescent="0.25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7.6" x14ac:dyDescent="0.25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7.6" x14ac:dyDescent="0.25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6" x14ac:dyDescent="0.25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6" x14ac:dyDescent="0.25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7.6" x14ac:dyDescent="0.25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6" x14ac:dyDescent="0.25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7.6" x14ac:dyDescent="0.25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7.6" x14ac:dyDescent="0.25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7.6" x14ac:dyDescent="0.25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7.6" x14ac:dyDescent="0.25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7.6" x14ac:dyDescent="0.25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7.6" x14ac:dyDescent="0.25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7.6" x14ac:dyDescent="0.25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7.6" x14ac:dyDescent="0.25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6" x14ac:dyDescent="0.25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7.6" x14ac:dyDescent="0.25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6" x14ac:dyDescent="0.25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41.4" x14ac:dyDescent="0.25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6" x14ac:dyDescent="0.25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41.4" x14ac:dyDescent="0.25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41.4" x14ac:dyDescent="0.25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6" x14ac:dyDescent="0.25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6" x14ac:dyDescent="0.25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7.6" x14ac:dyDescent="0.25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6" x14ac:dyDescent="0.25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41.4" x14ac:dyDescent="0.25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7.6" x14ac:dyDescent="0.25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6" x14ac:dyDescent="0.25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6" x14ac:dyDescent="0.25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7.6" x14ac:dyDescent="0.25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7.6" x14ac:dyDescent="0.25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6" x14ac:dyDescent="0.25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6" x14ac:dyDescent="0.25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7.6" x14ac:dyDescent="0.25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6" x14ac:dyDescent="0.25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7.6" x14ac:dyDescent="0.25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7.6" x14ac:dyDescent="0.25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7.6" x14ac:dyDescent="0.25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7.6" x14ac:dyDescent="0.25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7.6" x14ac:dyDescent="0.25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7.6" x14ac:dyDescent="0.25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7.6" x14ac:dyDescent="0.25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7.6" x14ac:dyDescent="0.25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7.6" x14ac:dyDescent="0.25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7.6" x14ac:dyDescent="0.25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6" x14ac:dyDescent="0.25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6" x14ac:dyDescent="0.25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41.4" x14ac:dyDescent="0.25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41.4" x14ac:dyDescent="0.25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41.4" x14ac:dyDescent="0.25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41.4" x14ac:dyDescent="0.25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7.6" x14ac:dyDescent="0.25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7.6" x14ac:dyDescent="0.25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7.6" x14ac:dyDescent="0.25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6" x14ac:dyDescent="0.25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41.4" x14ac:dyDescent="0.25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6" x14ac:dyDescent="0.25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41.4" x14ac:dyDescent="0.25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7.6" x14ac:dyDescent="0.25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41.4" x14ac:dyDescent="0.25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41.4" x14ac:dyDescent="0.25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6" x14ac:dyDescent="0.25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5.2" x14ac:dyDescent="0.25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41.4" x14ac:dyDescent="0.25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7.6" x14ac:dyDescent="0.25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6" x14ac:dyDescent="0.25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7.6" x14ac:dyDescent="0.25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5.2" x14ac:dyDescent="0.25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41.4" x14ac:dyDescent="0.25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7.6" x14ac:dyDescent="0.25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6" x14ac:dyDescent="0.25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41.4" x14ac:dyDescent="0.25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41.4" x14ac:dyDescent="0.25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41.4" x14ac:dyDescent="0.25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7.6" x14ac:dyDescent="0.25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6" x14ac:dyDescent="0.25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7.6" x14ac:dyDescent="0.25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7.6" x14ac:dyDescent="0.25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7.6" x14ac:dyDescent="0.25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6" x14ac:dyDescent="0.25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6" x14ac:dyDescent="0.25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7.6" x14ac:dyDescent="0.25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6" x14ac:dyDescent="0.25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7.6" x14ac:dyDescent="0.25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7.6" x14ac:dyDescent="0.25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7.6" x14ac:dyDescent="0.25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7.6" x14ac:dyDescent="0.25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7.6" x14ac:dyDescent="0.25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7.6" x14ac:dyDescent="0.25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7.6" x14ac:dyDescent="0.25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7.6" x14ac:dyDescent="0.25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7.6" x14ac:dyDescent="0.25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7.6" x14ac:dyDescent="0.25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6" x14ac:dyDescent="0.25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6" x14ac:dyDescent="0.25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41.4" x14ac:dyDescent="0.25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41.4" x14ac:dyDescent="0.25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41.4" x14ac:dyDescent="0.25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41.4" x14ac:dyDescent="0.25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7.6" x14ac:dyDescent="0.25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7.6" x14ac:dyDescent="0.25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7.6" x14ac:dyDescent="0.25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6" x14ac:dyDescent="0.25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41.4" x14ac:dyDescent="0.25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6" x14ac:dyDescent="0.25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41.4" x14ac:dyDescent="0.25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7.6" x14ac:dyDescent="0.25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41.4" x14ac:dyDescent="0.25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41.4" x14ac:dyDescent="0.25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6" x14ac:dyDescent="0.25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7.6" x14ac:dyDescent="0.25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5.2" x14ac:dyDescent="0.25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6" x14ac:dyDescent="0.25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7.6" x14ac:dyDescent="0.25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5.2" x14ac:dyDescent="0.25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41.4" x14ac:dyDescent="0.25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7.6" x14ac:dyDescent="0.25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41.4" x14ac:dyDescent="0.25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6" x14ac:dyDescent="0.25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41.4" x14ac:dyDescent="0.25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41.4" x14ac:dyDescent="0.25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41.4" x14ac:dyDescent="0.25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7.6" x14ac:dyDescent="0.25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6" x14ac:dyDescent="0.25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7.6" x14ac:dyDescent="0.25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7.6" x14ac:dyDescent="0.25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7.6" x14ac:dyDescent="0.25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6" x14ac:dyDescent="0.25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6" x14ac:dyDescent="0.25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7.6" x14ac:dyDescent="0.25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6" x14ac:dyDescent="0.25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7.6" x14ac:dyDescent="0.25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7.6" x14ac:dyDescent="0.25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7.6" x14ac:dyDescent="0.25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7.6" x14ac:dyDescent="0.25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7.6" x14ac:dyDescent="0.25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7.6" x14ac:dyDescent="0.25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7.6" x14ac:dyDescent="0.25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7.6" x14ac:dyDescent="0.25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7.6" x14ac:dyDescent="0.25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7.6" x14ac:dyDescent="0.25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6" x14ac:dyDescent="0.25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6" x14ac:dyDescent="0.25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41.4" x14ac:dyDescent="0.25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41.4" x14ac:dyDescent="0.25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41.4" x14ac:dyDescent="0.25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41.4" x14ac:dyDescent="0.25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7.6" x14ac:dyDescent="0.25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7.6" x14ac:dyDescent="0.25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7.6" x14ac:dyDescent="0.25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6" x14ac:dyDescent="0.25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41.4" x14ac:dyDescent="0.25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6" x14ac:dyDescent="0.25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41.4" x14ac:dyDescent="0.25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7.6" x14ac:dyDescent="0.25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41.4" x14ac:dyDescent="0.25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6" x14ac:dyDescent="0.25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6" x14ac:dyDescent="0.25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7.6" x14ac:dyDescent="0.25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6" x14ac:dyDescent="0.25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7.6" x14ac:dyDescent="0.25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5.2" x14ac:dyDescent="0.25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41.4" x14ac:dyDescent="0.25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6" x14ac:dyDescent="0.25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41.4" x14ac:dyDescent="0.25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41.4" x14ac:dyDescent="0.25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41.4" x14ac:dyDescent="0.25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7.6" x14ac:dyDescent="0.25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5.2" x14ac:dyDescent="0.25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6" x14ac:dyDescent="0.25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7.6" x14ac:dyDescent="0.25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7.6" x14ac:dyDescent="0.25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7.6" x14ac:dyDescent="0.25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6" x14ac:dyDescent="0.25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7.6" x14ac:dyDescent="0.25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41.4" x14ac:dyDescent="0.25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7.6" x14ac:dyDescent="0.25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6" x14ac:dyDescent="0.25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6" x14ac:dyDescent="0.25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41.4" x14ac:dyDescent="0.25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41.4" x14ac:dyDescent="0.25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5.2" x14ac:dyDescent="0.25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5.2" x14ac:dyDescent="0.25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41.4" x14ac:dyDescent="0.25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6" x14ac:dyDescent="0.25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6" x14ac:dyDescent="0.25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7.6" x14ac:dyDescent="0.25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7.6" x14ac:dyDescent="0.25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7.6" x14ac:dyDescent="0.25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6" x14ac:dyDescent="0.25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6" x14ac:dyDescent="0.25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6" x14ac:dyDescent="0.25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41.4" x14ac:dyDescent="0.25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5.2" x14ac:dyDescent="0.25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5.2" x14ac:dyDescent="0.25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5.2" x14ac:dyDescent="0.25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41.4" x14ac:dyDescent="0.25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41.4" x14ac:dyDescent="0.25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6" x14ac:dyDescent="0.25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6" x14ac:dyDescent="0.25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7.6" x14ac:dyDescent="0.25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7.6" x14ac:dyDescent="0.25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7.6" x14ac:dyDescent="0.25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7.6" x14ac:dyDescent="0.25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7.6" x14ac:dyDescent="0.25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7.6" x14ac:dyDescent="0.25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7.6" x14ac:dyDescent="0.25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7.6" x14ac:dyDescent="0.25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7.6" x14ac:dyDescent="0.25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7.6" x14ac:dyDescent="0.25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7.6" x14ac:dyDescent="0.25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7.6" x14ac:dyDescent="0.25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7.6" x14ac:dyDescent="0.25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7.6" x14ac:dyDescent="0.25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7.6" x14ac:dyDescent="0.25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7.6" x14ac:dyDescent="0.25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7.6" x14ac:dyDescent="0.25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7.6" x14ac:dyDescent="0.25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7.6" x14ac:dyDescent="0.25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7.6" x14ac:dyDescent="0.25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7.6" x14ac:dyDescent="0.25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41.4" x14ac:dyDescent="0.25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7.6" x14ac:dyDescent="0.25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7.6" x14ac:dyDescent="0.25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41.4" x14ac:dyDescent="0.25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7.6" x14ac:dyDescent="0.25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41.4" x14ac:dyDescent="0.25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7.6" x14ac:dyDescent="0.25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7.6" x14ac:dyDescent="0.25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7.6" x14ac:dyDescent="0.25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41.4" x14ac:dyDescent="0.25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7.6" x14ac:dyDescent="0.25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7.6" x14ac:dyDescent="0.25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41.4" x14ac:dyDescent="0.25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7.6" x14ac:dyDescent="0.25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41.4" x14ac:dyDescent="0.25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41.4" x14ac:dyDescent="0.25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7.6" x14ac:dyDescent="0.25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6" x14ac:dyDescent="0.25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6" x14ac:dyDescent="0.25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7.6" x14ac:dyDescent="0.25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7.6" x14ac:dyDescent="0.25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7.6" x14ac:dyDescent="0.25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7.6" x14ac:dyDescent="0.25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7.6" x14ac:dyDescent="0.25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7.6" x14ac:dyDescent="0.25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5.2" x14ac:dyDescent="0.25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5.2" x14ac:dyDescent="0.25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5.2" x14ac:dyDescent="0.25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7.6" x14ac:dyDescent="0.25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6" x14ac:dyDescent="0.25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6" x14ac:dyDescent="0.25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7.6" x14ac:dyDescent="0.25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6" x14ac:dyDescent="0.25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7.6" x14ac:dyDescent="0.25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7.6" x14ac:dyDescent="0.25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7.6" x14ac:dyDescent="0.25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41.4" x14ac:dyDescent="0.25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6" x14ac:dyDescent="0.25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25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6" x14ac:dyDescent="0.25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41.4" x14ac:dyDescent="0.25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6" x14ac:dyDescent="0.25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41.4" x14ac:dyDescent="0.25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41.4" x14ac:dyDescent="0.25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6" x14ac:dyDescent="0.25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25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75"/>
      <c r="B543" s="576"/>
      <c r="C543" s="576"/>
      <c r="D543" s="576"/>
      <c r="E543" s="576"/>
      <c r="F543" s="576"/>
      <c r="G543" s="576"/>
      <c r="H543" s="576"/>
      <c r="I543" s="576"/>
      <c r="J543" s="576"/>
      <c r="K543" s="577"/>
      <c r="L543" s="9"/>
      <c r="M543" s="9"/>
      <c r="N543" s="9"/>
      <c r="O543" s="9"/>
      <c r="P543" s="9"/>
    </row>
    <row r="544" spans="1:16" s="10" customFormat="1" ht="16.5" customHeight="1" x14ac:dyDescent="0.3">
      <c r="A544" s="578" t="s">
        <v>826</v>
      </c>
      <c r="B544" s="579"/>
      <c r="C544" s="579"/>
      <c r="D544" s="579"/>
      <c r="E544" s="579"/>
      <c r="F544" s="579"/>
      <c r="G544" s="579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25">
      <c r="A545" s="622"/>
      <c r="B545" s="580"/>
      <c r="C545" s="580"/>
      <c r="D545" s="580"/>
      <c r="E545" s="580"/>
      <c r="F545" s="580"/>
      <c r="G545" s="580"/>
      <c r="H545" s="580"/>
      <c r="I545" s="580"/>
      <c r="J545" s="580"/>
      <c r="K545" s="623"/>
    </row>
    <row r="546" spans="1:11" x14ac:dyDescent="0.25">
      <c r="A546" s="86"/>
      <c r="K546" s="87"/>
    </row>
    <row r="547" spans="1:11" ht="27.6" x14ac:dyDescent="0.25">
      <c r="A547" s="86"/>
      <c r="B547" s="38" t="s">
        <v>831</v>
      </c>
      <c r="H547" s="39"/>
      <c r="K547" s="87"/>
    </row>
    <row r="548" spans="1:11" x14ac:dyDescent="0.25">
      <c r="A548" s="86"/>
      <c r="H548" s="39"/>
      <c r="K548" s="87"/>
    </row>
    <row r="549" spans="1:11" x14ac:dyDescent="0.25">
      <c r="A549" s="86"/>
      <c r="K549" s="87"/>
    </row>
    <row r="550" spans="1:11" x14ac:dyDescent="0.25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4" width="9.5" style="31" customWidth="1"/>
    <col min="5" max="5" width="10.796875" style="31" customWidth="1"/>
    <col min="6" max="6" width="11.69921875" style="2" customWidth="1"/>
    <col min="7" max="7" width="10.796875" style="2" customWidth="1"/>
    <col min="8" max="8" width="11.59765625" style="4" customWidth="1"/>
    <col min="9" max="9" width="10.29687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25">
      <c r="A1" s="82"/>
      <c r="B1" s="83"/>
      <c r="C1" s="620" t="s">
        <v>832</v>
      </c>
      <c r="D1" s="620"/>
      <c r="E1" s="620"/>
      <c r="F1" s="620"/>
      <c r="G1" s="620"/>
      <c r="H1" s="620"/>
      <c r="I1" s="620"/>
      <c r="J1" s="620"/>
      <c r="K1" s="621"/>
      <c r="L1" s="5"/>
      <c r="M1" s="5"/>
      <c r="N1" s="5"/>
      <c r="O1" s="5"/>
      <c r="P1" s="5"/>
    </row>
    <row r="2" spans="1:16" s="6" customFormat="1" ht="12.75" customHeight="1" x14ac:dyDescent="0.25">
      <c r="A2" s="19"/>
      <c r="B2" s="20"/>
      <c r="C2" s="596"/>
      <c r="D2" s="596"/>
      <c r="E2" s="596"/>
      <c r="F2" s="596"/>
      <c r="G2" s="596"/>
      <c r="H2" s="596"/>
      <c r="I2" s="596"/>
      <c r="J2" s="596"/>
      <c r="K2" s="597"/>
      <c r="L2" s="5"/>
      <c r="M2" s="5"/>
      <c r="N2" s="5"/>
      <c r="O2" s="5"/>
      <c r="P2" s="5"/>
    </row>
    <row r="3" spans="1:16" s="6" customFormat="1" ht="12.75" customHeight="1" x14ac:dyDescent="0.25">
      <c r="A3" s="19"/>
      <c r="C3" s="596"/>
      <c r="D3" s="596"/>
      <c r="E3" s="596"/>
      <c r="F3" s="596"/>
      <c r="G3" s="596"/>
      <c r="H3" s="596"/>
      <c r="I3" s="596"/>
      <c r="J3" s="596"/>
      <c r="K3" s="597"/>
      <c r="L3" s="5"/>
      <c r="M3" s="5"/>
      <c r="N3" s="5"/>
      <c r="O3" s="5"/>
      <c r="P3" s="5"/>
    </row>
    <row r="4" spans="1:16" s="6" customFormat="1" ht="12.75" customHeight="1" x14ac:dyDescent="0.25">
      <c r="A4" s="19"/>
      <c r="B4" s="18" t="s">
        <v>24</v>
      </c>
      <c r="C4" s="596"/>
      <c r="D4" s="596"/>
      <c r="E4" s="596"/>
      <c r="F4" s="596"/>
      <c r="G4" s="596"/>
      <c r="H4" s="596"/>
      <c r="I4" s="596"/>
      <c r="J4" s="596"/>
      <c r="K4" s="597"/>
      <c r="L4" s="5"/>
      <c r="M4" s="5"/>
      <c r="N4" s="5"/>
      <c r="O4" s="5"/>
      <c r="P4" s="5"/>
    </row>
    <row r="5" spans="1:16" s="6" customFormat="1" ht="12.75" customHeight="1" x14ac:dyDescent="0.25">
      <c r="A5" s="21"/>
      <c r="B5" s="18" t="s">
        <v>6</v>
      </c>
      <c r="C5" s="598"/>
      <c r="D5" s="598"/>
      <c r="E5" s="598"/>
      <c r="F5" s="598"/>
      <c r="G5" s="598"/>
      <c r="H5" s="598"/>
      <c r="I5" s="598"/>
      <c r="J5" s="598"/>
      <c r="K5" s="599"/>
      <c r="L5" s="5"/>
      <c r="M5" s="5"/>
      <c r="N5" s="5"/>
      <c r="O5" s="5"/>
      <c r="P5" s="5"/>
    </row>
    <row r="6" spans="1:16" s="6" customFormat="1" ht="27.6" x14ac:dyDescent="0.25">
      <c r="A6" s="600" t="s">
        <v>2</v>
      </c>
      <c r="B6" s="601"/>
      <c r="C6" s="601"/>
      <c r="D6" s="601"/>
      <c r="E6" s="602"/>
      <c r="F6" s="603" t="s">
        <v>3</v>
      </c>
      <c r="G6" s="604"/>
      <c r="H6" s="604"/>
      <c r="I6" s="605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25">
      <c r="A7" s="606" t="s">
        <v>56</v>
      </c>
      <c r="B7" s="607"/>
      <c r="C7" s="607"/>
      <c r="D7" s="607"/>
      <c r="E7" s="608"/>
      <c r="F7" s="606" t="s">
        <v>6</v>
      </c>
      <c r="G7" s="607"/>
      <c r="H7" s="607"/>
      <c r="I7" s="608"/>
      <c r="J7" s="595">
        <v>45078</v>
      </c>
      <c r="K7" s="612" t="s">
        <v>833</v>
      </c>
      <c r="L7" s="5"/>
      <c r="M7" s="5"/>
      <c r="N7" s="5"/>
      <c r="O7" s="5"/>
      <c r="P7" s="5"/>
    </row>
    <row r="8" spans="1:16" s="6" customFormat="1" x14ac:dyDescent="0.25">
      <c r="A8" s="609"/>
      <c r="B8" s="610"/>
      <c r="C8" s="610"/>
      <c r="D8" s="610"/>
      <c r="E8" s="611"/>
      <c r="F8" s="609"/>
      <c r="G8" s="610"/>
      <c r="H8" s="610"/>
      <c r="I8" s="611"/>
      <c r="J8" s="595"/>
      <c r="K8" s="613"/>
      <c r="L8" s="5"/>
      <c r="M8" s="5"/>
      <c r="N8" s="5"/>
      <c r="O8" s="5"/>
      <c r="P8" s="5"/>
    </row>
    <row r="9" spans="1:16" s="6" customFormat="1" ht="33" customHeight="1" x14ac:dyDescent="0.25">
      <c r="A9" s="600" t="s">
        <v>7</v>
      </c>
      <c r="B9" s="601"/>
      <c r="C9" s="601"/>
      <c r="D9" s="601"/>
      <c r="E9" s="602"/>
      <c r="F9" s="586" t="s">
        <v>8</v>
      </c>
      <c r="G9" s="586"/>
      <c r="H9" s="586"/>
      <c r="I9" s="586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25">
      <c r="A10" s="614" t="s">
        <v>801</v>
      </c>
      <c r="B10" s="615"/>
      <c r="C10" s="615"/>
      <c r="D10" s="615"/>
      <c r="E10" s="616"/>
      <c r="F10" s="589" t="s">
        <v>804</v>
      </c>
      <c r="G10" s="589"/>
      <c r="H10" s="589"/>
      <c r="I10" s="589"/>
      <c r="J10" s="595">
        <v>44957</v>
      </c>
      <c r="K10" s="595">
        <v>45322</v>
      </c>
      <c r="L10" s="5"/>
      <c r="M10" s="5"/>
      <c r="N10" s="5"/>
      <c r="O10" s="5"/>
      <c r="P10" s="5"/>
    </row>
    <row r="11" spans="1:16" s="6" customFormat="1" x14ac:dyDescent="0.25">
      <c r="A11" s="617"/>
      <c r="B11" s="618"/>
      <c r="C11" s="618"/>
      <c r="D11" s="618"/>
      <c r="E11" s="619"/>
      <c r="F11" s="589"/>
      <c r="G11" s="589"/>
      <c r="H11" s="589"/>
      <c r="I11" s="589"/>
      <c r="J11" s="595"/>
      <c r="K11" s="595"/>
      <c r="L11" s="5"/>
      <c r="M11" s="5"/>
      <c r="N11" s="5"/>
      <c r="O11" s="5"/>
      <c r="P11" s="5"/>
    </row>
    <row r="12" spans="1:16" s="6" customFormat="1" x14ac:dyDescent="0.25">
      <c r="A12" s="586" t="s">
        <v>11</v>
      </c>
      <c r="B12" s="586"/>
      <c r="C12" s="586" t="s">
        <v>12</v>
      </c>
      <c r="D12" s="586"/>
      <c r="E12" s="586"/>
      <c r="F12" s="586" t="s">
        <v>13</v>
      </c>
      <c r="G12" s="586"/>
      <c r="H12" s="587" t="s">
        <v>14</v>
      </c>
      <c r="I12" s="587"/>
      <c r="J12" s="588" t="s">
        <v>15</v>
      </c>
      <c r="K12" s="588"/>
      <c r="L12" s="5"/>
      <c r="M12" s="5"/>
      <c r="N12" s="5"/>
      <c r="O12" s="5"/>
      <c r="P12" s="5"/>
    </row>
    <row r="13" spans="1:16" s="6" customFormat="1" ht="15" customHeight="1" x14ac:dyDescent="0.25">
      <c r="A13" s="589" t="s">
        <v>802</v>
      </c>
      <c r="B13" s="589"/>
      <c r="C13" s="589" t="s">
        <v>803</v>
      </c>
      <c r="D13" s="589"/>
      <c r="E13" s="589"/>
      <c r="F13" s="590">
        <v>2233696.41</v>
      </c>
      <c r="G13" s="591"/>
      <c r="H13" s="594">
        <f>I544</f>
        <v>59925.759999999995</v>
      </c>
      <c r="I13" s="594"/>
      <c r="J13" s="589" t="s">
        <v>1414</v>
      </c>
      <c r="K13" s="589"/>
      <c r="L13" s="5"/>
      <c r="M13" s="5"/>
      <c r="N13" s="5"/>
      <c r="O13" s="5"/>
      <c r="P13" s="5"/>
    </row>
    <row r="14" spans="1:16" s="6" customFormat="1" x14ac:dyDescent="0.25">
      <c r="A14" s="589"/>
      <c r="B14" s="589"/>
      <c r="C14" s="589"/>
      <c r="D14" s="589"/>
      <c r="E14" s="589"/>
      <c r="F14" s="592"/>
      <c r="G14" s="593"/>
      <c r="H14" s="594"/>
      <c r="I14" s="594"/>
      <c r="J14" s="589"/>
      <c r="K14" s="589"/>
      <c r="L14" s="5"/>
      <c r="M14" s="625">
        <v>1.2522</v>
      </c>
      <c r="N14" s="5"/>
      <c r="O14" s="5"/>
      <c r="P14" s="5"/>
    </row>
    <row r="15" spans="1:16" s="6" customFormat="1" x14ac:dyDescent="0.25">
      <c r="A15" s="581"/>
      <c r="B15" s="581"/>
      <c r="C15" s="581"/>
      <c r="D15" s="581"/>
      <c r="E15" s="581"/>
      <c r="F15" s="581"/>
      <c r="G15" s="581"/>
      <c r="H15" s="581"/>
      <c r="I15" s="581"/>
      <c r="J15" s="581"/>
      <c r="K15" s="581"/>
      <c r="L15" s="5"/>
      <c r="M15" s="625"/>
      <c r="N15" s="5"/>
      <c r="O15" s="5"/>
      <c r="P15" s="5"/>
    </row>
    <row r="16" spans="1:16" s="10" customFormat="1" ht="12.75" customHeight="1" x14ac:dyDescent="0.3">
      <c r="A16" s="582" t="s">
        <v>16</v>
      </c>
      <c r="B16" s="583" t="s">
        <v>17</v>
      </c>
      <c r="C16" s="583" t="s">
        <v>0</v>
      </c>
      <c r="D16" s="68"/>
      <c r="E16" s="582" t="s">
        <v>1</v>
      </c>
      <c r="F16" s="582"/>
      <c r="G16" s="582"/>
      <c r="H16" s="584" t="s">
        <v>19</v>
      </c>
      <c r="I16" s="584"/>
      <c r="J16" s="584"/>
      <c r="K16" s="585" t="s">
        <v>20</v>
      </c>
      <c r="L16" s="9"/>
      <c r="M16" s="625"/>
      <c r="N16" s="9"/>
      <c r="O16" s="9"/>
      <c r="P16" s="9"/>
    </row>
    <row r="17" spans="1:16" s="10" customFormat="1" ht="41.4" x14ac:dyDescent="0.3">
      <c r="A17" s="582"/>
      <c r="B17" s="583"/>
      <c r="C17" s="58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85"/>
      <c r="L17" s="9"/>
      <c r="M17" s="10">
        <f>F13</f>
        <v>2233696.41</v>
      </c>
      <c r="N17" s="624">
        <f>2302424.52</f>
        <v>2302424.52</v>
      </c>
      <c r="O17" s="624"/>
      <c r="P17" s="278">
        <f>(M17/N17)*M14</f>
        <v>1.2148214285878089</v>
      </c>
    </row>
    <row r="18" spans="1:16" x14ac:dyDescent="0.25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25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6" x14ac:dyDescent="0.25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7.6" x14ac:dyDescent="0.25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7.6" x14ac:dyDescent="0.25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7.6" x14ac:dyDescent="0.25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6" x14ac:dyDescent="0.25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7.6" x14ac:dyDescent="0.25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7.6" x14ac:dyDescent="0.25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7.6" x14ac:dyDescent="0.25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7.6" x14ac:dyDescent="0.25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7.6" x14ac:dyDescent="0.25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7.6" x14ac:dyDescent="0.25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7.6" x14ac:dyDescent="0.25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7.6" x14ac:dyDescent="0.25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7.6" x14ac:dyDescent="0.25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7.6" x14ac:dyDescent="0.25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6" x14ac:dyDescent="0.25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6" x14ac:dyDescent="0.25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41.4" x14ac:dyDescent="0.25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41.4" x14ac:dyDescent="0.25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41.4" x14ac:dyDescent="0.25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41.4" x14ac:dyDescent="0.25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41.4" x14ac:dyDescent="0.25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41.4" x14ac:dyDescent="0.25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7.6" x14ac:dyDescent="0.25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6" x14ac:dyDescent="0.25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41.4" x14ac:dyDescent="0.25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6" x14ac:dyDescent="0.25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41.4" x14ac:dyDescent="0.25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41.4" x14ac:dyDescent="0.25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6" x14ac:dyDescent="0.25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7.6" x14ac:dyDescent="0.25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7.6" x14ac:dyDescent="0.25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7.6" x14ac:dyDescent="0.25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6" x14ac:dyDescent="0.25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6" x14ac:dyDescent="0.25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7.6" x14ac:dyDescent="0.25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6" x14ac:dyDescent="0.25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7.6" x14ac:dyDescent="0.25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7.6" x14ac:dyDescent="0.25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7.6" x14ac:dyDescent="0.25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7.6" x14ac:dyDescent="0.25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7.6" x14ac:dyDescent="0.25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7.6" x14ac:dyDescent="0.25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7.6" x14ac:dyDescent="0.25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7.6" x14ac:dyDescent="0.25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7.6" x14ac:dyDescent="0.25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7.6" x14ac:dyDescent="0.25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6" x14ac:dyDescent="0.25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6" x14ac:dyDescent="0.25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41.4" x14ac:dyDescent="0.25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41.4" x14ac:dyDescent="0.25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41.4" x14ac:dyDescent="0.25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41.4" x14ac:dyDescent="0.25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7.6" x14ac:dyDescent="0.25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7.6" x14ac:dyDescent="0.25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7.6" x14ac:dyDescent="0.25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6" x14ac:dyDescent="0.25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41.4" x14ac:dyDescent="0.25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6" x14ac:dyDescent="0.25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41.4" x14ac:dyDescent="0.25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7.6" x14ac:dyDescent="0.25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41.4" x14ac:dyDescent="0.25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7.6" x14ac:dyDescent="0.25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25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41.4" x14ac:dyDescent="0.25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6" x14ac:dyDescent="0.25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5.2" x14ac:dyDescent="0.25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41.4" x14ac:dyDescent="0.25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7.6" x14ac:dyDescent="0.25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6" x14ac:dyDescent="0.25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7.6" x14ac:dyDescent="0.25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5.2" x14ac:dyDescent="0.25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41.4" x14ac:dyDescent="0.25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7.6" x14ac:dyDescent="0.25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41.4" x14ac:dyDescent="0.25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6" x14ac:dyDescent="0.25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41.4" x14ac:dyDescent="0.25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41.4" x14ac:dyDescent="0.25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41.4" x14ac:dyDescent="0.25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6" x14ac:dyDescent="0.25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7.6" x14ac:dyDescent="0.25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6" x14ac:dyDescent="0.25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7.6" x14ac:dyDescent="0.25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6" x14ac:dyDescent="0.25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7.6" x14ac:dyDescent="0.25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7.6" x14ac:dyDescent="0.25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6" x14ac:dyDescent="0.25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6" x14ac:dyDescent="0.25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41.4" x14ac:dyDescent="0.25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7.6" x14ac:dyDescent="0.25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7.6" x14ac:dyDescent="0.25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6" x14ac:dyDescent="0.25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41.4" x14ac:dyDescent="0.25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7.6" x14ac:dyDescent="0.25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6" x14ac:dyDescent="0.25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7.6" x14ac:dyDescent="0.25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7.6" x14ac:dyDescent="0.25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7.6" x14ac:dyDescent="0.25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6" x14ac:dyDescent="0.25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6" x14ac:dyDescent="0.25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7.6" x14ac:dyDescent="0.25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6" x14ac:dyDescent="0.25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7.6" x14ac:dyDescent="0.25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6" x14ac:dyDescent="0.25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6" x14ac:dyDescent="0.25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7.6" x14ac:dyDescent="0.25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6" x14ac:dyDescent="0.25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6" x14ac:dyDescent="0.25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7.6" x14ac:dyDescent="0.25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6" x14ac:dyDescent="0.25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7.6" x14ac:dyDescent="0.25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6" x14ac:dyDescent="0.25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6" x14ac:dyDescent="0.25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6" x14ac:dyDescent="0.25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7.6" x14ac:dyDescent="0.25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6" x14ac:dyDescent="0.25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7.6" x14ac:dyDescent="0.25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7.6" x14ac:dyDescent="0.25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7.6" x14ac:dyDescent="0.25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7.6" x14ac:dyDescent="0.25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41.4" x14ac:dyDescent="0.25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7.6" x14ac:dyDescent="0.25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7.6" x14ac:dyDescent="0.25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7.6" x14ac:dyDescent="0.25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7.6" x14ac:dyDescent="0.25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6" x14ac:dyDescent="0.25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6" x14ac:dyDescent="0.25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41.4" x14ac:dyDescent="0.25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41.4" x14ac:dyDescent="0.25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41.4" x14ac:dyDescent="0.25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41.4" x14ac:dyDescent="0.25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7.6" x14ac:dyDescent="0.25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7.6" x14ac:dyDescent="0.25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6" x14ac:dyDescent="0.25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41.4" x14ac:dyDescent="0.25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7.6" x14ac:dyDescent="0.25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7.6" x14ac:dyDescent="0.25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7.6" x14ac:dyDescent="0.25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41.4" x14ac:dyDescent="0.25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6" x14ac:dyDescent="0.25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41.4" x14ac:dyDescent="0.25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7.6" x14ac:dyDescent="0.25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25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6" x14ac:dyDescent="0.25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7.6" x14ac:dyDescent="0.25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41.4" x14ac:dyDescent="0.25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7.6" x14ac:dyDescent="0.25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6" x14ac:dyDescent="0.25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7.6" x14ac:dyDescent="0.25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5.2" x14ac:dyDescent="0.25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41.4" x14ac:dyDescent="0.25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41.4" x14ac:dyDescent="0.25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41.4" x14ac:dyDescent="0.25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6" x14ac:dyDescent="0.25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41.4" x14ac:dyDescent="0.25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41.4" x14ac:dyDescent="0.25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5.2" x14ac:dyDescent="0.25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6" x14ac:dyDescent="0.25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7.6" x14ac:dyDescent="0.25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7.6" x14ac:dyDescent="0.25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7.6" x14ac:dyDescent="0.25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25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25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7.6" x14ac:dyDescent="0.25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6" x14ac:dyDescent="0.25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7.6" x14ac:dyDescent="0.25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7.6" x14ac:dyDescent="0.25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41.4" x14ac:dyDescent="0.25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7.6" x14ac:dyDescent="0.25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7.6" x14ac:dyDescent="0.25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7.6" x14ac:dyDescent="0.25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7.6" x14ac:dyDescent="0.25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41.4" x14ac:dyDescent="0.25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6" x14ac:dyDescent="0.25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6" x14ac:dyDescent="0.25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7.6" x14ac:dyDescent="0.25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6" x14ac:dyDescent="0.25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7.6" x14ac:dyDescent="0.25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7.6" x14ac:dyDescent="0.25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7.6" x14ac:dyDescent="0.25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41.4" x14ac:dyDescent="0.25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41.4" x14ac:dyDescent="0.25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41.4" x14ac:dyDescent="0.25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41.4" x14ac:dyDescent="0.25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41.4" x14ac:dyDescent="0.25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7.6" x14ac:dyDescent="0.25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7.6" x14ac:dyDescent="0.25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6" x14ac:dyDescent="0.25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6" x14ac:dyDescent="0.25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41.4" x14ac:dyDescent="0.25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7.6" x14ac:dyDescent="0.25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7.6" x14ac:dyDescent="0.25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7.6" x14ac:dyDescent="0.25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41.4" x14ac:dyDescent="0.25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6" x14ac:dyDescent="0.25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41.4" x14ac:dyDescent="0.25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7.6" x14ac:dyDescent="0.25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6" x14ac:dyDescent="0.25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6" x14ac:dyDescent="0.25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7.6" x14ac:dyDescent="0.25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41.4" x14ac:dyDescent="0.25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7.6" x14ac:dyDescent="0.25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6" x14ac:dyDescent="0.25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7.6" x14ac:dyDescent="0.25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5.2" x14ac:dyDescent="0.25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41.4" x14ac:dyDescent="0.25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5.2" x14ac:dyDescent="0.25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41.4" x14ac:dyDescent="0.25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6" x14ac:dyDescent="0.25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41.4" x14ac:dyDescent="0.25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41.4" x14ac:dyDescent="0.25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5.2" x14ac:dyDescent="0.25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6" x14ac:dyDescent="0.25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7.6" x14ac:dyDescent="0.25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7.6" x14ac:dyDescent="0.25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7.6" x14ac:dyDescent="0.25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6" x14ac:dyDescent="0.25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6" x14ac:dyDescent="0.25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7.6" x14ac:dyDescent="0.25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6" x14ac:dyDescent="0.25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7.6" x14ac:dyDescent="0.25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7.6" x14ac:dyDescent="0.25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41.4" x14ac:dyDescent="0.25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7.6" x14ac:dyDescent="0.25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7.6" x14ac:dyDescent="0.25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7.6" x14ac:dyDescent="0.25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7.6" x14ac:dyDescent="0.25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41.4" x14ac:dyDescent="0.25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6" x14ac:dyDescent="0.25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6" x14ac:dyDescent="0.25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6" x14ac:dyDescent="0.25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7.6" x14ac:dyDescent="0.25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6" x14ac:dyDescent="0.25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7.6" x14ac:dyDescent="0.25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7.6" x14ac:dyDescent="0.25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7.6" x14ac:dyDescent="0.25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7.6" x14ac:dyDescent="0.25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7.6" x14ac:dyDescent="0.25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7.6" x14ac:dyDescent="0.25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7.6" x14ac:dyDescent="0.25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7.6" x14ac:dyDescent="0.25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6" x14ac:dyDescent="0.25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7.6" x14ac:dyDescent="0.25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6" x14ac:dyDescent="0.25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41.4" x14ac:dyDescent="0.25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6" x14ac:dyDescent="0.25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41.4" x14ac:dyDescent="0.25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41.4" x14ac:dyDescent="0.25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6" x14ac:dyDescent="0.25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6" x14ac:dyDescent="0.25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7.6" x14ac:dyDescent="0.25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6" x14ac:dyDescent="0.25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41.4" x14ac:dyDescent="0.25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7.6" x14ac:dyDescent="0.25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6" x14ac:dyDescent="0.25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6" x14ac:dyDescent="0.25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7.6" x14ac:dyDescent="0.25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7.6" x14ac:dyDescent="0.25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6" x14ac:dyDescent="0.25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6" x14ac:dyDescent="0.25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7.6" x14ac:dyDescent="0.25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6" x14ac:dyDescent="0.25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7.6" x14ac:dyDescent="0.25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7.6" x14ac:dyDescent="0.25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7.6" x14ac:dyDescent="0.25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7.6" x14ac:dyDescent="0.25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7.6" x14ac:dyDescent="0.25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7.6" x14ac:dyDescent="0.25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7.6" x14ac:dyDescent="0.25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7.6" x14ac:dyDescent="0.25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6" x14ac:dyDescent="0.25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7.6" x14ac:dyDescent="0.25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6" x14ac:dyDescent="0.25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41.4" x14ac:dyDescent="0.25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6" x14ac:dyDescent="0.25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41.4" x14ac:dyDescent="0.25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41.4" x14ac:dyDescent="0.25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6" x14ac:dyDescent="0.25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6" x14ac:dyDescent="0.25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7.6" x14ac:dyDescent="0.25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6" x14ac:dyDescent="0.25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41.4" x14ac:dyDescent="0.25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7.6" x14ac:dyDescent="0.25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6" x14ac:dyDescent="0.25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6" x14ac:dyDescent="0.25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7.6" x14ac:dyDescent="0.25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7.6" x14ac:dyDescent="0.25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6" x14ac:dyDescent="0.25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6" x14ac:dyDescent="0.25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7.6" x14ac:dyDescent="0.25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6" x14ac:dyDescent="0.25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7.6" x14ac:dyDescent="0.25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7.6" x14ac:dyDescent="0.25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7.6" x14ac:dyDescent="0.25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7.6" x14ac:dyDescent="0.25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7.6" x14ac:dyDescent="0.25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7.6" x14ac:dyDescent="0.25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7.6" x14ac:dyDescent="0.25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7.6" x14ac:dyDescent="0.25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7.6" x14ac:dyDescent="0.25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7.6" x14ac:dyDescent="0.25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6" x14ac:dyDescent="0.25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6" x14ac:dyDescent="0.25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41.4" x14ac:dyDescent="0.25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41.4" x14ac:dyDescent="0.25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41.4" x14ac:dyDescent="0.25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41.4" x14ac:dyDescent="0.25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7.6" x14ac:dyDescent="0.25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7.6" x14ac:dyDescent="0.25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7.6" x14ac:dyDescent="0.25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6" x14ac:dyDescent="0.25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41.4" x14ac:dyDescent="0.25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6" x14ac:dyDescent="0.25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41.4" x14ac:dyDescent="0.25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7.6" x14ac:dyDescent="0.25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41.4" x14ac:dyDescent="0.25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41.4" x14ac:dyDescent="0.25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6" x14ac:dyDescent="0.25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5.2" x14ac:dyDescent="0.25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41.4" x14ac:dyDescent="0.25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7.6" x14ac:dyDescent="0.25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6" x14ac:dyDescent="0.25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7.6" x14ac:dyDescent="0.25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5.2" x14ac:dyDescent="0.25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41.4" x14ac:dyDescent="0.25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7.6" x14ac:dyDescent="0.25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6" x14ac:dyDescent="0.25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41.4" x14ac:dyDescent="0.25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41.4" x14ac:dyDescent="0.25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41.4" x14ac:dyDescent="0.25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7.6" x14ac:dyDescent="0.25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6" x14ac:dyDescent="0.25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7.6" x14ac:dyDescent="0.25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7.6" x14ac:dyDescent="0.25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7.6" x14ac:dyDescent="0.25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6" x14ac:dyDescent="0.25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6" x14ac:dyDescent="0.25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7.6" x14ac:dyDescent="0.25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6" x14ac:dyDescent="0.25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7.6" x14ac:dyDescent="0.25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7.6" x14ac:dyDescent="0.25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7.6" x14ac:dyDescent="0.25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7.6" x14ac:dyDescent="0.25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7.6" x14ac:dyDescent="0.25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7.6" x14ac:dyDescent="0.25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7.6" x14ac:dyDescent="0.25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7.6" x14ac:dyDescent="0.25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7.6" x14ac:dyDescent="0.25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7.6" x14ac:dyDescent="0.25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6" x14ac:dyDescent="0.25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6" x14ac:dyDescent="0.25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41.4" x14ac:dyDescent="0.25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41.4" x14ac:dyDescent="0.25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41.4" x14ac:dyDescent="0.25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41.4" x14ac:dyDescent="0.25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7.6" x14ac:dyDescent="0.25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7.6" x14ac:dyDescent="0.25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7.6" x14ac:dyDescent="0.25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6" x14ac:dyDescent="0.25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41.4" x14ac:dyDescent="0.25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6" x14ac:dyDescent="0.25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41.4" x14ac:dyDescent="0.25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7.6" x14ac:dyDescent="0.25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41.4" x14ac:dyDescent="0.25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41.4" x14ac:dyDescent="0.25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6" x14ac:dyDescent="0.25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7.6" x14ac:dyDescent="0.25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5.2" x14ac:dyDescent="0.25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6" x14ac:dyDescent="0.25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7.6" x14ac:dyDescent="0.25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5.2" x14ac:dyDescent="0.25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41.4" x14ac:dyDescent="0.25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7.6" x14ac:dyDescent="0.25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41.4" x14ac:dyDescent="0.25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6" x14ac:dyDescent="0.25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41.4" x14ac:dyDescent="0.25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41.4" x14ac:dyDescent="0.25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41.4" x14ac:dyDescent="0.25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7.6" x14ac:dyDescent="0.25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6" x14ac:dyDescent="0.25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7.6" x14ac:dyDescent="0.25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7.6" x14ac:dyDescent="0.25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7.6" x14ac:dyDescent="0.25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6" x14ac:dyDescent="0.25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6" x14ac:dyDescent="0.25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7.6" x14ac:dyDescent="0.25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6" x14ac:dyDescent="0.25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7.6" x14ac:dyDescent="0.25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7.6" x14ac:dyDescent="0.25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7.6" x14ac:dyDescent="0.25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7.6" x14ac:dyDescent="0.25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7.6" x14ac:dyDescent="0.25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7.6" x14ac:dyDescent="0.25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7.6" x14ac:dyDescent="0.25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7.6" x14ac:dyDescent="0.25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7.6" x14ac:dyDescent="0.25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7.6" x14ac:dyDescent="0.25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6" x14ac:dyDescent="0.25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6" x14ac:dyDescent="0.25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41.4" x14ac:dyDescent="0.25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41.4" x14ac:dyDescent="0.25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41.4" x14ac:dyDescent="0.25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41.4" x14ac:dyDescent="0.25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7.6" x14ac:dyDescent="0.25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7.6" x14ac:dyDescent="0.25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7.6" x14ac:dyDescent="0.25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6" x14ac:dyDescent="0.25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41.4" x14ac:dyDescent="0.25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6" x14ac:dyDescent="0.25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41.4" x14ac:dyDescent="0.25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7.6" x14ac:dyDescent="0.25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41.4" x14ac:dyDescent="0.25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6" x14ac:dyDescent="0.25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6" x14ac:dyDescent="0.25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7.6" x14ac:dyDescent="0.25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6" x14ac:dyDescent="0.25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7.6" x14ac:dyDescent="0.25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5.2" x14ac:dyDescent="0.25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41.4" x14ac:dyDescent="0.25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6" x14ac:dyDescent="0.25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41.4" x14ac:dyDescent="0.25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41.4" x14ac:dyDescent="0.25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41.4" x14ac:dyDescent="0.25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7.6" x14ac:dyDescent="0.25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5.2" x14ac:dyDescent="0.25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6" x14ac:dyDescent="0.25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7.6" x14ac:dyDescent="0.25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7.6" x14ac:dyDescent="0.25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7.6" x14ac:dyDescent="0.25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6" x14ac:dyDescent="0.25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7.6" x14ac:dyDescent="0.25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41.4" x14ac:dyDescent="0.25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7.6" x14ac:dyDescent="0.25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6" x14ac:dyDescent="0.25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6" x14ac:dyDescent="0.25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41.4" x14ac:dyDescent="0.25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41.4" x14ac:dyDescent="0.25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5.2" x14ac:dyDescent="0.25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5.2" x14ac:dyDescent="0.25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41.4" x14ac:dyDescent="0.25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6" x14ac:dyDescent="0.25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6" x14ac:dyDescent="0.25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7.6" x14ac:dyDescent="0.25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7.6" x14ac:dyDescent="0.25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7.6" x14ac:dyDescent="0.25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6" x14ac:dyDescent="0.25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6" x14ac:dyDescent="0.25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6" x14ac:dyDescent="0.25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41.4" x14ac:dyDescent="0.25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5.2" x14ac:dyDescent="0.25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5.2" x14ac:dyDescent="0.25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5.2" x14ac:dyDescent="0.25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41.4" x14ac:dyDescent="0.25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41.4" x14ac:dyDescent="0.25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6" x14ac:dyDescent="0.25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6" x14ac:dyDescent="0.25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7.6" x14ac:dyDescent="0.25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7.6" x14ac:dyDescent="0.25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7.6" x14ac:dyDescent="0.25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7.6" x14ac:dyDescent="0.25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7.6" x14ac:dyDescent="0.25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7.6" x14ac:dyDescent="0.25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7.6" x14ac:dyDescent="0.25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7.6" x14ac:dyDescent="0.25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7.6" x14ac:dyDescent="0.25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7.6" x14ac:dyDescent="0.25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7.6" x14ac:dyDescent="0.25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7.6" x14ac:dyDescent="0.25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7.6" x14ac:dyDescent="0.25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7.6" x14ac:dyDescent="0.25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7.6" x14ac:dyDescent="0.25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7.6" x14ac:dyDescent="0.25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7.6" x14ac:dyDescent="0.25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7.6" x14ac:dyDescent="0.25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7.6" x14ac:dyDescent="0.25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7.6" x14ac:dyDescent="0.25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7.6" x14ac:dyDescent="0.25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41.4" x14ac:dyDescent="0.25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7.6" x14ac:dyDescent="0.25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7.6" x14ac:dyDescent="0.25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41.4" x14ac:dyDescent="0.25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7.6" x14ac:dyDescent="0.25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41.4" x14ac:dyDescent="0.25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7.6" x14ac:dyDescent="0.25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7.6" x14ac:dyDescent="0.25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7.6" x14ac:dyDescent="0.25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41.4" x14ac:dyDescent="0.25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7.6" x14ac:dyDescent="0.25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7.6" x14ac:dyDescent="0.25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41.4" x14ac:dyDescent="0.25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7.6" x14ac:dyDescent="0.25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41.4" x14ac:dyDescent="0.25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41.4" x14ac:dyDescent="0.25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7.6" x14ac:dyDescent="0.25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6" x14ac:dyDescent="0.25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6" x14ac:dyDescent="0.25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7.6" x14ac:dyDescent="0.25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7.6" x14ac:dyDescent="0.25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7.6" x14ac:dyDescent="0.25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7.6" x14ac:dyDescent="0.25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7.6" x14ac:dyDescent="0.25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7.6" x14ac:dyDescent="0.25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5.2" x14ac:dyDescent="0.25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5.2" x14ac:dyDescent="0.25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5.2" x14ac:dyDescent="0.25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7.6" x14ac:dyDescent="0.25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6" x14ac:dyDescent="0.25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6" x14ac:dyDescent="0.25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7.6" x14ac:dyDescent="0.25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6" x14ac:dyDescent="0.25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7.6" x14ac:dyDescent="0.25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7.6" x14ac:dyDescent="0.25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7.6" x14ac:dyDescent="0.25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41.4" x14ac:dyDescent="0.25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6" x14ac:dyDescent="0.25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25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6" x14ac:dyDescent="0.25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41.4" x14ac:dyDescent="0.25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6" x14ac:dyDescent="0.25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41.4" x14ac:dyDescent="0.25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41.4" x14ac:dyDescent="0.25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6" x14ac:dyDescent="0.25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25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75"/>
      <c r="B543" s="576"/>
      <c r="C543" s="576"/>
      <c r="D543" s="576"/>
      <c r="E543" s="576"/>
      <c r="F543" s="576"/>
      <c r="G543" s="576"/>
      <c r="H543" s="576"/>
      <c r="I543" s="576"/>
      <c r="J543" s="576"/>
      <c r="K543" s="577"/>
      <c r="L543" s="9"/>
      <c r="M543" s="9"/>
      <c r="N543" s="9"/>
      <c r="O543" s="9"/>
      <c r="P543" s="9"/>
    </row>
    <row r="544" spans="1:16" s="10" customFormat="1" ht="16.5" customHeight="1" x14ac:dyDescent="0.3">
      <c r="A544" s="578" t="s">
        <v>1413</v>
      </c>
      <c r="B544" s="579"/>
      <c r="C544" s="579"/>
      <c r="D544" s="579"/>
      <c r="E544" s="579"/>
      <c r="F544" s="579"/>
      <c r="G544" s="579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25">
      <c r="A545" s="622"/>
      <c r="B545" s="580"/>
      <c r="C545" s="580"/>
      <c r="D545" s="580"/>
      <c r="E545" s="580"/>
      <c r="F545" s="580"/>
      <c r="G545" s="580"/>
      <c r="H545" s="580"/>
      <c r="I545" s="580"/>
      <c r="J545" s="580"/>
      <c r="K545" s="623"/>
    </row>
    <row r="546" spans="1:11" x14ac:dyDescent="0.25">
      <c r="A546" s="86"/>
      <c r="K546" s="87"/>
    </row>
    <row r="547" spans="1:11" ht="27.6" x14ac:dyDescent="0.25">
      <c r="A547" s="86"/>
      <c r="B547" s="38" t="s">
        <v>1415</v>
      </c>
      <c r="H547" s="39"/>
      <c r="K547" s="87"/>
    </row>
    <row r="548" spans="1:11" x14ac:dyDescent="0.25">
      <c r="A548" s="86"/>
      <c r="H548" s="39"/>
      <c r="K548" s="87"/>
    </row>
    <row r="549" spans="1:11" x14ac:dyDescent="0.25">
      <c r="A549" s="86"/>
      <c r="K549" s="87"/>
    </row>
    <row r="550" spans="1:11" x14ac:dyDescent="0.25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3:B14"/>
    <mergeCell ref="C13:E14"/>
    <mergeCell ref="F13:G14"/>
    <mergeCell ref="H13:I14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H12:I12"/>
    <mergeCell ref="J12:K12"/>
    <mergeCell ref="N17:O17"/>
    <mergeCell ref="M14:M16"/>
    <mergeCell ref="J13:K14"/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7" width="10.796875" style="31" hidden="1" customWidth="1"/>
    <col min="8" max="8" width="13.5" style="31" customWidth="1"/>
    <col min="9" max="9" width="11.69921875" style="2" customWidth="1"/>
    <col min="10" max="10" width="10.796875" style="2" customWidth="1"/>
    <col min="11" max="11" width="15.59765625" style="4" customWidth="1"/>
    <col min="12" max="13" width="15.59765625" style="4" hidden="1" customWidth="1"/>
    <col min="14" max="16" width="15.59765625" style="4" customWidth="1"/>
    <col min="17" max="17" width="11.5" style="4" customWidth="1"/>
    <col min="18" max="18" width="18.19921875" style="4" bestFit="1" customWidth="1"/>
    <col min="19" max="19" width="10.5" style="4" bestFit="1" customWidth="1"/>
    <col min="20" max="20" width="10.59765625" style="4" bestFit="1" customWidth="1"/>
    <col min="21" max="16384" width="9" style="4"/>
  </cols>
  <sheetData>
    <row r="1" spans="1:22" s="6" customFormat="1" ht="12.75" customHeight="1" x14ac:dyDescent="0.25">
      <c r="A1" s="82"/>
      <c r="B1" s="83"/>
      <c r="C1" s="653" t="s">
        <v>1531</v>
      </c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4"/>
      <c r="R1" s="5"/>
      <c r="S1" s="5"/>
      <c r="T1" s="5"/>
      <c r="U1" s="5"/>
      <c r="V1" s="5"/>
    </row>
    <row r="2" spans="1:22" s="6" customFormat="1" ht="12.75" customHeight="1" x14ac:dyDescent="0.25">
      <c r="A2" s="19"/>
      <c r="B2" s="20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6"/>
      <c r="R2" s="5"/>
      <c r="S2" s="5"/>
      <c r="T2" s="5"/>
      <c r="U2" s="5"/>
      <c r="V2" s="5"/>
    </row>
    <row r="3" spans="1:22" s="6" customFormat="1" ht="12.75" customHeight="1" x14ac:dyDescent="0.25">
      <c r="A3" s="19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6"/>
      <c r="R3" s="5"/>
      <c r="S3" s="5"/>
      <c r="T3" s="5"/>
      <c r="U3" s="5"/>
      <c r="V3" s="5"/>
    </row>
    <row r="4" spans="1:22" s="6" customFormat="1" ht="12.75" customHeight="1" x14ac:dyDescent="0.25">
      <c r="A4" s="19"/>
      <c r="B4" s="18" t="s">
        <v>24</v>
      </c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6"/>
      <c r="R4" s="5"/>
      <c r="S4" s="5"/>
      <c r="T4" s="5"/>
      <c r="U4" s="5"/>
      <c r="V4" s="5"/>
    </row>
    <row r="5" spans="1:22" s="6" customFormat="1" ht="12.75" customHeight="1" x14ac:dyDescent="0.25">
      <c r="A5" s="21"/>
      <c r="B5" s="18" t="s">
        <v>6</v>
      </c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8"/>
      <c r="R5" s="5"/>
      <c r="S5" s="5"/>
      <c r="T5" s="5"/>
      <c r="U5" s="5"/>
      <c r="V5" s="5"/>
    </row>
    <row r="6" spans="1:22" s="6" customFormat="1" x14ac:dyDescent="0.25">
      <c r="A6" s="634" t="s">
        <v>2</v>
      </c>
      <c r="B6" s="659"/>
      <c r="C6" s="659"/>
      <c r="D6" s="659"/>
      <c r="E6" s="635"/>
      <c r="F6" s="344"/>
      <c r="G6" s="344"/>
      <c r="H6" s="344"/>
      <c r="I6" s="660" t="s">
        <v>3</v>
      </c>
      <c r="J6" s="661"/>
      <c r="K6" s="661"/>
      <c r="L6" s="661"/>
      <c r="M6" s="661"/>
      <c r="N6" s="661"/>
      <c r="O6" s="662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663" t="s">
        <v>6</v>
      </c>
      <c r="J7" s="664"/>
      <c r="K7" s="664"/>
      <c r="L7" s="664"/>
      <c r="M7" s="664"/>
      <c r="N7" s="664"/>
      <c r="O7" s="665"/>
      <c r="P7" s="669">
        <v>45239</v>
      </c>
      <c r="Q7" s="670"/>
      <c r="R7" s="5"/>
      <c r="S7" s="5"/>
      <c r="T7" s="5"/>
      <c r="U7" s="5"/>
      <c r="V7" s="5"/>
    </row>
    <row r="8" spans="1:22" s="6" customFormat="1" x14ac:dyDescent="0.25">
      <c r="A8" s="666"/>
      <c r="B8" s="667"/>
      <c r="C8" s="667"/>
      <c r="D8" s="667"/>
      <c r="E8" s="668"/>
      <c r="F8" s="347"/>
      <c r="G8" s="347"/>
      <c r="H8" s="347"/>
      <c r="I8" s="666"/>
      <c r="J8" s="667"/>
      <c r="K8" s="667"/>
      <c r="L8" s="667"/>
      <c r="M8" s="667"/>
      <c r="N8" s="667"/>
      <c r="O8" s="668"/>
      <c r="P8" s="669"/>
      <c r="Q8" s="671"/>
      <c r="R8" s="5"/>
      <c r="S8" s="5"/>
      <c r="T8" s="5"/>
      <c r="U8" s="5"/>
      <c r="V8" s="5"/>
    </row>
    <row r="9" spans="1:22" s="6" customFormat="1" ht="33" customHeight="1" x14ac:dyDescent="0.25">
      <c r="A9" s="634" t="s">
        <v>7</v>
      </c>
      <c r="B9" s="659"/>
      <c r="C9" s="659"/>
      <c r="D9" s="659"/>
      <c r="E9" s="635"/>
      <c r="F9" s="348"/>
      <c r="G9" s="348"/>
      <c r="H9" s="348"/>
      <c r="I9" s="640" t="s">
        <v>8</v>
      </c>
      <c r="J9" s="640"/>
      <c r="K9" s="640"/>
      <c r="L9" s="640"/>
      <c r="M9" s="640"/>
      <c r="N9" s="640"/>
      <c r="O9" s="640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672" t="s">
        <v>804</v>
      </c>
      <c r="J10" s="672"/>
      <c r="K10" s="672"/>
      <c r="L10" s="672"/>
      <c r="M10" s="672"/>
      <c r="N10" s="672"/>
      <c r="O10" s="672"/>
      <c r="P10" s="669">
        <v>44957</v>
      </c>
      <c r="Q10" s="669">
        <v>45322</v>
      </c>
      <c r="R10" s="5"/>
      <c r="S10" s="5"/>
      <c r="T10" s="5"/>
      <c r="U10" s="5"/>
      <c r="V10" s="5"/>
    </row>
    <row r="11" spans="1:22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672"/>
      <c r="J11" s="672"/>
      <c r="K11" s="672"/>
      <c r="L11" s="672"/>
      <c r="M11" s="672"/>
      <c r="N11" s="672"/>
      <c r="O11" s="672"/>
      <c r="P11" s="669"/>
      <c r="Q11" s="669"/>
      <c r="R11" s="5"/>
      <c r="S11" s="5"/>
      <c r="T11" s="5"/>
      <c r="U11" s="5"/>
      <c r="V11" s="5"/>
    </row>
    <row r="12" spans="1:22" s="6" customFormat="1" ht="13.05" customHeight="1" x14ac:dyDescent="0.25">
      <c r="A12" s="640" t="s">
        <v>12</v>
      </c>
      <c r="B12" s="640"/>
      <c r="C12" s="634" t="s">
        <v>13</v>
      </c>
      <c r="D12" s="635"/>
      <c r="E12" s="640" t="s">
        <v>1512</v>
      </c>
      <c r="F12" s="640"/>
      <c r="G12" s="640"/>
      <c r="H12" s="640"/>
      <c r="I12" s="640" t="s">
        <v>1513</v>
      </c>
      <c r="J12" s="640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9" t="s">
        <v>15</v>
      </c>
      <c r="Q12" s="679"/>
      <c r="R12" s="5"/>
      <c r="S12" s="5"/>
      <c r="T12" s="5"/>
      <c r="U12" s="5"/>
      <c r="V12" s="5"/>
    </row>
    <row r="13" spans="1:22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N567</f>
        <v>2383046.7800000007</v>
      </c>
      <c r="F13" s="641"/>
      <c r="G13" s="641"/>
      <c r="H13" s="637"/>
      <c r="I13" s="636">
        <f>E13-C13</f>
        <v>149350.37000000058</v>
      </c>
      <c r="J13" s="637"/>
      <c r="K13" s="643">
        <f>I13/C13</f>
        <v>6.6862430064970446E-2</v>
      </c>
      <c r="L13" s="680">
        <f>L567</f>
        <v>-256673.36</v>
      </c>
      <c r="M13" s="680">
        <f>M567</f>
        <v>406023.72000000009</v>
      </c>
      <c r="N13" s="636">
        <f>O567</f>
        <v>96634.98000000001</v>
      </c>
      <c r="O13" s="637"/>
      <c r="P13" s="672" t="s">
        <v>1532</v>
      </c>
      <c r="Q13" s="672"/>
      <c r="R13" s="5"/>
      <c r="S13" s="5"/>
      <c r="T13" s="5"/>
      <c r="U13" s="5"/>
      <c r="V13" s="5"/>
    </row>
    <row r="14" spans="1:22" s="6" customFormat="1" x14ac:dyDescent="0.25">
      <c r="A14" s="676"/>
      <c r="B14" s="678"/>
      <c r="C14" s="638"/>
      <c r="D14" s="639"/>
      <c r="E14" s="638"/>
      <c r="F14" s="642"/>
      <c r="G14" s="642"/>
      <c r="H14" s="639"/>
      <c r="I14" s="638"/>
      <c r="J14" s="639"/>
      <c r="K14" s="644"/>
      <c r="L14" s="681"/>
      <c r="M14" s="681"/>
      <c r="N14" s="638"/>
      <c r="O14" s="639"/>
      <c r="P14" s="672"/>
      <c r="Q14" s="672"/>
      <c r="R14" s="5"/>
      <c r="S14" s="625">
        <v>1.2522</v>
      </c>
      <c r="T14" s="5"/>
      <c r="U14" s="5"/>
      <c r="V14" s="5"/>
    </row>
    <row r="15" spans="1:22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5"/>
      <c r="S15" s="625"/>
      <c r="T15" s="5"/>
      <c r="U15" s="5"/>
      <c r="V15" s="5"/>
    </row>
    <row r="16" spans="1:22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91" t="s">
        <v>19</v>
      </c>
      <c r="L16" s="691"/>
      <c r="M16" s="691"/>
      <c r="N16" s="691"/>
      <c r="O16" s="691"/>
      <c r="P16" s="691"/>
      <c r="Q16" s="692" t="s">
        <v>20</v>
      </c>
      <c r="R16" s="9"/>
      <c r="S16" s="625"/>
      <c r="T16" s="9"/>
      <c r="U16" s="9"/>
      <c r="V16" s="9"/>
    </row>
    <row r="17" spans="1:22" s="10" customFormat="1" ht="39.6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92"/>
      <c r="R17" s="9"/>
      <c r="S17" s="334">
        <f>C13</f>
        <v>2233696.41</v>
      </c>
      <c r="T17" s="682">
        <f>2302424.52</f>
        <v>2302424.52</v>
      </c>
      <c r="U17" s="682"/>
      <c r="V17" s="278">
        <f>(S17/T17)*S14</f>
        <v>1.2148214285878089</v>
      </c>
    </row>
    <row r="18" spans="1:22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1"/>
      <c r="S19" s="4">
        <v>31853.61</v>
      </c>
    </row>
    <row r="20" spans="1:22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26.4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8"/>
      <c r="S24" s="4">
        <v>12647.42</v>
      </c>
      <c r="U24" s="39">
        <f t="shared" si="1"/>
        <v>12647.42</v>
      </c>
      <c r="V24" s="39"/>
    </row>
    <row r="25" spans="1:22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32"/>
      <c r="J36" s="632"/>
      <c r="K36" s="632"/>
      <c r="L36" s="632"/>
      <c r="M36" s="632"/>
      <c r="N36" s="632"/>
      <c r="O36" s="632"/>
      <c r="P36" s="632"/>
      <c r="Q36" s="380"/>
      <c r="S36" s="4">
        <v>14014.7</v>
      </c>
      <c r="U36" s="39">
        <f t="shared" si="1"/>
        <v>14014.7</v>
      </c>
      <c r="V36" s="39"/>
    </row>
    <row r="37" spans="1:22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32"/>
      <c r="J44" s="632"/>
      <c r="K44" s="632"/>
      <c r="L44" s="632"/>
      <c r="M44" s="632"/>
      <c r="N44" s="6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32"/>
      <c r="K54" s="632"/>
      <c r="L54" s="632"/>
      <c r="M54" s="632"/>
      <c r="N54" s="6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33"/>
      <c r="K56" s="633"/>
      <c r="L56" s="633"/>
      <c r="M56" s="633"/>
      <c r="N56" s="63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9.6" x14ac:dyDescent="0.25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9.6" x14ac:dyDescent="0.25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39.6" x14ac:dyDescent="0.25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6.4" x14ac:dyDescent="0.25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386"/>
      <c r="S80" s="4">
        <v>14389.16</v>
      </c>
      <c r="U80" s="39">
        <f t="shared" si="67"/>
        <v>14389.16</v>
      </c>
      <c r="V80" s="39"/>
    </row>
    <row r="81" spans="1:22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378"/>
      <c r="Q97" s="386"/>
      <c r="S97" s="4">
        <v>8571.64</v>
      </c>
      <c r="U97" s="39">
        <f t="shared" si="67"/>
        <v>8571.64</v>
      </c>
      <c r="V97" s="39"/>
    </row>
    <row r="98" spans="1:22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126"/>
        <v>8830.9599999999991</v>
      </c>
      <c r="V109" s="39"/>
    </row>
    <row r="110" spans="1:22" ht="39.6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50"/>
      <c r="S113" s="4">
        <v>12180.51</v>
      </c>
      <c r="U113" s="39">
        <f t="shared" si="126"/>
        <v>12180.51</v>
      </c>
      <c r="V113" s="39"/>
    </row>
    <row r="114" spans="1:22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50"/>
      <c r="S121" s="4">
        <v>203.7</v>
      </c>
      <c r="U121" s="39">
        <f t="shared" si="126"/>
        <v>203.7</v>
      </c>
      <c r="V121" s="39"/>
    </row>
    <row r="122" spans="1:22" ht="26.4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50"/>
      <c r="S123" s="4">
        <v>1151.33</v>
      </c>
      <c r="U123" s="39">
        <f t="shared" si="126"/>
        <v>1151.33</v>
      </c>
      <c r="V123" s="39"/>
    </row>
    <row r="124" spans="1:22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9"/>
      <c r="S125" s="4">
        <v>44261.77</v>
      </c>
      <c r="U125" s="39">
        <f t="shared" si="126"/>
        <v>44261.77</v>
      </c>
      <c r="V125" s="39"/>
    </row>
    <row r="126" spans="1:22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9"/>
      <c r="S129" s="4">
        <v>40567.39</v>
      </c>
      <c r="U129" s="39">
        <f t="shared" si="126"/>
        <v>40567.39</v>
      </c>
      <c r="V129" s="39"/>
    </row>
    <row r="130" spans="1:22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50"/>
      <c r="S131" s="4">
        <v>3151.39</v>
      </c>
      <c r="U131" s="39">
        <f t="shared" si="126"/>
        <v>3151.39</v>
      </c>
      <c r="V131" s="39"/>
    </row>
    <row r="132" spans="1:22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50"/>
      <c r="S137" s="4">
        <v>15878.96</v>
      </c>
      <c r="U137" s="39">
        <f t="shared" si="178"/>
        <v>15878.96</v>
      </c>
      <c r="V137" s="39"/>
    </row>
    <row r="138" spans="1:22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9.6" x14ac:dyDescent="0.25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6.4" x14ac:dyDescent="0.25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6.4" x14ac:dyDescent="0.25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9.6" x14ac:dyDescent="0.25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9.6" x14ac:dyDescent="0.25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x14ac:dyDescent="0.25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9.6" x14ac:dyDescent="0.25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9.6" x14ac:dyDescent="0.25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50"/>
      <c r="S150" s="4">
        <v>9576.68</v>
      </c>
      <c r="U150" s="39">
        <f t="shared" ref="U150:U181" si="196">+S150-K150</f>
        <v>9576.68</v>
      </c>
      <c r="V150" s="39"/>
    </row>
    <row r="151" spans="1:22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50"/>
      <c r="S157" s="4">
        <v>36069.11</v>
      </c>
      <c r="U157" s="39">
        <f t="shared" si="196"/>
        <v>36069.11</v>
      </c>
      <c r="V157" s="39"/>
    </row>
    <row r="158" spans="1:22" ht="39.6" x14ac:dyDescent="0.25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6.4" x14ac:dyDescent="0.25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6.4" x14ac:dyDescent="0.25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6.4" x14ac:dyDescent="0.25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9.6" x14ac:dyDescent="0.25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50"/>
      <c r="S163" s="4">
        <v>12659.41</v>
      </c>
      <c r="U163" s="39">
        <f t="shared" si="196"/>
        <v>12659.41</v>
      </c>
      <c r="V163" s="39"/>
    </row>
    <row r="164" spans="1:22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50"/>
      <c r="S167" s="4">
        <v>18821.990000000002</v>
      </c>
      <c r="U167" s="39">
        <f t="shared" si="196"/>
        <v>18821.990000000002</v>
      </c>
      <c r="V167" s="39"/>
    </row>
    <row r="168" spans="1:22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50"/>
      <c r="S171" s="4">
        <v>15673.07</v>
      </c>
      <c r="U171" s="39">
        <f t="shared" si="196"/>
        <v>15673.07</v>
      </c>
      <c r="V171" s="39"/>
    </row>
    <row r="172" spans="1:22" ht="26.4" x14ac:dyDescent="0.25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50"/>
      <c r="S177" s="4">
        <v>16539.22</v>
      </c>
      <c r="U177" s="39">
        <f t="shared" si="196"/>
        <v>16539.22</v>
      </c>
      <c r="V177" s="39"/>
    </row>
    <row r="178" spans="1:22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50"/>
      <c r="S181" s="4">
        <v>8059.95</v>
      </c>
      <c r="U181" s="39">
        <f t="shared" si="196"/>
        <v>8059.95</v>
      </c>
      <c r="V181" s="39"/>
    </row>
    <row r="182" spans="1:22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50"/>
      <c r="S188" s="4">
        <v>15736.84</v>
      </c>
      <c r="U188" s="39">
        <f t="shared" si="249"/>
        <v>15736.84</v>
      </c>
      <c r="V188" s="39"/>
    </row>
    <row r="189" spans="1:22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433"/>
      <c r="S198" s="4">
        <v>3062.79</v>
      </c>
      <c r="U198" s="39">
        <f t="shared" si="249"/>
        <v>3062.79</v>
      </c>
      <c r="V198" s="39"/>
    </row>
    <row r="199" spans="1:22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50"/>
      <c r="S200" s="4">
        <v>19464.86</v>
      </c>
      <c r="U200" s="39">
        <f t="shared" si="249"/>
        <v>19464.86</v>
      </c>
      <c r="V200" s="39"/>
    </row>
    <row r="201" spans="1:22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9.6" x14ac:dyDescent="0.25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6.4" x14ac:dyDescent="0.25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x14ac:dyDescent="0.25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9.6" x14ac:dyDescent="0.25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9.6" x14ac:dyDescent="0.25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9.6" x14ac:dyDescent="0.25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2"/>
      <c r="S215" s="4">
        <v>37494.26</v>
      </c>
      <c r="U215" s="39">
        <f t="shared" ref="U215:U224" si="286">+S215-K215</f>
        <v>37494.26</v>
      </c>
      <c r="V215" s="39"/>
    </row>
    <row r="216" spans="1:22" ht="39.6" x14ac:dyDescent="0.25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6.4" x14ac:dyDescent="0.25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6.4" x14ac:dyDescent="0.25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6.4" x14ac:dyDescent="0.25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9.6" x14ac:dyDescent="0.25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50"/>
      <c r="S221" s="4">
        <v>11230.05</v>
      </c>
      <c r="U221" s="39">
        <f t="shared" si="286"/>
        <v>11230.05</v>
      </c>
      <c r="V221" s="39"/>
    </row>
    <row r="222" spans="1:22" ht="39.6" x14ac:dyDescent="0.25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6.4" x14ac:dyDescent="0.25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6.4" x14ac:dyDescent="0.25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9.6" x14ac:dyDescent="0.25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50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50"/>
      <c r="S230" s="4">
        <v>19457.419999999998</v>
      </c>
      <c r="U230" s="39">
        <f t="shared" si="301"/>
        <v>19457.419999999998</v>
      </c>
      <c r="V230" s="39"/>
    </row>
    <row r="231" spans="1:22" ht="26.4" x14ac:dyDescent="0.25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6" x14ac:dyDescent="0.25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50"/>
      <c r="S236" s="4">
        <v>18987.400000000001</v>
      </c>
      <c r="U236" s="39">
        <f t="shared" si="301"/>
        <v>18987.400000000001</v>
      </c>
      <c r="V236" s="39"/>
    </row>
    <row r="237" spans="1:22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50"/>
      <c r="S240" s="4">
        <v>7729.64</v>
      </c>
      <c r="U240" s="39">
        <f t="shared" si="301"/>
        <v>7729.64</v>
      </c>
      <c r="V240" s="39"/>
    </row>
    <row r="241" spans="1:22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50"/>
      <c r="S247" s="4">
        <v>15736.84</v>
      </c>
      <c r="U247" s="39">
        <f t="shared" si="301"/>
        <v>15736.84</v>
      </c>
      <c r="V247" s="39"/>
    </row>
    <row r="248" spans="1:22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433"/>
      <c r="S256" s="4">
        <v>701301.49</v>
      </c>
      <c r="U256" s="39">
        <f t="shared" si="301"/>
        <v>701301.49</v>
      </c>
      <c r="V256" s="39"/>
    </row>
    <row r="257" spans="1:22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50"/>
      <c r="S258" s="4">
        <v>198.72</v>
      </c>
      <c r="U258" s="39">
        <f t="shared" si="301"/>
        <v>198.72</v>
      </c>
      <c r="V258" s="39"/>
    </row>
    <row r="259" spans="1:22" ht="26.4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50"/>
      <c r="S260" s="4">
        <v>28037.53</v>
      </c>
      <c r="U260" s="39">
        <f t="shared" si="301"/>
        <v>28037.53</v>
      </c>
      <c r="V260" s="39"/>
    </row>
    <row r="261" spans="1:22" ht="26.4" x14ac:dyDescent="0.25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6.4" x14ac:dyDescent="0.25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6.4" x14ac:dyDescent="0.25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6.4" x14ac:dyDescent="0.25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6.4" x14ac:dyDescent="0.25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6.4" x14ac:dyDescent="0.25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9.6" x14ac:dyDescent="0.25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6.4" x14ac:dyDescent="0.25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x14ac:dyDescent="0.25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6.4" x14ac:dyDescent="0.25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9.6" x14ac:dyDescent="0.25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39.6" x14ac:dyDescent="0.25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'MEMORIA CAL '!M797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9.6" x14ac:dyDescent="0.25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45" customHeight="1" x14ac:dyDescent="0.25">
      <c r="A274" s="364" t="s">
        <v>409</v>
      </c>
      <c r="B274" s="377" t="s">
        <v>276</v>
      </c>
      <c r="C274" s="378"/>
      <c r="D274" s="378"/>
      <c r="E274" s="632"/>
      <c r="F274" s="632"/>
      <c r="G274" s="632"/>
      <c r="H274" s="632"/>
      <c r="I274" s="632"/>
      <c r="J274" s="632"/>
      <c r="K274" s="632"/>
      <c r="L274" s="632"/>
      <c r="M274" s="632"/>
      <c r="N274" s="632"/>
      <c r="O274" s="632"/>
      <c r="P274" s="632"/>
      <c r="Q274" s="650"/>
      <c r="S274" s="4">
        <v>11220.61</v>
      </c>
      <c r="U274" s="39">
        <f t="shared" ref="U274:U284" si="363">+S274-K274</f>
        <v>11220.61</v>
      </c>
      <c r="V274" s="39"/>
    </row>
    <row r="275" spans="1:22" ht="39.6" x14ac:dyDescent="0.25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45" customHeight="1" x14ac:dyDescent="0.25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32"/>
      <c r="I276" s="632"/>
      <c r="J276" s="632"/>
      <c r="K276" s="632"/>
      <c r="L276" s="632"/>
      <c r="M276" s="632"/>
      <c r="N276" s="632"/>
      <c r="O276" s="632"/>
      <c r="P276" s="632"/>
      <c r="Q276" s="650"/>
      <c r="S276" s="4">
        <v>11928.96</v>
      </c>
      <c r="U276" s="39">
        <f t="shared" si="363"/>
        <v>11928.96</v>
      </c>
      <c r="V276" s="39"/>
    </row>
    <row r="277" spans="1:22" ht="39.6" x14ac:dyDescent="0.25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2.8" x14ac:dyDescent="0.25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45" customHeight="1" x14ac:dyDescent="0.25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32"/>
      <c r="I279" s="632"/>
      <c r="J279" s="632"/>
      <c r="K279" s="632"/>
      <c r="L279" s="632"/>
      <c r="M279" s="632"/>
      <c r="N279" s="632"/>
      <c r="O279" s="632"/>
      <c r="P279" s="632"/>
      <c r="Q279" s="650"/>
      <c r="S279" s="4">
        <v>13825.04</v>
      </c>
      <c r="U279" s="39">
        <f t="shared" si="363"/>
        <v>13825.04</v>
      </c>
      <c r="V279" s="39"/>
    </row>
    <row r="280" spans="1:22" ht="26.4" x14ac:dyDescent="0.25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6.4" x14ac:dyDescent="0.25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6" x14ac:dyDescent="0.25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9"/>
      <c r="S282" s="4">
        <v>55689.760000000002</v>
      </c>
      <c r="U282" s="39">
        <f t="shared" si="363"/>
        <v>55689.760000000002</v>
      </c>
      <c r="V282" s="39"/>
    </row>
    <row r="283" spans="1:22" ht="39.6" x14ac:dyDescent="0.25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6.4" x14ac:dyDescent="0.25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9.6" x14ac:dyDescent="0.25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9.6" x14ac:dyDescent="0.25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6" x14ac:dyDescent="0.25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9"/>
      <c r="S287" s="4">
        <v>64982.41</v>
      </c>
      <c r="U287" s="39">
        <f t="shared" ref="U287:U304" si="390">+S287-K287</f>
        <v>64982.41</v>
      </c>
      <c r="V287" s="39"/>
    </row>
    <row r="288" spans="1:22" x14ac:dyDescent="0.25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6.4" x14ac:dyDescent="0.25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6.4" x14ac:dyDescent="0.25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6" x14ac:dyDescent="0.25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6" x14ac:dyDescent="0.25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390"/>
        <v>596.16</v>
      </c>
      <c r="V292" s="39"/>
    </row>
    <row r="293" spans="1:22" ht="26.4" x14ac:dyDescent="0.25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6" x14ac:dyDescent="0.25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9"/>
      <c r="S294" s="4">
        <v>90861.26</v>
      </c>
      <c r="U294" s="39">
        <f t="shared" si="390"/>
        <v>90861.26</v>
      </c>
      <c r="V294" s="39"/>
    </row>
    <row r="295" spans="1:22" ht="26.4" x14ac:dyDescent="0.25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6.4" x14ac:dyDescent="0.25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6.4" x14ac:dyDescent="0.25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6.4" x14ac:dyDescent="0.25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6.4" x14ac:dyDescent="0.25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6.4" x14ac:dyDescent="0.25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9.6" x14ac:dyDescent="0.25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6.4" x14ac:dyDescent="0.25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x14ac:dyDescent="0.25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6.4" x14ac:dyDescent="0.25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9.6" x14ac:dyDescent="0.25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200000000000003" x14ac:dyDescent="0.25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'MEMORIA CAL '!M918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9.6" x14ac:dyDescent="0.25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'MEMORIA CAL '!M923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6" x14ac:dyDescent="0.25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9"/>
      <c r="S308" s="4">
        <v>22393.48</v>
      </c>
      <c r="U308" s="39">
        <f t="shared" ref="U308:U318" si="419">+S308-K308</f>
        <v>22393.48</v>
      </c>
      <c r="V308" s="39"/>
    </row>
    <row r="309" spans="1:22" ht="39.6" x14ac:dyDescent="0.25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6" x14ac:dyDescent="0.25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9"/>
      <c r="S310" s="4">
        <v>24603.48</v>
      </c>
      <c r="U310" s="39">
        <f t="shared" si="419"/>
        <v>24603.48</v>
      </c>
      <c r="V310" s="39"/>
    </row>
    <row r="311" spans="1:22" ht="39.6" x14ac:dyDescent="0.25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2.8" x14ac:dyDescent="0.25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6" x14ac:dyDescent="0.25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9"/>
      <c r="S313" s="4">
        <v>28514.13</v>
      </c>
      <c r="U313" s="39">
        <f t="shared" si="419"/>
        <v>28514.13</v>
      </c>
      <c r="V313" s="39"/>
    </row>
    <row r="314" spans="1:22" ht="26.4" x14ac:dyDescent="0.25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6.4" x14ac:dyDescent="0.25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6" x14ac:dyDescent="0.25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9"/>
      <c r="S316" s="4">
        <v>158276.16</v>
      </c>
      <c r="U316" s="39">
        <f t="shared" si="419"/>
        <v>158276.16</v>
      </c>
      <c r="V316" s="39"/>
    </row>
    <row r="317" spans="1:22" ht="39.6" x14ac:dyDescent="0.25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6.4" x14ac:dyDescent="0.25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9.6" x14ac:dyDescent="0.25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9.6" x14ac:dyDescent="0.25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6" x14ac:dyDescent="0.25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9"/>
      <c r="S321" s="4">
        <v>190173.79</v>
      </c>
      <c r="U321" s="39">
        <f t="shared" ref="U321:U339" si="446">+S321-K321</f>
        <v>190173.79</v>
      </c>
      <c r="V321" s="39"/>
    </row>
    <row r="322" spans="1:22" x14ac:dyDescent="0.25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6.4" x14ac:dyDescent="0.25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6.4" x14ac:dyDescent="0.25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6" x14ac:dyDescent="0.25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6" x14ac:dyDescent="0.25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9"/>
      <c r="S326" s="4">
        <v>5082.57</v>
      </c>
      <c r="U326" s="39">
        <f t="shared" si="446"/>
        <v>5082.57</v>
      </c>
      <c r="V326" s="39"/>
    </row>
    <row r="327" spans="1:22" ht="39.6" x14ac:dyDescent="0.25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6" x14ac:dyDescent="0.25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9"/>
      <c r="S328" s="4">
        <v>30190.87</v>
      </c>
      <c r="U328" s="39">
        <f t="shared" si="446"/>
        <v>30190.87</v>
      </c>
      <c r="V328" s="39"/>
    </row>
    <row r="329" spans="1:22" ht="26.4" x14ac:dyDescent="0.25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6.4" x14ac:dyDescent="0.25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6.4" x14ac:dyDescent="0.25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6.4" x14ac:dyDescent="0.25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6.4" x14ac:dyDescent="0.25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6.4" x14ac:dyDescent="0.25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6.4" x14ac:dyDescent="0.25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6.4" x14ac:dyDescent="0.25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9.6" x14ac:dyDescent="0.25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9.6" x14ac:dyDescent="0.25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x14ac:dyDescent="0.25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9.6" x14ac:dyDescent="0.25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45" customHeight="1" x14ac:dyDescent="0.25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32"/>
      <c r="I341" s="632"/>
      <c r="J341" s="632"/>
      <c r="K341" s="632"/>
      <c r="L341" s="632"/>
      <c r="M341" s="632"/>
      <c r="N341" s="632"/>
      <c r="O341" s="632"/>
      <c r="P341" s="632"/>
      <c r="Q341" s="650"/>
      <c r="S341" s="4">
        <v>20883.23</v>
      </c>
      <c r="U341" s="39">
        <f t="shared" ref="U341:U388" si="470">+S341-K341</f>
        <v>20883.23</v>
      </c>
      <c r="V341" s="39"/>
    </row>
    <row r="342" spans="1:22" ht="39.6" x14ac:dyDescent="0.25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9.6" x14ac:dyDescent="0.25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9.6" x14ac:dyDescent="0.25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9.6" x14ac:dyDescent="0.25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9.6" x14ac:dyDescent="0.25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6.4" x14ac:dyDescent="0.25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6.4" x14ac:dyDescent="0.25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6" x14ac:dyDescent="0.25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9.6" x14ac:dyDescent="0.25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6" x14ac:dyDescent="0.25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39.6" x14ac:dyDescent="0.25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6.4" x14ac:dyDescent="0.25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9.6" x14ac:dyDescent="0.25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9.6" x14ac:dyDescent="0.25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6" x14ac:dyDescent="0.25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6" x14ac:dyDescent="0.25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2.8" x14ac:dyDescent="0.25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6.4" x14ac:dyDescent="0.25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6" x14ac:dyDescent="0.25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6.4" x14ac:dyDescent="0.25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6" x14ac:dyDescent="0.25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9.6" x14ac:dyDescent="0.25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6.4" x14ac:dyDescent="0.25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6" x14ac:dyDescent="0.25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9.6" x14ac:dyDescent="0.25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2.8" x14ac:dyDescent="0.25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2.8" x14ac:dyDescent="0.25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6.4" x14ac:dyDescent="0.25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6" x14ac:dyDescent="0.25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6.4" x14ac:dyDescent="0.25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6.4" x14ac:dyDescent="0.25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6.4" x14ac:dyDescent="0.25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6" x14ac:dyDescent="0.25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6" x14ac:dyDescent="0.25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470"/>
        <v>2277.52</v>
      </c>
      <c r="V375" s="39"/>
    </row>
    <row r="376" spans="1:22" ht="39.6" x14ac:dyDescent="0.25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6" x14ac:dyDescent="0.25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470"/>
        <v>14537.02</v>
      </c>
      <c r="V377" s="39"/>
    </row>
    <row r="378" spans="1:22" ht="26.4" x14ac:dyDescent="0.25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6.4" x14ac:dyDescent="0.25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6.4" x14ac:dyDescent="0.25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6.4" x14ac:dyDescent="0.25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6.4" x14ac:dyDescent="0.25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6.4" x14ac:dyDescent="0.25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6.4" x14ac:dyDescent="0.25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6.4" x14ac:dyDescent="0.25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9.6" x14ac:dyDescent="0.25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9.6" x14ac:dyDescent="0.25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x14ac:dyDescent="0.25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9.6" x14ac:dyDescent="0.25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9.6" x14ac:dyDescent="0.25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6" x14ac:dyDescent="0.25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9"/>
      <c r="S391" s="4">
        <v>11614.43</v>
      </c>
      <c r="U391" s="39">
        <f t="shared" ref="U391:U438" si="534">+S391-K391</f>
        <v>11614.43</v>
      </c>
      <c r="V391" s="39"/>
    </row>
    <row r="392" spans="1:22" ht="39.6" x14ac:dyDescent="0.25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9.6" x14ac:dyDescent="0.25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9.6" x14ac:dyDescent="0.25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9.6" x14ac:dyDescent="0.25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9.6" x14ac:dyDescent="0.25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6.4" x14ac:dyDescent="0.25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6.4" x14ac:dyDescent="0.25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45" customHeight="1" x14ac:dyDescent="0.25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32"/>
      <c r="I399" s="632"/>
      <c r="J399" s="632"/>
      <c r="K399" s="632"/>
      <c r="L399" s="632"/>
      <c r="M399" s="632"/>
      <c r="N399" s="632"/>
      <c r="O399" s="632"/>
      <c r="P399" s="632"/>
      <c r="Q399" s="650"/>
      <c r="S399" s="4">
        <v>5906.54</v>
      </c>
      <c r="U399" s="39">
        <f t="shared" si="534"/>
        <v>5906.54</v>
      </c>
      <c r="V399" s="39"/>
    </row>
    <row r="400" spans="1:22" ht="39.6" x14ac:dyDescent="0.25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6" x14ac:dyDescent="0.25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9"/>
      <c r="S401" s="4">
        <v>13935.75</v>
      </c>
      <c r="U401" s="39">
        <f t="shared" si="534"/>
        <v>13935.75</v>
      </c>
      <c r="V401" s="39"/>
    </row>
    <row r="402" spans="1:22" ht="39.6" x14ac:dyDescent="0.25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6.4" x14ac:dyDescent="0.25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9.6" x14ac:dyDescent="0.25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9.6" x14ac:dyDescent="0.25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45" customHeight="1" x14ac:dyDescent="0.25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32"/>
      <c r="I406" s="632"/>
      <c r="J406" s="632"/>
      <c r="K406" s="632"/>
      <c r="L406" s="632"/>
      <c r="M406" s="632"/>
      <c r="N406" s="632"/>
      <c r="O406" s="632"/>
      <c r="P406" s="632"/>
      <c r="Q406" s="650"/>
      <c r="S406" s="4">
        <v>10544.46</v>
      </c>
      <c r="U406" s="39">
        <f t="shared" si="534"/>
        <v>10544.46</v>
      </c>
      <c r="V406" s="39"/>
    </row>
    <row r="407" spans="1:22" ht="39.6" x14ac:dyDescent="0.25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2.8" x14ac:dyDescent="0.25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45" customHeight="1" x14ac:dyDescent="0.25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32"/>
      <c r="I409" s="632"/>
      <c r="J409" s="632"/>
      <c r="K409" s="632"/>
      <c r="L409" s="632"/>
      <c r="M409" s="632"/>
      <c r="N409" s="632"/>
      <c r="O409" s="632"/>
      <c r="P409" s="632"/>
      <c r="Q409" s="650"/>
      <c r="S409" s="4">
        <v>17525.580000000002</v>
      </c>
      <c r="U409" s="39">
        <f t="shared" si="534"/>
        <v>17525.580000000002</v>
      </c>
      <c r="V409" s="39"/>
    </row>
    <row r="410" spans="1:22" ht="26.4" x14ac:dyDescent="0.25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6" x14ac:dyDescent="0.25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9.6" x14ac:dyDescent="0.25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6.4" x14ac:dyDescent="0.25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9.6" x14ac:dyDescent="0.25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6" x14ac:dyDescent="0.25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9.6" x14ac:dyDescent="0.25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2.8" x14ac:dyDescent="0.25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2.8" x14ac:dyDescent="0.25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6.4" x14ac:dyDescent="0.25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6" x14ac:dyDescent="0.25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6.4" x14ac:dyDescent="0.25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6.4" x14ac:dyDescent="0.25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6.4" x14ac:dyDescent="0.25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6" x14ac:dyDescent="0.25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6" x14ac:dyDescent="0.25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9.6" x14ac:dyDescent="0.25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45" customHeight="1" x14ac:dyDescent="0.25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32"/>
      <c r="I427" s="632"/>
      <c r="J427" s="632"/>
      <c r="K427" s="632"/>
      <c r="L427" s="632"/>
      <c r="M427" s="632"/>
      <c r="N427" s="632"/>
      <c r="O427" s="632"/>
      <c r="P427" s="632"/>
      <c r="Q427" s="650"/>
      <c r="S427" s="4">
        <v>14821.6</v>
      </c>
      <c r="U427" s="39">
        <f t="shared" si="534"/>
        <v>14821.6</v>
      </c>
      <c r="V427" s="39"/>
    </row>
    <row r="428" spans="1:22" ht="26.4" x14ac:dyDescent="0.25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6.4" x14ac:dyDescent="0.25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6.4" x14ac:dyDescent="0.25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6.4" x14ac:dyDescent="0.25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6.4" x14ac:dyDescent="0.25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6.4" x14ac:dyDescent="0.25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6.4" x14ac:dyDescent="0.25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6.4" x14ac:dyDescent="0.25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9.6" x14ac:dyDescent="0.25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9.6" x14ac:dyDescent="0.25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x14ac:dyDescent="0.25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9.6" x14ac:dyDescent="0.25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9.6" x14ac:dyDescent="0.25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45" customHeight="1" x14ac:dyDescent="0.25">
      <c r="A441" s="364" t="s">
        <v>35</v>
      </c>
      <c r="B441" s="377" t="s">
        <v>142</v>
      </c>
      <c r="C441" s="378"/>
      <c r="D441" s="632"/>
      <c r="E441" s="632"/>
      <c r="F441" s="632"/>
      <c r="G441" s="632"/>
      <c r="H441" s="632"/>
      <c r="I441" s="632"/>
      <c r="J441" s="632"/>
      <c r="K441" s="632"/>
      <c r="L441" s="632"/>
      <c r="M441" s="632"/>
      <c r="N441" s="632"/>
      <c r="O441" s="632"/>
      <c r="P441" s="632"/>
      <c r="Q441" s="650"/>
      <c r="S441" s="4">
        <v>9642.52</v>
      </c>
      <c r="U441" s="39">
        <f t="shared" ref="U441:U472" si="600">+S441-K441</f>
        <v>9642.52</v>
      </c>
      <c r="V441" s="39"/>
    </row>
    <row r="442" spans="1:22" ht="39.6" x14ac:dyDescent="0.25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9.6" x14ac:dyDescent="0.25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9.6" x14ac:dyDescent="0.25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9.6" x14ac:dyDescent="0.25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9.6" x14ac:dyDescent="0.25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6.4" x14ac:dyDescent="0.25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6.4" x14ac:dyDescent="0.25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45" customHeight="1" x14ac:dyDescent="0.25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32"/>
      <c r="I449" s="632"/>
      <c r="J449" s="632"/>
      <c r="K449" s="632"/>
      <c r="L449" s="632"/>
      <c r="M449" s="632"/>
      <c r="N449" s="632"/>
      <c r="O449" s="632"/>
      <c r="P449" s="632"/>
      <c r="Q449" s="650"/>
      <c r="S449" s="4">
        <v>4544.6899999999996</v>
      </c>
      <c r="U449" s="39">
        <f t="shared" si="600"/>
        <v>4544.6899999999996</v>
      </c>
      <c r="V449" s="39"/>
    </row>
    <row r="450" spans="1:22" ht="39.6" x14ac:dyDescent="0.25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45" customHeight="1" x14ac:dyDescent="0.25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50"/>
      <c r="S451" s="4">
        <v>10721.65</v>
      </c>
      <c r="U451" s="39">
        <f t="shared" si="600"/>
        <v>10721.65</v>
      </c>
      <c r="V451" s="39"/>
    </row>
    <row r="452" spans="1:22" ht="39.6" x14ac:dyDescent="0.25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6.4" x14ac:dyDescent="0.25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9.6" x14ac:dyDescent="0.25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45" customHeight="1" x14ac:dyDescent="0.25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32"/>
      <c r="I455" s="632"/>
      <c r="J455" s="632"/>
      <c r="K455" s="632"/>
      <c r="L455" s="632"/>
      <c r="M455" s="632"/>
      <c r="N455" s="632"/>
      <c r="O455" s="632"/>
      <c r="P455" s="632"/>
      <c r="Q455" s="433"/>
      <c r="S455" s="4">
        <v>8151.07</v>
      </c>
      <c r="U455" s="39">
        <f t="shared" si="600"/>
        <v>8151.07</v>
      </c>
      <c r="V455" s="39"/>
    </row>
    <row r="456" spans="1:22" ht="26.4" x14ac:dyDescent="0.25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6.4" x14ac:dyDescent="0.25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45" customHeight="1" x14ac:dyDescent="0.25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6.4" x14ac:dyDescent="0.25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6" x14ac:dyDescent="0.25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9.6" x14ac:dyDescent="0.25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45" customHeight="1" x14ac:dyDescent="0.25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32"/>
      <c r="I462" s="632"/>
      <c r="J462" s="632"/>
      <c r="K462" s="632"/>
      <c r="L462" s="632"/>
      <c r="M462" s="632"/>
      <c r="N462" s="632"/>
      <c r="O462" s="632"/>
      <c r="P462" s="632"/>
      <c r="Q462" s="650"/>
      <c r="S462" s="4">
        <v>15319.44</v>
      </c>
      <c r="U462" s="39">
        <f t="shared" si="600"/>
        <v>15319.44</v>
      </c>
      <c r="V462" s="39"/>
    </row>
    <row r="463" spans="1:22" ht="39.6" x14ac:dyDescent="0.25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2.8" x14ac:dyDescent="0.25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2.8" x14ac:dyDescent="0.25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6.4" x14ac:dyDescent="0.25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2.8" x14ac:dyDescent="0.25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45" customHeight="1" x14ac:dyDescent="0.25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32"/>
      <c r="I468" s="632"/>
      <c r="J468" s="632"/>
      <c r="K468" s="632"/>
      <c r="L468" s="632"/>
      <c r="M468" s="632"/>
      <c r="N468" s="632"/>
      <c r="O468" s="632"/>
      <c r="P468" s="632"/>
      <c r="Q468" s="650"/>
      <c r="S468" s="4">
        <v>1975.66</v>
      </c>
      <c r="U468" s="39">
        <f t="shared" si="600"/>
        <v>1975.66</v>
      </c>
      <c r="V468" s="39"/>
    </row>
    <row r="469" spans="1:22" ht="26.4" x14ac:dyDescent="0.25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6.4" x14ac:dyDescent="0.25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6.4" x14ac:dyDescent="0.25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6" x14ac:dyDescent="0.25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9"/>
      <c r="S472" s="4">
        <v>3921.86</v>
      </c>
      <c r="U472" s="39">
        <f t="shared" si="600"/>
        <v>3921.86</v>
      </c>
      <c r="V472" s="39"/>
    </row>
    <row r="473" spans="1:22" ht="26.4" x14ac:dyDescent="0.25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9.6" x14ac:dyDescent="0.25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6.4" x14ac:dyDescent="0.25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45" customHeight="1" x14ac:dyDescent="0.25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45" customHeight="1" x14ac:dyDescent="0.25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32"/>
      <c r="I477" s="632"/>
      <c r="J477" s="632"/>
      <c r="K477" s="632"/>
      <c r="L477" s="632"/>
      <c r="M477" s="632"/>
      <c r="N477" s="632"/>
      <c r="O477" s="632"/>
      <c r="P477" s="632"/>
      <c r="Q477" s="433"/>
      <c r="S477" s="4">
        <v>167355.75</v>
      </c>
      <c r="U477" s="39">
        <f t="shared" si="655"/>
        <v>167355.75</v>
      </c>
      <c r="V477" s="39"/>
    </row>
    <row r="478" spans="1:22" ht="39.6" x14ac:dyDescent="0.25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9.6" x14ac:dyDescent="0.25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6" x14ac:dyDescent="0.25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6" x14ac:dyDescent="0.25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2.8" x14ac:dyDescent="0.25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45" customHeight="1" x14ac:dyDescent="0.25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45" customHeight="1" x14ac:dyDescent="0.25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32"/>
      <c r="I484" s="632"/>
      <c r="J484" s="632"/>
      <c r="K484" s="632"/>
      <c r="L484" s="632"/>
      <c r="M484" s="632"/>
      <c r="N484" s="632"/>
      <c r="O484" s="632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6.4" x14ac:dyDescent="0.25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9.6" x14ac:dyDescent="0.25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6.4" x14ac:dyDescent="0.25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x14ac:dyDescent="0.25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6" x14ac:dyDescent="0.25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6" x14ac:dyDescent="0.25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9.6" x14ac:dyDescent="0.25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6" x14ac:dyDescent="0.25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6" x14ac:dyDescent="0.25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6" x14ac:dyDescent="0.25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9.6" x14ac:dyDescent="0.25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9.6" x14ac:dyDescent="0.25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45" customHeight="1" x14ac:dyDescent="0.25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45" customHeight="1" x14ac:dyDescent="0.25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32"/>
      <c r="I498" s="632"/>
      <c r="J498" s="632"/>
      <c r="K498" s="632"/>
      <c r="L498" s="632"/>
      <c r="M498" s="632"/>
      <c r="N498" s="632"/>
      <c r="O498" s="632"/>
      <c r="P498" s="632"/>
      <c r="Q498" s="433"/>
      <c r="S498" s="4">
        <v>121749.64</v>
      </c>
      <c r="U498" s="39">
        <f t="shared" si="655"/>
        <v>121749.64</v>
      </c>
      <c r="V498" s="39"/>
    </row>
    <row r="499" spans="1:22" ht="26.4" x14ac:dyDescent="0.25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6.4" x14ac:dyDescent="0.25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6.4" x14ac:dyDescent="0.25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6.4" x14ac:dyDescent="0.25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6.4" x14ac:dyDescent="0.25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6.4" x14ac:dyDescent="0.25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6.4" x14ac:dyDescent="0.25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6.4" x14ac:dyDescent="0.25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9.6" x14ac:dyDescent="0.25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9.6" x14ac:dyDescent="0.25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9.6" x14ac:dyDescent="0.25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9.6" x14ac:dyDescent="0.25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9.6" x14ac:dyDescent="0.25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6.4" x14ac:dyDescent="0.25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6.4" x14ac:dyDescent="0.25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6.4" x14ac:dyDescent="0.25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6.4" x14ac:dyDescent="0.25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6.4" x14ac:dyDescent="0.25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6.4" x14ac:dyDescent="0.25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9.6" x14ac:dyDescent="0.25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9.6" x14ac:dyDescent="0.25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9.6" x14ac:dyDescent="0.25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9.6" x14ac:dyDescent="0.25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9.6" x14ac:dyDescent="0.25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9.6" x14ac:dyDescent="0.25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9.6" x14ac:dyDescent="0.25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9.6" x14ac:dyDescent="0.25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6.4" x14ac:dyDescent="0.25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6.4" x14ac:dyDescent="0.25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6.4" x14ac:dyDescent="0.25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9.6" x14ac:dyDescent="0.25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6.4" x14ac:dyDescent="0.25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6.4" x14ac:dyDescent="0.25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2.8" x14ac:dyDescent="0.25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6.4" x14ac:dyDescent="0.25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9.6" x14ac:dyDescent="0.25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9.6" x14ac:dyDescent="0.25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6.4" x14ac:dyDescent="0.25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6" x14ac:dyDescent="0.25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6" x14ac:dyDescent="0.25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6.4" x14ac:dyDescent="0.25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6.4" x14ac:dyDescent="0.25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9.6" x14ac:dyDescent="0.25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9.6" x14ac:dyDescent="0.25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6.4" x14ac:dyDescent="0.25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9.6" x14ac:dyDescent="0.25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6" x14ac:dyDescent="0.25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52.8" x14ac:dyDescent="0.25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52.8" x14ac:dyDescent="0.25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6.4" x14ac:dyDescent="0.25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6" x14ac:dyDescent="0.25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6" x14ac:dyDescent="0.25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9.6" x14ac:dyDescent="0.25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3.95" customHeight="1" x14ac:dyDescent="0.25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48"/>
      <c r="J552" s="648"/>
      <c r="K552" s="648"/>
      <c r="L552" s="648"/>
      <c r="M552" s="648"/>
      <c r="N552" s="648"/>
      <c r="O552" s="648"/>
      <c r="P552" s="648"/>
      <c r="Q552" s="433"/>
      <c r="S552" s="4">
        <v>14860.51</v>
      </c>
      <c r="U552" s="39">
        <f t="shared" si="706"/>
        <v>14860.51</v>
      </c>
      <c r="V552" s="39"/>
    </row>
    <row r="553" spans="1:22" ht="26.4" x14ac:dyDescent="0.25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6.4" x14ac:dyDescent="0.25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6.4" x14ac:dyDescent="0.25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9.6" x14ac:dyDescent="0.25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6" x14ac:dyDescent="0.25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25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6" x14ac:dyDescent="0.25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706"/>
        <v>33745.94</v>
      </c>
      <c r="V559" s="39"/>
    </row>
    <row r="560" spans="1:22" ht="52.8" x14ac:dyDescent="0.25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6" x14ac:dyDescent="0.25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9.6" x14ac:dyDescent="0.25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2.8" x14ac:dyDescent="0.25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6" x14ac:dyDescent="0.25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25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83"/>
      <c r="B566" s="684"/>
      <c r="C566" s="684"/>
      <c r="D566" s="684"/>
      <c r="E566" s="684"/>
      <c r="F566" s="684"/>
      <c r="G566" s="684"/>
      <c r="H566" s="684"/>
      <c r="I566" s="684"/>
      <c r="J566" s="684"/>
      <c r="K566" s="684"/>
      <c r="L566" s="684"/>
      <c r="M566" s="684"/>
      <c r="N566" s="684"/>
      <c r="O566" s="684"/>
      <c r="P566" s="684"/>
      <c r="Q566" s="685"/>
      <c r="R566" s="9"/>
      <c r="S566" s="9"/>
      <c r="T566" s="9"/>
      <c r="U566" s="9"/>
      <c r="V566" s="9"/>
    </row>
    <row r="567" spans="1:22" s="10" customFormat="1" ht="16.5" customHeight="1" x14ac:dyDescent="0.3">
      <c r="A567" s="686" t="s">
        <v>1524</v>
      </c>
      <c r="B567" s="687"/>
      <c r="C567" s="687"/>
      <c r="D567" s="687"/>
      <c r="E567" s="687"/>
      <c r="F567" s="687"/>
      <c r="G567" s="687"/>
      <c r="H567" s="687"/>
      <c r="I567" s="687"/>
      <c r="J567" s="687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25">
      <c r="A568" s="622"/>
      <c r="B568" s="580"/>
      <c r="C568" s="580"/>
      <c r="D568" s="580"/>
      <c r="E568" s="580"/>
      <c r="F568" s="580"/>
      <c r="G568" s="580"/>
      <c r="H568" s="580"/>
      <c r="I568" s="580"/>
      <c r="J568" s="580"/>
      <c r="K568" s="580"/>
      <c r="L568" s="580"/>
      <c r="M568" s="580"/>
      <c r="N568" s="580"/>
      <c r="O568" s="580"/>
      <c r="P568" s="580"/>
      <c r="Q568" s="623"/>
    </row>
    <row r="569" spans="1:22" x14ac:dyDescent="0.25">
      <c r="A569" s="86"/>
      <c r="Q569" s="87"/>
    </row>
    <row r="570" spans="1:22" x14ac:dyDescent="0.25">
      <c r="A570" s="86"/>
      <c r="B570" s="38"/>
      <c r="K570" s="39"/>
      <c r="L570" s="39"/>
      <c r="M570" s="39"/>
      <c r="N570" s="39"/>
      <c r="Q570" s="87"/>
    </row>
    <row r="571" spans="1:22" x14ac:dyDescent="0.25">
      <c r="A571" s="86"/>
      <c r="K571" s="39"/>
      <c r="L571" s="39"/>
      <c r="M571" s="39"/>
      <c r="N571" s="39"/>
      <c r="Q571" s="87"/>
    </row>
    <row r="572" spans="1:22" x14ac:dyDescent="0.25">
      <c r="A572" s="86"/>
      <c r="Q572" s="87"/>
    </row>
    <row r="573" spans="1:22" x14ac:dyDescent="0.25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25">
      <c r="K575" s="39">
        <f>K567-'BM05'!H544</f>
        <v>0</v>
      </c>
      <c r="L575" s="39"/>
      <c r="M575" s="39"/>
      <c r="N575" s="39"/>
    </row>
    <row r="581" spans="14:18" x14ac:dyDescent="0.25">
      <c r="N581" s="645">
        <f>N567-K567</f>
        <v>149350.37000000058</v>
      </c>
      <c r="O581" s="646"/>
    </row>
    <row r="582" spans="14:18" ht="20.399999999999999" x14ac:dyDescent="0.25">
      <c r="N582" s="646"/>
      <c r="O582" s="646"/>
      <c r="P582" s="333">
        <f>N581/K567</f>
        <v>6.6862430064970446E-2</v>
      </c>
      <c r="R582" s="341">
        <f>O567+'BM05'!J544</f>
        <v>571980.12</v>
      </c>
    </row>
  </sheetData>
  <mergeCells count="123"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P567" sqref="P567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7" width="10.796875" style="31" hidden="1" customWidth="1"/>
    <col min="8" max="8" width="13.5" style="31" customWidth="1"/>
    <col min="9" max="9" width="11.69921875" style="2" customWidth="1"/>
    <col min="10" max="10" width="10.796875" style="2" customWidth="1"/>
    <col min="11" max="11" width="15.59765625" style="4" customWidth="1"/>
    <col min="12" max="13" width="15.59765625" style="4" hidden="1" customWidth="1"/>
    <col min="14" max="16" width="15.59765625" style="4" customWidth="1"/>
    <col min="17" max="17" width="11.5" style="4" customWidth="1"/>
    <col min="18" max="18" width="18.19921875" style="4" bestFit="1" customWidth="1"/>
    <col min="19" max="19" width="10.5" style="4" bestFit="1" customWidth="1"/>
    <col min="20" max="20" width="10.59765625" style="4" bestFit="1" customWidth="1"/>
    <col min="21" max="16384" width="9" style="4"/>
  </cols>
  <sheetData>
    <row r="1" spans="1:22" s="6" customFormat="1" ht="12.75" customHeight="1" x14ac:dyDescent="0.25">
      <c r="A1" s="82"/>
      <c r="B1" s="83"/>
      <c r="C1" s="653" t="s">
        <v>1533</v>
      </c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4"/>
      <c r="R1" s="5"/>
      <c r="S1" s="5"/>
      <c r="T1" s="5"/>
      <c r="U1" s="5"/>
      <c r="V1" s="5"/>
    </row>
    <row r="2" spans="1:22" s="6" customFormat="1" ht="12.75" customHeight="1" x14ac:dyDescent="0.25">
      <c r="A2" s="19"/>
      <c r="B2" s="20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6"/>
      <c r="R2" s="5"/>
      <c r="S2" s="5"/>
      <c r="T2" s="5"/>
      <c r="U2" s="5"/>
      <c r="V2" s="5"/>
    </row>
    <row r="3" spans="1:22" s="6" customFormat="1" ht="12.75" customHeight="1" x14ac:dyDescent="0.25">
      <c r="A3" s="19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6"/>
      <c r="R3" s="5"/>
      <c r="S3" s="5"/>
      <c r="T3" s="5"/>
      <c r="U3" s="5"/>
      <c r="V3" s="5"/>
    </row>
    <row r="4" spans="1:22" s="6" customFormat="1" ht="12.75" customHeight="1" x14ac:dyDescent="0.25">
      <c r="A4" s="19"/>
      <c r="B4" s="18" t="s">
        <v>24</v>
      </c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6"/>
      <c r="R4" s="5"/>
      <c r="S4" s="5"/>
      <c r="T4" s="5"/>
      <c r="U4" s="5"/>
      <c r="V4" s="5"/>
    </row>
    <row r="5" spans="1:22" s="6" customFormat="1" ht="12.75" customHeight="1" x14ac:dyDescent="0.25">
      <c r="A5" s="21"/>
      <c r="B5" s="18" t="s">
        <v>6</v>
      </c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8"/>
      <c r="R5" s="5"/>
      <c r="S5" s="5"/>
      <c r="T5" s="5"/>
      <c r="U5" s="5"/>
      <c r="V5" s="5"/>
    </row>
    <row r="6" spans="1:22" s="6" customFormat="1" x14ac:dyDescent="0.25">
      <c r="A6" s="634" t="s">
        <v>2</v>
      </c>
      <c r="B6" s="659"/>
      <c r="C6" s="659"/>
      <c r="D6" s="659"/>
      <c r="E6" s="635"/>
      <c r="F6" s="344"/>
      <c r="G6" s="344"/>
      <c r="H6" s="344"/>
      <c r="I6" s="660" t="s">
        <v>3</v>
      </c>
      <c r="J6" s="661"/>
      <c r="K6" s="661"/>
      <c r="L6" s="661"/>
      <c r="M6" s="661"/>
      <c r="N6" s="661"/>
      <c r="O6" s="662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663" t="s">
        <v>6</v>
      </c>
      <c r="J7" s="664"/>
      <c r="K7" s="664"/>
      <c r="L7" s="664"/>
      <c r="M7" s="664"/>
      <c r="N7" s="664"/>
      <c r="O7" s="665"/>
      <c r="P7" s="669">
        <v>45239</v>
      </c>
      <c r="Q7" s="670" t="s">
        <v>1541</v>
      </c>
      <c r="R7" s="5"/>
      <c r="S7" s="5"/>
      <c r="T7" s="5"/>
      <c r="U7" s="5"/>
      <c r="V7" s="5"/>
    </row>
    <row r="8" spans="1:22" s="6" customFormat="1" x14ac:dyDescent="0.25">
      <c r="A8" s="666"/>
      <c r="B8" s="667"/>
      <c r="C8" s="667"/>
      <c r="D8" s="667"/>
      <c r="E8" s="668"/>
      <c r="F8" s="347"/>
      <c r="G8" s="347"/>
      <c r="H8" s="347"/>
      <c r="I8" s="666"/>
      <c r="J8" s="667"/>
      <c r="K8" s="667"/>
      <c r="L8" s="667"/>
      <c r="M8" s="667"/>
      <c r="N8" s="667"/>
      <c r="O8" s="668"/>
      <c r="P8" s="669"/>
      <c r="Q8" s="671"/>
      <c r="R8" s="5"/>
      <c r="S8" s="5"/>
      <c r="T8" s="5"/>
      <c r="U8" s="5"/>
      <c r="V8" s="5"/>
    </row>
    <row r="9" spans="1:22" s="6" customFormat="1" ht="33" customHeight="1" x14ac:dyDescent="0.25">
      <c r="A9" s="634" t="s">
        <v>7</v>
      </c>
      <c r="B9" s="659"/>
      <c r="C9" s="659"/>
      <c r="D9" s="659"/>
      <c r="E9" s="635"/>
      <c r="F9" s="348"/>
      <c r="G9" s="348"/>
      <c r="H9" s="348"/>
      <c r="I9" s="640" t="s">
        <v>8</v>
      </c>
      <c r="J9" s="640"/>
      <c r="K9" s="640"/>
      <c r="L9" s="640"/>
      <c r="M9" s="640"/>
      <c r="N9" s="640"/>
      <c r="O9" s="640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672" t="s">
        <v>804</v>
      </c>
      <c r="J10" s="672"/>
      <c r="K10" s="672"/>
      <c r="L10" s="672"/>
      <c r="M10" s="672"/>
      <c r="N10" s="672"/>
      <c r="O10" s="672"/>
      <c r="P10" s="669">
        <v>44957</v>
      </c>
      <c r="Q10" s="669">
        <v>45322</v>
      </c>
      <c r="R10" s="5"/>
      <c r="S10" s="5"/>
      <c r="T10" s="5"/>
      <c r="U10" s="5"/>
      <c r="V10" s="5"/>
    </row>
    <row r="11" spans="1:22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672"/>
      <c r="J11" s="672"/>
      <c r="K11" s="672"/>
      <c r="L11" s="672"/>
      <c r="M11" s="672"/>
      <c r="N11" s="672"/>
      <c r="O11" s="672"/>
      <c r="P11" s="669"/>
      <c r="Q11" s="669"/>
      <c r="R11" s="5"/>
      <c r="S11" s="5"/>
      <c r="T11" s="5"/>
      <c r="U11" s="5"/>
      <c r="V11" s="5"/>
    </row>
    <row r="12" spans="1:22" s="6" customFormat="1" ht="13.05" customHeight="1" x14ac:dyDescent="0.25">
      <c r="A12" s="640" t="s">
        <v>12</v>
      </c>
      <c r="B12" s="640"/>
      <c r="C12" s="634" t="s">
        <v>13</v>
      </c>
      <c r="D12" s="635"/>
      <c r="E12" s="640" t="s">
        <v>1512</v>
      </c>
      <c r="F12" s="640"/>
      <c r="G12" s="640"/>
      <c r="H12" s="640"/>
      <c r="I12" s="640" t="s">
        <v>1513</v>
      </c>
      <c r="J12" s="640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9" t="s">
        <v>15</v>
      </c>
      <c r="Q12" s="679"/>
      <c r="R12" s="5"/>
      <c r="S12" s="5"/>
      <c r="T12" s="5"/>
      <c r="U12" s="5"/>
      <c r="V12" s="5"/>
    </row>
    <row r="13" spans="1:22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N567</f>
        <v>2383046.7800000007</v>
      </c>
      <c r="F13" s="641"/>
      <c r="G13" s="641"/>
      <c r="H13" s="637"/>
      <c r="I13" s="636">
        <f>E13-C13</f>
        <v>149350.37000000058</v>
      </c>
      <c r="J13" s="637"/>
      <c r="K13" s="643">
        <f>I13/C13</f>
        <v>6.6862430064970446E-2</v>
      </c>
      <c r="L13" s="680">
        <f>L567</f>
        <v>-256673.36</v>
      </c>
      <c r="M13" s="680">
        <f>M567</f>
        <v>406023.72000000009</v>
      </c>
      <c r="N13" s="636">
        <f>O567</f>
        <v>105786.97</v>
      </c>
      <c r="O13" s="637"/>
      <c r="P13" s="672" t="s">
        <v>1540</v>
      </c>
      <c r="Q13" s="672"/>
      <c r="R13" s="5"/>
      <c r="S13" s="5"/>
      <c r="T13" s="5"/>
      <c r="U13" s="5"/>
      <c r="V13" s="5"/>
    </row>
    <row r="14" spans="1:22" s="6" customFormat="1" x14ac:dyDescent="0.25">
      <c r="A14" s="676"/>
      <c r="B14" s="678"/>
      <c r="C14" s="638"/>
      <c r="D14" s="639"/>
      <c r="E14" s="638"/>
      <c r="F14" s="642"/>
      <c r="G14" s="642"/>
      <c r="H14" s="639"/>
      <c r="I14" s="638"/>
      <c r="J14" s="639"/>
      <c r="K14" s="644"/>
      <c r="L14" s="681"/>
      <c r="M14" s="681"/>
      <c r="N14" s="638"/>
      <c r="O14" s="639"/>
      <c r="P14" s="672"/>
      <c r="Q14" s="672"/>
      <c r="R14" s="5"/>
      <c r="S14" s="625">
        <v>1.2522</v>
      </c>
      <c r="T14" s="5"/>
      <c r="U14" s="5"/>
      <c r="V14" s="5"/>
    </row>
    <row r="15" spans="1:22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5"/>
      <c r="S15" s="625"/>
      <c r="T15" s="5"/>
      <c r="U15" s="5"/>
      <c r="V15" s="5"/>
    </row>
    <row r="16" spans="1:22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91" t="s">
        <v>19</v>
      </c>
      <c r="L16" s="691"/>
      <c r="M16" s="691"/>
      <c r="N16" s="691"/>
      <c r="O16" s="691"/>
      <c r="P16" s="691"/>
      <c r="Q16" s="692" t="s">
        <v>20</v>
      </c>
      <c r="R16" s="9"/>
      <c r="S16" s="625"/>
      <c r="T16" s="9"/>
      <c r="U16" s="9"/>
      <c r="V16" s="9"/>
    </row>
    <row r="17" spans="1:22" s="10" customFormat="1" ht="39.6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92"/>
      <c r="R17" s="9"/>
      <c r="S17" s="334">
        <f>C13</f>
        <v>2233696.41</v>
      </c>
      <c r="T17" s="682">
        <f>2302424.52</f>
        <v>2302424.52</v>
      </c>
      <c r="U17" s="682"/>
      <c r="V17" s="278">
        <f>(S17/T17)*S14</f>
        <v>1.2148214285878089</v>
      </c>
    </row>
    <row r="18" spans="1:22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1"/>
      <c r="S19" s="4">
        <v>31853.61</v>
      </c>
    </row>
    <row r="20" spans="1:22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26.4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8"/>
      <c r="S24" s="4">
        <v>12647.42</v>
      </c>
      <c r="U24" s="39">
        <f t="shared" si="1"/>
        <v>12647.42</v>
      </c>
      <c r="V24" s="39"/>
    </row>
    <row r="25" spans="1:22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32"/>
      <c r="J36" s="632"/>
      <c r="K36" s="632"/>
      <c r="L36" s="632"/>
      <c r="M36" s="632"/>
      <c r="N36" s="632"/>
      <c r="O36" s="632"/>
      <c r="P36" s="632"/>
      <c r="Q36" s="380"/>
      <c r="S36" s="4">
        <v>14014.7</v>
      </c>
      <c r="U36" s="39">
        <f t="shared" si="1"/>
        <v>14014.7</v>
      </c>
      <c r="V36" s="39"/>
    </row>
    <row r="37" spans="1:22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32"/>
      <c r="J44" s="632"/>
      <c r="K44" s="632"/>
      <c r="L44" s="632"/>
      <c r="M44" s="632"/>
      <c r="N44" s="6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32"/>
      <c r="K54" s="632"/>
      <c r="L54" s="632"/>
      <c r="M54" s="632"/>
      <c r="N54" s="6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33"/>
      <c r="K56" s="633"/>
      <c r="L56" s="633"/>
      <c r="M56" s="633"/>
      <c r="N56" s="63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9.6" x14ac:dyDescent="0.25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9.6" x14ac:dyDescent="0.25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39.6" x14ac:dyDescent="0.25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6.4" x14ac:dyDescent="0.25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386"/>
      <c r="S80" s="4">
        <v>14389.16</v>
      </c>
      <c r="U80" s="39">
        <f t="shared" si="51"/>
        <v>14389.16</v>
      </c>
      <c r="V80" s="39"/>
    </row>
    <row r="81" spans="1:22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378"/>
      <c r="Q97" s="386"/>
      <c r="S97" s="4">
        <v>8571.64</v>
      </c>
      <c r="U97" s="39">
        <f t="shared" si="51"/>
        <v>8571.64</v>
      </c>
      <c r="V97" s="39"/>
    </row>
    <row r="98" spans="1:22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1"/>
        <v>8830.9599999999991</v>
      </c>
      <c r="V109" s="39"/>
    </row>
    <row r="110" spans="1:22" ht="39.6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50"/>
      <c r="S113" s="4">
        <v>12180.51</v>
      </c>
      <c r="U113" s="39">
        <f t="shared" si="51"/>
        <v>12180.51</v>
      </c>
      <c r="V113" s="39"/>
    </row>
    <row r="114" spans="1:22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50"/>
      <c r="S121" s="4">
        <v>203.7</v>
      </c>
      <c r="U121" s="39">
        <f t="shared" si="51"/>
        <v>203.7</v>
      </c>
      <c r="V121" s="39"/>
    </row>
    <row r="122" spans="1:22" ht="26.4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50"/>
      <c r="S123" s="4">
        <v>1151.33</v>
      </c>
      <c r="U123" s="39">
        <f t="shared" si="51"/>
        <v>1151.33</v>
      </c>
      <c r="V123" s="39"/>
    </row>
    <row r="124" spans="1:22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9"/>
      <c r="S125" s="4">
        <v>44261.77</v>
      </c>
      <c r="U125" s="39">
        <f t="shared" si="51"/>
        <v>44261.77</v>
      </c>
      <c r="V125" s="39"/>
    </row>
    <row r="126" spans="1:22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9"/>
      <c r="S129" s="4">
        <v>40567.39</v>
      </c>
      <c r="U129" s="39">
        <f t="shared" si="51"/>
        <v>40567.39</v>
      </c>
      <c r="V129" s="39"/>
    </row>
    <row r="130" spans="1:22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50"/>
      <c r="S131" s="4">
        <v>3151.39</v>
      </c>
      <c r="U131" s="39">
        <f t="shared" si="51"/>
        <v>3151.39</v>
      </c>
      <c r="V131" s="39"/>
    </row>
    <row r="132" spans="1:22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50"/>
      <c r="S137" s="4">
        <v>15878.96</v>
      </c>
      <c r="U137" s="39">
        <f t="shared" si="131"/>
        <v>15878.96</v>
      </c>
      <c r="V137" s="39"/>
    </row>
    <row r="138" spans="1:22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9.6" x14ac:dyDescent="0.25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6.4" x14ac:dyDescent="0.25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6.4" x14ac:dyDescent="0.25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9.6" x14ac:dyDescent="0.25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9.6" x14ac:dyDescent="0.25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x14ac:dyDescent="0.25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9.6" x14ac:dyDescent="0.25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9.6" x14ac:dyDescent="0.25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50"/>
      <c r="S150" s="4">
        <v>9576.68</v>
      </c>
      <c r="U150" s="39">
        <f t="shared" ref="U150:U211" si="145">+S150-K150</f>
        <v>9576.68</v>
      </c>
      <c r="V150" s="39"/>
    </row>
    <row r="151" spans="1:22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50"/>
      <c r="S157" s="4">
        <v>36069.11</v>
      </c>
      <c r="U157" s="39">
        <f t="shared" si="145"/>
        <v>36069.11</v>
      </c>
      <c r="V157" s="39"/>
    </row>
    <row r="158" spans="1:22" ht="39.6" x14ac:dyDescent="0.25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6.4" x14ac:dyDescent="0.25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6.4" x14ac:dyDescent="0.25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6.4" x14ac:dyDescent="0.25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9.6" x14ac:dyDescent="0.25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50"/>
      <c r="S163" s="4">
        <v>12659.41</v>
      </c>
      <c r="U163" s="39">
        <f t="shared" si="145"/>
        <v>12659.41</v>
      </c>
      <c r="V163" s="39"/>
    </row>
    <row r="164" spans="1:22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50"/>
      <c r="S167" s="4">
        <v>18821.990000000002</v>
      </c>
      <c r="U167" s="39">
        <f t="shared" si="145"/>
        <v>18821.990000000002</v>
      </c>
      <c r="V167" s="39"/>
    </row>
    <row r="168" spans="1:22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50"/>
      <c r="S171" s="4">
        <v>15673.07</v>
      </c>
      <c r="U171" s="39">
        <f t="shared" si="145"/>
        <v>15673.07</v>
      </c>
      <c r="V171" s="39"/>
    </row>
    <row r="172" spans="1:22" ht="26.4" x14ac:dyDescent="0.25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50"/>
      <c r="S177" s="4">
        <v>16539.22</v>
      </c>
      <c r="U177" s="39">
        <f t="shared" si="145"/>
        <v>16539.22</v>
      </c>
      <c r="V177" s="39"/>
    </row>
    <row r="178" spans="1:22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50"/>
      <c r="S181" s="4">
        <v>8059.95</v>
      </c>
      <c r="U181" s="39">
        <f t="shared" si="145"/>
        <v>8059.95</v>
      </c>
      <c r="V181" s="39"/>
    </row>
    <row r="182" spans="1:22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50"/>
      <c r="S188" s="4">
        <v>15736.84</v>
      </c>
      <c r="U188" s="39">
        <f t="shared" si="145"/>
        <v>15736.84</v>
      </c>
      <c r="V188" s="39"/>
    </row>
    <row r="189" spans="1:22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433"/>
      <c r="S198" s="4">
        <v>3062.79</v>
      </c>
      <c r="U198" s="39">
        <f t="shared" si="145"/>
        <v>3062.79</v>
      </c>
      <c r="V198" s="39"/>
    </row>
    <row r="199" spans="1:22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50"/>
      <c r="S200" s="4">
        <v>19464.86</v>
      </c>
      <c r="U200" s="39">
        <f t="shared" si="145"/>
        <v>19464.86</v>
      </c>
      <c r="V200" s="39"/>
    </row>
    <row r="201" spans="1:22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9.6" x14ac:dyDescent="0.25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6.4" x14ac:dyDescent="0.25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x14ac:dyDescent="0.25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9.6" x14ac:dyDescent="0.25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9.6" x14ac:dyDescent="0.25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9.6" x14ac:dyDescent="0.25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2"/>
      <c r="S215" s="4">
        <v>37494.26</v>
      </c>
      <c r="U215" s="39">
        <f t="shared" ref="U215:U224" si="205">+S215-K215</f>
        <v>37494.26</v>
      </c>
      <c r="V215" s="39"/>
    </row>
    <row r="216" spans="1:22" ht="39.6" x14ac:dyDescent="0.25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6.4" x14ac:dyDescent="0.25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6.4" x14ac:dyDescent="0.25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6.4" x14ac:dyDescent="0.25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9.6" x14ac:dyDescent="0.25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50"/>
      <c r="S221" s="4">
        <v>11230.05</v>
      </c>
      <c r="U221" s="39">
        <f t="shared" si="205"/>
        <v>11230.05</v>
      </c>
      <c r="V221" s="39"/>
    </row>
    <row r="222" spans="1:22" ht="39.6" x14ac:dyDescent="0.25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6.4" x14ac:dyDescent="0.25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6.4" x14ac:dyDescent="0.25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9.6" x14ac:dyDescent="0.25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50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50"/>
      <c r="S230" s="4">
        <v>19457.419999999998</v>
      </c>
      <c r="U230" s="39">
        <f t="shared" si="214"/>
        <v>19457.419999999998</v>
      </c>
      <c r="V230" s="39"/>
    </row>
    <row r="231" spans="1:22" ht="26.4" x14ac:dyDescent="0.25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6" x14ac:dyDescent="0.25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50"/>
      <c r="S236" s="4">
        <v>18987.400000000001</v>
      </c>
      <c r="U236" s="39">
        <f t="shared" si="214"/>
        <v>18987.400000000001</v>
      </c>
      <c r="V236" s="39"/>
    </row>
    <row r="237" spans="1:22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50"/>
      <c r="S240" s="4">
        <v>7729.64</v>
      </c>
      <c r="U240" s="39">
        <f t="shared" si="214"/>
        <v>7729.64</v>
      </c>
      <c r="V240" s="39"/>
    </row>
    <row r="241" spans="1:22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50"/>
      <c r="S247" s="4">
        <v>15736.84</v>
      </c>
      <c r="U247" s="39">
        <f t="shared" si="214"/>
        <v>15736.84</v>
      </c>
      <c r="V247" s="39"/>
    </row>
    <row r="248" spans="1:22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433"/>
      <c r="S256" s="4">
        <v>701301.49</v>
      </c>
      <c r="U256" s="39">
        <f t="shared" si="214"/>
        <v>701301.49</v>
      </c>
      <c r="V256" s="39"/>
    </row>
    <row r="257" spans="1:22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50"/>
      <c r="S258" s="4">
        <v>198.72</v>
      </c>
      <c r="U258" s="39">
        <f t="shared" si="214"/>
        <v>198.72</v>
      </c>
      <c r="V258" s="39"/>
    </row>
    <row r="259" spans="1:22" ht="26.4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50"/>
      <c r="S260" s="4">
        <v>28037.53</v>
      </c>
      <c r="U260" s="39">
        <f t="shared" si="214"/>
        <v>28037.53</v>
      </c>
      <c r="V260" s="39"/>
    </row>
    <row r="261" spans="1:22" ht="26.4" x14ac:dyDescent="0.25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6.4" x14ac:dyDescent="0.25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6.4" x14ac:dyDescent="0.25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6.4" x14ac:dyDescent="0.25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6.4" x14ac:dyDescent="0.25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6.4" x14ac:dyDescent="0.25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9.6" x14ac:dyDescent="0.25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6.4" x14ac:dyDescent="0.25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x14ac:dyDescent="0.25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6.4" x14ac:dyDescent="0.25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9.6" x14ac:dyDescent="0.25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39.6" x14ac:dyDescent="0.25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'MEMORIA CAL '!M797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9.6" x14ac:dyDescent="0.25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45" customHeight="1" x14ac:dyDescent="0.25">
      <c r="A274" s="364" t="s">
        <v>409</v>
      </c>
      <c r="B274" s="377" t="s">
        <v>276</v>
      </c>
      <c r="C274" s="378"/>
      <c r="D274" s="378"/>
      <c r="E274" s="632"/>
      <c r="F274" s="632"/>
      <c r="G274" s="632"/>
      <c r="H274" s="632"/>
      <c r="I274" s="632"/>
      <c r="J274" s="632"/>
      <c r="K274" s="632"/>
      <c r="L274" s="632"/>
      <c r="M274" s="632"/>
      <c r="N274" s="632"/>
      <c r="O274" s="632"/>
      <c r="P274" s="632"/>
      <c r="Q274" s="650"/>
      <c r="S274" s="4">
        <v>11220.61</v>
      </c>
      <c r="U274" s="39">
        <f t="shared" ref="U274:U284" si="258">+S274-K274</f>
        <v>11220.61</v>
      </c>
      <c r="V274" s="39"/>
    </row>
    <row r="275" spans="1:22" ht="39.6" x14ac:dyDescent="0.25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45" customHeight="1" x14ac:dyDescent="0.25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32"/>
      <c r="I276" s="632"/>
      <c r="J276" s="632"/>
      <c r="K276" s="632"/>
      <c r="L276" s="632"/>
      <c r="M276" s="632"/>
      <c r="N276" s="632"/>
      <c r="O276" s="632"/>
      <c r="P276" s="632"/>
      <c r="Q276" s="650"/>
      <c r="S276" s="4">
        <v>11928.96</v>
      </c>
      <c r="U276" s="39">
        <f t="shared" si="258"/>
        <v>11928.96</v>
      </c>
      <c r="V276" s="39"/>
    </row>
    <row r="277" spans="1:22" ht="39.6" x14ac:dyDescent="0.25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2.8" x14ac:dyDescent="0.25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45" customHeight="1" x14ac:dyDescent="0.25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32"/>
      <c r="I279" s="632"/>
      <c r="J279" s="632"/>
      <c r="K279" s="632"/>
      <c r="L279" s="632"/>
      <c r="M279" s="632"/>
      <c r="N279" s="632"/>
      <c r="O279" s="632"/>
      <c r="P279" s="632"/>
      <c r="Q279" s="650"/>
      <c r="S279" s="4">
        <v>13825.04</v>
      </c>
      <c r="U279" s="39">
        <f t="shared" si="258"/>
        <v>13825.04</v>
      </c>
      <c r="V279" s="39"/>
    </row>
    <row r="280" spans="1:22" ht="26.4" x14ac:dyDescent="0.25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6.4" x14ac:dyDescent="0.25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6" x14ac:dyDescent="0.25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9"/>
      <c r="S282" s="4">
        <v>55689.760000000002</v>
      </c>
      <c r="U282" s="39">
        <f t="shared" si="258"/>
        <v>55689.760000000002</v>
      </c>
      <c r="V282" s="39"/>
    </row>
    <row r="283" spans="1:22" ht="39.6" x14ac:dyDescent="0.25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6.4" x14ac:dyDescent="0.25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9.6" x14ac:dyDescent="0.25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9.6" x14ac:dyDescent="0.25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6" x14ac:dyDescent="0.25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9"/>
      <c r="S287" s="4">
        <v>64982.41</v>
      </c>
      <c r="U287" s="39">
        <f t="shared" ref="U287:U304" si="275">+S287-K287</f>
        <v>64982.41</v>
      </c>
      <c r="V287" s="39"/>
    </row>
    <row r="288" spans="1:22" x14ac:dyDescent="0.25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6.4" x14ac:dyDescent="0.25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6.4" x14ac:dyDescent="0.25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6" x14ac:dyDescent="0.25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6" x14ac:dyDescent="0.25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75"/>
        <v>596.16</v>
      </c>
      <c r="V292" s="39"/>
    </row>
    <row r="293" spans="1:22" ht="26.4" x14ac:dyDescent="0.25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6" x14ac:dyDescent="0.25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9"/>
      <c r="S294" s="4">
        <v>90861.26</v>
      </c>
      <c r="U294" s="39">
        <f t="shared" si="275"/>
        <v>90861.26</v>
      </c>
      <c r="V294" s="39"/>
    </row>
    <row r="295" spans="1:22" ht="26.4" x14ac:dyDescent="0.25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6.4" x14ac:dyDescent="0.25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6.4" x14ac:dyDescent="0.25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6.4" x14ac:dyDescent="0.25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6.4" x14ac:dyDescent="0.25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6.4" x14ac:dyDescent="0.25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9.6" x14ac:dyDescent="0.25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6.4" x14ac:dyDescent="0.25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x14ac:dyDescent="0.25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6.4" x14ac:dyDescent="0.25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9.6" x14ac:dyDescent="0.25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39.6" x14ac:dyDescent="0.25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'MEMORIA CAL '!M918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9.6" x14ac:dyDescent="0.25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'MEMORIA CAL '!M923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6" x14ac:dyDescent="0.25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9"/>
      <c r="S308" s="4">
        <v>22393.48</v>
      </c>
      <c r="U308" s="39">
        <f t="shared" ref="U308:U318" si="295">+S308-K308</f>
        <v>22393.48</v>
      </c>
      <c r="V308" s="39"/>
    </row>
    <row r="309" spans="1:22" ht="39.6" x14ac:dyDescent="0.25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6" x14ac:dyDescent="0.25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9"/>
      <c r="S310" s="4">
        <v>24603.48</v>
      </c>
      <c r="U310" s="39">
        <f t="shared" si="295"/>
        <v>24603.48</v>
      </c>
      <c r="V310" s="39"/>
    </row>
    <row r="311" spans="1:22" ht="39.6" x14ac:dyDescent="0.25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2.8" x14ac:dyDescent="0.25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6" x14ac:dyDescent="0.25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9"/>
      <c r="S313" s="4">
        <v>28514.13</v>
      </c>
      <c r="U313" s="39">
        <f t="shared" si="295"/>
        <v>28514.13</v>
      </c>
      <c r="V313" s="39"/>
    </row>
    <row r="314" spans="1:22" ht="26.4" x14ac:dyDescent="0.25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6.4" x14ac:dyDescent="0.25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6" x14ac:dyDescent="0.25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9"/>
      <c r="S316" s="4">
        <v>158276.16</v>
      </c>
      <c r="U316" s="39">
        <f t="shared" si="295"/>
        <v>158276.16</v>
      </c>
      <c r="V316" s="39"/>
    </row>
    <row r="317" spans="1:22" ht="39.6" x14ac:dyDescent="0.25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6.4" x14ac:dyDescent="0.25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9.6" x14ac:dyDescent="0.25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9.6" x14ac:dyDescent="0.25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6" x14ac:dyDescent="0.25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9"/>
      <c r="S321" s="4">
        <v>190173.79</v>
      </c>
      <c r="U321" s="39">
        <f t="shared" ref="U321:U339" si="312">+S321-K321</f>
        <v>190173.79</v>
      </c>
      <c r="V321" s="39"/>
    </row>
    <row r="322" spans="1:22" x14ac:dyDescent="0.25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6.4" x14ac:dyDescent="0.25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6.4" x14ac:dyDescent="0.25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6" x14ac:dyDescent="0.25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6" x14ac:dyDescent="0.25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9"/>
      <c r="S326" s="4">
        <v>5082.57</v>
      </c>
      <c r="U326" s="39">
        <f t="shared" si="312"/>
        <v>5082.57</v>
      </c>
      <c r="V326" s="39"/>
    </row>
    <row r="327" spans="1:22" ht="39.6" x14ac:dyDescent="0.25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6" x14ac:dyDescent="0.25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9"/>
      <c r="S328" s="4">
        <v>30190.87</v>
      </c>
      <c r="U328" s="39">
        <f t="shared" si="312"/>
        <v>30190.87</v>
      </c>
      <c r="V328" s="39"/>
    </row>
    <row r="329" spans="1:22" ht="26.4" x14ac:dyDescent="0.25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6.4" x14ac:dyDescent="0.25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6.4" x14ac:dyDescent="0.25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6.4" x14ac:dyDescent="0.25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6.4" x14ac:dyDescent="0.25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6.4" x14ac:dyDescent="0.25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6.4" x14ac:dyDescent="0.25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6.4" x14ac:dyDescent="0.25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9.6" x14ac:dyDescent="0.25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9.6" x14ac:dyDescent="0.25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x14ac:dyDescent="0.25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9.6" x14ac:dyDescent="0.25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45" customHeight="1" x14ac:dyDescent="0.25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32"/>
      <c r="I341" s="632"/>
      <c r="J341" s="632"/>
      <c r="K341" s="632"/>
      <c r="L341" s="632"/>
      <c r="M341" s="632"/>
      <c r="N341" s="632"/>
      <c r="O341" s="632"/>
      <c r="P341" s="632"/>
      <c r="Q341" s="650"/>
      <c r="S341" s="4">
        <v>20883.23</v>
      </c>
      <c r="U341" s="39">
        <f t="shared" ref="U341:U388" si="332">+S341-K341</f>
        <v>20883.23</v>
      </c>
      <c r="V341" s="39"/>
    </row>
    <row r="342" spans="1:22" ht="39.6" x14ac:dyDescent="0.25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9.6" x14ac:dyDescent="0.25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9.6" x14ac:dyDescent="0.25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9.6" x14ac:dyDescent="0.25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9.6" x14ac:dyDescent="0.25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6.4" x14ac:dyDescent="0.25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6.4" x14ac:dyDescent="0.25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6" x14ac:dyDescent="0.25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9.6" x14ac:dyDescent="0.25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6" x14ac:dyDescent="0.25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39.6" x14ac:dyDescent="0.25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6.4" x14ac:dyDescent="0.25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9.6" x14ac:dyDescent="0.25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9.6" x14ac:dyDescent="0.25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6" x14ac:dyDescent="0.25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6" x14ac:dyDescent="0.25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2.8" x14ac:dyDescent="0.25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6.4" x14ac:dyDescent="0.25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6" x14ac:dyDescent="0.25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6.4" x14ac:dyDescent="0.25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6" x14ac:dyDescent="0.25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9.6" x14ac:dyDescent="0.25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6.4" x14ac:dyDescent="0.25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6" x14ac:dyDescent="0.25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9.6" x14ac:dyDescent="0.25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2.8" x14ac:dyDescent="0.25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2.8" x14ac:dyDescent="0.25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6.4" x14ac:dyDescent="0.25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6" x14ac:dyDescent="0.25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6.4" x14ac:dyDescent="0.25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6.4" x14ac:dyDescent="0.25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6.4" x14ac:dyDescent="0.25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6" x14ac:dyDescent="0.25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6" x14ac:dyDescent="0.25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32"/>
        <v>2277.52</v>
      </c>
      <c r="V375" s="39"/>
    </row>
    <row r="376" spans="1:22" ht="39.6" x14ac:dyDescent="0.25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6" x14ac:dyDescent="0.25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32"/>
        <v>14537.02</v>
      </c>
      <c r="V377" s="39"/>
    </row>
    <row r="378" spans="1:22" ht="26.4" x14ac:dyDescent="0.25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6.4" x14ac:dyDescent="0.25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6.4" x14ac:dyDescent="0.25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6.4" x14ac:dyDescent="0.25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6.4" x14ac:dyDescent="0.25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6.4" x14ac:dyDescent="0.25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6.4" x14ac:dyDescent="0.25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6.4" x14ac:dyDescent="0.25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9.6" x14ac:dyDescent="0.25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9.6" x14ac:dyDescent="0.25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x14ac:dyDescent="0.25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9.6" x14ac:dyDescent="0.25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9.6" x14ac:dyDescent="0.25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6" x14ac:dyDescent="0.25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9"/>
      <c r="S391" s="4">
        <v>11614.43</v>
      </c>
      <c r="U391" s="39">
        <f t="shared" ref="U391:U438" si="380">+S391-K391</f>
        <v>11614.43</v>
      </c>
      <c r="V391" s="39"/>
    </row>
    <row r="392" spans="1:22" ht="39.6" x14ac:dyDescent="0.25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9.6" x14ac:dyDescent="0.25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9.6" x14ac:dyDescent="0.25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9.6" x14ac:dyDescent="0.25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9.6" x14ac:dyDescent="0.25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6.4" x14ac:dyDescent="0.25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6.4" x14ac:dyDescent="0.25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45" customHeight="1" x14ac:dyDescent="0.25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32"/>
      <c r="I399" s="632"/>
      <c r="J399" s="632"/>
      <c r="K399" s="632"/>
      <c r="L399" s="632"/>
      <c r="M399" s="632"/>
      <c r="N399" s="632"/>
      <c r="O399" s="632"/>
      <c r="P399" s="632"/>
      <c r="Q399" s="650"/>
      <c r="S399" s="4">
        <v>5906.54</v>
      </c>
      <c r="U399" s="39">
        <f t="shared" si="380"/>
        <v>5906.54</v>
      </c>
      <c r="V399" s="39"/>
    </row>
    <row r="400" spans="1:22" ht="39.6" x14ac:dyDescent="0.25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6" x14ac:dyDescent="0.25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9"/>
      <c r="S401" s="4">
        <v>13935.75</v>
      </c>
      <c r="U401" s="39">
        <f t="shared" si="380"/>
        <v>13935.75</v>
      </c>
      <c r="V401" s="39"/>
    </row>
    <row r="402" spans="1:22" ht="39.6" x14ac:dyDescent="0.25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6.4" x14ac:dyDescent="0.25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9.6" x14ac:dyDescent="0.25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9.6" x14ac:dyDescent="0.25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45" customHeight="1" x14ac:dyDescent="0.25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32"/>
      <c r="I406" s="632"/>
      <c r="J406" s="632"/>
      <c r="K406" s="632"/>
      <c r="L406" s="632"/>
      <c r="M406" s="632"/>
      <c r="N406" s="632"/>
      <c r="O406" s="632"/>
      <c r="P406" s="632"/>
      <c r="Q406" s="650"/>
      <c r="S406" s="4">
        <v>10544.46</v>
      </c>
      <c r="U406" s="39">
        <f t="shared" si="380"/>
        <v>10544.46</v>
      </c>
      <c r="V406" s="39"/>
    </row>
    <row r="407" spans="1:22" ht="39.6" x14ac:dyDescent="0.25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2.8" x14ac:dyDescent="0.25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45" customHeight="1" x14ac:dyDescent="0.25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32"/>
      <c r="I409" s="632"/>
      <c r="J409" s="632"/>
      <c r="K409" s="632"/>
      <c r="L409" s="632"/>
      <c r="M409" s="632"/>
      <c r="N409" s="632"/>
      <c r="O409" s="632"/>
      <c r="P409" s="632"/>
      <c r="Q409" s="650"/>
      <c r="S409" s="4">
        <v>17525.580000000002</v>
      </c>
      <c r="U409" s="39">
        <f t="shared" si="380"/>
        <v>17525.580000000002</v>
      </c>
      <c r="V409" s="39"/>
    </row>
    <row r="410" spans="1:22" ht="26.4" x14ac:dyDescent="0.25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6" x14ac:dyDescent="0.25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9.6" x14ac:dyDescent="0.25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6.4" x14ac:dyDescent="0.25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9.6" x14ac:dyDescent="0.25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6" x14ac:dyDescent="0.25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9.6" x14ac:dyDescent="0.25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2.8" x14ac:dyDescent="0.25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2.8" x14ac:dyDescent="0.25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6.4" x14ac:dyDescent="0.25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6" x14ac:dyDescent="0.25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6.4" x14ac:dyDescent="0.25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6.4" x14ac:dyDescent="0.25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6.4" x14ac:dyDescent="0.25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6" x14ac:dyDescent="0.25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6" x14ac:dyDescent="0.25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9.6" x14ac:dyDescent="0.25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45" customHeight="1" x14ac:dyDescent="0.25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32"/>
      <c r="I427" s="632"/>
      <c r="J427" s="632"/>
      <c r="K427" s="632"/>
      <c r="L427" s="632"/>
      <c r="M427" s="632"/>
      <c r="N427" s="632"/>
      <c r="O427" s="632"/>
      <c r="P427" s="632"/>
      <c r="Q427" s="650"/>
      <c r="S427" s="4">
        <v>14821.6</v>
      </c>
      <c r="U427" s="39">
        <f t="shared" si="380"/>
        <v>14821.6</v>
      </c>
      <c r="V427" s="39"/>
    </row>
    <row r="428" spans="1:22" ht="26.4" x14ac:dyDescent="0.25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6.4" x14ac:dyDescent="0.25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6.4" x14ac:dyDescent="0.25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6.4" x14ac:dyDescent="0.25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6.4" x14ac:dyDescent="0.25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6.4" x14ac:dyDescent="0.25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6.4" x14ac:dyDescent="0.25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6.4" x14ac:dyDescent="0.25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9.6" x14ac:dyDescent="0.25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9.6" x14ac:dyDescent="0.25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x14ac:dyDescent="0.25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9.6" x14ac:dyDescent="0.25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9.6" x14ac:dyDescent="0.25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45" customHeight="1" x14ac:dyDescent="0.25">
      <c r="A441" s="364" t="s">
        <v>35</v>
      </c>
      <c r="B441" s="377" t="s">
        <v>142</v>
      </c>
      <c r="C441" s="378"/>
      <c r="D441" s="632"/>
      <c r="E441" s="632"/>
      <c r="F441" s="632"/>
      <c r="G441" s="632"/>
      <c r="H441" s="632"/>
      <c r="I441" s="632"/>
      <c r="J441" s="632"/>
      <c r="K441" s="632"/>
      <c r="L441" s="632"/>
      <c r="M441" s="632"/>
      <c r="N441" s="632"/>
      <c r="O441" s="632"/>
      <c r="P441" s="632"/>
      <c r="Q441" s="650"/>
      <c r="S441" s="4">
        <v>9642.52</v>
      </c>
      <c r="U441" s="39">
        <f t="shared" ref="U441:U504" si="428">+S441-K441</f>
        <v>9642.52</v>
      </c>
      <c r="V441" s="39"/>
    </row>
    <row r="442" spans="1:22" ht="39.6" x14ac:dyDescent="0.25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9.6" x14ac:dyDescent="0.25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9.6" x14ac:dyDescent="0.25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9.6" x14ac:dyDescent="0.25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9.6" x14ac:dyDescent="0.25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6.4" x14ac:dyDescent="0.25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6.4" x14ac:dyDescent="0.25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45" customHeight="1" x14ac:dyDescent="0.25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32"/>
      <c r="I449" s="632"/>
      <c r="J449" s="632"/>
      <c r="K449" s="632"/>
      <c r="L449" s="632"/>
      <c r="M449" s="632"/>
      <c r="N449" s="632"/>
      <c r="O449" s="632"/>
      <c r="P449" s="632"/>
      <c r="Q449" s="650"/>
      <c r="S449" s="4">
        <v>4544.6899999999996</v>
      </c>
      <c r="U449" s="39">
        <f t="shared" si="428"/>
        <v>4544.6899999999996</v>
      </c>
      <c r="V449" s="39"/>
    </row>
    <row r="450" spans="1:22" ht="39.6" x14ac:dyDescent="0.25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45" customHeight="1" x14ac:dyDescent="0.25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50"/>
      <c r="S451" s="4">
        <v>10721.65</v>
      </c>
      <c r="U451" s="39">
        <f t="shared" si="428"/>
        <v>10721.65</v>
      </c>
      <c r="V451" s="39"/>
    </row>
    <row r="452" spans="1:22" ht="39.6" x14ac:dyDescent="0.25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6.4" x14ac:dyDescent="0.25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9.6" x14ac:dyDescent="0.25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45" customHeight="1" x14ac:dyDescent="0.25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32"/>
      <c r="I455" s="632"/>
      <c r="J455" s="632"/>
      <c r="K455" s="632"/>
      <c r="L455" s="632"/>
      <c r="M455" s="632"/>
      <c r="N455" s="632"/>
      <c r="O455" s="632"/>
      <c r="P455" s="632"/>
      <c r="Q455" s="433"/>
      <c r="S455" s="4">
        <v>8151.07</v>
      </c>
      <c r="U455" s="39">
        <f t="shared" si="428"/>
        <v>8151.07</v>
      </c>
      <c r="V455" s="39"/>
    </row>
    <row r="456" spans="1:22" ht="26.4" x14ac:dyDescent="0.25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6.4" x14ac:dyDescent="0.25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45" customHeight="1" x14ac:dyDescent="0.25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6.4" x14ac:dyDescent="0.25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6" x14ac:dyDescent="0.25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9.6" x14ac:dyDescent="0.25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45" customHeight="1" x14ac:dyDescent="0.25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32"/>
      <c r="I462" s="632"/>
      <c r="J462" s="632"/>
      <c r="K462" s="632"/>
      <c r="L462" s="632"/>
      <c r="M462" s="632"/>
      <c r="N462" s="632"/>
      <c r="O462" s="632"/>
      <c r="P462" s="632"/>
      <c r="Q462" s="650"/>
      <c r="S462" s="4">
        <v>15319.44</v>
      </c>
      <c r="U462" s="39">
        <f t="shared" si="428"/>
        <v>15319.44</v>
      </c>
      <c r="V462" s="39"/>
    </row>
    <row r="463" spans="1:22" ht="39.6" x14ac:dyDescent="0.25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2.8" x14ac:dyDescent="0.25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2.8" x14ac:dyDescent="0.25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6.4" x14ac:dyDescent="0.25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2.8" x14ac:dyDescent="0.25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45" customHeight="1" x14ac:dyDescent="0.25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32"/>
      <c r="I468" s="632"/>
      <c r="J468" s="632"/>
      <c r="K468" s="632"/>
      <c r="L468" s="632"/>
      <c r="M468" s="632"/>
      <c r="N468" s="632"/>
      <c r="O468" s="632"/>
      <c r="P468" s="632"/>
      <c r="Q468" s="650"/>
      <c r="S468" s="4">
        <v>1975.66</v>
      </c>
      <c r="U468" s="39">
        <f t="shared" si="428"/>
        <v>1975.66</v>
      </c>
      <c r="V468" s="39"/>
    </row>
    <row r="469" spans="1:22" ht="26.4" x14ac:dyDescent="0.25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6.4" x14ac:dyDescent="0.25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6.4" x14ac:dyDescent="0.25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6" x14ac:dyDescent="0.25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9"/>
      <c r="S472" s="4">
        <v>3921.86</v>
      </c>
      <c r="U472" s="39">
        <f t="shared" si="428"/>
        <v>3921.86</v>
      </c>
      <c r="V472" s="39"/>
    </row>
    <row r="473" spans="1:22" ht="26.4" x14ac:dyDescent="0.25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9.6" x14ac:dyDescent="0.25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6.4" x14ac:dyDescent="0.25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45" customHeight="1" x14ac:dyDescent="0.25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45" customHeight="1" x14ac:dyDescent="0.25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32"/>
      <c r="I477" s="632"/>
      <c r="J477" s="632"/>
      <c r="K477" s="632"/>
      <c r="L477" s="632"/>
      <c r="M477" s="632"/>
      <c r="N477" s="632"/>
      <c r="O477" s="632"/>
      <c r="P477" s="632"/>
      <c r="Q477" s="433"/>
      <c r="S477" s="4">
        <v>167355.75</v>
      </c>
      <c r="U477" s="39">
        <f t="shared" si="428"/>
        <v>167355.75</v>
      </c>
      <c r="V477" s="39"/>
    </row>
    <row r="478" spans="1:22" ht="39.6" x14ac:dyDescent="0.25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9.6" x14ac:dyDescent="0.25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6" x14ac:dyDescent="0.25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6" x14ac:dyDescent="0.25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2.8" x14ac:dyDescent="0.25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45" customHeight="1" x14ac:dyDescent="0.25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45" customHeight="1" x14ac:dyDescent="0.25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32"/>
      <c r="I484" s="632"/>
      <c r="J484" s="632"/>
      <c r="K484" s="632"/>
      <c r="L484" s="632"/>
      <c r="M484" s="632"/>
      <c r="N484" s="632"/>
      <c r="O484" s="632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6.4" x14ac:dyDescent="0.25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9.6" x14ac:dyDescent="0.25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6.4" x14ac:dyDescent="0.25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x14ac:dyDescent="0.25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6" x14ac:dyDescent="0.25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6" x14ac:dyDescent="0.25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9.6" x14ac:dyDescent="0.25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6" x14ac:dyDescent="0.25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6" x14ac:dyDescent="0.25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6" x14ac:dyDescent="0.25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9.6" x14ac:dyDescent="0.25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9.6" x14ac:dyDescent="0.25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45" customHeight="1" x14ac:dyDescent="0.25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45" customHeight="1" x14ac:dyDescent="0.25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32"/>
      <c r="I498" s="632"/>
      <c r="J498" s="632"/>
      <c r="K498" s="632"/>
      <c r="L498" s="632"/>
      <c r="M498" s="632"/>
      <c r="N498" s="632"/>
      <c r="O498" s="632"/>
      <c r="P498" s="632"/>
      <c r="Q498" s="433"/>
      <c r="S498" s="4">
        <v>121749.64</v>
      </c>
      <c r="U498" s="39">
        <f t="shared" si="428"/>
        <v>121749.64</v>
      </c>
      <c r="V498" s="39"/>
    </row>
    <row r="499" spans="1:22" ht="26.4" x14ac:dyDescent="0.25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6.4" x14ac:dyDescent="0.25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6.4" x14ac:dyDescent="0.25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6.4" x14ac:dyDescent="0.25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6.4" x14ac:dyDescent="0.25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6.4" x14ac:dyDescent="0.25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6.4" x14ac:dyDescent="0.25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6.4" x14ac:dyDescent="0.25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9.6" x14ac:dyDescent="0.25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9.6" x14ac:dyDescent="0.25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9.6" x14ac:dyDescent="0.25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9.6" x14ac:dyDescent="0.25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9.6" x14ac:dyDescent="0.25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6.4" x14ac:dyDescent="0.25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6.4" x14ac:dyDescent="0.25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6.4" x14ac:dyDescent="0.25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6.4" x14ac:dyDescent="0.25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6.4" x14ac:dyDescent="0.25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6.4" x14ac:dyDescent="0.25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9.6" x14ac:dyDescent="0.25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9.6" x14ac:dyDescent="0.25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9.6" x14ac:dyDescent="0.25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9.6" x14ac:dyDescent="0.25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9.6" x14ac:dyDescent="0.25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9.6" x14ac:dyDescent="0.25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9.6" x14ac:dyDescent="0.25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9.6" x14ac:dyDescent="0.25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6.4" x14ac:dyDescent="0.25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6.4" x14ac:dyDescent="0.25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6.4" x14ac:dyDescent="0.25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9.6" x14ac:dyDescent="0.25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6.4" x14ac:dyDescent="0.25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6.4" x14ac:dyDescent="0.25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2.8" x14ac:dyDescent="0.25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6.4" x14ac:dyDescent="0.25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9.6" x14ac:dyDescent="0.25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9.6" x14ac:dyDescent="0.25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6.4" x14ac:dyDescent="0.25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6" x14ac:dyDescent="0.25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6" x14ac:dyDescent="0.25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6.4" x14ac:dyDescent="0.25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6.4" x14ac:dyDescent="0.25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9.6" x14ac:dyDescent="0.25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9.6" x14ac:dyDescent="0.25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6.4" x14ac:dyDescent="0.25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9.6" x14ac:dyDescent="0.25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6" x14ac:dyDescent="0.25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52.8" x14ac:dyDescent="0.25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52.8" x14ac:dyDescent="0.25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6.4" x14ac:dyDescent="0.25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6" x14ac:dyDescent="0.25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6" x14ac:dyDescent="0.25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9.6" x14ac:dyDescent="0.25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3.95" customHeight="1" x14ac:dyDescent="0.25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48"/>
      <c r="J552" s="648"/>
      <c r="K552" s="648"/>
      <c r="L552" s="648"/>
      <c r="M552" s="648"/>
      <c r="N552" s="648"/>
      <c r="O552" s="648"/>
      <c r="P552" s="648"/>
      <c r="Q552" s="433"/>
      <c r="S552" s="4">
        <v>14860.51</v>
      </c>
      <c r="U552" s="39">
        <f t="shared" si="497"/>
        <v>14860.51</v>
      </c>
      <c r="V552" s="39"/>
    </row>
    <row r="553" spans="1:22" ht="26.4" x14ac:dyDescent="0.25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6.4" x14ac:dyDescent="0.25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6.4" x14ac:dyDescent="0.25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9.6" x14ac:dyDescent="0.25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6" x14ac:dyDescent="0.25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25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6" x14ac:dyDescent="0.25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497"/>
        <v>33745.94</v>
      </c>
      <c r="V559" s="39"/>
    </row>
    <row r="560" spans="1:22" ht="52.8" x14ac:dyDescent="0.25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6" x14ac:dyDescent="0.25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9.6" x14ac:dyDescent="0.25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2.8" x14ac:dyDescent="0.25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6" x14ac:dyDescent="0.25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25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83"/>
      <c r="B566" s="684"/>
      <c r="C566" s="684"/>
      <c r="D566" s="684"/>
      <c r="E566" s="684"/>
      <c r="F566" s="684"/>
      <c r="G566" s="684"/>
      <c r="H566" s="684"/>
      <c r="I566" s="684"/>
      <c r="J566" s="684"/>
      <c r="K566" s="684"/>
      <c r="L566" s="684"/>
      <c r="M566" s="684"/>
      <c r="N566" s="684"/>
      <c r="O566" s="684"/>
      <c r="P566" s="684"/>
      <c r="Q566" s="685"/>
      <c r="R566" s="9"/>
      <c r="S566" s="9"/>
      <c r="T566" s="9"/>
      <c r="U566" s="9"/>
      <c r="V566" s="9"/>
    </row>
    <row r="567" spans="1:22" s="10" customFormat="1" ht="16.5" customHeight="1" x14ac:dyDescent="0.3">
      <c r="A567" s="686" t="s">
        <v>1524</v>
      </c>
      <c r="B567" s="687"/>
      <c r="C567" s="687"/>
      <c r="D567" s="687"/>
      <c r="E567" s="687"/>
      <c r="F567" s="687"/>
      <c r="G567" s="687"/>
      <c r="H567" s="687"/>
      <c r="I567" s="687"/>
      <c r="J567" s="687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25">
      <c r="A568" s="622"/>
      <c r="B568" s="580"/>
      <c r="C568" s="580"/>
      <c r="D568" s="580"/>
      <c r="E568" s="580"/>
      <c r="F568" s="580"/>
      <c r="G568" s="580"/>
      <c r="H568" s="580"/>
      <c r="I568" s="580"/>
      <c r="J568" s="580"/>
      <c r="K568" s="580"/>
      <c r="L568" s="580"/>
      <c r="M568" s="580"/>
      <c r="N568" s="580"/>
      <c r="O568" s="580"/>
      <c r="P568" s="580"/>
      <c r="Q568" s="623"/>
    </row>
    <row r="569" spans="1:22" x14ac:dyDescent="0.25">
      <c r="A569" s="86"/>
      <c r="Q569" s="87"/>
    </row>
    <row r="570" spans="1:22" x14ac:dyDescent="0.25">
      <c r="A570" s="86"/>
      <c r="B570" s="38"/>
      <c r="K570" s="39"/>
      <c r="L570" s="39"/>
      <c r="M570" s="39"/>
      <c r="N570" s="39"/>
      <c r="Q570" s="87"/>
    </row>
    <row r="571" spans="1:22" x14ac:dyDescent="0.25">
      <c r="A571" s="86"/>
      <c r="K571" s="39"/>
      <c r="L571" s="39"/>
      <c r="M571" s="39"/>
      <c r="N571" s="39"/>
      <c r="Q571" s="87"/>
    </row>
    <row r="572" spans="1:22" x14ac:dyDescent="0.25">
      <c r="A572" s="86"/>
      <c r="Q572" s="87"/>
    </row>
    <row r="573" spans="1:22" x14ac:dyDescent="0.25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25">
      <c r="K575" s="39">
        <f>K567-'BM05'!H544</f>
        <v>0</v>
      </c>
      <c r="L575" s="39"/>
      <c r="M575" s="39"/>
      <c r="N575" s="39"/>
    </row>
    <row r="581" spans="14:18" x14ac:dyDescent="0.25">
      <c r="N581" s="645">
        <f>N567-K567</f>
        <v>149350.37000000058</v>
      </c>
      <c r="O581" s="646"/>
    </row>
    <row r="582" spans="14:18" ht="20.399999999999999" x14ac:dyDescent="0.25">
      <c r="N582" s="646"/>
      <c r="O582" s="646"/>
      <c r="P582" s="333">
        <f>N581/K567</f>
        <v>6.6862430064970446E-2</v>
      </c>
      <c r="R582" s="341">
        <f>'BM06'!P567+O567</f>
        <v>677767.09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2"/>
  <sheetViews>
    <sheetView view="pageBreakPreview" topLeftCell="C557" zoomScaleNormal="85" zoomScaleSheetLayoutView="100" workbookViewId="0">
      <selection activeCell="O567" sqref="O567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6" width="7.796875" style="31" hidden="1" customWidth="1"/>
    <col min="7" max="7" width="3.296875" style="31" hidden="1" customWidth="1"/>
    <col min="8" max="8" width="15.19921875" style="31" customWidth="1"/>
    <col min="9" max="9" width="11.69921875" style="2" customWidth="1"/>
    <col min="10" max="10" width="10.796875" style="2" customWidth="1"/>
    <col min="11" max="11" width="15.59765625" style="4" customWidth="1"/>
    <col min="12" max="13" width="15.59765625" style="4" hidden="1" customWidth="1"/>
    <col min="14" max="16" width="15.59765625" style="4" customWidth="1"/>
    <col min="17" max="17" width="11.5" style="4" customWidth="1"/>
    <col min="18" max="18" width="18.19921875" style="4" bestFit="1" customWidth="1"/>
    <col min="19" max="19" width="10.5" style="4" bestFit="1" customWidth="1"/>
    <col min="20" max="20" width="10.59765625" style="4" bestFit="1" customWidth="1"/>
    <col min="21" max="16384" width="9" style="4"/>
  </cols>
  <sheetData>
    <row r="1" spans="1:22" s="6" customFormat="1" ht="12.75" customHeight="1" x14ac:dyDescent="0.25">
      <c r="A1" s="82"/>
      <c r="B1" s="83"/>
      <c r="C1" s="653" t="s">
        <v>1543</v>
      </c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4"/>
      <c r="R1" s="5"/>
      <c r="S1" s="5"/>
      <c r="T1" s="5"/>
      <c r="U1" s="5"/>
      <c r="V1" s="5"/>
    </row>
    <row r="2" spans="1:22" s="6" customFormat="1" ht="12.75" customHeight="1" x14ac:dyDescent="0.25">
      <c r="A2" s="19"/>
      <c r="B2" s="20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6"/>
      <c r="R2" s="5"/>
      <c r="S2" s="5"/>
      <c r="T2" s="5"/>
      <c r="U2" s="5"/>
      <c r="V2" s="5"/>
    </row>
    <row r="3" spans="1:22" s="6" customFormat="1" ht="12.75" customHeight="1" x14ac:dyDescent="0.25">
      <c r="A3" s="19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6"/>
      <c r="R3" s="5"/>
      <c r="S3" s="5"/>
      <c r="T3" s="5"/>
      <c r="U3" s="5"/>
      <c r="V3" s="5"/>
    </row>
    <row r="4" spans="1:22" s="6" customFormat="1" ht="12.75" customHeight="1" x14ac:dyDescent="0.25">
      <c r="A4" s="19"/>
      <c r="B4" s="18" t="s">
        <v>24</v>
      </c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6"/>
      <c r="R4" s="5"/>
      <c r="S4" s="5"/>
      <c r="T4" s="5"/>
      <c r="U4" s="5"/>
      <c r="V4" s="5"/>
    </row>
    <row r="5" spans="1:22" s="6" customFormat="1" ht="12.75" customHeight="1" x14ac:dyDescent="0.25">
      <c r="A5" s="21"/>
      <c r="B5" s="18" t="s">
        <v>6</v>
      </c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8"/>
      <c r="R5" s="5"/>
      <c r="S5" s="5"/>
      <c r="T5" s="5"/>
      <c r="U5" s="5"/>
      <c r="V5" s="5"/>
    </row>
    <row r="6" spans="1:22" s="6" customFormat="1" x14ac:dyDescent="0.25">
      <c r="A6" s="634" t="s">
        <v>2</v>
      </c>
      <c r="B6" s="659"/>
      <c r="C6" s="659"/>
      <c r="D6" s="659"/>
      <c r="E6" s="635"/>
      <c r="F6" s="344"/>
      <c r="G6" s="344"/>
      <c r="H6" s="344"/>
      <c r="I6" s="660" t="s">
        <v>3</v>
      </c>
      <c r="J6" s="661"/>
      <c r="K6" s="661"/>
      <c r="L6" s="661"/>
      <c r="M6" s="661"/>
      <c r="N6" s="661"/>
      <c r="O6" s="662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663" t="s">
        <v>6</v>
      </c>
      <c r="J7" s="664"/>
      <c r="K7" s="664"/>
      <c r="L7" s="664"/>
      <c r="M7" s="664"/>
      <c r="N7" s="664"/>
      <c r="O7" s="665"/>
      <c r="P7" s="669">
        <v>45342</v>
      </c>
      <c r="Q7" s="670" t="s">
        <v>1542</v>
      </c>
      <c r="R7" s="5"/>
      <c r="S7" s="5"/>
      <c r="T7" s="5"/>
      <c r="U7" s="5"/>
      <c r="V7" s="5"/>
    </row>
    <row r="8" spans="1:22" s="6" customFormat="1" x14ac:dyDescent="0.25">
      <c r="A8" s="666"/>
      <c r="B8" s="667"/>
      <c r="C8" s="667"/>
      <c r="D8" s="667"/>
      <c r="E8" s="668"/>
      <c r="F8" s="347"/>
      <c r="G8" s="347"/>
      <c r="H8" s="347"/>
      <c r="I8" s="666"/>
      <c r="J8" s="667"/>
      <c r="K8" s="667"/>
      <c r="L8" s="667"/>
      <c r="M8" s="667"/>
      <c r="N8" s="667"/>
      <c r="O8" s="668"/>
      <c r="P8" s="669"/>
      <c r="Q8" s="671"/>
      <c r="R8" s="5"/>
      <c r="S8" s="5"/>
      <c r="T8" s="5"/>
      <c r="U8" s="5"/>
      <c r="V8" s="5"/>
    </row>
    <row r="9" spans="1:22" s="6" customFormat="1" ht="33" customHeight="1" x14ac:dyDescent="0.25">
      <c r="A9" s="634" t="s">
        <v>7</v>
      </c>
      <c r="B9" s="659"/>
      <c r="C9" s="659"/>
      <c r="D9" s="659"/>
      <c r="E9" s="635"/>
      <c r="F9" s="348"/>
      <c r="G9" s="348"/>
      <c r="H9" s="348"/>
      <c r="I9" s="640" t="s">
        <v>8</v>
      </c>
      <c r="J9" s="640"/>
      <c r="K9" s="640"/>
      <c r="L9" s="640"/>
      <c r="M9" s="640"/>
      <c r="N9" s="640"/>
      <c r="O9" s="640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672" t="s">
        <v>804</v>
      </c>
      <c r="J10" s="672"/>
      <c r="K10" s="672"/>
      <c r="L10" s="672"/>
      <c r="M10" s="672"/>
      <c r="N10" s="672"/>
      <c r="O10" s="672"/>
      <c r="P10" s="669">
        <v>44957</v>
      </c>
      <c r="Q10" s="669">
        <v>45322</v>
      </c>
      <c r="R10" s="5"/>
      <c r="S10" s="5"/>
      <c r="T10" s="5"/>
      <c r="U10" s="5"/>
      <c r="V10" s="5"/>
    </row>
    <row r="11" spans="1:22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672"/>
      <c r="J11" s="672"/>
      <c r="K11" s="672"/>
      <c r="L11" s="672"/>
      <c r="M11" s="672"/>
      <c r="N11" s="672"/>
      <c r="O11" s="672"/>
      <c r="P11" s="669"/>
      <c r="Q11" s="669"/>
      <c r="R11" s="5"/>
      <c r="S11" s="5"/>
      <c r="T11" s="5"/>
      <c r="U11" s="5"/>
      <c r="V11" s="5"/>
    </row>
    <row r="12" spans="1:22" s="6" customFormat="1" ht="13.05" customHeight="1" x14ac:dyDescent="0.25">
      <c r="A12" s="640" t="s">
        <v>12</v>
      </c>
      <c r="B12" s="640"/>
      <c r="C12" s="634" t="s">
        <v>13</v>
      </c>
      <c r="D12" s="635"/>
      <c r="E12" s="640" t="s">
        <v>1512</v>
      </c>
      <c r="F12" s="640"/>
      <c r="G12" s="640"/>
      <c r="H12" s="640"/>
      <c r="I12" s="640" t="s">
        <v>1513</v>
      </c>
      <c r="J12" s="640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9" t="s">
        <v>15</v>
      </c>
      <c r="Q12" s="679"/>
      <c r="R12" s="5"/>
      <c r="S12" s="5"/>
      <c r="T12" s="5"/>
      <c r="U12" s="5"/>
      <c r="V12" s="5"/>
    </row>
    <row r="13" spans="1:22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N567</f>
        <v>2383046.7800000007</v>
      </c>
      <c r="F13" s="641"/>
      <c r="G13" s="641"/>
      <c r="H13" s="637"/>
      <c r="I13" s="636">
        <f>E13-C13</f>
        <v>149350.37000000058</v>
      </c>
      <c r="J13" s="637"/>
      <c r="K13" s="643">
        <f>N13/E13</f>
        <v>2.8928391409924387E-2</v>
      </c>
      <c r="L13" s="680">
        <f>L567</f>
        <v>-256673.36</v>
      </c>
      <c r="M13" s="680">
        <f>M567</f>
        <v>406023.72000000009</v>
      </c>
      <c r="N13" s="636">
        <f>O567</f>
        <v>68937.709999999992</v>
      </c>
      <c r="O13" s="637"/>
      <c r="P13" s="672" t="s">
        <v>1544</v>
      </c>
      <c r="Q13" s="672"/>
      <c r="R13" s="5"/>
      <c r="S13" s="5"/>
      <c r="T13" s="5"/>
      <c r="U13" s="5"/>
      <c r="V13" s="5"/>
    </row>
    <row r="14" spans="1:22" s="6" customFormat="1" x14ac:dyDescent="0.25">
      <c r="A14" s="676"/>
      <c r="B14" s="678"/>
      <c r="C14" s="638"/>
      <c r="D14" s="639"/>
      <c r="E14" s="638"/>
      <c r="F14" s="642"/>
      <c r="G14" s="642"/>
      <c r="H14" s="639"/>
      <c r="I14" s="638"/>
      <c r="J14" s="639"/>
      <c r="K14" s="644"/>
      <c r="L14" s="681"/>
      <c r="M14" s="681"/>
      <c r="N14" s="638"/>
      <c r="O14" s="639"/>
      <c r="P14" s="672"/>
      <c r="Q14" s="672"/>
      <c r="R14" s="5"/>
      <c r="S14" s="625">
        <v>1.2522</v>
      </c>
      <c r="T14" s="5"/>
      <c r="U14" s="5"/>
      <c r="V14" s="5"/>
    </row>
    <row r="15" spans="1:22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5"/>
      <c r="S15" s="625"/>
      <c r="T15" s="5"/>
      <c r="U15" s="5"/>
      <c r="V15" s="5"/>
    </row>
    <row r="16" spans="1:22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91" t="s">
        <v>19</v>
      </c>
      <c r="L16" s="691"/>
      <c r="M16" s="691"/>
      <c r="N16" s="691"/>
      <c r="O16" s="691"/>
      <c r="P16" s="691"/>
      <c r="Q16" s="692" t="s">
        <v>20</v>
      </c>
      <c r="R16" s="9"/>
      <c r="S16" s="625"/>
      <c r="T16" s="9"/>
      <c r="U16" s="9"/>
      <c r="V16" s="9"/>
    </row>
    <row r="17" spans="1:22" s="10" customFormat="1" ht="52.8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92"/>
      <c r="R17" s="9"/>
      <c r="S17" s="334">
        <f>C13</f>
        <v>2233696.41</v>
      </c>
      <c r="T17" s="682">
        <f>2302424.52</f>
        <v>2302424.52</v>
      </c>
      <c r="U17" s="682"/>
      <c r="V17" s="278">
        <f>(S17/T17)*S14</f>
        <v>1.2148214285878089</v>
      </c>
    </row>
    <row r="18" spans="1:22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1"/>
      <c r="S19" s="4">
        <v>31853.61</v>
      </c>
    </row>
    <row r="20" spans="1:22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26.4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8"/>
      <c r="S24" s="4">
        <v>12647.42</v>
      </c>
      <c r="U24" s="39">
        <f t="shared" si="1"/>
        <v>12647.42</v>
      </c>
      <c r="V24" s="39"/>
    </row>
    <row r="25" spans="1:22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32"/>
      <c r="J36" s="632"/>
      <c r="K36" s="632"/>
      <c r="L36" s="632"/>
      <c r="M36" s="632"/>
      <c r="N36" s="632"/>
      <c r="O36" s="632"/>
      <c r="P36" s="632"/>
      <c r="Q36" s="380"/>
      <c r="S36" s="4">
        <v>14014.7</v>
      </c>
      <c r="U36" s="39">
        <f t="shared" si="1"/>
        <v>14014.7</v>
      </c>
      <c r="V36" s="39"/>
    </row>
    <row r="37" spans="1:22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32"/>
      <c r="J44" s="632"/>
      <c r="K44" s="632"/>
      <c r="L44" s="632"/>
      <c r="M44" s="632"/>
      <c r="N44" s="6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32"/>
      <c r="K54" s="632"/>
      <c r="L54" s="632"/>
      <c r="M54" s="632"/>
      <c r="N54" s="6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33"/>
      <c r="K56" s="633"/>
      <c r="L56" s="633"/>
      <c r="M56" s="633"/>
      <c r="N56" s="63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9.6" x14ac:dyDescent="0.25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9.6" x14ac:dyDescent="0.25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39.6" x14ac:dyDescent="0.25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6.4" x14ac:dyDescent="0.25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386"/>
      <c r="S80" s="4">
        <v>14389.16</v>
      </c>
      <c r="U80" s="39">
        <f t="shared" si="52"/>
        <v>14389.16</v>
      </c>
      <c r="V80" s="39"/>
    </row>
    <row r="81" spans="1:22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378"/>
      <c r="Q97" s="386"/>
      <c r="S97" s="4">
        <v>8571.64</v>
      </c>
      <c r="U97" s="39">
        <f t="shared" si="52"/>
        <v>8571.64</v>
      </c>
      <c r="V97" s="39"/>
    </row>
    <row r="98" spans="1:22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2"/>
        <v>8830.9599999999991</v>
      </c>
      <c r="V109" s="39"/>
    </row>
    <row r="110" spans="1:22" ht="39.6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50"/>
      <c r="S113" s="4">
        <v>12180.51</v>
      </c>
      <c r="U113" s="39">
        <f t="shared" si="52"/>
        <v>12180.51</v>
      </c>
      <c r="V113" s="39"/>
    </row>
    <row r="114" spans="1:22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50"/>
      <c r="S121" s="4">
        <v>203.7</v>
      </c>
      <c r="U121" s="39">
        <f t="shared" si="52"/>
        <v>203.7</v>
      </c>
      <c r="V121" s="39"/>
    </row>
    <row r="122" spans="1:22" ht="26.4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50"/>
      <c r="S123" s="4">
        <v>1151.33</v>
      </c>
      <c r="U123" s="39">
        <f t="shared" si="52"/>
        <v>1151.33</v>
      </c>
      <c r="V123" s="39"/>
    </row>
    <row r="124" spans="1:22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9"/>
      <c r="S125" s="4">
        <v>44261.77</v>
      </c>
      <c r="U125" s="39">
        <f t="shared" si="52"/>
        <v>44261.77</v>
      </c>
      <c r="V125" s="39"/>
    </row>
    <row r="126" spans="1:22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9"/>
      <c r="S129" s="4">
        <v>40567.39</v>
      </c>
      <c r="U129" s="39">
        <f t="shared" si="52"/>
        <v>40567.39</v>
      </c>
      <c r="V129" s="39"/>
    </row>
    <row r="130" spans="1:22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50"/>
      <c r="S131" s="4">
        <v>3151.39</v>
      </c>
      <c r="U131" s="39">
        <f t="shared" si="52"/>
        <v>3151.39</v>
      </c>
      <c r="V131" s="39"/>
    </row>
    <row r="132" spans="1:22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50"/>
      <c r="S137" s="4">
        <v>15878.96</v>
      </c>
      <c r="U137" s="39">
        <f t="shared" si="137"/>
        <v>15878.96</v>
      </c>
      <c r="V137" s="39"/>
    </row>
    <row r="138" spans="1:22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9.6" x14ac:dyDescent="0.25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6.4" x14ac:dyDescent="0.25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6.4" x14ac:dyDescent="0.25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9.6" x14ac:dyDescent="0.25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9.6" x14ac:dyDescent="0.25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x14ac:dyDescent="0.25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9.6" x14ac:dyDescent="0.25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9.6" x14ac:dyDescent="0.25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50"/>
      <c r="S150" s="4">
        <v>9576.68</v>
      </c>
      <c r="U150" s="39">
        <f t="shared" ref="U150:U211" si="151">+S150-K150</f>
        <v>9576.68</v>
      </c>
      <c r="V150" s="39"/>
    </row>
    <row r="151" spans="1:22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50"/>
      <c r="S157" s="4">
        <v>36069.11</v>
      </c>
      <c r="U157" s="39">
        <f t="shared" si="151"/>
        <v>36069.11</v>
      </c>
      <c r="V157" s="39"/>
    </row>
    <row r="158" spans="1:22" ht="39.6" x14ac:dyDescent="0.25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6.4" x14ac:dyDescent="0.25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6.4" x14ac:dyDescent="0.25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6.4" x14ac:dyDescent="0.25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9.6" x14ac:dyDescent="0.25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50"/>
      <c r="S163" s="4">
        <v>12659.41</v>
      </c>
      <c r="U163" s="39">
        <f t="shared" si="151"/>
        <v>12659.41</v>
      </c>
      <c r="V163" s="39"/>
    </row>
    <row r="164" spans="1:22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50"/>
      <c r="S167" s="4">
        <v>18821.990000000002</v>
      </c>
      <c r="U167" s="39">
        <f t="shared" si="151"/>
        <v>18821.990000000002</v>
      </c>
      <c r="V167" s="39"/>
    </row>
    <row r="168" spans="1:22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50"/>
      <c r="S171" s="4">
        <v>15673.07</v>
      </c>
      <c r="U171" s="39">
        <f t="shared" si="151"/>
        <v>15673.07</v>
      </c>
      <c r="V171" s="39"/>
    </row>
    <row r="172" spans="1:22" ht="26.4" x14ac:dyDescent="0.25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50"/>
      <c r="S177" s="4">
        <v>16539.22</v>
      </c>
      <c r="U177" s="39">
        <f t="shared" si="151"/>
        <v>16539.22</v>
      </c>
      <c r="V177" s="39"/>
    </row>
    <row r="178" spans="1:22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50"/>
      <c r="S181" s="4">
        <v>8059.95</v>
      </c>
      <c r="U181" s="39">
        <f t="shared" si="151"/>
        <v>8059.95</v>
      </c>
      <c r="V181" s="39"/>
    </row>
    <row r="182" spans="1:22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50"/>
      <c r="S188" s="4">
        <v>15736.84</v>
      </c>
      <c r="U188" s="39">
        <f t="shared" si="151"/>
        <v>15736.84</v>
      </c>
      <c r="V188" s="39"/>
    </row>
    <row r="189" spans="1:22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433"/>
      <c r="S198" s="4">
        <v>3062.79</v>
      </c>
      <c r="U198" s="39">
        <f t="shared" si="151"/>
        <v>3062.79</v>
      </c>
      <c r="V198" s="39"/>
    </row>
    <row r="199" spans="1:22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50"/>
      <c r="S200" s="4">
        <v>19464.86</v>
      </c>
      <c r="U200" s="39">
        <f t="shared" si="151"/>
        <v>19464.86</v>
      </c>
      <c r="V200" s="39"/>
    </row>
    <row r="201" spans="1:22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9.6" x14ac:dyDescent="0.25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6.4" x14ac:dyDescent="0.25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x14ac:dyDescent="0.25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9.6" x14ac:dyDescent="0.25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9.6" x14ac:dyDescent="0.25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9.6" x14ac:dyDescent="0.25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2"/>
      <c r="S215" s="4">
        <v>37494.26</v>
      </c>
      <c r="U215" s="39">
        <f t="shared" ref="U215:U224" si="216">+S215-K215</f>
        <v>37494.26</v>
      </c>
      <c r="V215" s="39"/>
    </row>
    <row r="216" spans="1:22" ht="39.6" x14ac:dyDescent="0.25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6.4" x14ac:dyDescent="0.25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6.4" x14ac:dyDescent="0.25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6.4" x14ac:dyDescent="0.25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9.6" x14ac:dyDescent="0.25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50"/>
      <c r="S221" s="4">
        <v>11230.05</v>
      </c>
      <c r="U221" s="39">
        <f t="shared" si="216"/>
        <v>11230.05</v>
      </c>
      <c r="V221" s="39"/>
    </row>
    <row r="222" spans="1:22" ht="39.6" x14ac:dyDescent="0.25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6.4" x14ac:dyDescent="0.25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6.4" x14ac:dyDescent="0.25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9.6" x14ac:dyDescent="0.25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50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50"/>
      <c r="S230" s="4">
        <v>19457.419999999998</v>
      </c>
      <c r="U230" s="39">
        <f t="shared" si="227"/>
        <v>19457.419999999998</v>
      </c>
      <c r="V230" s="39"/>
    </row>
    <row r="231" spans="1:22" ht="26.4" x14ac:dyDescent="0.25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6" x14ac:dyDescent="0.25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50"/>
      <c r="S236" s="4">
        <v>18987.400000000001</v>
      </c>
      <c r="U236" s="39">
        <f t="shared" si="227"/>
        <v>18987.400000000001</v>
      </c>
      <c r="V236" s="39"/>
    </row>
    <row r="237" spans="1:22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50"/>
      <c r="S240" s="4">
        <v>7729.64</v>
      </c>
      <c r="U240" s="39">
        <f t="shared" si="227"/>
        <v>7729.64</v>
      </c>
      <c r="V240" s="39"/>
    </row>
    <row r="241" spans="1:22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50"/>
      <c r="S247" s="4">
        <v>15736.84</v>
      </c>
      <c r="U247" s="39">
        <f t="shared" si="227"/>
        <v>15736.84</v>
      </c>
      <c r="V247" s="39"/>
    </row>
    <row r="248" spans="1:22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433"/>
      <c r="S256" s="4">
        <v>701301.49</v>
      </c>
      <c r="U256" s="39">
        <f t="shared" si="227"/>
        <v>701301.49</v>
      </c>
      <c r="V256" s="39"/>
    </row>
    <row r="257" spans="1:22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50"/>
      <c r="S258" s="4">
        <v>198.72</v>
      </c>
      <c r="U258" s="39">
        <f t="shared" si="227"/>
        <v>198.72</v>
      </c>
      <c r="V258" s="39"/>
    </row>
    <row r="259" spans="1:22" ht="26.4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50"/>
      <c r="S260" s="4">
        <v>28037.53</v>
      </c>
      <c r="U260" s="39">
        <f t="shared" si="227"/>
        <v>28037.53</v>
      </c>
      <c r="V260" s="39"/>
    </row>
    <row r="261" spans="1:22" ht="26.4" x14ac:dyDescent="0.25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6.4" x14ac:dyDescent="0.25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6.4" x14ac:dyDescent="0.25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6.4" x14ac:dyDescent="0.25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6.4" x14ac:dyDescent="0.25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6.4" x14ac:dyDescent="0.25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9.6" x14ac:dyDescent="0.25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6.4" x14ac:dyDescent="0.25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x14ac:dyDescent="0.25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6.4" x14ac:dyDescent="0.25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9.6" x14ac:dyDescent="0.25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39.6" x14ac:dyDescent="0.25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9.6" x14ac:dyDescent="0.25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45" customHeight="1" x14ac:dyDescent="0.25">
      <c r="A274" s="364" t="s">
        <v>409</v>
      </c>
      <c r="B274" s="377" t="s">
        <v>276</v>
      </c>
      <c r="C274" s="378"/>
      <c r="D274" s="378"/>
      <c r="E274" s="632"/>
      <c r="F274" s="632"/>
      <c r="G274" s="632"/>
      <c r="H274" s="632"/>
      <c r="I274" s="632"/>
      <c r="J274" s="632"/>
      <c r="K274" s="632"/>
      <c r="L274" s="632"/>
      <c r="M274" s="632"/>
      <c r="N274" s="632"/>
      <c r="O274" s="632"/>
      <c r="P274" s="632"/>
      <c r="Q274" s="650"/>
      <c r="S274" s="4">
        <v>11220.61</v>
      </c>
      <c r="U274" s="39">
        <f t="shared" ref="U274:U284" si="274">+S274-K274</f>
        <v>11220.61</v>
      </c>
      <c r="V274" s="39"/>
    </row>
    <row r="275" spans="1:22" ht="39.6" x14ac:dyDescent="0.25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45" customHeight="1" x14ac:dyDescent="0.25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32"/>
      <c r="I276" s="632"/>
      <c r="J276" s="632"/>
      <c r="K276" s="632"/>
      <c r="L276" s="632"/>
      <c r="M276" s="632"/>
      <c r="N276" s="632"/>
      <c r="O276" s="632"/>
      <c r="P276" s="632"/>
      <c r="Q276" s="650"/>
      <c r="S276" s="4">
        <v>11928.96</v>
      </c>
      <c r="U276" s="39">
        <f t="shared" si="274"/>
        <v>11928.96</v>
      </c>
      <c r="V276" s="39"/>
    </row>
    <row r="277" spans="1:22" ht="39.6" x14ac:dyDescent="0.25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2.8" x14ac:dyDescent="0.25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45" customHeight="1" x14ac:dyDescent="0.25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32"/>
      <c r="I279" s="632"/>
      <c r="J279" s="632"/>
      <c r="K279" s="632"/>
      <c r="L279" s="632"/>
      <c r="M279" s="632"/>
      <c r="N279" s="632"/>
      <c r="O279" s="632"/>
      <c r="P279" s="632"/>
      <c r="Q279" s="650"/>
      <c r="S279" s="4">
        <v>13825.04</v>
      </c>
      <c r="U279" s="39">
        <f t="shared" si="274"/>
        <v>13825.04</v>
      </c>
      <c r="V279" s="39"/>
    </row>
    <row r="280" spans="1:22" ht="26.4" x14ac:dyDescent="0.25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6.4" x14ac:dyDescent="0.25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6" x14ac:dyDescent="0.25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9"/>
      <c r="S282" s="4">
        <v>55689.760000000002</v>
      </c>
      <c r="U282" s="39">
        <f t="shared" si="274"/>
        <v>55689.760000000002</v>
      </c>
      <c r="V282" s="39"/>
    </row>
    <row r="283" spans="1:22" ht="39.6" x14ac:dyDescent="0.25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6.4" x14ac:dyDescent="0.25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9.6" x14ac:dyDescent="0.25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9.6" x14ac:dyDescent="0.25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6" x14ac:dyDescent="0.25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9"/>
      <c r="S287" s="4">
        <v>64982.41</v>
      </c>
      <c r="U287" s="39">
        <f t="shared" ref="U287:U304" si="292">+S287-K287</f>
        <v>64982.41</v>
      </c>
      <c r="V287" s="39"/>
    </row>
    <row r="288" spans="1:22" x14ac:dyDescent="0.25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6.4" x14ac:dyDescent="0.25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6.4" x14ac:dyDescent="0.25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6" x14ac:dyDescent="0.25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6" x14ac:dyDescent="0.25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92"/>
        <v>596.16</v>
      </c>
      <c r="V292" s="39"/>
    </row>
    <row r="293" spans="1:22" ht="26.4" x14ac:dyDescent="0.25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6" x14ac:dyDescent="0.25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9"/>
      <c r="S294" s="4">
        <v>90861.26</v>
      </c>
      <c r="U294" s="39">
        <f t="shared" si="292"/>
        <v>90861.26</v>
      </c>
      <c r="V294" s="39"/>
    </row>
    <row r="295" spans="1:22" ht="26.4" x14ac:dyDescent="0.25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6.4" x14ac:dyDescent="0.25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6.4" x14ac:dyDescent="0.25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6.4" x14ac:dyDescent="0.25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6.4" x14ac:dyDescent="0.25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6.4" x14ac:dyDescent="0.25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9.6" x14ac:dyDescent="0.25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6.4" x14ac:dyDescent="0.25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x14ac:dyDescent="0.25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6.4" x14ac:dyDescent="0.25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9.6" x14ac:dyDescent="0.25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39.6" x14ac:dyDescent="0.25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9.6" x14ac:dyDescent="0.25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6" x14ac:dyDescent="0.25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9"/>
      <c r="S308" s="4">
        <v>22393.48</v>
      </c>
      <c r="U308" s="39">
        <f t="shared" ref="U308:U318" si="313">+S308-K308</f>
        <v>22393.48</v>
      </c>
      <c r="V308" s="39"/>
    </row>
    <row r="309" spans="1:22" ht="39.6" x14ac:dyDescent="0.25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6" x14ac:dyDescent="0.25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9"/>
      <c r="S310" s="4">
        <v>24603.48</v>
      </c>
      <c r="U310" s="39">
        <f t="shared" si="313"/>
        <v>24603.48</v>
      </c>
      <c r="V310" s="39"/>
    </row>
    <row r="311" spans="1:22" ht="39.6" x14ac:dyDescent="0.25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2.8" x14ac:dyDescent="0.25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6" x14ac:dyDescent="0.25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9"/>
      <c r="S313" s="4">
        <v>28514.13</v>
      </c>
      <c r="U313" s="39">
        <f t="shared" si="313"/>
        <v>28514.13</v>
      </c>
      <c r="V313" s="39"/>
    </row>
    <row r="314" spans="1:22" ht="26.4" x14ac:dyDescent="0.25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6.4" x14ac:dyDescent="0.25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6" x14ac:dyDescent="0.25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9"/>
      <c r="S316" s="4">
        <v>158276.16</v>
      </c>
      <c r="U316" s="39">
        <f t="shared" si="313"/>
        <v>158276.16</v>
      </c>
      <c r="V316" s="39"/>
    </row>
    <row r="317" spans="1:22" ht="39.6" x14ac:dyDescent="0.25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6.4" x14ac:dyDescent="0.25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9.6" x14ac:dyDescent="0.25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9.6" x14ac:dyDescent="0.25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6" x14ac:dyDescent="0.25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9"/>
      <c r="S321" s="4">
        <v>190173.79</v>
      </c>
      <c r="U321" s="39">
        <f t="shared" ref="U321:U339" si="331">+S321-K321</f>
        <v>190173.79</v>
      </c>
      <c r="V321" s="39"/>
    </row>
    <row r="322" spans="1:22" x14ac:dyDescent="0.25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6.4" x14ac:dyDescent="0.25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6.4" x14ac:dyDescent="0.25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6" x14ac:dyDescent="0.25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6" x14ac:dyDescent="0.25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9"/>
      <c r="S326" s="4">
        <v>5082.57</v>
      </c>
      <c r="U326" s="39">
        <f t="shared" si="331"/>
        <v>5082.57</v>
      </c>
      <c r="V326" s="39"/>
    </row>
    <row r="327" spans="1:22" ht="39.6" x14ac:dyDescent="0.25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6" x14ac:dyDescent="0.25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9"/>
      <c r="S328" s="4">
        <v>30190.87</v>
      </c>
      <c r="U328" s="39">
        <f t="shared" si="331"/>
        <v>30190.87</v>
      </c>
      <c r="V328" s="39"/>
    </row>
    <row r="329" spans="1:22" ht="26.4" x14ac:dyDescent="0.25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6.4" x14ac:dyDescent="0.25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6.4" x14ac:dyDescent="0.25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6.4" x14ac:dyDescent="0.25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6.4" x14ac:dyDescent="0.25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6.4" x14ac:dyDescent="0.25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6.4" x14ac:dyDescent="0.25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6.4" x14ac:dyDescent="0.25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9.6" x14ac:dyDescent="0.25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9.6" x14ac:dyDescent="0.25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x14ac:dyDescent="0.25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9.6" x14ac:dyDescent="0.25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45" customHeight="1" x14ac:dyDescent="0.25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32"/>
      <c r="I341" s="632"/>
      <c r="J341" s="632"/>
      <c r="K341" s="632"/>
      <c r="L341" s="632"/>
      <c r="M341" s="632"/>
      <c r="N341" s="632"/>
      <c r="O341" s="632"/>
      <c r="P341" s="632"/>
      <c r="Q341" s="650"/>
      <c r="S341" s="4">
        <v>20883.23</v>
      </c>
      <c r="U341" s="39">
        <f t="shared" ref="U341:U388" si="352">+S341-K341</f>
        <v>20883.23</v>
      </c>
      <c r="V341" s="39"/>
    </row>
    <row r="342" spans="1:22" ht="39.6" x14ac:dyDescent="0.25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9.6" x14ac:dyDescent="0.25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9.6" x14ac:dyDescent="0.25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9.6" x14ac:dyDescent="0.25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9.6" x14ac:dyDescent="0.25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6.4" x14ac:dyDescent="0.25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6.4" x14ac:dyDescent="0.25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6" x14ac:dyDescent="0.25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9.6" x14ac:dyDescent="0.25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6" x14ac:dyDescent="0.25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39.6" x14ac:dyDescent="0.25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6.4" x14ac:dyDescent="0.25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9.6" x14ac:dyDescent="0.25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9.6" x14ac:dyDescent="0.25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6" x14ac:dyDescent="0.25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6" x14ac:dyDescent="0.25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2.8" x14ac:dyDescent="0.25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6.4" x14ac:dyDescent="0.25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6" x14ac:dyDescent="0.25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6.4" x14ac:dyDescent="0.25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6" x14ac:dyDescent="0.25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9.6" x14ac:dyDescent="0.25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6.4" x14ac:dyDescent="0.25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6" x14ac:dyDescent="0.25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9.6" x14ac:dyDescent="0.25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2.8" x14ac:dyDescent="0.25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2.8" x14ac:dyDescent="0.25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6.4" x14ac:dyDescent="0.25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6" x14ac:dyDescent="0.25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6.4" x14ac:dyDescent="0.25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6.4" x14ac:dyDescent="0.25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6.4" x14ac:dyDescent="0.25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6" x14ac:dyDescent="0.25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6" x14ac:dyDescent="0.25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52"/>
        <v>2277.52</v>
      </c>
      <c r="V375" s="39"/>
    </row>
    <row r="376" spans="1:22" ht="39.6" x14ac:dyDescent="0.25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6" x14ac:dyDescent="0.25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52"/>
        <v>14537.02</v>
      </c>
      <c r="V377" s="39"/>
    </row>
    <row r="378" spans="1:22" ht="26.4" x14ac:dyDescent="0.25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6.4" x14ac:dyDescent="0.25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6.4" x14ac:dyDescent="0.25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6.4" x14ac:dyDescent="0.25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6.4" x14ac:dyDescent="0.25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6.4" x14ac:dyDescent="0.25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6.4" x14ac:dyDescent="0.25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6.4" x14ac:dyDescent="0.25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9.6" x14ac:dyDescent="0.25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9.6" x14ac:dyDescent="0.25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x14ac:dyDescent="0.25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9.6" x14ac:dyDescent="0.25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9.6" x14ac:dyDescent="0.25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6" x14ac:dyDescent="0.25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9"/>
      <c r="S391" s="4">
        <v>11614.43</v>
      </c>
      <c r="U391" s="39">
        <f t="shared" ref="U391:U438" si="406">+S391-K391</f>
        <v>11614.43</v>
      </c>
      <c r="V391" s="39"/>
    </row>
    <row r="392" spans="1:22" ht="39.6" x14ac:dyDescent="0.25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9.6" x14ac:dyDescent="0.25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9.6" x14ac:dyDescent="0.25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9.6" x14ac:dyDescent="0.25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9.6" x14ac:dyDescent="0.25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6.4" x14ac:dyDescent="0.25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6.4" x14ac:dyDescent="0.25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45" customHeight="1" x14ac:dyDescent="0.25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32"/>
      <c r="I399" s="632"/>
      <c r="J399" s="632"/>
      <c r="K399" s="632"/>
      <c r="L399" s="632"/>
      <c r="M399" s="632"/>
      <c r="N399" s="632"/>
      <c r="O399" s="632"/>
      <c r="P399" s="632"/>
      <c r="Q399" s="650"/>
      <c r="S399" s="4">
        <v>5906.54</v>
      </c>
      <c r="U399" s="39">
        <f t="shared" si="406"/>
        <v>5906.54</v>
      </c>
      <c r="V399" s="39"/>
    </row>
    <row r="400" spans="1:22" ht="39.6" x14ac:dyDescent="0.25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6" x14ac:dyDescent="0.25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9"/>
      <c r="S401" s="4">
        <v>13935.75</v>
      </c>
      <c r="U401" s="39">
        <f t="shared" si="406"/>
        <v>13935.75</v>
      </c>
      <c r="V401" s="39"/>
    </row>
    <row r="402" spans="1:22" ht="39.6" x14ac:dyDescent="0.25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6.4" x14ac:dyDescent="0.25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9.6" x14ac:dyDescent="0.25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9.6" x14ac:dyDescent="0.25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45" customHeight="1" x14ac:dyDescent="0.25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32"/>
      <c r="I406" s="632"/>
      <c r="J406" s="632"/>
      <c r="K406" s="632"/>
      <c r="L406" s="632"/>
      <c r="M406" s="632"/>
      <c r="N406" s="632"/>
      <c r="O406" s="632"/>
      <c r="P406" s="632"/>
      <c r="Q406" s="650"/>
      <c r="S406" s="4">
        <v>10544.46</v>
      </c>
      <c r="U406" s="39">
        <f t="shared" si="406"/>
        <v>10544.46</v>
      </c>
      <c r="V406" s="39"/>
    </row>
    <row r="407" spans="1:22" ht="39.6" x14ac:dyDescent="0.25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2.8" x14ac:dyDescent="0.25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45" customHeight="1" x14ac:dyDescent="0.25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32"/>
      <c r="I409" s="632"/>
      <c r="J409" s="632"/>
      <c r="K409" s="632"/>
      <c r="L409" s="632"/>
      <c r="M409" s="632"/>
      <c r="N409" s="632"/>
      <c r="O409" s="632"/>
      <c r="P409" s="632"/>
      <c r="Q409" s="650"/>
      <c r="S409" s="4">
        <v>17525.580000000002</v>
      </c>
      <c r="U409" s="39">
        <f t="shared" si="406"/>
        <v>17525.580000000002</v>
      </c>
      <c r="V409" s="39"/>
    </row>
    <row r="410" spans="1:22" ht="26.4" x14ac:dyDescent="0.25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6" x14ac:dyDescent="0.25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9.6" x14ac:dyDescent="0.25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6.4" x14ac:dyDescent="0.25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9.6" x14ac:dyDescent="0.25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6" x14ac:dyDescent="0.25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9.6" x14ac:dyDescent="0.25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2.8" x14ac:dyDescent="0.25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2.8" x14ac:dyDescent="0.25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6.4" x14ac:dyDescent="0.25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6" x14ac:dyDescent="0.25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6.4" x14ac:dyDescent="0.25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6.4" x14ac:dyDescent="0.25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6.4" x14ac:dyDescent="0.25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6" x14ac:dyDescent="0.25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6" x14ac:dyDescent="0.25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9.6" x14ac:dyDescent="0.25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45" customHeight="1" x14ac:dyDescent="0.25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32"/>
      <c r="I427" s="632"/>
      <c r="J427" s="632"/>
      <c r="K427" s="632"/>
      <c r="L427" s="632"/>
      <c r="M427" s="632"/>
      <c r="N427" s="632"/>
      <c r="O427" s="632"/>
      <c r="P427" s="632"/>
      <c r="Q427" s="650"/>
      <c r="S427" s="4">
        <v>14821.6</v>
      </c>
      <c r="U427" s="39">
        <f t="shared" si="406"/>
        <v>14821.6</v>
      </c>
      <c r="V427" s="39"/>
    </row>
    <row r="428" spans="1:22" ht="26.4" x14ac:dyDescent="0.25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6.4" x14ac:dyDescent="0.25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6.4" x14ac:dyDescent="0.25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6.4" x14ac:dyDescent="0.25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6.4" x14ac:dyDescent="0.25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6.4" x14ac:dyDescent="0.25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6.4" x14ac:dyDescent="0.25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6.4" x14ac:dyDescent="0.25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9.6" x14ac:dyDescent="0.25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9.6" x14ac:dyDescent="0.25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x14ac:dyDescent="0.25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9.6" x14ac:dyDescent="0.25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9.6" x14ac:dyDescent="0.25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45" customHeight="1" x14ac:dyDescent="0.25">
      <c r="A441" s="364" t="s">
        <v>35</v>
      </c>
      <c r="B441" s="377" t="s">
        <v>142</v>
      </c>
      <c r="C441" s="378"/>
      <c r="D441" s="632"/>
      <c r="E441" s="632"/>
      <c r="F441" s="632"/>
      <c r="G441" s="632"/>
      <c r="H441" s="632"/>
      <c r="I441" s="632"/>
      <c r="J441" s="632"/>
      <c r="K441" s="632"/>
      <c r="L441" s="632"/>
      <c r="M441" s="632"/>
      <c r="N441" s="632"/>
      <c r="O441" s="632"/>
      <c r="P441" s="632"/>
      <c r="Q441" s="650"/>
      <c r="S441" s="4">
        <v>9642.52</v>
      </c>
      <c r="U441" s="39">
        <f t="shared" ref="U441:U504" si="458">+S441-K441</f>
        <v>9642.52</v>
      </c>
      <c r="V441" s="39"/>
    </row>
    <row r="442" spans="1:22" ht="39.6" x14ac:dyDescent="0.25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9.6" x14ac:dyDescent="0.25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9.6" x14ac:dyDescent="0.25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9.6" x14ac:dyDescent="0.25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9.6" x14ac:dyDescent="0.25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6.4" x14ac:dyDescent="0.25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6.4" x14ac:dyDescent="0.25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45" customHeight="1" x14ac:dyDescent="0.25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32"/>
      <c r="I449" s="632"/>
      <c r="J449" s="632"/>
      <c r="K449" s="632"/>
      <c r="L449" s="632"/>
      <c r="M449" s="632"/>
      <c r="N449" s="632"/>
      <c r="O449" s="632"/>
      <c r="P449" s="632"/>
      <c r="Q449" s="650"/>
      <c r="S449" s="4">
        <v>4544.6899999999996</v>
      </c>
      <c r="U449" s="39">
        <f t="shared" si="458"/>
        <v>4544.6899999999996</v>
      </c>
      <c r="V449" s="39"/>
    </row>
    <row r="450" spans="1:22" ht="39.6" x14ac:dyDescent="0.25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45" customHeight="1" x14ac:dyDescent="0.25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50"/>
      <c r="S451" s="4">
        <v>10721.65</v>
      </c>
      <c r="U451" s="39">
        <f t="shared" si="458"/>
        <v>10721.65</v>
      </c>
      <c r="V451" s="39"/>
    </row>
    <row r="452" spans="1:22" ht="39.6" x14ac:dyDescent="0.25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6.4" x14ac:dyDescent="0.25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9.6" x14ac:dyDescent="0.25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45" customHeight="1" x14ac:dyDescent="0.25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32"/>
      <c r="I455" s="632"/>
      <c r="J455" s="632"/>
      <c r="K455" s="632"/>
      <c r="L455" s="632"/>
      <c r="M455" s="632"/>
      <c r="N455" s="632"/>
      <c r="O455" s="632"/>
      <c r="P455" s="632"/>
      <c r="Q455" s="433"/>
      <c r="S455" s="4">
        <v>8151.07</v>
      </c>
      <c r="U455" s="39">
        <f t="shared" si="458"/>
        <v>8151.07</v>
      </c>
      <c r="V455" s="39"/>
    </row>
    <row r="456" spans="1:22" ht="26.4" x14ac:dyDescent="0.25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6.4" x14ac:dyDescent="0.25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45" customHeight="1" x14ac:dyDescent="0.25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6.4" x14ac:dyDescent="0.25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6" x14ac:dyDescent="0.25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9.6" x14ac:dyDescent="0.25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45" customHeight="1" x14ac:dyDescent="0.25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32"/>
      <c r="I462" s="632"/>
      <c r="J462" s="632"/>
      <c r="K462" s="632"/>
      <c r="L462" s="632"/>
      <c r="M462" s="632"/>
      <c r="N462" s="632"/>
      <c r="O462" s="632"/>
      <c r="P462" s="632"/>
      <c r="Q462" s="650"/>
      <c r="S462" s="4">
        <v>15319.44</v>
      </c>
      <c r="U462" s="39">
        <f t="shared" si="458"/>
        <v>15319.44</v>
      </c>
      <c r="V462" s="39"/>
    </row>
    <row r="463" spans="1:22" ht="39.6" x14ac:dyDescent="0.25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2.8" x14ac:dyDescent="0.25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2.8" x14ac:dyDescent="0.25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6.4" x14ac:dyDescent="0.25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2.8" x14ac:dyDescent="0.25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45" customHeight="1" x14ac:dyDescent="0.25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32"/>
      <c r="I468" s="632"/>
      <c r="J468" s="632"/>
      <c r="K468" s="632"/>
      <c r="L468" s="632"/>
      <c r="M468" s="632"/>
      <c r="N468" s="632"/>
      <c r="O468" s="632"/>
      <c r="P468" s="632"/>
      <c r="Q468" s="650"/>
      <c r="S468" s="4">
        <v>1975.66</v>
      </c>
      <c r="U468" s="39">
        <f t="shared" si="458"/>
        <v>1975.66</v>
      </c>
      <c r="V468" s="39"/>
    </row>
    <row r="469" spans="1:22" ht="26.4" x14ac:dyDescent="0.25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6.4" x14ac:dyDescent="0.25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6.4" x14ac:dyDescent="0.25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6" x14ac:dyDescent="0.25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9"/>
      <c r="S472" s="4">
        <v>3921.86</v>
      </c>
      <c r="U472" s="39">
        <f t="shared" si="458"/>
        <v>3921.86</v>
      </c>
      <c r="V472" s="39"/>
    </row>
    <row r="473" spans="1:22" ht="26.4" x14ac:dyDescent="0.25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9.6" x14ac:dyDescent="0.25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6.4" x14ac:dyDescent="0.25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45" customHeight="1" x14ac:dyDescent="0.25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45" customHeight="1" x14ac:dyDescent="0.25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32"/>
      <c r="I477" s="632"/>
      <c r="J477" s="632"/>
      <c r="K477" s="632"/>
      <c r="L477" s="632"/>
      <c r="M477" s="632"/>
      <c r="N477" s="632"/>
      <c r="O477" s="632"/>
      <c r="P477" s="632"/>
      <c r="Q477" s="433"/>
      <c r="S477" s="4">
        <v>167355.75</v>
      </c>
      <c r="U477" s="39">
        <f t="shared" si="458"/>
        <v>167355.75</v>
      </c>
      <c r="V477" s="39"/>
    </row>
    <row r="478" spans="1:22" ht="39.6" x14ac:dyDescent="0.25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9.6" x14ac:dyDescent="0.25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6" x14ac:dyDescent="0.25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6" x14ac:dyDescent="0.25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2.8" x14ac:dyDescent="0.25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45" customHeight="1" x14ac:dyDescent="0.25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45" customHeight="1" x14ac:dyDescent="0.25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32"/>
      <c r="I484" s="632"/>
      <c r="J484" s="632"/>
      <c r="K484" s="632"/>
      <c r="L484" s="632"/>
      <c r="M484" s="632"/>
      <c r="N484" s="632"/>
      <c r="O484" s="63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6.4" x14ac:dyDescent="0.25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9.6" x14ac:dyDescent="0.25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6.4" x14ac:dyDescent="0.25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x14ac:dyDescent="0.25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6" x14ac:dyDescent="0.25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6" x14ac:dyDescent="0.25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9.6" x14ac:dyDescent="0.25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6" x14ac:dyDescent="0.25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6" x14ac:dyDescent="0.25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6" x14ac:dyDescent="0.25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9.6" x14ac:dyDescent="0.25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9.6" x14ac:dyDescent="0.25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45" customHeight="1" x14ac:dyDescent="0.25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45" customHeight="1" x14ac:dyDescent="0.25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32"/>
      <c r="I498" s="632"/>
      <c r="J498" s="632"/>
      <c r="K498" s="632"/>
      <c r="L498" s="632"/>
      <c r="M498" s="632"/>
      <c r="N498" s="632"/>
      <c r="O498" s="632"/>
      <c r="P498" s="632"/>
      <c r="Q498" s="433"/>
      <c r="S498" s="4">
        <v>121749.64</v>
      </c>
      <c r="U498" s="39">
        <f t="shared" si="458"/>
        <v>121749.64</v>
      </c>
      <c r="V498" s="39"/>
    </row>
    <row r="499" spans="1:22" ht="26.4" x14ac:dyDescent="0.25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6.4" x14ac:dyDescent="0.25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6.4" x14ac:dyDescent="0.25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6.4" x14ac:dyDescent="0.25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6.4" x14ac:dyDescent="0.25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6.4" x14ac:dyDescent="0.25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6.4" x14ac:dyDescent="0.25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6.4" x14ac:dyDescent="0.25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9.6" x14ac:dyDescent="0.25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9.6" x14ac:dyDescent="0.25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9.6" x14ac:dyDescent="0.25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9.6" x14ac:dyDescent="0.25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9.6" x14ac:dyDescent="0.25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6.4" x14ac:dyDescent="0.25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6.4" x14ac:dyDescent="0.25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6.4" x14ac:dyDescent="0.25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6.4" x14ac:dyDescent="0.25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6.4" x14ac:dyDescent="0.25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6.4" x14ac:dyDescent="0.25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9.6" x14ac:dyDescent="0.25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9.6" x14ac:dyDescent="0.25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9.6" x14ac:dyDescent="0.25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9.6" x14ac:dyDescent="0.25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9.6" x14ac:dyDescent="0.25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9.6" x14ac:dyDescent="0.25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9.6" x14ac:dyDescent="0.25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9.6" x14ac:dyDescent="0.25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6.4" x14ac:dyDescent="0.25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6.4" x14ac:dyDescent="0.25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6.4" x14ac:dyDescent="0.25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9.6" x14ac:dyDescent="0.25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6.4" x14ac:dyDescent="0.25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6.4" x14ac:dyDescent="0.25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2.8" x14ac:dyDescent="0.25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6.4" x14ac:dyDescent="0.25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9.6" x14ac:dyDescent="0.25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9.6" x14ac:dyDescent="0.25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6.4" x14ac:dyDescent="0.25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6" x14ac:dyDescent="0.25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6" x14ac:dyDescent="0.25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6.4" x14ac:dyDescent="0.25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6.4" x14ac:dyDescent="0.25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9.6" x14ac:dyDescent="0.25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9.6" x14ac:dyDescent="0.25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6.4" x14ac:dyDescent="0.25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9.6" x14ac:dyDescent="0.25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6" x14ac:dyDescent="0.25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52.8" x14ac:dyDescent="0.25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52.8" x14ac:dyDescent="0.25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6.4" x14ac:dyDescent="0.25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6" x14ac:dyDescent="0.25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6" x14ac:dyDescent="0.25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9.6" x14ac:dyDescent="0.25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3.95" customHeight="1" x14ac:dyDescent="0.25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48"/>
      <c r="J552" s="648"/>
      <c r="K552" s="648"/>
      <c r="L552" s="648"/>
      <c r="M552" s="648"/>
      <c r="N552" s="648"/>
      <c r="O552" s="648"/>
      <c r="P552" s="648"/>
      <c r="Q552" s="433"/>
      <c r="S552" s="4">
        <v>14860.51</v>
      </c>
      <c r="U552" s="39">
        <f t="shared" si="534"/>
        <v>14860.51</v>
      </c>
      <c r="V552" s="39"/>
    </row>
    <row r="553" spans="1:22" ht="26.4" x14ac:dyDescent="0.25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6.4" x14ac:dyDescent="0.25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6.4" x14ac:dyDescent="0.25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9.6" x14ac:dyDescent="0.25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6" x14ac:dyDescent="0.25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25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6" x14ac:dyDescent="0.25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534"/>
        <v>33745.94</v>
      </c>
      <c r="V559" s="39"/>
    </row>
    <row r="560" spans="1:22" ht="52.8" x14ac:dyDescent="0.25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6" x14ac:dyDescent="0.25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9.6" x14ac:dyDescent="0.25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2.8" x14ac:dyDescent="0.25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6" x14ac:dyDescent="0.25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25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83"/>
      <c r="B566" s="684"/>
      <c r="C566" s="684"/>
      <c r="D566" s="684"/>
      <c r="E566" s="684"/>
      <c r="F566" s="684"/>
      <c r="G566" s="684"/>
      <c r="H566" s="684"/>
      <c r="I566" s="684"/>
      <c r="J566" s="684"/>
      <c r="K566" s="684"/>
      <c r="L566" s="684"/>
      <c r="M566" s="684"/>
      <c r="N566" s="684"/>
      <c r="O566" s="684"/>
      <c r="P566" s="684"/>
      <c r="Q566" s="685"/>
      <c r="R566" s="9"/>
      <c r="S566" s="9"/>
      <c r="T566" s="9"/>
      <c r="U566" s="9"/>
      <c r="V566" s="9"/>
    </row>
    <row r="567" spans="1:22" s="10" customFormat="1" ht="16.5" customHeight="1" x14ac:dyDescent="0.3">
      <c r="A567" s="686" t="s">
        <v>1524</v>
      </c>
      <c r="B567" s="687"/>
      <c r="C567" s="687"/>
      <c r="D567" s="687"/>
      <c r="E567" s="687"/>
      <c r="F567" s="687"/>
      <c r="G567" s="687"/>
      <c r="H567" s="687"/>
      <c r="I567" s="687"/>
      <c r="J567" s="68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25">
      <c r="A568" s="622"/>
      <c r="B568" s="580"/>
      <c r="C568" s="580"/>
      <c r="D568" s="580"/>
      <c r="E568" s="580"/>
      <c r="F568" s="580"/>
      <c r="G568" s="580"/>
      <c r="H568" s="580"/>
      <c r="I568" s="580"/>
      <c r="J568" s="580"/>
      <c r="K568" s="580"/>
      <c r="L568" s="580"/>
      <c r="M568" s="580"/>
      <c r="N568" s="580"/>
      <c r="O568" s="580"/>
      <c r="P568" s="580"/>
      <c r="Q568" s="623"/>
    </row>
    <row r="569" spans="1:22" x14ac:dyDescent="0.25">
      <c r="A569" s="86"/>
      <c r="Q569" s="87"/>
    </row>
    <row r="570" spans="1:22" x14ac:dyDescent="0.25">
      <c r="A570" s="86"/>
      <c r="B570" s="38"/>
      <c r="K570" s="39"/>
      <c r="L570" s="39"/>
      <c r="M570" s="39"/>
      <c r="N570" s="39"/>
      <c r="Q570" s="87"/>
    </row>
    <row r="571" spans="1:22" x14ac:dyDescent="0.25">
      <c r="A571" s="86"/>
      <c r="K571" s="39"/>
      <c r="L571" s="39"/>
      <c r="M571" s="39"/>
      <c r="N571" s="39"/>
      <c r="Q571" s="87"/>
    </row>
    <row r="572" spans="1:22" x14ac:dyDescent="0.25">
      <c r="A572" s="86"/>
      <c r="Q572" s="87"/>
    </row>
    <row r="573" spans="1:22" x14ac:dyDescent="0.25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25">
      <c r="K575" s="39">
        <f>K567-'BM05'!H544</f>
        <v>0</v>
      </c>
      <c r="L575" s="39"/>
      <c r="M575" s="39"/>
      <c r="N575" s="39"/>
    </row>
    <row r="581" spans="14:18" x14ac:dyDescent="0.25">
      <c r="N581" s="645">
        <f>N567-K567</f>
        <v>149350.37000000058</v>
      </c>
      <c r="O581" s="646"/>
    </row>
    <row r="582" spans="14:18" ht="20.399999999999999" x14ac:dyDescent="0.25">
      <c r="N582" s="646"/>
      <c r="O582" s="646"/>
      <c r="P582" s="333">
        <f>N581/K567</f>
        <v>6.6862430064970446E-2</v>
      </c>
      <c r="R582" s="525">
        <f>O567+'BM07'!P567</f>
        <v>746704.8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view="pageBreakPreview" topLeftCell="A556" zoomScale="90" zoomScaleNormal="85" zoomScaleSheetLayoutView="90" workbookViewId="0">
      <selection activeCell="P567" sqref="P567"/>
    </sheetView>
  </sheetViews>
  <sheetFormatPr defaultColWidth="9" defaultRowHeight="13.8" x14ac:dyDescent="0.25"/>
  <cols>
    <col min="1" max="1" width="7.09765625" style="1" customWidth="1"/>
    <col min="2" max="2" width="60.09765625" style="3" customWidth="1"/>
    <col min="3" max="3" width="7.796875" style="1" customWidth="1"/>
    <col min="4" max="5" width="10.796875" style="31" customWidth="1"/>
    <col min="6" max="6" width="7.796875" style="31" hidden="1" customWidth="1"/>
    <col min="7" max="7" width="3.296875" style="31" hidden="1" customWidth="1"/>
    <col min="8" max="8" width="15.19921875" style="31" customWidth="1"/>
    <col min="9" max="9" width="11.69921875" style="2" customWidth="1"/>
    <col min="10" max="10" width="10.796875" style="2" customWidth="1"/>
    <col min="11" max="11" width="15.59765625" style="4" customWidth="1"/>
    <col min="12" max="13" width="15.59765625" style="4" hidden="1" customWidth="1"/>
    <col min="14" max="16" width="15.59765625" style="4" customWidth="1"/>
    <col min="17" max="17" width="11.5" style="4" customWidth="1"/>
    <col min="18" max="18" width="18.19921875" style="4" bestFit="1" customWidth="1"/>
    <col min="19" max="19" width="10.5" style="4" bestFit="1" customWidth="1"/>
    <col min="20" max="20" width="10.59765625" style="4" bestFit="1" customWidth="1"/>
    <col min="21" max="16384" width="9" style="4"/>
  </cols>
  <sheetData>
    <row r="1" spans="1:22" s="6" customFormat="1" ht="12.75" customHeight="1" x14ac:dyDescent="0.25">
      <c r="A1" s="82"/>
      <c r="B1" s="83"/>
      <c r="C1" s="653" t="s">
        <v>1556</v>
      </c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4"/>
      <c r="R1" s="5"/>
      <c r="S1" s="5"/>
      <c r="T1" s="5"/>
      <c r="U1" s="5"/>
      <c r="V1" s="5"/>
    </row>
    <row r="2" spans="1:22" s="6" customFormat="1" ht="12.75" customHeight="1" x14ac:dyDescent="0.25">
      <c r="A2" s="19"/>
      <c r="B2" s="20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6"/>
      <c r="R2" s="5"/>
      <c r="S2" s="5"/>
      <c r="T2" s="5"/>
      <c r="U2" s="5"/>
      <c r="V2" s="5"/>
    </row>
    <row r="3" spans="1:22" s="6" customFormat="1" ht="12.75" customHeight="1" x14ac:dyDescent="0.25">
      <c r="A3" s="19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6"/>
      <c r="R3" s="5"/>
      <c r="S3" s="5"/>
      <c r="T3" s="5"/>
      <c r="U3" s="5"/>
      <c r="V3" s="5"/>
    </row>
    <row r="4" spans="1:22" s="6" customFormat="1" ht="12.75" customHeight="1" x14ac:dyDescent="0.25">
      <c r="A4" s="19"/>
      <c r="B4" s="18" t="s">
        <v>24</v>
      </c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6"/>
      <c r="R4" s="5"/>
      <c r="S4" s="5"/>
      <c r="T4" s="5"/>
      <c r="U4" s="5"/>
      <c r="V4" s="5"/>
    </row>
    <row r="5" spans="1:22" s="6" customFormat="1" ht="12.75" customHeight="1" x14ac:dyDescent="0.25">
      <c r="A5" s="21"/>
      <c r="B5" s="18" t="s">
        <v>6</v>
      </c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8"/>
      <c r="R5" s="5"/>
      <c r="S5" s="5"/>
      <c r="T5" s="5"/>
      <c r="U5" s="5"/>
      <c r="V5" s="5"/>
    </row>
    <row r="6" spans="1:22" s="6" customFormat="1" x14ac:dyDescent="0.25">
      <c r="A6" s="634" t="s">
        <v>2</v>
      </c>
      <c r="B6" s="659"/>
      <c r="C6" s="659"/>
      <c r="D6" s="659"/>
      <c r="E6" s="635"/>
      <c r="F6" s="344"/>
      <c r="G6" s="344"/>
      <c r="H6" s="344"/>
      <c r="I6" s="660" t="s">
        <v>3</v>
      </c>
      <c r="J6" s="661"/>
      <c r="K6" s="661"/>
      <c r="L6" s="661"/>
      <c r="M6" s="661"/>
      <c r="N6" s="661"/>
      <c r="O6" s="662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25">
      <c r="A7" s="663" t="s">
        <v>56</v>
      </c>
      <c r="B7" s="664"/>
      <c r="C7" s="664"/>
      <c r="D7" s="664"/>
      <c r="E7" s="665"/>
      <c r="F7" s="346"/>
      <c r="G7" s="346"/>
      <c r="H7" s="346"/>
      <c r="I7" s="663" t="s">
        <v>6</v>
      </c>
      <c r="J7" s="664"/>
      <c r="K7" s="664"/>
      <c r="L7" s="664"/>
      <c r="M7" s="664"/>
      <c r="N7" s="664"/>
      <c r="O7" s="665"/>
      <c r="P7" s="669">
        <v>45404</v>
      </c>
      <c r="Q7" s="670" t="s">
        <v>1558</v>
      </c>
      <c r="R7" s="5"/>
      <c r="S7" s="5"/>
      <c r="T7" s="5"/>
      <c r="U7" s="5"/>
      <c r="V7" s="5"/>
    </row>
    <row r="8" spans="1:22" s="6" customFormat="1" x14ac:dyDescent="0.25">
      <c r="A8" s="666"/>
      <c r="B8" s="667"/>
      <c r="C8" s="667"/>
      <c r="D8" s="667"/>
      <c r="E8" s="668"/>
      <c r="F8" s="347"/>
      <c r="G8" s="347"/>
      <c r="H8" s="347"/>
      <c r="I8" s="666"/>
      <c r="J8" s="667"/>
      <c r="K8" s="667"/>
      <c r="L8" s="667"/>
      <c r="M8" s="667"/>
      <c r="N8" s="667"/>
      <c r="O8" s="668"/>
      <c r="P8" s="669"/>
      <c r="Q8" s="671"/>
      <c r="R8" s="5"/>
      <c r="S8" s="5"/>
      <c r="T8" s="5"/>
      <c r="U8" s="5"/>
      <c r="V8" s="5"/>
    </row>
    <row r="9" spans="1:22" s="6" customFormat="1" ht="33" customHeight="1" x14ac:dyDescent="0.25">
      <c r="A9" s="634" t="s">
        <v>7</v>
      </c>
      <c r="B9" s="659"/>
      <c r="C9" s="659"/>
      <c r="D9" s="659"/>
      <c r="E9" s="635"/>
      <c r="F9" s="348"/>
      <c r="G9" s="348"/>
      <c r="H9" s="348"/>
      <c r="I9" s="640" t="s">
        <v>8</v>
      </c>
      <c r="J9" s="640"/>
      <c r="K9" s="640"/>
      <c r="L9" s="640"/>
      <c r="M9" s="640"/>
      <c r="N9" s="640"/>
      <c r="O9" s="640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25">
      <c r="A10" s="673" t="s">
        <v>801</v>
      </c>
      <c r="B10" s="674"/>
      <c r="C10" s="674"/>
      <c r="D10" s="674"/>
      <c r="E10" s="675"/>
      <c r="F10" s="351"/>
      <c r="G10" s="351"/>
      <c r="H10" s="351"/>
      <c r="I10" s="672" t="s">
        <v>804</v>
      </c>
      <c r="J10" s="672"/>
      <c r="K10" s="672"/>
      <c r="L10" s="672"/>
      <c r="M10" s="672"/>
      <c r="N10" s="672"/>
      <c r="O10" s="672"/>
      <c r="P10" s="669">
        <v>44957</v>
      </c>
      <c r="Q10" s="669">
        <v>45322</v>
      </c>
      <c r="R10" s="5"/>
      <c r="S10" s="5"/>
      <c r="T10" s="5"/>
      <c r="U10" s="5"/>
      <c r="V10" s="5"/>
    </row>
    <row r="11" spans="1:22" s="6" customFormat="1" x14ac:dyDescent="0.25">
      <c r="A11" s="676"/>
      <c r="B11" s="677"/>
      <c r="C11" s="677"/>
      <c r="D11" s="677"/>
      <c r="E11" s="678"/>
      <c r="F11" s="352"/>
      <c r="G11" s="352"/>
      <c r="H11" s="352"/>
      <c r="I11" s="672"/>
      <c r="J11" s="672"/>
      <c r="K11" s="672"/>
      <c r="L11" s="672"/>
      <c r="M11" s="672"/>
      <c r="N11" s="672"/>
      <c r="O11" s="672"/>
      <c r="P11" s="669"/>
      <c r="Q11" s="669"/>
      <c r="R11" s="5"/>
      <c r="S11" s="5"/>
      <c r="T11" s="5"/>
      <c r="U11" s="5"/>
      <c r="V11" s="5"/>
    </row>
    <row r="12" spans="1:22" s="6" customFormat="1" ht="13.05" customHeight="1" x14ac:dyDescent="0.25">
      <c r="A12" s="640" t="s">
        <v>12</v>
      </c>
      <c r="B12" s="640"/>
      <c r="C12" s="634" t="s">
        <v>13</v>
      </c>
      <c r="D12" s="635"/>
      <c r="E12" s="640" t="s">
        <v>1512</v>
      </c>
      <c r="F12" s="640"/>
      <c r="G12" s="640"/>
      <c r="H12" s="640"/>
      <c r="I12" s="640" t="s">
        <v>1513</v>
      </c>
      <c r="J12" s="640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9" t="s">
        <v>15</v>
      </c>
      <c r="Q12" s="679"/>
      <c r="R12" s="5"/>
      <c r="S12" s="5"/>
      <c r="T12" s="5"/>
      <c r="U12" s="5"/>
      <c r="V12" s="5"/>
    </row>
    <row r="13" spans="1:22" s="6" customFormat="1" ht="15" customHeight="1" x14ac:dyDescent="0.25">
      <c r="A13" s="673" t="s">
        <v>803</v>
      </c>
      <c r="B13" s="675"/>
      <c r="C13" s="636">
        <v>2233696.41</v>
      </c>
      <c r="D13" s="637"/>
      <c r="E13" s="636">
        <f>N567</f>
        <v>2383046.7800000007</v>
      </c>
      <c r="F13" s="641"/>
      <c r="G13" s="641"/>
      <c r="H13" s="637"/>
      <c r="I13" s="636">
        <f>E13-C13</f>
        <v>149350.37000000058</v>
      </c>
      <c r="J13" s="637"/>
      <c r="K13" s="643">
        <f>N13/E13</f>
        <v>1.5191791576999587E-2</v>
      </c>
      <c r="L13" s="680">
        <f>L567</f>
        <v>-256673.36</v>
      </c>
      <c r="M13" s="680">
        <f>M567</f>
        <v>406023.72000000009</v>
      </c>
      <c r="N13" s="636">
        <f>O567</f>
        <v>36202.75</v>
      </c>
      <c r="O13" s="637"/>
      <c r="P13" s="672" t="s">
        <v>1557</v>
      </c>
      <c r="Q13" s="672"/>
      <c r="R13" s="5"/>
      <c r="S13" s="5"/>
      <c r="T13" s="5"/>
      <c r="U13" s="5"/>
      <c r="V13" s="5"/>
    </row>
    <row r="14" spans="1:22" s="6" customFormat="1" x14ac:dyDescent="0.25">
      <c r="A14" s="676"/>
      <c r="B14" s="678"/>
      <c r="C14" s="638"/>
      <c r="D14" s="639"/>
      <c r="E14" s="638"/>
      <c r="F14" s="642"/>
      <c r="G14" s="642"/>
      <c r="H14" s="639"/>
      <c r="I14" s="638"/>
      <c r="J14" s="639"/>
      <c r="K14" s="644"/>
      <c r="L14" s="681"/>
      <c r="M14" s="681"/>
      <c r="N14" s="638"/>
      <c r="O14" s="639"/>
      <c r="P14" s="672"/>
      <c r="Q14" s="672"/>
      <c r="R14" s="5"/>
      <c r="S14" s="625">
        <v>1.2522</v>
      </c>
      <c r="T14" s="5"/>
      <c r="U14" s="5"/>
      <c r="V14" s="5"/>
    </row>
    <row r="15" spans="1:22" s="6" customFormat="1" x14ac:dyDescent="0.25">
      <c r="A15" s="688"/>
      <c r="B15" s="688"/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5"/>
      <c r="S15" s="625"/>
      <c r="T15" s="5"/>
      <c r="U15" s="5"/>
      <c r="V15" s="5"/>
    </row>
    <row r="16" spans="1:22" s="10" customFormat="1" ht="12.75" customHeight="1" x14ac:dyDescent="0.3">
      <c r="A16" s="689" t="s">
        <v>16</v>
      </c>
      <c r="B16" s="690" t="s">
        <v>17</v>
      </c>
      <c r="C16" s="690" t="s">
        <v>0</v>
      </c>
      <c r="D16" s="357"/>
      <c r="E16" s="689" t="s">
        <v>1</v>
      </c>
      <c r="F16" s="689"/>
      <c r="G16" s="689"/>
      <c r="H16" s="689"/>
      <c r="I16" s="689"/>
      <c r="J16" s="689"/>
      <c r="K16" s="691" t="s">
        <v>19</v>
      </c>
      <c r="L16" s="691"/>
      <c r="M16" s="691"/>
      <c r="N16" s="691"/>
      <c r="O16" s="691"/>
      <c r="P16" s="691"/>
      <c r="Q16" s="692" t="s">
        <v>20</v>
      </c>
      <c r="R16" s="9"/>
      <c r="S16" s="625"/>
      <c r="T16" s="9"/>
      <c r="U16" s="9"/>
      <c r="V16" s="9"/>
    </row>
    <row r="17" spans="1:22" s="10" customFormat="1" ht="52.8" x14ac:dyDescent="0.3">
      <c r="A17" s="689"/>
      <c r="B17" s="690"/>
      <c r="C17" s="69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92"/>
      <c r="R17" s="9"/>
      <c r="S17" s="334">
        <f>C13</f>
        <v>2233696.41</v>
      </c>
      <c r="T17" s="682">
        <f>2302424.52</f>
        <v>2302424.52</v>
      </c>
      <c r="U17" s="682"/>
      <c r="V17" s="278">
        <f>(S17/T17)*S14</f>
        <v>1.2148214285878089</v>
      </c>
    </row>
    <row r="18" spans="1:22" x14ac:dyDescent="0.25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3.95" customHeight="1" x14ac:dyDescent="0.25">
      <c r="A19" s="364" t="s">
        <v>58</v>
      </c>
      <c r="B19" s="629" t="s">
        <v>59</v>
      </c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1"/>
      <c r="S19" s="4">
        <v>31853.61</v>
      </c>
    </row>
    <row r="20" spans="1:22" ht="26.4" x14ac:dyDescent="0.25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6.4" x14ac:dyDescent="0.25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6.4" x14ac:dyDescent="0.25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9.6" x14ac:dyDescent="0.25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45" customHeight="1" x14ac:dyDescent="0.25">
      <c r="A24" s="364" t="s">
        <v>66</v>
      </c>
      <c r="B24" s="626" t="s">
        <v>38</v>
      </c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8"/>
      <c r="S24" s="4">
        <v>12647.42</v>
      </c>
      <c r="U24" s="39">
        <f t="shared" si="1"/>
        <v>12647.42</v>
      </c>
      <c r="V24" s="39"/>
    </row>
    <row r="25" spans="1:22" ht="26.4" x14ac:dyDescent="0.25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6.4" x14ac:dyDescent="0.25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6.4" x14ac:dyDescent="0.25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6.4" x14ac:dyDescent="0.25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6.4" x14ac:dyDescent="0.25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6.4" x14ac:dyDescent="0.25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6.4" x14ac:dyDescent="0.25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6.4" x14ac:dyDescent="0.25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6.4" x14ac:dyDescent="0.25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9.6" x14ac:dyDescent="0.25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x14ac:dyDescent="0.25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45" customHeight="1" x14ac:dyDescent="0.25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32"/>
      <c r="J36" s="632"/>
      <c r="K36" s="632"/>
      <c r="L36" s="632"/>
      <c r="M36" s="632"/>
      <c r="N36" s="632"/>
      <c r="O36" s="632"/>
      <c r="P36" s="632"/>
      <c r="Q36" s="380"/>
      <c r="S36" s="4">
        <v>14014.7</v>
      </c>
      <c r="U36" s="39">
        <f t="shared" si="1"/>
        <v>14014.7</v>
      </c>
      <c r="V36" s="39"/>
    </row>
    <row r="37" spans="1:22" ht="39.6" x14ac:dyDescent="0.25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9.6" x14ac:dyDescent="0.25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9.6" x14ac:dyDescent="0.25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9.6" x14ac:dyDescent="0.25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9.6" x14ac:dyDescent="0.25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9.6" x14ac:dyDescent="0.25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6.4" x14ac:dyDescent="0.25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45" customHeight="1" x14ac:dyDescent="0.25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32"/>
      <c r="J44" s="632"/>
      <c r="K44" s="632"/>
      <c r="L44" s="632"/>
      <c r="M44" s="632"/>
      <c r="N44" s="6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9.6" x14ac:dyDescent="0.25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6" x14ac:dyDescent="0.25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9.6" x14ac:dyDescent="0.25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2.8" x14ac:dyDescent="0.25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6.4" x14ac:dyDescent="0.25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6.4" x14ac:dyDescent="0.25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6.4" x14ac:dyDescent="0.25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6.4" x14ac:dyDescent="0.25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45" customHeight="1" x14ac:dyDescent="0.25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45" customHeight="1" x14ac:dyDescent="0.25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32"/>
      <c r="K54" s="632"/>
      <c r="L54" s="632"/>
      <c r="M54" s="632"/>
      <c r="N54" s="6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9.6" x14ac:dyDescent="0.25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6" x14ac:dyDescent="0.25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33"/>
      <c r="K56" s="633"/>
      <c r="L56" s="633"/>
      <c r="M56" s="633"/>
      <c r="N56" s="63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6.4" x14ac:dyDescent="0.25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6.4" x14ac:dyDescent="0.25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6.4" x14ac:dyDescent="0.25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6.4" x14ac:dyDescent="0.25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6.4" x14ac:dyDescent="0.25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6.4" x14ac:dyDescent="0.25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6.4" x14ac:dyDescent="0.25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6.4" x14ac:dyDescent="0.25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9.6" x14ac:dyDescent="0.25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9.6" x14ac:dyDescent="0.25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x14ac:dyDescent="0.25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9.6" x14ac:dyDescent="0.25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9.6" x14ac:dyDescent="0.25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6" x14ac:dyDescent="0.25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39.6" x14ac:dyDescent="0.25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9.6" x14ac:dyDescent="0.25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9.6" x14ac:dyDescent="0.25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39.6" x14ac:dyDescent="0.25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9.6" x14ac:dyDescent="0.25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6.4" x14ac:dyDescent="0.25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6.4" x14ac:dyDescent="0.25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45" customHeight="1" x14ac:dyDescent="0.25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51"/>
      <c r="I78" s="651"/>
      <c r="J78" s="651"/>
      <c r="K78" s="651"/>
      <c r="L78" s="651"/>
      <c r="M78" s="651"/>
      <c r="N78" s="651"/>
      <c r="O78" s="65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9.6" x14ac:dyDescent="0.25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45" customHeight="1" x14ac:dyDescent="0.25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32"/>
      <c r="I80" s="632"/>
      <c r="J80" s="632"/>
      <c r="K80" s="632"/>
      <c r="L80" s="632"/>
      <c r="M80" s="632"/>
      <c r="N80" s="632"/>
      <c r="O80" s="632"/>
      <c r="P80" s="632"/>
      <c r="Q80" s="386"/>
      <c r="S80" s="4">
        <v>14389.16</v>
      </c>
      <c r="U80" s="39">
        <f t="shared" si="52"/>
        <v>14389.16</v>
      </c>
      <c r="V80" s="39"/>
    </row>
    <row r="81" spans="1:22" ht="39.6" x14ac:dyDescent="0.25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6.4" x14ac:dyDescent="0.25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9.6" x14ac:dyDescent="0.25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6.4" x14ac:dyDescent="0.25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25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9.6" x14ac:dyDescent="0.25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45" customHeight="1" x14ac:dyDescent="0.25">
      <c r="A87" s="364" t="s">
        <v>172</v>
      </c>
      <c r="B87" s="377" t="s">
        <v>173</v>
      </c>
      <c r="C87" s="378"/>
      <c r="D87" s="651"/>
      <c r="E87" s="651"/>
      <c r="F87" s="651"/>
      <c r="G87" s="651"/>
      <c r="H87" s="651"/>
      <c r="I87" s="651"/>
      <c r="J87" s="651"/>
      <c r="K87" s="651"/>
      <c r="L87" s="651"/>
      <c r="M87" s="651"/>
      <c r="N87" s="65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6" x14ac:dyDescent="0.25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2.8" x14ac:dyDescent="0.25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9.6" x14ac:dyDescent="0.25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45" customHeight="1" x14ac:dyDescent="0.25">
      <c r="A91" s="364" t="s">
        <v>180</v>
      </c>
      <c r="B91" s="377" t="s">
        <v>181</v>
      </c>
      <c r="C91" s="378"/>
      <c r="D91" s="392"/>
      <c r="E91" s="632"/>
      <c r="F91" s="632"/>
      <c r="G91" s="632"/>
      <c r="H91" s="632"/>
      <c r="I91" s="632"/>
      <c r="J91" s="632"/>
      <c r="K91" s="632"/>
      <c r="L91" s="632"/>
      <c r="M91" s="632"/>
      <c r="N91" s="632"/>
      <c r="O91" s="63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6.4" x14ac:dyDescent="0.25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6" x14ac:dyDescent="0.25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9.6" x14ac:dyDescent="0.25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6.4" x14ac:dyDescent="0.25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9.6" x14ac:dyDescent="0.25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45" customHeight="1" x14ac:dyDescent="0.25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32"/>
      <c r="I97" s="632"/>
      <c r="J97" s="632"/>
      <c r="K97" s="632"/>
      <c r="L97" s="632"/>
      <c r="M97" s="632"/>
      <c r="N97" s="632"/>
      <c r="O97" s="632"/>
      <c r="P97" s="378"/>
      <c r="Q97" s="386"/>
      <c r="S97" s="4">
        <v>8571.64</v>
      </c>
      <c r="U97" s="39">
        <f t="shared" si="52"/>
        <v>8571.64</v>
      </c>
      <c r="V97" s="39"/>
    </row>
    <row r="98" spans="1:22" ht="39.6" x14ac:dyDescent="0.25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2.8" x14ac:dyDescent="0.25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2.8" x14ac:dyDescent="0.25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45" customHeight="1" x14ac:dyDescent="0.25">
      <c r="A101" s="364" t="s">
        <v>197</v>
      </c>
      <c r="B101" s="377" t="s">
        <v>198</v>
      </c>
      <c r="C101" s="378"/>
      <c r="D101" s="392"/>
      <c r="E101" s="632"/>
      <c r="F101" s="632"/>
      <c r="G101" s="632"/>
      <c r="H101" s="632"/>
      <c r="I101" s="632"/>
      <c r="J101" s="632"/>
      <c r="K101" s="632"/>
      <c r="L101" s="632"/>
      <c r="M101" s="632"/>
      <c r="N101" s="63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6.4" x14ac:dyDescent="0.25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6.4" x14ac:dyDescent="0.25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6.4" x14ac:dyDescent="0.25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6.4" x14ac:dyDescent="0.25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6.4" x14ac:dyDescent="0.25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6.4" x14ac:dyDescent="0.25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45" customHeight="1" x14ac:dyDescent="0.25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45" customHeight="1" x14ac:dyDescent="0.25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7"/>
      <c r="J109" s="647"/>
      <c r="K109" s="647"/>
      <c r="L109" s="647"/>
      <c r="M109" s="647"/>
      <c r="N109" s="647"/>
      <c r="O109" s="647"/>
      <c r="P109" s="647"/>
      <c r="Q109" s="433"/>
      <c r="S109" s="4">
        <v>8830.9599999999991</v>
      </c>
      <c r="U109" s="39">
        <f t="shared" si="52"/>
        <v>8830.9599999999991</v>
      </c>
      <c r="V109" s="39"/>
    </row>
    <row r="110" spans="1:22" ht="52.8" x14ac:dyDescent="0.25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6.4" x14ac:dyDescent="0.25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6.4" x14ac:dyDescent="0.25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45" customHeight="1" x14ac:dyDescent="0.25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32"/>
      <c r="I113" s="632"/>
      <c r="J113" s="632"/>
      <c r="K113" s="632"/>
      <c r="L113" s="632"/>
      <c r="M113" s="632"/>
      <c r="N113" s="632"/>
      <c r="O113" s="632"/>
      <c r="P113" s="632"/>
      <c r="Q113" s="650"/>
      <c r="S113" s="4">
        <v>12180.51</v>
      </c>
      <c r="U113" s="39">
        <f t="shared" si="52"/>
        <v>12180.51</v>
      </c>
      <c r="V113" s="39"/>
    </row>
    <row r="114" spans="1:22" ht="52.8" x14ac:dyDescent="0.25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6.4" x14ac:dyDescent="0.25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x14ac:dyDescent="0.25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6.4" x14ac:dyDescent="0.25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6.4" x14ac:dyDescent="0.25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6.4" x14ac:dyDescent="0.25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6" x14ac:dyDescent="0.25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45" customHeight="1" x14ac:dyDescent="0.25">
      <c r="A121" s="364" t="s">
        <v>48</v>
      </c>
      <c r="B121" s="377" t="s">
        <v>59</v>
      </c>
      <c r="C121" s="378"/>
      <c r="D121" s="392"/>
      <c r="E121" s="632"/>
      <c r="F121" s="632"/>
      <c r="G121" s="632"/>
      <c r="H121" s="632"/>
      <c r="I121" s="632"/>
      <c r="J121" s="632"/>
      <c r="K121" s="632"/>
      <c r="L121" s="632"/>
      <c r="M121" s="632"/>
      <c r="N121" s="632"/>
      <c r="O121" s="632"/>
      <c r="P121" s="632"/>
      <c r="Q121" s="650"/>
      <c r="S121" s="4">
        <v>203.7</v>
      </c>
      <c r="U121" s="39">
        <f t="shared" si="52"/>
        <v>203.7</v>
      </c>
      <c r="V121" s="39"/>
    </row>
    <row r="122" spans="1:22" ht="39.6" x14ac:dyDescent="0.25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45" customHeight="1" x14ac:dyDescent="0.25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32"/>
      <c r="I123" s="632"/>
      <c r="J123" s="632"/>
      <c r="K123" s="632"/>
      <c r="L123" s="632"/>
      <c r="M123" s="632"/>
      <c r="N123" s="632"/>
      <c r="O123" s="632"/>
      <c r="P123" s="632"/>
      <c r="Q123" s="650"/>
      <c r="S123" s="4">
        <v>1151.33</v>
      </c>
      <c r="U123" s="39">
        <f t="shared" si="52"/>
        <v>1151.33</v>
      </c>
      <c r="V123" s="39"/>
    </row>
    <row r="124" spans="1:22" ht="26.4" x14ac:dyDescent="0.25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6" x14ac:dyDescent="0.25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7"/>
      <c r="J125" s="647"/>
      <c r="K125" s="647"/>
      <c r="L125" s="647"/>
      <c r="M125" s="647"/>
      <c r="N125" s="647"/>
      <c r="O125" s="647"/>
      <c r="P125" s="647"/>
      <c r="Q125" s="649"/>
      <c r="S125" s="4">
        <v>44261.77</v>
      </c>
      <c r="U125" s="39">
        <f t="shared" si="52"/>
        <v>44261.77</v>
      </c>
      <c r="V125" s="39"/>
    </row>
    <row r="126" spans="1:22" x14ac:dyDescent="0.25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9.6" x14ac:dyDescent="0.25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x14ac:dyDescent="0.25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6" x14ac:dyDescent="0.25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7"/>
      <c r="J129" s="647"/>
      <c r="K129" s="647"/>
      <c r="L129" s="647"/>
      <c r="M129" s="647"/>
      <c r="N129" s="647"/>
      <c r="O129" s="647"/>
      <c r="P129" s="647"/>
      <c r="Q129" s="649"/>
      <c r="S129" s="4">
        <v>40567.39</v>
      </c>
      <c r="U129" s="39">
        <f t="shared" si="52"/>
        <v>40567.39</v>
      </c>
      <c r="V129" s="39"/>
    </row>
    <row r="130" spans="1:22" ht="26.4" x14ac:dyDescent="0.25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45" customHeight="1" x14ac:dyDescent="0.25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32"/>
      <c r="I131" s="632"/>
      <c r="J131" s="632"/>
      <c r="K131" s="632"/>
      <c r="L131" s="632"/>
      <c r="M131" s="632"/>
      <c r="N131" s="632"/>
      <c r="O131" s="632"/>
      <c r="P131" s="632"/>
      <c r="Q131" s="650"/>
      <c r="S131" s="4">
        <v>3151.39</v>
      </c>
      <c r="U131" s="39">
        <f t="shared" si="52"/>
        <v>3151.39</v>
      </c>
      <c r="V131" s="39"/>
    </row>
    <row r="132" spans="1:22" ht="26.4" x14ac:dyDescent="0.25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6" x14ac:dyDescent="0.25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7"/>
      <c r="J133" s="647"/>
      <c r="K133" s="647"/>
      <c r="L133" s="647"/>
      <c r="M133" s="647"/>
      <c r="N133" s="647"/>
      <c r="O133" s="647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6" x14ac:dyDescent="0.25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6" x14ac:dyDescent="0.25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9.6" x14ac:dyDescent="0.25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45" customHeight="1" x14ac:dyDescent="0.25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32"/>
      <c r="I137" s="632"/>
      <c r="J137" s="632"/>
      <c r="K137" s="632"/>
      <c r="L137" s="632"/>
      <c r="M137" s="632"/>
      <c r="N137" s="632"/>
      <c r="O137" s="632"/>
      <c r="P137" s="632"/>
      <c r="Q137" s="650"/>
      <c r="S137" s="4">
        <v>15878.96</v>
      </c>
      <c r="U137" s="39">
        <f t="shared" si="137"/>
        <v>15878.96</v>
      </c>
      <c r="V137" s="39"/>
    </row>
    <row r="138" spans="1:22" ht="26.4" x14ac:dyDescent="0.25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6.4" x14ac:dyDescent="0.25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6.4" x14ac:dyDescent="0.25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6.4" x14ac:dyDescent="0.25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9.6" x14ac:dyDescent="0.25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6.4" x14ac:dyDescent="0.25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6.4" x14ac:dyDescent="0.25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9.6" x14ac:dyDescent="0.25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9.6" x14ac:dyDescent="0.25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x14ac:dyDescent="0.25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9.6" x14ac:dyDescent="0.25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9.6" x14ac:dyDescent="0.25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45" customHeight="1" x14ac:dyDescent="0.25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32"/>
      <c r="I150" s="632"/>
      <c r="J150" s="632"/>
      <c r="K150" s="632"/>
      <c r="L150" s="632"/>
      <c r="M150" s="632"/>
      <c r="N150" s="632"/>
      <c r="O150" s="632"/>
      <c r="P150" s="632"/>
      <c r="Q150" s="650"/>
      <c r="S150" s="4">
        <v>9576.68</v>
      </c>
      <c r="U150" s="39">
        <f t="shared" ref="U150:U211" si="151">+S150-K150</f>
        <v>9576.68</v>
      </c>
      <c r="V150" s="39"/>
    </row>
    <row r="151" spans="1:22" ht="39.6" x14ac:dyDescent="0.25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9.6" x14ac:dyDescent="0.25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9.6" x14ac:dyDescent="0.25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9.6" x14ac:dyDescent="0.25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9.6" x14ac:dyDescent="0.25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6.4" x14ac:dyDescent="0.25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45" customHeight="1" x14ac:dyDescent="0.25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32"/>
      <c r="I157" s="632"/>
      <c r="J157" s="632"/>
      <c r="K157" s="632"/>
      <c r="L157" s="632"/>
      <c r="M157" s="632"/>
      <c r="N157" s="632"/>
      <c r="O157" s="632"/>
      <c r="P157" s="632"/>
      <c r="Q157" s="650"/>
      <c r="S157" s="4">
        <v>36069.11</v>
      </c>
      <c r="U157" s="39">
        <f t="shared" si="151"/>
        <v>36069.11</v>
      </c>
      <c r="V157" s="39"/>
    </row>
    <row r="158" spans="1:22" ht="39.6" x14ac:dyDescent="0.25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6.4" x14ac:dyDescent="0.25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6.4" x14ac:dyDescent="0.25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6.4" x14ac:dyDescent="0.25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9.6" x14ac:dyDescent="0.25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45" customHeight="1" x14ac:dyDescent="0.25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32"/>
      <c r="I163" s="632"/>
      <c r="J163" s="632"/>
      <c r="K163" s="632"/>
      <c r="L163" s="632"/>
      <c r="M163" s="632"/>
      <c r="N163" s="632"/>
      <c r="O163" s="632"/>
      <c r="P163" s="632"/>
      <c r="Q163" s="650"/>
      <c r="S163" s="4">
        <v>12659.41</v>
      </c>
      <c r="U163" s="39">
        <f t="shared" si="151"/>
        <v>12659.41</v>
      </c>
      <c r="V163" s="39"/>
    </row>
    <row r="164" spans="1:22" ht="39.6" x14ac:dyDescent="0.25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6.4" x14ac:dyDescent="0.25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25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45" customHeight="1" x14ac:dyDescent="0.25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32"/>
      <c r="I167" s="632"/>
      <c r="J167" s="632"/>
      <c r="K167" s="632"/>
      <c r="L167" s="632"/>
      <c r="M167" s="632"/>
      <c r="N167" s="632"/>
      <c r="O167" s="632"/>
      <c r="P167" s="632"/>
      <c r="Q167" s="650"/>
      <c r="S167" s="4">
        <v>18821.990000000002</v>
      </c>
      <c r="U167" s="39">
        <f t="shared" si="151"/>
        <v>18821.990000000002</v>
      </c>
      <c r="V167" s="39"/>
    </row>
    <row r="168" spans="1:22" ht="39.6" x14ac:dyDescent="0.25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2.8" x14ac:dyDescent="0.25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9.6" x14ac:dyDescent="0.25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45" customHeight="1" x14ac:dyDescent="0.25">
      <c r="A171" s="364" t="s">
        <v>297</v>
      </c>
      <c r="B171" s="377" t="s">
        <v>181</v>
      </c>
      <c r="C171" s="378"/>
      <c r="D171" s="392"/>
      <c r="E171" s="632"/>
      <c r="F171" s="632"/>
      <c r="G171" s="632"/>
      <c r="H171" s="632"/>
      <c r="I171" s="632"/>
      <c r="J171" s="632"/>
      <c r="K171" s="632"/>
      <c r="L171" s="632"/>
      <c r="M171" s="632"/>
      <c r="N171" s="632"/>
      <c r="O171" s="632"/>
      <c r="P171" s="632"/>
      <c r="Q171" s="650"/>
      <c r="S171" s="4">
        <v>15673.07</v>
      </c>
      <c r="U171" s="39">
        <f t="shared" si="151"/>
        <v>15673.07</v>
      </c>
      <c r="V171" s="39"/>
    </row>
    <row r="172" spans="1:22" ht="26.4" x14ac:dyDescent="0.25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6" x14ac:dyDescent="0.25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9.6" x14ac:dyDescent="0.25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9.6" x14ac:dyDescent="0.25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9.6" x14ac:dyDescent="0.25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45" customHeight="1" x14ac:dyDescent="0.25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32"/>
      <c r="I177" s="632"/>
      <c r="J177" s="632"/>
      <c r="K177" s="632"/>
      <c r="L177" s="632"/>
      <c r="M177" s="632"/>
      <c r="N177" s="632"/>
      <c r="O177" s="632"/>
      <c r="P177" s="632"/>
      <c r="Q177" s="650"/>
      <c r="S177" s="4">
        <v>16539.22</v>
      </c>
      <c r="U177" s="39">
        <f t="shared" si="151"/>
        <v>16539.22</v>
      </c>
      <c r="V177" s="39"/>
    </row>
    <row r="178" spans="1:22" ht="39.6" x14ac:dyDescent="0.25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2.8" x14ac:dyDescent="0.25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2.8" x14ac:dyDescent="0.25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45" customHeight="1" x14ac:dyDescent="0.25">
      <c r="A181" s="364" t="s">
        <v>308</v>
      </c>
      <c r="B181" s="377" t="s">
        <v>42</v>
      </c>
      <c r="C181" s="378"/>
      <c r="D181" s="632"/>
      <c r="E181" s="632"/>
      <c r="F181" s="632"/>
      <c r="G181" s="632"/>
      <c r="H181" s="632"/>
      <c r="I181" s="632"/>
      <c r="J181" s="632"/>
      <c r="K181" s="632"/>
      <c r="L181" s="632"/>
      <c r="M181" s="632"/>
      <c r="N181" s="632"/>
      <c r="O181" s="632"/>
      <c r="P181" s="632"/>
      <c r="Q181" s="650"/>
      <c r="S181" s="4">
        <v>8059.95</v>
      </c>
      <c r="U181" s="39">
        <f t="shared" si="151"/>
        <v>8059.95</v>
      </c>
      <c r="V181" s="39"/>
    </row>
    <row r="182" spans="1:22" ht="26.4" x14ac:dyDescent="0.25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6.4" x14ac:dyDescent="0.25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6.4" x14ac:dyDescent="0.25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25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25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6.4" x14ac:dyDescent="0.25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45" customHeight="1" x14ac:dyDescent="0.25">
      <c r="A188" s="364" t="s">
        <v>316</v>
      </c>
      <c r="B188" s="377" t="s">
        <v>44</v>
      </c>
      <c r="C188" s="632"/>
      <c r="D188" s="632"/>
      <c r="E188" s="632"/>
      <c r="F188" s="632"/>
      <c r="G188" s="632"/>
      <c r="H188" s="632"/>
      <c r="I188" s="632"/>
      <c r="J188" s="632"/>
      <c r="K188" s="632"/>
      <c r="L188" s="632"/>
      <c r="M188" s="632"/>
      <c r="N188" s="632"/>
      <c r="O188" s="632"/>
      <c r="P188" s="632"/>
      <c r="Q188" s="650"/>
      <c r="S188" s="4">
        <v>15736.84</v>
      </c>
      <c r="U188" s="39">
        <f t="shared" si="151"/>
        <v>15736.84</v>
      </c>
      <c r="V188" s="39"/>
    </row>
    <row r="189" spans="1:22" ht="26.4" x14ac:dyDescent="0.25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6.4" x14ac:dyDescent="0.25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2.8" x14ac:dyDescent="0.25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6.4" x14ac:dyDescent="0.25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6.4" x14ac:dyDescent="0.25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6.4" x14ac:dyDescent="0.25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6.4" x14ac:dyDescent="0.25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9.6" x14ac:dyDescent="0.25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45" customHeight="1" x14ac:dyDescent="0.25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45" customHeight="1" x14ac:dyDescent="0.25">
      <c r="A198" s="364" t="s">
        <v>335</v>
      </c>
      <c r="B198" s="377" t="s">
        <v>59</v>
      </c>
      <c r="C198" s="378"/>
      <c r="D198" s="378"/>
      <c r="E198" s="632"/>
      <c r="F198" s="632"/>
      <c r="G198" s="632"/>
      <c r="H198" s="632"/>
      <c r="I198" s="632"/>
      <c r="J198" s="632"/>
      <c r="K198" s="632"/>
      <c r="L198" s="632"/>
      <c r="M198" s="632"/>
      <c r="N198" s="632"/>
      <c r="O198" s="632"/>
      <c r="P198" s="632"/>
      <c r="Q198" s="433"/>
      <c r="S198" s="4">
        <v>3062.79</v>
      </c>
      <c r="U198" s="39">
        <f t="shared" si="151"/>
        <v>3062.79</v>
      </c>
      <c r="V198" s="39"/>
    </row>
    <row r="199" spans="1:22" ht="39.6" x14ac:dyDescent="0.25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45" customHeight="1" x14ac:dyDescent="0.25">
      <c r="A200" s="364" t="s">
        <v>337</v>
      </c>
      <c r="B200" s="377" t="s">
        <v>38</v>
      </c>
      <c r="C200" s="378"/>
      <c r="D200" s="632"/>
      <c r="E200" s="632"/>
      <c r="F200" s="632"/>
      <c r="G200" s="632"/>
      <c r="H200" s="632"/>
      <c r="I200" s="632"/>
      <c r="J200" s="632"/>
      <c r="K200" s="632"/>
      <c r="L200" s="632"/>
      <c r="M200" s="632"/>
      <c r="N200" s="632"/>
      <c r="O200" s="632"/>
      <c r="P200" s="632"/>
      <c r="Q200" s="650"/>
      <c r="S200" s="4">
        <v>19464.86</v>
      </c>
      <c r="U200" s="39">
        <f t="shared" si="151"/>
        <v>19464.86</v>
      </c>
      <c r="V200" s="39"/>
    </row>
    <row r="201" spans="1:22" ht="26.4" x14ac:dyDescent="0.25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6.4" x14ac:dyDescent="0.25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6.4" x14ac:dyDescent="0.25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39.6" x14ac:dyDescent="0.25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9.6" x14ac:dyDescent="0.25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9.6" x14ac:dyDescent="0.25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9.6" x14ac:dyDescent="0.25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9.6" x14ac:dyDescent="0.25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9.6" x14ac:dyDescent="0.25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6.4" x14ac:dyDescent="0.25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x14ac:dyDescent="0.25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9.6" x14ac:dyDescent="0.25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9.6" x14ac:dyDescent="0.25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9.6" x14ac:dyDescent="0.25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45" customHeight="1" x14ac:dyDescent="0.25">
      <c r="A215" s="364" t="s">
        <v>352</v>
      </c>
      <c r="B215" s="377" t="s">
        <v>155</v>
      </c>
      <c r="C215" s="378"/>
      <c r="D215" s="651"/>
      <c r="E215" s="651"/>
      <c r="F215" s="651"/>
      <c r="G215" s="651"/>
      <c r="H215" s="651"/>
      <c r="I215" s="651"/>
      <c r="J215" s="651"/>
      <c r="K215" s="651"/>
      <c r="L215" s="651"/>
      <c r="M215" s="651"/>
      <c r="N215" s="651"/>
      <c r="O215" s="651"/>
      <c r="P215" s="651"/>
      <c r="Q215" s="652"/>
      <c r="S215" s="4">
        <v>37494.26</v>
      </c>
      <c r="U215" s="39">
        <f t="shared" ref="U215:U224" si="216">+S215-K215</f>
        <v>37494.26</v>
      </c>
      <c r="V215" s="39"/>
    </row>
    <row r="216" spans="1:22" ht="39.6" x14ac:dyDescent="0.25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6.4" x14ac:dyDescent="0.25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6.4" x14ac:dyDescent="0.25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6.4" x14ac:dyDescent="0.25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9.6" x14ac:dyDescent="0.25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45" customHeight="1" x14ac:dyDescent="0.25">
      <c r="A221" s="364" t="s">
        <v>358</v>
      </c>
      <c r="B221" s="377" t="s">
        <v>158</v>
      </c>
      <c r="C221" s="378"/>
      <c r="D221" s="378"/>
      <c r="E221" s="632"/>
      <c r="F221" s="632"/>
      <c r="G221" s="632"/>
      <c r="H221" s="632"/>
      <c r="I221" s="632"/>
      <c r="J221" s="632"/>
      <c r="K221" s="632"/>
      <c r="L221" s="632"/>
      <c r="M221" s="632"/>
      <c r="N221" s="632"/>
      <c r="O221" s="632"/>
      <c r="P221" s="632"/>
      <c r="Q221" s="650"/>
      <c r="S221" s="4">
        <v>11230.05</v>
      </c>
      <c r="U221" s="39">
        <f t="shared" si="216"/>
        <v>11230.05</v>
      </c>
      <c r="V221" s="39"/>
    </row>
    <row r="222" spans="1:22" ht="39.6" x14ac:dyDescent="0.25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6.4" x14ac:dyDescent="0.25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6.4" x14ac:dyDescent="0.25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9.6" x14ac:dyDescent="0.25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45" customHeight="1" x14ac:dyDescent="0.25">
      <c r="A226" s="364" t="s">
        <v>362</v>
      </c>
      <c r="B226" s="377" t="s">
        <v>173</v>
      </c>
      <c r="C226" s="378"/>
      <c r="D226" s="632"/>
      <c r="E226" s="632"/>
      <c r="F226" s="632"/>
      <c r="G226" s="632"/>
      <c r="H226" s="632"/>
      <c r="I226" s="632"/>
      <c r="J226" s="632"/>
      <c r="K226" s="632"/>
      <c r="L226" s="632"/>
      <c r="M226" s="632"/>
      <c r="N226" s="632"/>
      <c r="O226" s="632"/>
      <c r="P226" s="632"/>
      <c r="Q226" s="650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9.6" x14ac:dyDescent="0.25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2.8" x14ac:dyDescent="0.25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9.6" x14ac:dyDescent="0.25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45" customHeight="1" x14ac:dyDescent="0.25">
      <c r="A230" s="364" t="s">
        <v>366</v>
      </c>
      <c r="B230" s="377" t="s">
        <v>181</v>
      </c>
      <c r="C230" s="378"/>
      <c r="D230" s="632"/>
      <c r="E230" s="632"/>
      <c r="F230" s="632"/>
      <c r="G230" s="632"/>
      <c r="H230" s="632"/>
      <c r="I230" s="632"/>
      <c r="J230" s="632"/>
      <c r="K230" s="632"/>
      <c r="L230" s="632"/>
      <c r="M230" s="632"/>
      <c r="N230" s="632"/>
      <c r="O230" s="632"/>
      <c r="P230" s="632"/>
      <c r="Q230" s="650"/>
      <c r="S230" s="4">
        <v>19457.419999999998</v>
      </c>
      <c r="U230" s="39">
        <f t="shared" si="227"/>
        <v>19457.419999999998</v>
      </c>
      <c r="V230" s="39"/>
    </row>
    <row r="231" spans="1:22" ht="26.4" x14ac:dyDescent="0.25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6" x14ac:dyDescent="0.25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9.6" x14ac:dyDescent="0.25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6" x14ac:dyDescent="0.25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9.6" x14ac:dyDescent="0.25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45" customHeight="1" x14ac:dyDescent="0.25">
      <c r="A236" s="364" t="s">
        <v>373</v>
      </c>
      <c r="B236" s="377" t="s">
        <v>108</v>
      </c>
      <c r="C236" s="378"/>
      <c r="D236" s="632"/>
      <c r="E236" s="632"/>
      <c r="F236" s="632"/>
      <c r="G236" s="632"/>
      <c r="H236" s="632"/>
      <c r="I236" s="632"/>
      <c r="J236" s="632"/>
      <c r="K236" s="632"/>
      <c r="L236" s="632"/>
      <c r="M236" s="632"/>
      <c r="N236" s="632"/>
      <c r="O236" s="632"/>
      <c r="P236" s="632"/>
      <c r="Q236" s="650"/>
      <c r="S236" s="4">
        <v>18987.400000000001</v>
      </c>
      <c r="U236" s="39">
        <f t="shared" si="227"/>
        <v>18987.400000000001</v>
      </c>
      <c r="V236" s="39"/>
    </row>
    <row r="237" spans="1:22" ht="39.6" x14ac:dyDescent="0.25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2.8" x14ac:dyDescent="0.25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2.8" x14ac:dyDescent="0.25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45" customHeight="1" x14ac:dyDescent="0.25">
      <c r="A240" s="364" t="s">
        <v>377</v>
      </c>
      <c r="B240" s="377" t="s">
        <v>42</v>
      </c>
      <c r="C240" s="378"/>
      <c r="D240" s="632"/>
      <c r="E240" s="632"/>
      <c r="F240" s="632"/>
      <c r="G240" s="632"/>
      <c r="H240" s="632"/>
      <c r="I240" s="632"/>
      <c r="J240" s="632"/>
      <c r="K240" s="632"/>
      <c r="L240" s="632"/>
      <c r="M240" s="632"/>
      <c r="N240" s="632"/>
      <c r="O240" s="632"/>
      <c r="P240" s="632"/>
      <c r="Q240" s="650"/>
      <c r="S240" s="4">
        <v>7729.64</v>
      </c>
      <c r="U240" s="39">
        <f t="shared" si="227"/>
        <v>7729.64</v>
      </c>
      <c r="V240" s="39"/>
    </row>
    <row r="241" spans="1:22" ht="26.4" x14ac:dyDescent="0.25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6.4" x14ac:dyDescent="0.25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6.4" x14ac:dyDescent="0.25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6.4" x14ac:dyDescent="0.25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6.4" x14ac:dyDescent="0.25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6.4" x14ac:dyDescent="0.25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45" customHeight="1" x14ac:dyDescent="0.25">
      <c r="A247" s="364" t="s">
        <v>384</v>
      </c>
      <c r="B247" s="377" t="s">
        <v>385</v>
      </c>
      <c r="C247" s="378"/>
      <c r="D247" s="632"/>
      <c r="E247" s="632"/>
      <c r="F247" s="632"/>
      <c r="G247" s="632"/>
      <c r="H247" s="632"/>
      <c r="I247" s="632"/>
      <c r="J247" s="632"/>
      <c r="K247" s="632"/>
      <c r="L247" s="632"/>
      <c r="M247" s="632"/>
      <c r="N247" s="632"/>
      <c r="O247" s="632"/>
      <c r="P247" s="632"/>
      <c r="Q247" s="650"/>
      <c r="S247" s="4">
        <v>15736.84</v>
      </c>
      <c r="U247" s="39">
        <f t="shared" si="227"/>
        <v>15736.84</v>
      </c>
      <c r="V247" s="39"/>
    </row>
    <row r="248" spans="1:22" ht="26.4" x14ac:dyDescent="0.25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6.4" x14ac:dyDescent="0.25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2.8" x14ac:dyDescent="0.25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6.4" x14ac:dyDescent="0.25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6.4" x14ac:dyDescent="0.25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6.4" x14ac:dyDescent="0.25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6.4" x14ac:dyDescent="0.25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9.6" x14ac:dyDescent="0.25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45" customHeight="1" x14ac:dyDescent="0.25">
      <c r="A256" s="364">
        <v>6</v>
      </c>
      <c r="B256" s="377" t="s">
        <v>394</v>
      </c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433"/>
      <c r="S256" s="4">
        <v>701301.49</v>
      </c>
      <c r="U256" s="39">
        <f t="shared" si="227"/>
        <v>701301.49</v>
      </c>
      <c r="V256" s="39"/>
    </row>
    <row r="257" spans="1:22" ht="15.45" customHeight="1" x14ac:dyDescent="0.25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45" customHeight="1" x14ac:dyDescent="0.25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32"/>
      <c r="I258" s="632"/>
      <c r="J258" s="632"/>
      <c r="K258" s="632"/>
      <c r="L258" s="632"/>
      <c r="M258" s="632"/>
      <c r="N258" s="632"/>
      <c r="O258" s="632"/>
      <c r="P258" s="632"/>
      <c r="Q258" s="650"/>
      <c r="S258" s="4">
        <v>198.72</v>
      </c>
      <c r="U258" s="39">
        <f t="shared" si="227"/>
        <v>198.72</v>
      </c>
      <c r="V258" s="39"/>
    </row>
    <row r="259" spans="1:22" ht="39.6" x14ac:dyDescent="0.25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45" customHeight="1" x14ac:dyDescent="0.25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32"/>
      <c r="I260" s="632"/>
      <c r="J260" s="632"/>
      <c r="K260" s="632"/>
      <c r="L260" s="632"/>
      <c r="M260" s="632"/>
      <c r="N260" s="632"/>
      <c r="O260" s="632"/>
      <c r="P260" s="632"/>
      <c r="Q260" s="650"/>
      <c r="S260" s="4">
        <v>28037.53</v>
      </c>
      <c r="U260" s="39">
        <f t="shared" si="227"/>
        <v>28037.53</v>
      </c>
      <c r="V260" s="39"/>
    </row>
    <row r="261" spans="1:22" ht="26.4" x14ac:dyDescent="0.25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6.4" x14ac:dyDescent="0.25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6.4" x14ac:dyDescent="0.25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6.4" x14ac:dyDescent="0.25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6.4" x14ac:dyDescent="0.25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6.4" x14ac:dyDescent="0.25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9.6" x14ac:dyDescent="0.25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6.4" x14ac:dyDescent="0.25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x14ac:dyDescent="0.25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6.4" x14ac:dyDescent="0.25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9.6" x14ac:dyDescent="0.25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39.6" x14ac:dyDescent="0.25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9.6" x14ac:dyDescent="0.25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45" customHeight="1" x14ac:dyDescent="0.25">
      <c r="A274" s="364" t="s">
        <v>409</v>
      </c>
      <c r="B274" s="377" t="s">
        <v>276</v>
      </c>
      <c r="C274" s="378"/>
      <c r="D274" s="378"/>
      <c r="E274" s="632"/>
      <c r="F274" s="632"/>
      <c r="G274" s="632"/>
      <c r="H274" s="632"/>
      <c r="I274" s="632"/>
      <c r="J274" s="632"/>
      <c r="K274" s="632"/>
      <c r="L274" s="632"/>
      <c r="M274" s="632"/>
      <c r="N274" s="632"/>
      <c r="O274" s="632"/>
      <c r="P274" s="632"/>
      <c r="Q274" s="650"/>
      <c r="S274" s="4">
        <v>11220.61</v>
      </c>
      <c r="U274" s="39">
        <f t="shared" ref="U274:U284" si="274">+S274-K274</f>
        <v>11220.61</v>
      </c>
      <c r="V274" s="39"/>
    </row>
    <row r="275" spans="1:22" ht="39.6" x14ac:dyDescent="0.25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45" customHeight="1" x14ac:dyDescent="0.25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32"/>
      <c r="I276" s="632"/>
      <c r="J276" s="632"/>
      <c r="K276" s="632"/>
      <c r="L276" s="632"/>
      <c r="M276" s="632"/>
      <c r="N276" s="632"/>
      <c r="O276" s="632"/>
      <c r="P276" s="632"/>
      <c r="Q276" s="650"/>
      <c r="S276" s="4">
        <v>11928.96</v>
      </c>
      <c r="U276" s="39">
        <f t="shared" si="274"/>
        <v>11928.96</v>
      </c>
      <c r="V276" s="39"/>
    </row>
    <row r="277" spans="1:22" ht="39.6" x14ac:dyDescent="0.25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2.8" x14ac:dyDescent="0.25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45" customHeight="1" x14ac:dyDescent="0.25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32"/>
      <c r="I279" s="632"/>
      <c r="J279" s="632"/>
      <c r="K279" s="632"/>
      <c r="L279" s="632"/>
      <c r="M279" s="632"/>
      <c r="N279" s="632"/>
      <c r="O279" s="632"/>
      <c r="P279" s="632"/>
      <c r="Q279" s="650"/>
      <c r="S279" s="4">
        <v>13825.04</v>
      </c>
      <c r="U279" s="39">
        <f t="shared" si="274"/>
        <v>13825.04</v>
      </c>
      <c r="V279" s="39"/>
    </row>
    <row r="280" spans="1:22" ht="26.4" x14ac:dyDescent="0.25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6.4" x14ac:dyDescent="0.25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6" x14ac:dyDescent="0.25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7"/>
      <c r="J282" s="647"/>
      <c r="K282" s="647"/>
      <c r="L282" s="647"/>
      <c r="M282" s="647"/>
      <c r="N282" s="647"/>
      <c r="O282" s="647"/>
      <c r="P282" s="647"/>
      <c r="Q282" s="649"/>
      <c r="S282" s="4">
        <v>55689.760000000002</v>
      </c>
      <c r="U282" s="39">
        <f t="shared" si="274"/>
        <v>55689.760000000002</v>
      </c>
      <c r="V282" s="39"/>
    </row>
    <row r="283" spans="1:22" ht="39.6" x14ac:dyDescent="0.25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6.4" x14ac:dyDescent="0.25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9.6" x14ac:dyDescent="0.25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9.6" x14ac:dyDescent="0.25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6" x14ac:dyDescent="0.25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7"/>
      <c r="J287" s="647"/>
      <c r="K287" s="647"/>
      <c r="L287" s="647"/>
      <c r="M287" s="647"/>
      <c r="N287" s="647"/>
      <c r="O287" s="647"/>
      <c r="P287" s="647"/>
      <c r="Q287" s="649"/>
      <c r="S287" s="4">
        <v>64982.41</v>
      </c>
      <c r="U287" s="39">
        <f t="shared" ref="U287:U304" si="292">+S287-K287</f>
        <v>64982.41</v>
      </c>
      <c r="V287" s="39"/>
    </row>
    <row r="288" spans="1:22" x14ac:dyDescent="0.25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6.4" x14ac:dyDescent="0.25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6.4" x14ac:dyDescent="0.25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6" x14ac:dyDescent="0.25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6" x14ac:dyDescent="0.25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7"/>
      <c r="J292" s="647"/>
      <c r="K292" s="647"/>
      <c r="L292" s="647"/>
      <c r="M292" s="647"/>
      <c r="N292" s="647"/>
      <c r="O292" s="647"/>
      <c r="P292" s="647"/>
      <c r="Q292" s="433"/>
      <c r="S292" s="4">
        <v>596.16</v>
      </c>
      <c r="U292" s="39">
        <f t="shared" si="292"/>
        <v>596.16</v>
      </c>
      <c r="V292" s="39"/>
    </row>
    <row r="293" spans="1:22" ht="39.6" x14ac:dyDescent="0.25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6" x14ac:dyDescent="0.25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7"/>
      <c r="J294" s="647"/>
      <c r="K294" s="647"/>
      <c r="L294" s="647"/>
      <c r="M294" s="647"/>
      <c r="N294" s="647"/>
      <c r="O294" s="647"/>
      <c r="P294" s="647"/>
      <c r="Q294" s="649"/>
      <c r="S294" s="4">
        <v>90861.26</v>
      </c>
      <c r="U294" s="39">
        <f t="shared" si="292"/>
        <v>90861.26</v>
      </c>
      <c r="V294" s="39"/>
    </row>
    <row r="295" spans="1:22" ht="26.4" x14ac:dyDescent="0.25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6.4" x14ac:dyDescent="0.25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6.4" x14ac:dyDescent="0.25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6.4" x14ac:dyDescent="0.25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6.4" x14ac:dyDescent="0.25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6.4" x14ac:dyDescent="0.25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9.6" x14ac:dyDescent="0.25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6.4" x14ac:dyDescent="0.25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x14ac:dyDescent="0.25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6.4" x14ac:dyDescent="0.25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9.6" x14ac:dyDescent="0.25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39.6" x14ac:dyDescent="0.25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9.6" x14ac:dyDescent="0.25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6" x14ac:dyDescent="0.25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7"/>
      <c r="J308" s="647"/>
      <c r="K308" s="647"/>
      <c r="L308" s="647"/>
      <c r="M308" s="647"/>
      <c r="N308" s="647"/>
      <c r="O308" s="647"/>
      <c r="P308" s="647"/>
      <c r="Q308" s="649"/>
      <c r="S308" s="4">
        <v>22393.48</v>
      </c>
      <c r="U308" s="39">
        <f t="shared" ref="U308:U318" si="313">+S308-K308</f>
        <v>22393.48</v>
      </c>
      <c r="V308" s="39"/>
    </row>
    <row r="309" spans="1:22" ht="39.6" x14ac:dyDescent="0.25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6" x14ac:dyDescent="0.25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7"/>
      <c r="J310" s="647"/>
      <c r="K310" s="647"/>
      <c r="L310" s="647"/>
      <c r="M310" s="647"/>
      <c r="N310" s="647"/>
      <c r="O310" s="647"/>
      <c r="P310" s="647"/>
      <c r="Q310" s="649"/>
      <c r="S310" s="4">
        <v>24603.48</v>
      </c>
      <c r="U310" s="39">
        <f t="shared" si="313"/>
        <v>24603.48</v>
      </c>
      <c r="V310" s="39"/>
    </row>
    <row r="311" spans="1:22" ht="39.6" x14ac:dyDescent="0.25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2.8" x14ac:dyDescent="0.25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6" x14ac:dyDescent="0.25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7"/>
      <c r="J313" s="647"/>
      <c r="K313" s="647"/>
      <c r="L313" s="647"/>
      <c r="M313" s="647"/>
      <c r="N313" s="647"/>
      <c r="O313" s="647"/>
      <c r="P313" s="647"/>
      <c r="Q313" s="649"/>
      <c r="S313" s="4">
        <v>28514.13</v>
      </c>
      <c r="U313" s="39">
        <f t="shared" si="313"/>
        <v>28514.13</v>
      </c>
      <c r="V313" s="39"/>
    </row>
    <row r="314" spans="1:22" ht="26.4" x14ac:dyDescent="0.25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6.4" x14ac:dyDescent="0.25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6" x14ac:dyDescent="0.25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7"/>
      <c r="J316" s="647"/>
      <c r="K316" s="647"/>
      <c r="L316" s="647"/>
      <c r="M316" s="647"/>
      <c r="N316" s="647"/>
      <c r="O316" s="647"/>
      <c r="P316" s="647"/>
      <c r="Q316" s="649"/>
      <c r="S316" s="4">
        <v>158276.16</v>
      </c>
      <c r="U316" s="39">
        <f t="shared" si="313"/>
        <v>158276.16</v>
      </c>
      <c r="V316" s="39"/>
    </row>
    <row r="317" spans="1:22" ht="39.6" x14ac:dyDescent="0.25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6.4" x14ac:dyDescent="0.25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9.6" x14ac:dyDescent="0.25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9.6" x14ac:dyDescent="0.25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6" x14ac:dyDescent="0.25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7"/>
      <c r="J321" s="647"/>
      <c r="K321" s="647"/>
      <c r="L321" s="647"/>
      <c r="M321" s="647"/>
      <c r="N321" s="647"/>
      <c r="O321" s="647"/>
      <c r="P321" s="647"/>
      <c r="Q321" s="649"/>
      <c r="S321" s="4">
        <v>190173.79</v>
      </c>
      <c r="U321" s="39">
        <f t="shared" ref="U321:U339" si="331">+S321-K321</f>
        <v>190173.79</v>
      </c>
      <c r="V321" s="39"/>
    </row>
    <row r="322" spans="1:22" x14ac:dyDescent="0.25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6.4" x14ac:dyDescent="0.25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6.4" x14ac:dyDescent="0.25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6" x14ac:dyDescent="0.25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6" x14ac:dyDescent="0.25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7"/>
      <c r="J326" s="647"/>
      <c r="K326" s="647"/>
      <c r="L326" s="647"/>
      <c r="M326" s="647"/>
      <c r="N326" s="647"/>
      <c r="O326" s="647"/>
      <c r="P326" s="647"/>
      <c r="Q326" s="649"/>
      <c r="S326" s="4">
        <v>5082.57</v>
      </c>
      <c r="U326" s="39">
        <f t="shared" si="331"/>
        <v>5082.57</v>
      </c>
      <c r="V326" s="39"/>
    </row>
    <row r="327" spans="1:22" ht="39.6" x14ac:dyDescent="0.25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6" x14ac:dyDescent="0.25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7"/>
      <c r="J328" s="647"/>
      <c r="K328" s="647"/>
      <c r="L328" s="647"/>
      <c r="M328" s="647"/>
      <c r="N328" s="647"/>
      <c r="O328" s="647"/>
      <c r="P328" s="647"/>
      <c r="Q328" s="649"/>
      <c r="S328" s="4">
        <v>30190.87</v>
      </c>
      <c r="U328" s="39">
        <f t="shared" si="331"/>
        <v>30190.87</v>
      </c>
      <c r="V328" s="39"/>
    </row>
    <row r="329" spans="1:22" ht="26.4" x14ac:dyDescent="0.25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6.4" x14ac:dyDescent="0.25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6.4" x14ac:dyDescent="0.25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6.4" x14ac:dyDescent="0.25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6.4" x14ac:dyDescent="0.25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6.4" x14ac:dyDescent="0.25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6.4" x14ac:dyDescent="0.25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6.4" x14ac:dyDescent="0.25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9.6" x14ac:dyDescent="0.25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9.6" x14ac:dyDescent="0.25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x14ac:dyDescent="0.25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9.6" x14ac:dyDescent="0.25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45" customHeight="1" x14ac:dyDescent="0.25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32"/>
      <c r="I341" s="632"/>
      <c r="J341" s="632"/>
      <c r="K341" s="632"/>
      <c r="L341" s="632"/>
      <c r="M341" s="632"/>
      <c r="N341" s="632"/>
      <c r="O341" s="632"/>
      <c r="P341" s="632"/>
      <c r="Q341" s="650"/>
      <c r="S341" s="4">
        <v>20883.23</v>
      </c>
      <c r="U341" s="39">
        <f t="shared" ref="U341:U388" si="352">+S341-K341</f>
        <v>20883.23</v>
      </c>
      <c r="V341" s="39"/>
    </row>
    <row r="342" spans="1:22" ht="39.6" x14ac:dyDescent="0.25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9.6" x14ac:dyDescent="0.25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9.6" x14ac:dyDescent="0.25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9.6" x14ac:dyDescent="0.25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9.6" x14ac:dyDescent="0.25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6.4" x14ac:dyDescent="0.25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6.4" x14ac:dyDescent="0.25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6" x14ac:dyDescent="0.25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9.6" x14ac:dyDescent="0.25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6" x14ac:dyDescent="0.25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39.6" x14ac:dyDescent="0.25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6.4" x14ac:dyDescent="0.25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9.6" x14ac:dyDescent="0.25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9.6" x14ac:dyDescent="0.25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6" x14ac:dyDescent="0.25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6" x14ac:dyDescent="0.25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2.8" x14ac:dyDescent="0.25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6.4" x14ac:dyDescent="0.25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6" x14ac:dyDescent="0.25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6.4" x14ac:dyDescent="0.25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6" x14ac:dyDescent="0.25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9.6" x14ac:dyDescent="0.25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6.4" x14ac:dyDescent="0.25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6" x14ac:dyDescent="0.25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9.6" x14ac:dyDescent="0.25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2.8" x14ac:dyDescent="0.25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2.8" x14ac:dyDescent="0.25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6.4" x14ac:dyDescent="0.25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6" x14ac:dyDescent="0.25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6.4" x14ac:dyDescent="0.25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6.4" x14ac:dyDescent="0.25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6.4" x14ac:dyDescent="0.25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6" x14ac:dyDescent="0.25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6" x14ac:dyDescent="0.25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7"/>
      <c r="J375" s="647"/>
      <c r="K375" s="647"/>
      <c r="L375" s="647"/>
      <c r="M375" s="647"/>
      <c r="N375" s="647"/>
      <c r="O375" s="647"/>
      <c r="P375" s="647"/>
      <c r="Q375" s="433"/>
      <c r="S375" s="4">
        <v>2277.52</v>
      </c>
      <c r="U375" s="39">
        <f t="shared" si="352"/>
        <v>2277.52</v>
      </c>
      <c r="V375" s="39"/>
    </row>
    <row r="376" spans="1:22" ht="39.6" x14ac:dyDescent="0.25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6" x14ac:dyDescent="0.25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7"/>
      <c r="J377" s="647"/>
      <c r="K377" s="647"/>
      <c r="L377" s="647"/>
      <c r="M377" s="647"/>
      <c r="N377" s="647"/>
      <c r="O377" s="647"/>
      <c r="P377" s="647"/>
      <c r="Q377" s="433"/>
      <c r="S377" s="4">
        <v>14537.02</v>
      </c>
      <c r="U377" s="39">
        <f t="shared" si="352"/>
        <v>14537.02</v>
      </c>
      <c r="V377" s="39"/>
    </row>
    <row r="378" spans="1:22" ht="26.4" x14ac:dyDescent="0.25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6.4" x14ac:dyDescent="0.25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6.4" x14ac:dyDescent="0.25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6.4" x14ac:dyDescent="0.25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6.4" x14ac:dyDescent="0.25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6.4" x14ac:dyDescent="0.25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6.4" x14ac:dyDescent="0.25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6.4" x14ac:dyDescent="0.25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9.6" x14ac:dyDescent="0.25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9.6" x14ac:dyDescent="0.25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x14ac:dyDescent="0.25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9.6" x14ac:dyDescent="0.25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9.6" x14ac:dyDescent="0.25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6" x14ac:dyDescent="0.25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7"/>
      <c r="J391" s="647"/>
      <c r="K391" s="647"/>
      <c r="L391" s="647"/>
      <c r="M391" s="647"/>
      <c r="N391" s="647"/>
      <c r="O391" s="647"/>
      <c r="P391" s="647"/>
      <c r="Q391" s="649"/>
      <c r="S391" s="4">
        <v>11614.43</v>
      </c>
      <c r="U391" s="39">
        <f t="shared" ref="U391:U438" si="406">+S391-K391</f>
        <v>11614.43</v>
      </c>
      <c r="V391" s="39"/>
    </row>
    <row r="392" spans="1:22" ht="39.6" x14ac:dyDescent="0.25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9.6" x14ac:dyDescent="0.25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9.6" x14ac:dyDescent="0.25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9.6" x14ac:dyDescent="0.25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9.6" x14ac:dyDescent="0.25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6.4" x14ac:dyDescent="0.25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6.4" x14ac:dyDescent="0.25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45" customHeight="1" x14ac:dyDescent="0.25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32"/>
      <c r="I399" s="632"/>
      <c r="J399" s="632"/>
      <c r="K399" s="632"/>
      <c r="L399" s="632"/>
      <c r="M399" s="632"/>
      <c r="N399" s="632"/>
      <c r="O399" s="632"/>
      <c r="P399" s="632"/>
      <c r="Q399" s="650"/>
      <c r="S399" s="4">
        <v>5906.54</v>
      </c>
      <c r="U399" s="39">
        <f t="shared" si="406"/>
        <v>5906.54</v>
      </c>
      <c r="V399" s="39"/>
    </row>
    <row r="400" spans="1:22" ht="39.6" x14ac:dyDescent="0.25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6" x14ac:dyDescent="0.25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7"/>
      <c r="J401" s="647"/>
      <c r="K401" s="647"/>
      <c r="L401" s="647"/>
      <c r="M401" s="647"/>
      <c r="N401" s="647"/>
      <c r="O401" s="647"/>
      <c r="P401" s="647"/>
      <c r="Q401" s="649"/>
      <c r="S401" s="4">
        <v>13935.75</v>
      </c>
      <c r="U401" s="39">
        <f t="shared" si="406"/>
        <v>13935.75</v>
      </c>
      <c r="V401" s="39"/>
    </row>
    <row r="402" spans="1:22" ht="39.6" x14ac:dyDescent="0.25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6.4" x14ac:dyDescent="0.25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9.6" x14ac:dyDescent="0.25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9.6" x14ac:dyDescent="0.25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45" customHeight="1" x14ac:dyDescent="0.25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32"/>
      <c r="I406" s="632"/>
      <c r="J406" s="632"/>
      <c r="K406" s="632"/>
      <c r="L406" s="632"/>
      <c r="M406" s="632"/>
      <c r="N406" s="632"/>
      <c r="O406" s="632"/>
      <c r="P406" s="632"/>
      <c r="Q406" s="650"/>
      <c r="S406" s="4">
        <v>10544.46</v>
      </c>
      <c r="U406" s="39">
        <f t="shared" si="406"/>
        <v>10544.46</v>
      </c>
      <c r="V406" s="39"/>
    </row>
    <row r="407" spans="1:22" ht="39.6" x14ac:dyDescent="0.25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2.8" x14ac:dyDescent="0.25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45" customHeight="1" x14ac:dyDescent="0.25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32"/>
      <c r="I409" s="632"/>
      <c r="J409" s="632"/>
      <c r="K409" s="632"/>
      <c r="L409" s="632"/>
      <c r="M409" s="632"/>
      <c r="N409" s="632"/>
      <c r="O409" s="632"/>
      <c r="P409" s="632"/>
      <c r="Q409" s="650"/>
      <c r="S409" s="4">
        <v>17525.580000000002</v>
      </c>
      <c r="U409" s="39">
        <f t="shared" si="406"/>
        <v>17525.580000000002</v>
      </c>
      <c r="V409" s="39"/>
    </row>
    <row r="410" spans="1:22" ht="26.4" x14ac:dyDescent="0.25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6" x14ac:dyDescent="0.25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9.6" x14ac:dyDescent="0.25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6.4" x14ac:dyDescent="0.25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9.6" x14ac:dyDescent="0.25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6" x14ac:dyDescent="0.25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9.6" x14ac:dyDescent="0.25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2.8" x14ac:dyDescent="0.25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2.8" x14ac:dyDescent="0.25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6.4" x14ac:dyDescent="0.25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6" x14ac:dyDescent="0.25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6.4" x14ac:dyDescent="0.25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6.4" x14ac:dyDescent="0.25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6.4" x14ac:dyDescent="0.25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6" x14ac:dyDescent="0.25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6" x14ac:dyDescent="0.25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7"/>
      <c r="J425" s="647"/>
      <c r="K425" s="647"/>
      <c r="L425" s="647"/>
      <c r="M425" s="647"/>
      <c r="N425" s="647"/>
      <c r="O425" s="647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9.6" x14ac:dyDescent="0.25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45" customHeight="1" x14ac:dyDescent="0.25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32"/>
      <c r="I427" s="632"/>
      <c r="J427" s="632"/>
      <c r="K427" s="632"/>
      <c r="L427" s="632"/>
      <c r="M427" s="632"/>
      <c r="N427" s="632"/>
      <c r="O427" s="632"/>
      <c r="P427" s="632"/>
      <c r="Q427" s="650"/>
      <c r="S427" s="4">
        <v>14821.6</v>
      </c>
      <c r="U427" s="39">
        <f t="shared" si="406"/>
        <v>14821.6</v>
      </c>
      <c r="V427" s="39"/>
    </row>
    <row r="428" spans="1:22" ht="26.4" x14ac:dyDescent="0.25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6.4" x14ac:dyDescent="0.25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6.4" x14ac:dyDescent="0.25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6.4" x14ac:dyDescent="0.25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6.4" x14ac:dyDescent="0.25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6.4" x14ac:dyDescent="0.25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6.4" x14ac:dyDescent="0.25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6.4" x14ac:dyDescent="0.25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9.6" x14ac:dyDescent="0.25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9.6" x14ac:dyDescent="0.25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x14ac:dyDescent="0.25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9.6" x14ac:dyDescent="0.25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9.6" x14ac:dyDescent="0.25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45" customHeight="1" x14ac:dyDescent="0.25">
      <c r="A441" s="364" t="s">
        <v>35</v>
      </c>
      <c r="B441" s="377" t="s">
        <v>142</v>
      </c>
      <c r="C441" s="378"/>
      <c r="D441" s="632"/>
      <c r="E441" s="632"/>
      <c r="F441" s="632"/>
      <c r="G441" s="632"/>
      <c r="H441" s="632"/>
      <c r="I441" s="632"/>
      <c r="J441" s="632"/>
      <c r="K441" s="632"/>
      <c r="L441" s="632"/>
      <c r="M441" s="632"/>
      <c r="N441" s="632"/>
      <c r="O441" s="632"/>
      <c r="P441" s="632"/>
      <c r="Q441" s="650"/>
      <c r="S441" s="4">
        <v>9642.52</v>
      </c>
      <c r="U441" s="39">
        <f t="shared" ref="U441:U504" si="458">+S441-K441</f>
        <v>9642.52</v>
      </c>
      <c r="V441" s="39"/>
    </row>
    <row r="442" spans="1:22" ht="39.6" x14ac:dyDescent="0.25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9.6" x14ac:dyDescent="0.25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9.6" x14ac:dyDescent="0.25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9.6" x14ac:dyDescent="0.25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9.6" x14ac:dyDescent="0.25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6.4" x14ac:dyDescent="0.25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6.4" x14ac:dyDescent="0.25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45" customHeight="1" x14ac:dyDescent="0.25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32"/>
      <c r="I449" s="632"/>
      <c r="J449" s="632"/>
      <c r="K449" s="632"/>
      <c r="L449" s="632"/>
      <c r="M449" s="632"/>
      <c r="N449" s="632"/>
      <c r="O449" s="632"/>
      <c r="P449" s="632"/>
      <c r="Q449" s="650"/>
      <c r="S449" s="4">
        <v>4544.6899999999996</v>
      </c>
      <c r="U449" s="39">
        <f t="shared" si="458"/>
        <v>4544.6899999999996</v>
      </c>
      <c r="V449" s="39"/>
    </row>
    <row r="450" spans="1:22" ht="39.6" x14ac:dyDescent="0.25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45" customHeight="1" x14ac:dyDescent="0.25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32"/>
      <c r="I451" s="632"/>
      <c r="J451" s="632"/>
      <c r="K451" s="632"/>
      <c r="L451" s="632"/>
      <c r="M451" s="632"/>
      <c r="N451" s="632"/>
      <c r="O451" s="632"/>
      <c r="P451" s="632"/>
      <c r="Q451" s="650"/>
      <c r="S451" s="4">
        <v>10721.65</v>
      </c>
      <c r="U451" s="39">
        <f t="shared" si="458"/>
        <v>10721.65</v>
      </c>
      <c r="V451" s="39"/>
    </row>
    <row r="452" spans="1:22" ht="39.6" x14ac:dyDescent="0.25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6.4" x14ac:dyDescent="0.25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9.6" x14ac:dyDescent="0.25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45" customHeight="1" x14ac:dyDescent="0.25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32"/>
      <c r="I455" s="632"/>
      <c r="J455" s="632"/>
      <c r="K455" s="632"/>
      <c r="L455" s="632"/>
      <c r="M455" s="632"/>
      <c r="N455" s="632"/>
      <c r="O455" s="632"/>
      <c r="P455" s="632"/>
      <c r="Q455" s="433"/>
      <c r="S455" s="4">
        <v>8151.07</v>
      </c>
      <c r="U455" s="39">
        <f t="shared" si="458"/>
        <v>8151.07</v>
      </c>
      <c r="V455" s="39"/>
    </row>
    <row r="456" spans="1:22" ht="26.4" x14ac:dyDescent="0.25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6.4" x14ac:dyDescent="0.25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45" customHeight="1" x14ac:dyDescent="0.25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6.4" x14ac:dyDescent="0.25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6" x14ac:dyDescent="0.25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9.6" x14ac:dyDescent="0.25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45" customHeight="1" x14ac:dyDescent="0.25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32"/>
      <c r="I462" s="632"/>
      <c r="J462" s="632"/>
      <c r="K462" s="632"/>
      <c r="L462" s="632"/>
      <c r="M462" s="632"/>
      <c r="N462" s="632"/>
      <c r="O462" s="632"/>
      <c r="P462" s="632"/>
      <c r="Q462" s="650"/>
      <c r="S462" s="4">
        <v>15319.44</v>
      </c>
      <c r="U462" s="39">
        <f t="shared" si="458"/>
        <v>15319.44</v>
      </c>
      <c r="V462" s="39"/>
    </row>
    <row r="463" spans="1:22" ht="39.6" x14ac:dyDescent="0.25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2.8" x14ac:dyDescent="0.25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2.8" x14ac:dyDescent="0.25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6.4" x14ac:dyDescent="0.25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2.8" x14ac:dyDescent="0.25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45" customHeight="1" x14ac:dyDescent="0.25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32"/>
      <c r="I468" s="632"/>
      <c r="J468" s="632"/>
      <c r="K468" s="632"/>
      <c r="L468" s="632"/>
      <c r="M468" s="632"/>
      <c r="N468" s="632"/>
      <c r="O468" s="632"/>
      <c r="P468" s="632"/>
      <c r="Q468" s="650"/>
      <c r="S468" s="4">
        <v>1975.66</v>
      </c>
      <c r="U468" s="39">
        <f t="shared" si="458"/>
        <v>1975.66</v>
      </c>
      <c r="V468" s="39"/>
    </row>
    <row r="469" spans="1:22" ht="26.4" x14ac:dyDescent="0.25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6.4" x14ac:dyDescent="0.25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6.4" x14ac:dyDescent="0.25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6" x14ac:dyDescent="0.25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7"/>
      <c r="J472" s="647"/>
      <c r="K472" s="647"/>
      <c r="L472" s="647"/>
      <c r="M472" s="647"/>
      <c r="N472" s="647"/>
      <c r="O472" s="647"/>
      <c r="P472" s="647"/>
      <c r="Q472" s="649"/>
      <c r="S472" s="4">
        <v>3921.86</v>
      </c>
      <c r="U472" s="39">
        <f t="shared" si="458"/>
        <v>3921.86</v>
      </c>
      <c r="V472" s="39"/>
    </row>
    <row r="473" spans="1:22" ht="26.4" x14ac:dyDescent="0.25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9.6" x14ac:dyDescent="0.25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6.4" x14ac:dyDescent="0.25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45" customHeight="1" x14ac:dyDescent="0.25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45" customHeight="1" x14ac:dyDescent="0.25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32"/>
      <c r="I477" s="632"/>
      <c r="J477" s="632"/>
      <c r="K477" s="632"/>
      <c r="L477" s="632"/>
      <c r="M477" s="632"/>
      <c r="N477" s="632"/>
      <c r="O477" s="632"/>
      <c r="P477" s="632"/>
      <c r="Q477" s="433"/>
      <c r="S477" s="4">
        <v>167355.75</v>
      </c>
      <c r="U477" s="39">
        <f t="shared" si="458"/>
        <v>167355.75</v>
      </c>
      <c r="V477" s="39"/>
    </row>
    <row r="478" spans="1:22" ht="39.6" x14ac:dyDescent="0.25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9.6" x14ac:dyDescent="0.25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6" x14ac:dyDescent="0.25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6" x14ac:dyDescent="0.25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2.8" x14ac:dyDescent="0.25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45" customHeight="1" x14ac:dyDescent="0.25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45" customHeight="1" x14ac:dyDescent="0.25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32"/>
      <c r="I484" s="632"/>
      <c r="J484" s="632"/>
      <c r="K484" s="632"/>
      <c r="L484" s="632"/>
      <c r="M484" s="632"/>
      <c r="N484" s="632"/>
      <c r="O484" s="63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6.4" x14ac:dyDescent="0.25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9.6" x14ac:dyDescent="0.25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6.4" x14ac:dyDescent="0.25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x14ac:dyDescent="0.25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6" x14ac:dyDescent="0.25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6" x14ac:dyDescent="0.25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7"/>
      <c r="J490" s="647"/>
      <c r="K490" s="647"/>
      <c r="L490" s="647"/>
      <c r="M490" s="647"/>
      <c r="N490" s="647"/>
      <c r="O490" s="647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9.6" x14ac:dyDescent="0.25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6" x14ac:dyDescent="0.25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6" x14ac:dyDescent="0.25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6" x14ac:dyDescent="0.25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9.6" x14ac:dyDescent="0.25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9.6" x14ac:dyDescent="0.25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45" customHeight="1" x14ac:dyDescent="0.25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45" customHeight="1" x14ac:dyDescent="0.25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32"/>
      <c r="I498" s="632"/>
      <c r="J498" s="632"/>
      <c r="K498" s="632"/>
      <c r="L498" s="632"/>
      <c r="M498" s="632"/>
      <c r="N498" s="632"/>
      <c r="O498" s="632"/>
      <c r="P498" s="632"/>
      <c r="Q498" s="433"/>
      <c r="S498" s="4">
        <v>121749.64</v>
      </c>
      <c r="U498" s="39">
        <f t="shared" si="458"/>
        <v>121749.64</v>
      </c>
      <c r="V498" s="39"/>
    </row>
    <row r="499" spans="1:22" ht="26.4" x14ac:dyDescent="0.25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6.4" x14ac:dyDescent="0.25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6.4" x14ac:dyDescent="0.25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6.4" x14ac:dyDescent="0.25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6.4" x14ac:dyDescent="0.25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6.4" x14ac:dyDescent="0.25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6.4" x14ac:dyDescent="0.25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6.4" x14ac:dyDescent="0.25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9.6" x14ac:dyDescent="0.25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9.6" x14ac:dyDescent="0.25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9.6" x14ac:dyDescent="0.25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9.6" x14ac:dyDescent="0.25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9.6" x14ac:dyDescent="0.25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6.4" x14ac:dyDescent="0.25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6.4" x14ac:dyDescent="0.25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6.4" x14ac:dyDescent="0.25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6.4" x14ac:dyDescent="0.25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6.4" x14ac:dyDescent="0.25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6.4" x14ac:dyDescent="0.25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9.6" x14ac:dyDescent="0.25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9.6" x14ac:dyDescent="0.25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9.6" x14ac:dyDescent="0.25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9.6" x14ac:dyDescent="0.25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9.6" x14ac:dyDescent="0.25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9.6" x14ac:dyDescent="0.25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9.6" x14ac:dyDescent="0.25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9.6" x14ac:dyDescent="0.25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6.4" x14ac:dyDescent="0.25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6.4" x14ac:dyDescent="0.25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6.4" x14ac:dyDescent="0.25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9.6" x14ac:dyDescent="0.25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6.4" x14ac:dyDescent="0.25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6.4" x14ac:dyDescent="0.25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2.8" x14ac:dyDescent="0.25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6.4" x14ac:dyDescent="0.25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9.6" x14ac:dyDescent="0.25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9.6" x14ac:dyDescent="0.25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6.4" x14ac:dyDescent="0.25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6" x14ac:dyDescent="0.25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6" x14ac:dyDescent="0.25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7"/>
      <c r="J538" s="647"/>
      <c r="K538" s="647"/>
      <c r="L538" s="647"/>
      <c r="M538" s="647"/>
      <c r="N538" s="647"/>
      <c r="O538" s="647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6.4" x14ac:dyDescent="0.25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6.4" x14ac:dyDescent="0.25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9.6" x14ac:dyDescent="0.25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9.6" x14ac:dyDescent="0.25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6.4" x14ac:dyDescent="0.25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9.6" x14ac:dyDescent="0.25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6" x14ac:dyDescent="0.25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52.8" x14ac:dyDescent="0.25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52.8" x14ac:dyDescent="0.25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6.4" x14ac:dyDescent="0.25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6" x14ac:dyDescent="0.25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6" x14ac:dyDescent="0.25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7"/>
      <c r="J550" s="647"/>
      <c r="K550" s="647"/>
      <c r="L550" s="647"/>
      <c r="M550" s="647"/>
      <c r="N550" s="647"/>
      <c r="O550" s="647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9.6" x14ac:dyDescent="0.25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3.95" customHeight="1" x14ac:dyDescent="0.25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48"/>
      <c r="J552" s="648"/>
      <c r="K552" s="648"/>
      <c r="L552" s="648"/>
      <c r="M552" s="648"/>
      <c r="N552" s="648"/>
      <c r="O552" s="648"/>
      <c r="P552" s="648"/>
      <c r="Q552" s="433"/>
      <c r="S552" s="4">
        <v>14860.51</v>
      </c>
      <c r="U552" s="39">
        <f t="shared" si="534"/>
        <v>14860.51</v>
      </c>
      <c r="V552" s="39"/>
    </row>
    <row r="553" spans="1:22" ht="26.4" x14ac:dyDescent="0.25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6.4" x14ac:dyDescent="0.25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6.4" x14ac:dyDescent="0.25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9.6" x14ac:dyDescent="0.25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6" x14ac:dyDescent="0.25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7"/>
      <c r="J557" s="647"/>
      <c r="K557" s="647"/>
      <c r="L557" s="647"/>
      <c r="M557" s="647"/>
      <c r="N557" s="647"/>
      <c r="O557" s="647"/>
      <c r="P557" s="647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25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6" x14ac:dyDescent="0.25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7"/>
      <c r="J559" s="647"/>
      <c r="K559" s="647"/>
      <c r="L559" s="647"/>
      <c r="M559" s="647"/>
      <c r="N559" s="647"/>
      <c r="O559" s="647"/>
      <c r="P559" s="647"/>
      <c r="Q559" s="433"/>
      <c r="S559" s="4">
        <v>33745.94</v>
      </c>
      <c r="U559" s="39">
        <f t="shared" si="534"/>
        <v>33745.94</v>
      </c>
      <c r="V559" s="39"/>
    </row>
    <row r="560" spans="1:22" ht="52.8" x14ac:dyDescent="0.25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6" x14ac:dyDescent="0.25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7"/>
      <c r="J561" s="647"/>
      <c r="K561" s="647"/>
      <c r="L561" s="647"/>
      <c r="M561" s="647"/>
      <c r="N561" s="647"/>
      <c r="O561" s="647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9.6" x14ac:dyDescent="0.25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2.8" x14ac:dyDescent="0.25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6" x14ac:dyDescent="0.25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7"/>
      <c r="J564" s="647"/>
      <c r="K564" s="647"/>
      <c r="L564" s="647"/>
      <c r="M564" s="647"/>
      <c r="N564" s="647"/>
      <c r="O564" s="647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25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83"/>
      <c r="B566" s="684"/>
      <c r="C566" s="684"/>
      <c r="D566" s="684"/>
      <c r="E566" s="684"/>
      <c r="F566" s="684"/>
      <c r="G566" s="684"/>
      <c r="H566" s="684"/>
      <c r="I566" s="684"/>
      <c r="J566" s="684"/>
      <c r="K566" s="684"/>
      <c r="L566" s="684"/>
      <c r="M566" s="684"/>
      <c r="N566" s="684"/>
      <c r="O566" s="684"/>
      <c r="P566" s="684"/>
      <c r="Q566" s="685"/>
      <c r="R566" s="9"/>
      <c r="S566" s="9"/>
      <c r="T566" s="9"/>
      <c r="U566" s="9"/>
      <c r="V566" s="9"/>
    </row>
    <row r="567" spans="1:22" s="10" customFormat="1" ht="16.5" customHeight="1" x14ac:dyDescent="0.3">
      <c r="A567" s="686" t="s">
        <v>1524</v>
      </c>
      <c r="B567" s="687"/>
      <c r="C567" s="687"/>
      <c r="D567" s="687"/>
      <c r="E567" s="687"/>
      <c r="F567" s="687"/>
      <c r="G567" s="687"/>
      <c r="H567" s="687"/>
      <c r="I567" s="687"/>
      <c r="J567" s="68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25">
      <c r="A568" s="622"/>
      <c r="B568" s="580"/>
      <c r="C568" s="580"/>
      <c r="D568" s="580"/>
      <c r="E568" s="580"/>
      <c r="F568" s="580"/>
      <c r="G568" s="580"/>
      <c r="H568" s="580"/>
      <c r="I568" s="580"/>
      <c r="J568" s="580"/>
      <c r="K568" s="580"/>
      <c r="L568" s="580"/>
      <c r="M568" s="580"/>
      <c r="N568" s="580"/>
      <c r="O568" s="580"/>
      <c r="P568" s="580"/>
      <c r="Q568" s="623"/>
    </row>
    <row r="569" spans="1:22" x14ac:dyDescent="0.25">
      <c r="A569" s="86"/>
      <c r="Q569" s="87"/>
    </row>
    <row r="570" spans="1:22" x14ac:dyDescent="0.25">
      <c r="A570" s="86"/>
      <c r="B570" s="38"/>
      <c r="K570" s="39"/>
      <c r="L570" s="39"/>
      <c r="M570" s="39"/>
      <c r="N570" s="39"/>
      <c r="Q570" s="87"/>
    </row>
    <row r="571" spans="1:22" x14ac:dyDescent="0.25">
      <c r="A571" s="86"/>
      <c r="K571" s="39"/>
      <c r="L571" s="39"/>
      <c r="M571" s="39"/>
      <c r="N571" s="39"/>
      <c r="Q571" s="87"/>
    </row>
    <row r="572" spans="1:22" x14ac:dyDescent="0.25">
      <c r="A572" s="86"/>
      <c r="Q572" s="87"/>
    </row>
    <row r="573" spans="1:22" x14ac:dyDescent="0.25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25">
      <c r="K575" s="39">
        <f>K567-'BM05'!H544</f>
        <v>0</v>
      </c>
      <c r="L575" s="39"/>
      <c r="M575" s="39"/>
      <c r="N575" s="39"/>
    </row>
    <row r="578" spans="14:18" ht="18" x14ac:dyDescent="0.25">
      <c r="P578" s="527">
        <f>'BM08'!P567+'BM09'!O567</f>
        <v>782907.55000000016</v>
      </c>
    </row>
    <row r="581" spans="14:18" x14ac:dyDescent="0.25">
      <c r="N581" s="645">
        <f>N567-K567</f>
        <v>149350.37000000058</v>
      </c>
      <c r="O581" s="646"/>
    </row>
    <row r="582" spans="14:18" ht="20.399999999999999" x14ac:dyDescent="0.25">
      <c r="N582" s="646"/>
      <c r="O582" s="646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53"/>
  <sheetViews>
    <sheetView view="pageBreakPreview" topLeftCell="A786" zoomScale="115" zoomScaleNormal="110" zoomScaleSheetLayoutView="115" workbookViewId="0">
      <selection activeCell="M793" sqref="M793"/>
    </sheetView>
  </sheetViews>
  <sheetFormatPr defaultColWidth="9" defaultRowHeight="13.2" x14ac:dyDescent="0.25"/>
  <cols>
    <col min="1" max="1" width="7.5" style="48" customWidth="1"/>
    <col min="2" max="2" width="28.796875" style="48" customWidth="1"/>
    <col min="3" max="3" width="24.5" style="48" customWidth="1"/>
    <col min="4" max="4" width="5.59765625" style="48" customWidth="1"/>
    <col min="5" max="5" width="7.296875" style="48" customWidth="1"/>
    <col min="6" max="6" width="6.59765625" style="48" customWidth="1"/>
    <col min="7" max="7" width="7.796875" style="48" customWidth="1"/>
    <col min="8" max="8" width="5.796875" style="48" customWidth="1"/>
    <col min="9" max="9" width="7.59765625" style="48" customWidth="1"/>
    <col min="10" max="10" width="5.69921875" style="48" customWidth="1"/>
    <col min="11" max="11" width="6.296875" style="48" customWidth="1"/>
    <col min="12" max="12" width="7" style="48" customWidth="1"/>
    <col min="13" max="13" width="6.5" style="48" customWidth="1"/>
    <col min="14" max="14" width="5.09765625" style="48" customWidth="1"/>
    <col min="15" max="15" width="2.296875" style="48" customWidth="1"/>
    <col min="16" max="16384" width="9" style="48"/>
  </cols>
  <sheetData>
    <row r="1" spans="1:16" ht="12" customHeight="1" x14ac:dyDescent="0.25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25">
      <c r="A2" s="695" t="s">
        <v>762</v>
      </c>
      <c r="B2" s="696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25">
      <c r="A3" s="695" t="s">
        <v>764</v>
      </c>
      <c r="B3" s="696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25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25">
      <c r="A5" s="49" t="s">
        <v>767</v>
      </c>
      <c r="B5" s="51"/>
      <c r="C5" s="697" t="s">
        <v>768</v>
      </c>
      <c r="D5" s="697"/>
      <c r="E5" s="697"/>
      <c r="F5" s="697"/>
      <c r="G5" s="697"/>
      <c r="H5" s="697"/>
      <c r="I5" s="51"/>
      <c r="J5" s="51"/>
      <c r="K5" s="51"/>
      <c r="L5" s="51"/>
      <c r="M5" s="51"/>
      <c r="N5" s="52"/>
    </row>
    <row r="6" spans="1:16" ht="12" customHeight="1" x14ac:dyDescent="0.25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3" customHeight="1" x14ac:dyDescent="0.25">
      <c r="A7" s="695" t="s">
        <v>771</v>
      </c>
      <c r="B7" s="696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85" customHeight="1" x14ac:dyDescent="0.25">
      <c r="A8" s="698" t="s">
        <v>773</v>
      </c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</row>
    <row r="9" spans="1:16" ht="12" customHeight="1" x14ac:dyDescent="0.25">
      <c r="A9" s="699" t="s">
        <v>774</v>
      </c>
      <c r="B9" s="701" t="s">
        <v>775</v>
      </c>
      <c r="C9" s="701" t="s">
        <v>776</v>
      </c>
      <c r="D9" s="699" t="s">
        <v>777</v>
      </c>
      <c r="E9" s="703" t="s">
        <v>778</v>
      </c>
      <c r="F9" s="704"/>
      <c r="G9" s="704"/>
      <c r="H9" s="704"/>
      <c r="I9" s="704"/>
      <c r="J9" s="705"/>
      <c r="K9" s="706" t="s">
        <v>779</v>
      </c>
      <c r="L9" s="707"/>
      <c r="M9" s="708"/>
      <c r="N9" s="699" t="s">
        <v>780</v>
      </c>
    </row>
    <row r="10" spans="1:16" ht="13.35" customHeight="1" x14ac:dyDescent="0.25">
      <c r="A10" s="700"/>
      <c r="B10" s="702"/>
      <c r="C10" s="702"/>
      <c r="D10" s="700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0"/>
    </row>
    <row r="11" spans="1:16" ht="12" customHeight="1" x14ac:dyDescent="0.25">
      <c r="A11" s="56" t="s">
        <v>790</v>
      </c>
      <c r="B11" s="709" t="s">
        <v>791</v>
      </c>
      <c r="C11" s="710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1.2" x14ac:dyDescent="0.25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1" x14ac:dyDescent="0.25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35" customHeight="1" x14ac:dyDescent="0.25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" customHeight="1" x14ac:dyDescent="0.25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25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25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25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25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25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25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25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25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25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25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85" customHeight="1" x14ac:dyDescent="0.25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25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5" customHeight="1" x14ac:dyDescent="0.25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1" x14ac:dyDescent="0.25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25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25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5" customHeight="1" x14ac:dyDescent="0.25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5" customHeight="1" x14ac:dyDescent="0.25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" customHeight="1" x14ac:dyDescent="0.25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099999999999994" customHeight="1" x14ac:dyDescent="0.25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599999999999994" customHeight="1" x14ac:dyDescent="0.25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25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8" customHeight="1" x14ac:dyDescent="0.25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25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25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599999999999994" customHeight="1" x14ac:dyDescent="0.25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" customHeight="1" x14ac:dyDescent="0.25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5" customHeight="1" x14ac:dyDescent="0.25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25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85" customHeight="1" x14ac:dyDescent="0.25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5" customHeight="1" x14ac:dyDescent="0.25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3" customHeight="1" x14ac:dyDescent="0.25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3" customHeight="1" x14ac:dyDescent="0.25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0.799999999999997" x14ac:dyDescent="0.25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25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25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0.6" x14ac:dyDescent="0.25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25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25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25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0.6" x14ac:dyDescent="0.25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25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0.799999999999997" x14ac:dyDescent="0.25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25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0.6" x14ac:dyDescent="0.25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25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0.6" x14ac:dyDescent="0.25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25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0.6" x14ac:dyDescent="0.25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25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0.6" x14ac:dyDescent="0.25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25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0.799999999999997" x14ac:dyDescent="0.25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25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40.799999999999997" x14ac:dyDescent="0.25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25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1" x14ac:dyDescent="0.25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25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25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0.399999999999999" x14ac:dyDescent="0.25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25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25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1" x14ac:dyDescent="0.25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25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25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5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25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1.2" x14ac:dyDescent="0.25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51" x14ac:dyDescent="0.25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1.2" x14ac:dyDescent="0.25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1.2" x14ac:dyDescent="0.25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1" x14ac:dyDescent="0.25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0.6" x14ac:dyDescent="0.25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0.6" x14ac:dyDescent="0.25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1.400000000000006" x14ac:dyDescent="0.25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71.400000000000006" x14ac:dyDescent="0.25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1" x14ac:dyDescent="0.25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1.599999999999994" x14ac:dyDescent="0.25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1" x14ac:dyDescent="0.25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0.6" x14ac:dyDescent="0.25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1" x14ac:dyDescent="0.25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2" x14ac:dyDescent="0.25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1.8" x14ac:dyDescent="0.25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1.2" x14ac:dyDescent="0.25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1" x14ac:dyDescent="0.25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.05" customHeight="1" x14ac:dyDescent="0.25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1.400000000000006" x14ac:dyDescent="0.25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1" x14ac:dyDescent="0.25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1.400000000000006" x14ac:dyDescent="0.25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.399999999999999" x14ac:dyDescent="0.25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.399999999999999" x14ac:dyDescent="0.25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1.400000000000006" x14ac:dyDescent="0.25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1.8" x14ac:dyDescent="0.25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1.8" x14ac:dyDescent="0.25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30.6" x14ac:dyDescent="0.25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0.6" x14ac:dyDescent="0.25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1" x14ac:dyDescent="0.25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0.6" x14ac:dyDescent="0.25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0.799999999999997" x14ac:dyDescent="0.25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1" x14ac:dyDescent="0.25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11" t="s">
        <v>1025</v>
      </c>
      <c r="C319" s="712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8" customHeight="1" x14ac:dyDescent="0.25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25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25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25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25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25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25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25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25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8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25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25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25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25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25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25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25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1.2" x14ac:dyDescent="0.25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0.799999999999997" x14ac:dyDescent="0.25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25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25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0.6" x14ac:dyDescent="0.25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8" customHeight="1" x14ac:dyDescent="0.25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25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25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1.2" x14ac:dyDescent="0.25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1.2" x14ac:dyDescent="0.25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0.399999999999999" x14ac:dyDescent="0.25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.399999999999999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25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1" x14ac:dyDescent="0.25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5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25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8" customHeight="1" x14ac:dyDescent="0.25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1.400000000000006" x14ac:dyDescent="0.25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25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8" customHeight="1" x14ac:dyDescent="0.25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25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35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25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25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25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25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8" customHeight="1" x14ac:dyDescent="0.25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25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25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25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25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25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8" customHeight="1" x14ac:dyDescent="0.25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25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8" customHeight="1" x14ac:dyDescent="0.25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25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25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25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8" customHeight="1" x14ac:dyDescent="0.25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25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25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25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5" customHeight="1" x14ac:dyDescent="0.25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25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25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8" customHeight="1" x14ac:dyDescent="0.25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25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35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8" customHeight="1" x14ac:dyDescent="0.25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5" customHeight="1" x14ac:dyDescent="0.25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8" customHeight="1" x14ac:dyDescent="0.25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25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25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25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25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25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25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25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25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25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25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1.2" x14ac:dyDescent="0.25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5000000000000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0.799999999999997" hidden="1" x14ac:dyDescent="0.25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8" hidden="1" customHeight="1" x14ac:dyDescent="0.25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8" hidden="1" customHeight="1" x14ac:dyDescent="0.25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25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40.799999999999997" hidden="1" x14ac:dyDescent="0.25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25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0.6" x14ac:dyDescent="0.25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25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0.799999999999997" x14ac:dyDescent="0.25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25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25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25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25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71.400000000000006" x14ac:dyDescent="0.25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71.400000000000006" x14ac:dyDescent="0.25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71.400000000000006" x14ac:dyDescent="0.25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71.400000000000006" x14ac:dyDescent="0.25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8" customHeight="1" x14ac:dyDescent="0.25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25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25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1" x14ac:dyDescent="0.25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5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25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25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25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25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25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25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25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25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1.2" x14ac:dyDescent="0.25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8" customHeight="1" x14ac:dyDescent="0.25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8" customHeight="1" x14ac:dyDescent="0.25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25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25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8" customHeight="1" x14ac:dyDescent="0.25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25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25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25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25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25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8" customHeight="1" x14ac:dyDescent="0.25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25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5" customHeight="1" x14ac:dyDescent="0.25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25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25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25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8" customHeight="1" x14ac:dyDescent="0.25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8" customHeight="1" x14ac:dyDescent="0.25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25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25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25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25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25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8" customHeight="1" x14ac:dyDescent="0.25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25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25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25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25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25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1.2" x14ac:dyDescent="0.25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0.799999999999997" x14ac:dyDescent="0.25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25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0.399999999999999" x14ac:dyDescent="0.25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0.799999999999997" x14ac:dyDescent="0.25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49999999999997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0.799999999999997" x14ac:dyDescent="0.25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0.799999999999997" x14ac:dyDescent="0.25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51" x14ac:dyDescent="0.25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1" x14ac:dyDescent="0.25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25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0.799999999999997" x14ac:dyDescent="0.25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25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1" x14ac:dyDescent="0.25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5" customHeight="1" x14ac:dyDescent="0.25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1.2" x14ac:dyDescent="0.25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25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25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25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25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8" customHeight="1" x14ac:dyDescent="0.25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8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25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25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51" hidden="1" x14ac:dyDescent="0.25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1.400000000000006" hidden="1" x14ac:dyDescent="0.25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1.2" x14ac:dyDescent="0.25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1.400000000000006" x14ac:dyDescent="0.25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0.6" x14ac:dyDescent="0.25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25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25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40.799999999999997" x14ac:dyDescent="0.25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0.6" x14ac:dyDescent="0.25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3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0.799999999999997" x14ac:dyDescent="0.25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35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5" customHeight="1" x14ac:dyDescent="0.25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0.799999999999997" x14ac:dyDescent="0.25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0.799999999999997" x14ac:dyDescent="0.25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0.799999999999997" x14ac:dyDescent="0.25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2.95" customHeight="1" x14ac:dyDescent="0.25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0.799999999999997" x14ac:dyDescent="0.25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0.399999999999999" x14ac:dyDescent="0.25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.399999999999999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25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25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1" x14ac:dyDescent="0.25">
      <c r="A914" s="219" t="s">
        <v>1476</v>
      </c>
      <c r="B914" s="105" t="s">
        <v>834</v>
      </c>
      <c r="C914" s="95" t="s">
        <v>1559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1.599999999999994" x14ac:dyDescent="0.25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25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.05" customHeight="1" x14ac:dyDescent="0.25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8" customHeight="1" x14ac:dyDescent="0.25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25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25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25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25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51" hidden="1" x14ac:dyDescent="0.25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1.400000000000006" hidden="1" x14ac:dyDescent="0.25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1.2" x14ac:dyDescent="0.25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1.400000000000006" x14ac:dyDescent="0.25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0.6" x14ac:dyDescent="0.25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25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25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1.2" x14ac:dyDescent="0.25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0.799999999999997" x14ac:dyDescent="0.25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25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.6" x14ac:dyDescent="0.25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0.799999999999997" x14ac:dyDescent="0.25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.799999999999997" x14ac:dyDescent="0.25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0.799999999999997" x14ac:dyDescent="0.25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.799999999999997" x14ac:dyDescent="0.25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0.799999999999997" x14ac:dyDescent="0.25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0.799999999999997" x14ac:dyDescent="0.25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0.799999999999997" x14ac:dyDescent="0.25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0.799999999999997" x14ac:dyDescent="0.25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1" x14ac:dyDescent="0.25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51" x14ac:dyDescent="0.25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1.2" x14ac:dyDescent="0.25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0.6" x14ac:dyDescent="0.25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51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1.599999999999994" x14ac:dyDescent="0.25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1.599999999999994" x14ac:dyDescent="0.25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1.599999999999994" x14ac:dyDescent="0.25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1.599999999999994" x14ac:dyDescent="0.25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1.2" x14ac:dyDescent="0.25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0.799999999999997" x14ac:dyDescent="0.25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0.799999999999997" x14ac:dyDescent="0.25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1.400000000000006" x14ac:dyDescent="0.25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71.400000000000006" x14ac:dyDescent="0.25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1" x14ac:dyDescent="0.25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1.599999999999994" x14ac:dyDescent="0.25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1.2" x14ac:dyDescent="0.25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02" x14ac:dyDescent="0.25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1.8" x14ac:dyDescent="0.25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0.6" x14ac:dyDescent="0.25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1" x14ac:dyDescent="0.25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1.599999999999994" x14ac:dyDescent="0.25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61.2" x14ac:dyDescent="0.25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1" x14ac:dyDescent="0.25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1.400000000000006" x14ac:dyDescent="0.25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.399999999999999" x14ac:dyDescent="0.25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1.8" x14ac:dyDescent="0.25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1.8" x14ac:dyDescent="0.25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25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1" x14ac:dyDescent="0.25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25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25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0.799999999999997" x14ac:dyDescent="0.25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1" x14ac:dyDescent="0.25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25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25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25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25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25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25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25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25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25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25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25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25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25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25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25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25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25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25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25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8" customHeight="1" x14ac:dyDescent="0.25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25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0.6" x14ac:dyDescent="0.25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1" x14ac:dyDescent="0.25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51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25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25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25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25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8" customHeight="1" x14ac:dyDescent="0.25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25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25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25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8" customHeight="1" x14ac:dyDescent="0.25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25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25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25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25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25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25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25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8" customHeight="1" x14ac:dyDescent="0.25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25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25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25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8" customHeight="1" x14ac:dyDescent="0.25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8" customHeight="1" x14ac:dyDescent="0.25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25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8" customHeight="1" x14ac:dyDescent="0.25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25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8" customHeight="1" x14ac:dyDescent="0.25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25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25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25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25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25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25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25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8" customHeight="1" x14ac:dyDescent="0.25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25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25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8" customHeight="1" x14ac:dyDescent="0.25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25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25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25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25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25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25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25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25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25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25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25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25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25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25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8" customHeight="1" x14ac:dyDescent="0.25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0.6" x14ac:dyDescent="0.25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1" x14ac:dyDescent="0.25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51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25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25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25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25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8" customHeight="1" x14ac:dyDescent="0.25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25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25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25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25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25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25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0.6" x14ac:dyDescent="0.25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8" customHeight="1" x14ac:dyDescent="0.25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25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25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25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8" customHeight="1" x14ac:dyDescent="0.25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25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8" customHeight="1" x14ac:dyDescent="0.25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25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25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25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25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8" customHeight="1" x14ac:dyDescent="0.25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25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25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35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25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" customHeight="1" x14ac:dyDescent="0.25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25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25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25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2" x14ac:dyDescent="0.25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50000000000001" customHeight="1" x14ac:dyDescent="0.25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599999999999994" customHeight="1" x14ac:dyDescent="0.25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8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25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25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25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25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25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8" customHeight="1" x14ac:dyDescent="0.25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25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25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25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25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25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35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25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" customHeight="1" x14ac:dyDescent="0.25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3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.05" customHeight="1" x14ac:dyDescent="0.25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85" customHeight="1" x14ac:dyDescent="0.25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8" customHeight="1" x14ac:dyDescent="0.25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25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5" customHeight="1" x14ac:dyDescent="0.25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" customHeight="1" x14ac:dyDescent="0.25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25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25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" customHeight="1" x14ac:dyDescent="0.25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35" customHeight="1" x14ac:dyDescent="0.25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25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85" customHeight="1" x14ac:dyDescent="0.25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25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5" customHeight="1" x14ac:dyDescent="0.25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.05" customHeight="1" x14ac:dyDescent="0.25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" customHeight="1" x14ac:dyDescent="0.25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99999999999997" customHeight="1" x14ac:dyDescent="0.25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25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3" customHeight="1" x14ac:dyDescent="0.25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" customHeight="1" x14ac:dyDescent="0.25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25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25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99999999999997" customHeight="1" x14ac:dyDescent="0.25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25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" customHeight="1" x14ac:dyDescent="0.25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35" customHeight="1" x14ac:dyDescent="0.25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5" customHeight="1" x14ac:dyDescent="0.25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25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5" customHeight="1" x14ac:dyDescent="0.25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25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99999999999997" customHeight="1" x14ac:dyDescent="0.25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" customHeight="1" x14ac:dyDescent="0.25">
      <c r="A1580" s="155" t="s">
        <v>1357</v>
      </c>
      <c r="B1580" s="713" t="s">
        <v>611</v>
      </c>
      <c r="C1580" s="714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99999999999997" customHeight="1" x14ac:dyDescent="0.25">
      <c r="A1581" s="229">
        <v>48957</v>
      </c>
      <c r="B1581" s="693" t="s">
        <v>1358</v>
      </c>
      <c r="C1581" s="694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" customHeight="1" x14ac:dyDescent="0.25">
      <c r="A1582" s="155" t="s">
        <v>1359</v>
      </c>
      <c r="B1582" s="713" t="s">
        <v>611</v>
      </c>
      <c r="C1582" s="714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25">
      <c r="A1583" s="229">
        <v>49322</v>
      </c>
      <c r="B1583" s="693" t="s">
        <v>1360</v>
      </c>
      <c r="C1583" s="694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25">
      <c r="A1584" s="155" t="s">
        <v>1361</v>
      </c>
      <c r="B1584" s="713" t="s">
        <v>611</v>
      </c>
      <c r="C1584" s="714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35" customHeight="1" x14ac:dyDescent="0.25">
      <c r="A1585" s="179">
        <v>49687</v>
      </c>
      <c r="B1585" s="693" t="s">
        <v>1362</v>
      </c>
      <c r="C1585" s="694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25">
      <c r="A1586" s="155" t="s">
        <v>1363</v>
      </c>
      <c r="B1586" s="713" t="s">
        <v>611</v>
      </c>
      <c r="C1586" s="714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3" customHeight="1" x14ac:dyDescent="0.25">
      <c r="A1587" s="179">
        <v>50053</v>
      </c>
      <c r="B1587" s="715" t="s">
        <v>716</v>
      </c>
      <c r="C1587" s="716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25">
      <c r="A1588" s="155" t="s">
        <v>1364</v>
      </c>
      <c r="B1588" s="713" t="s">
        <v>611</v>
      </c>
      <c r="C1588" s="714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" customHeight="1" x14ac:dyDescent="0.25">
      <c r="A1589" s="179">
        <v>50418</v>
      </c>
      <c r="B1589" s="715" t="s">
        <v>1365</v>
      </c>
      <c r="C1589" s="716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" customHeight="1" x14ac:dyDescent="0.25">
      <c r="A1590" s="155" t="s">
        <v>1366</v>
      </c>
      <c r="B1590" s="713" t="s">
        <v>611</v>
      </c>
      <c r="C1590" s="714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3" customHeight="1" x14ac:dyDescent="0.25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" customHeight="1" x14ac:dyDescent="0.25">
      <c r="A1592" s="140" t="s">
        <v>720</v>
      </c>
      <c r="B1592" s="711" t="s">
        <v>838</v>
      </c>
      <c r="C1592" s="712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25">
      <c r="A1593" s="179">
        <v>41640</v>
      </c>
      <c r="B1593" s="715" t="s">
        <v>722</v>
      </c>
      <c r="C1593" s="716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" customHeight="1" x14ac:dyDescent="0.25">
      <c r="A1594" s="155" t="s">
        <v>1369</v>
      </c>
      <c r="B1594" s="713" t="s">
        <v>1370</v>
      </c>
      <c r="C1594" s="714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8" customHeight="1" x14ac:dyDescent="0.25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" customHeight="1" x14ac:dyDescent="0.25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99999999999997" customHeight="1" x14ac:dyDescent="0.25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99999999999997" customHeight="1" x14ac:dyDescent="0.25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8" customHeight="1" x14ac:dyDescent="0.25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25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25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25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25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3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25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25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25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25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0.799999999999997" x14ac:dyDescent="0.25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0.799999999999997" x14ac:dyDescent="0.25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.399999999999999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1" x14ac:dyDescent="0.25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.399999999999999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0.799999999999997" x14ac:dyDescent="0.25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61.2" x14ac:dyDescent="0.25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0.799999999999997" x14ac:dyDescent="0.25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8" customHeight="1" x14ac:dyDescent="0.25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25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25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25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25">
      <c r="I1653" s="48">
        <v>77</v>
      </c>
    </row>
  </sheetData>
  <mergeCells count="28"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19</vt:i4>
      </vt:variant>
    </vt:vector>
  </HeadingPairs>
  <TitlesOfParts>
    <vt:vector size="38" baseType="lpstr">
      <vt:lpstr>BM02</vt:lpstr>
      <vt:lpstr>BM03</vt:lpstr>
      <vt:lpstr>BM04</vt:lpstr>
      <vt:lpstr>BM05</vt:lpstr>
      <vt:lpstr>BM06</vt:lpstr>
      <vt:lpstr>BM07</vt:lpstr>
      <vt:lpstr>BM08</vt:lpstr>
      <vt:lpstr>BM09</vt:lpstr>
      <vt:lpstr>MEMORIA CAL </vt:lpstr>
      <vt:lpstr>MEMORIA BM 08)</vt:lpstr>
      <vt:lpstr>MEMORIA CÁLCULO - BM 09 </vt:lpstr>
      <vt:lpstr>BM10</vt:lpstr>
      <vt:lpstr>MEMORIA CAL 10</vt:lpstr>
      <vt:lpstr>2º READ.</vt:lpstr>
      <vt:lpstr>MEMORIA CAL - 2º READ</vt:lpstr>
      <vt:lpstr>BM 11</vt:lpstr>
      <vt:lpstr>MEM. CAL - BM 11</vt:lpstr>
      <vt:lpstr>BM 12</vt:lpstr>
      <vt:lpstr>MEM. CAL - BM 12</vt:lpstr>
      <vt:lpstr>'2º READ.'!Area_de_impressao</vt:lpstr>
      <vt:lpstr>'BM 11'!Area_de_impressao</vt:lpstr>
      <vt:lpstr>'BM 12'!Area_de_impressao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'BM10'!Area_de_impressao</vt:lpstr>
      <vt:lpstr>'MEM. CAL - BM 11'!Area_de_impressao</vt:lpstr>
      <vt:lpstr>'MEM. CAL - BM 12'!Area_de_impressao</vt:lpstr>
      <vt:lpstr>'MEMORIA BM 08)'!Area_de_impressao</vt:lpstr>
      <vt:lpstr>'MEMORIA CAL '!Area_de_impressao</vt:lpstr>
      <vt:lpstr>'MEMORIA CAL - 2º READ'!Area_de_impressao</vt:lpstr>
      <vt:lpstr>'MEMORIA CAL 10'!Area_de_impressao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2024-10-17T14:54:15Z</cp:lastPrinted>
  <dcterms:created xsi:type="dcterms:W3CDTF">2020-06-12T15:56:45Z</dcterms:created>
  <dcterms:modified xsi:type="dcterms:W3CDTF">2024-10-17T14:55:07Z</dcterms:modified>
</cp:coreProperties>
</file>